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ort Summary" sheetId="1" r:id="rId3"/>
    <sheet state="visible" name="Combined List" sheetId="2" r:id="rId4"/>
    <sheet state="visible" name="P&amp;C and F&amp;S" sheetId="3" r:id="rId5"/>
    <sheet state="visible" name="PRMS" sheetId="4" r:id="rId6"/>
    <sheet state="visible" name="Unformatted PRMS" sheetId="5" r:id="rId7"/>
  </sheets>
  <definedNames/>
  <calcPr/>
</workbook>
</file>

<file path=xl/comments1.xml><?xml version="1.0" encoding="utf-8"?>
<comments xmlns="http://schemas.openxmlformats.org/spreadsheetml/2006/main">
  <authors>
    <author/>
  </authors>
  <commentList>
    <comment authorId="0" ref="O1">
      <text>
        <t xml:space="preserve">Regele, David:
Should be coverage</t>
      </text>
    </comment>
  </commentList>
</comments>
</file>

<file path=xl/comments2.xml><?xml version="1.0" encoding="utf-8"?>
<comments xmlns="http://schemas.openxmlformats.org/spreadsheetml/2006/main">
  <authors>
    <author/>
  </authors>
  <commentList>
    <comment authorId="0" ref="P1">
      <text>
        <t xml:space="preserve">Regele, David:
What does this mean?</t>
      </text>
    </comment>
  </commentList>
</comments>
</file>

<file path=xl/sharedStrings.xml><?xml version="1.0" encoding="utf-8"?>
<sst xmlns="http://schemas.openxmlformats.org/spreadsheetml/2006/main" count="46826" uniqueCount="10163">
  <si>
    <t xml:space="preserve"> State</t>
  </si>
  <si>
    <t>RANK KEY</t>
  </si>
  <si>
    <t>Defense Counsel</t>
  </si>
  <si>
    <t>State</t>
  </si>
  <si>
    <t>This document was exported from Numbers.  Each table was converted to an Excel worksheet. All other objects on each Numbers sheet were placed on separate worksheets. Please be aware that formula calculations may differ in Excel.</t>
  </si>
  <si>
    <t>Department</t>
  </si>
  <si>
    <t>Status</t>
  </si>
  <si>
    <t>PL Defense</t>
  </si>
  <si>
    <t>Adminstrative defense</t>
  </si>
  <si>
    <t>Title</t>
  </si>
  <si>
    <t>Coverage</t>
  </si>
  <si>
    <t>CD</t>
  </si>
  <si>
    <t>Cyber</t>
  </si>
  <si>
    <t>Property</t>
  </si>
  <si>
    <t>Casualty</t>
  </si>
  <si>
    <t>Surety</t>
  </si>
  <si>
    <t>Fidelity</t>
  </si>
  <si>
    <t>Subrogation</t>
  </si>
  <si>
    <t>Sex Abuse</t>
  </si>
  <si>
    <t>Strategic</t>
  </si>
  <si>
    <t>Firm Name</t>
  </si>
  <si>
    <t>Attorney Name</t>
  </si>
  <si>
    <t>Key Contact</t>
  </si>
  <si>
    <t>Phone</t>
  </si>
  <si>
    <t>Numbers Sheet Name</t>
  </si>
  <si>
    <t>Numbers Table Name</t>
  </si>
  <si>
    <t>Excel Worksheet Name</t>
  </si>
  <si>
    <t>Combined List</t>
  </si>
  <si>
    <t>Rank</t>
  </si>
  <si>
    <t>Panel Counsel</t>
  </si>
  <si>
    <t>Administrative Defense Counsel</t>
  </si>
  <si>
    <t>Coverage Counsel</t>
  </si>
  <si>
    <t>Rank 1</t>
  </si>
  <si>
    <t>Rank 2</t>
  </si>
  <si>
    <t>Table 1</t>
  </si>
  <si>
    <t>WC</t>
  </si>
  <si>
    <t xml:space="preserve">Liquor </t>
  </si>
  <si>
    <t>DoNotUse</t>
  </si>
  <si>
    <t>Firm</t>
  </si>
  <si>
    <t>Vendor Number</t>
  </si>
  <si>
    <t>P&amp;C and F&amp;S</t>
  </si>
  <si>
    <t>PRMS</t>
  </si>
  <si>
    <t>Unformatted PRMS</t>
  </si>
  <si>
    <t>Email</t>
  </si>
  <si>
    <t>Concatenated Address fields</t>
  </si>
  <si>
    <t>City</t>
  </si>
  <si>
    <t>FirstName</t>
  </si>
  <si>
    <t>LastName</t>
  </si>
  <si>
    <t>JobTitle</t>
  </si>
  <si>
    <t>Company</t>
  </si>
  <si>
    <t>Address1</t>
  </si>
  <si>
    <t>Address2</t>
  </si>
  <si>
    <t>ns1:space</t>
  </si>
  <si>
    <t>Zip</t>
  </si>
  <si>
    <t>Zip + 4</t>
  </si>
  <si>
    <t>Vendor No</t>
  </si>
  <si>
    <t>Rate Approval Date</t>
  </si>
  <si>
    <t>Partner</t>
  </si>
  <si>
    <t>Associate</t>
  </si>
  <si>
    <t>Paralegal</t>
  </si>
  <si>
    <t>Notes</t>
  </si>
  <si>
    <t>AK</t>
  </si>
  <si>
    <t>0 = Coverage</t>
  </si>
  <si>
    <t>PhoneNumber</t>
  </si>
  <si>
    <t>EmailAddress</t>
  </si>
  <si>
    <t>FaxNumber</t>
  </si>
  <si>
    <t>PO Box</t>
  </si>
  <si>
    <t>PostalCode</t>
  </si>
  <si>
    <t>Web Site</t>
  </si>
  <si>
    <t>PartnerRate</t>
  </si>
  <si>
    <t>AssociateRate</t>
  </si>
  <si>
    <t>ParalegalRate</t>
  </si>
  <si>
    <t>Copy Rate</t>
  </si>
  <si>
    <t>TypeDescription</t>
  </si>
  <si>
    <t>TypeID</t>
  </si>
  <si>
    <t>FlatFee</t>
  </si>
  <si>
    <t>HourlyFee</t>
  </si>
  <si>
    <t>SpecialtyDescription</t>
  </si>
  <si>
    <t>SubspecialtyDescription</t>
  </si>
  <si>
    <t>TaxID</t>
  </si>
  <si>
    <t>NY</t>
  </si>
  <si>
    <t>PL</t>
  </si>
  <si>
    <t>Panel</t>
  </si>
  <si>
    <t>APPROVED</t>
  </si>
  <si>
    <t>Ricotta &amp; Visco</t>
  </si>
  <si>
    <t>Mr.</t>
  </si>
  <si>
    <t>Kevin Ricotta</t>
  </si>
  <si>
    <t>, Esq.</t>
  </si>
  <si>
    <t>716-854-6424</t>
  </si>
  <si>
    <t>kar@kevinaricotta.com</t>
  </si>
  <si>
    <t>716-854-6425</t>
  </si>
  <si>
    <t>496 Main Street</t>
  </si>
  <si>
    <t>Buffalo</t>
  </si>
  <si>
    <t>14202</t>
  </si>
  <si>
    <t>150.00</t>
  </si>
  <si>
    <t>125.00</t>
  </si>
  <si>
    <t>65.00</t>
  </si>
  <si>
    <t>0.00</t>
  </si>
  <si>
    <t>Legal Defense</t>
  </si>
  <si>
    <t>FL</t>
  </si>
  <si>
    <t>Wicker, Smith, O'Hara, McCoy &amp; Ford, P.A.</t>
  </si>
  <si>
    <t>Kevin W. Crews</t>
  </si>
  <si>
    <t>239 552-5300</t>
  </si>
  <si>
    <t>kcrews@wickersmith.com</t>
  </si>
  <si>
    <t>239 553-5399</t>
  </si>
  <si>
    <t>9128 Strada Place, Suite 10200</t>
  </si>
  <si>
    <t>Naples</t>
  </si>
  <si>
    <t>34108</t>
  </si>
  <si>
    <t>170.00</t>
  </si>
  <si>
    <t>95.00</t>
  </si>
  <si>
    <t>0.25</t>
  </si>
  <si>
    <t>VA</t>
  </si>
  <si>
    <t>1 = First choice for defense</t>
  </si>
  <si>
    <t>ATTORNEYS</t>
  </si>
  <si>
    <t>Sands, Anderson, Marks &amp; Miller</t>
  </si>
  <si>
    <t>Ms.</t>
  </si>
  <si>
    <t>Colleen Gentile</t>
  </si>
  <si>
    <t>804-783-7298</t>
  </si>
  <si>
    <t>cgentile@sandsanderson.com</t>
  </si>
  <si>
    <t>804-783-7291</t>
  </si>
  <si>
    <t>801 East Main Street</t>
  </si>
  <si>
    <t>P.O. Box</t>
  </si>
  <si>
    <t>Richmond</t>
  </si>
  <si>
    <t>23218-1998</t>
  </si>
  <si>
    <t>200.00</t>
  </si>
  <si>
    <t>190.00</t>
  </si>
  <si>
    <t>110.00</t>
  </si>
  <si>
    <t>Margaret Hardy</t>
  </si>
  <si>
    <t>804-648-1636</t>
  </si>
  <si>
    <t>mhardy@sandsanderson.com</t>
  </si>
  <si>
    <t>1111 East Main St, Ste 2300</t>
  </si>
  <si>
    <t>23219</t>
  </si>
  <si>
    <t>169.00</t>
  </si>
  <si>
    <t>TX</t>
  </si>
  <si>
    <t>Ray, Valdez, McChristian &amp; Jeans</t>
  </si>
  <si>
    <t>John McChristian</t>
  </si>
  <si>
    <t>817-335-7201</t>
  </si>
  <si>
    <t>jmcchristian@rvmjfirm.com</t>
  </si>
  <si>
    <t>817-335-7335</t>
  </si>
  <si>
    <t>Mallick Tower</t>
  </si>
  <si>
    <t>F&amp;S</t>
  </si>
  <si>
    <t>101 Summit Avenue, Suite 705</t>
  </si>
  <si>
    <t>Active</t>
  </si>
  <si>
    <t>Forth Worth</t>
  </si>
  <si>
    <t>76102</t>
  </si>
  <si>
    <t>205.00</t>
  </si>
  <si>
    <t>90.00</t>
  </si>
  <si>
    <t>Do Not Use</t>
  </si>
  <si>
    <t>McCracken, Nagorny, Marrow &amp; Stipeche, P.C.</t>
  </si>
  <si>
    <t>Juliet K. Stipeche</t>
  </si>
  <si>
    <t>713-520-6667</t>
  </si>
  <si>
    <t>jstipeche@mnmslaw.com</t>
  </si>
  <si>
    <t>713-520-6670</t>
  </si>
  <si>
    <t>4203 Yoakum, Suite 250</t>
  </si>
  <si>
    <t>Houston</t>
  </si>
  <si>
    <t>77006</t>
  </si>
  <si>
    <t>GA</t>
  </si>
  <si>
    <t>Hall Booth Smith, P.C.</t>
  </si>
  <si>
    <t>Jason King</t>
  </si>
  <si>
    <t>404-954-5000</t>
  </si>
  <si>
    <t>jking@hbss.net</t>
  </si>
  <si>
    <t>404-954-5020</t>
  </si>
  <si>
    <t>191 Peachtree Street, Suite 2900</t>
  </si>
  <si>
    <t>Atlanta</t>
  </si>
  <si>
    <t>30303</t>
  </si>
  <si>
    <t>195.00</t>
  </si>
  <si>
    <t>165.00</t>
  </si>
  <si>
    <t>0.20</t>
  </si>
  <si>
    <t>AZ</t>
  </si>
  <si>
    <t>Admin Def</t>
  </si>
  <si>
    <t>Snell &amp; Wilmer, LLP</t>
  </si>
  <si>
    <t>Paul Giancola</t>
  </si>
  <si>
    <t>602-382-6324</t>
  </si>
  <si>
    <t>pgiancola@swlaw.com</t>
  </si>
  <si>
    <t>602-382-6070</t>
  </si>
  <si>
    <t>One Arizona Center</t>
  </si>
  <si>
    <t>400 E. Van Buren Street</t>
  </si>
  <si>
    <t>Phoenix</t>
  </si>
  <si>
    <t>85004</t>
  </si>
  <si>
    <t>500.00</t>
  </si>
  <si>
    <t>The Cavanagh Law Firm</t>
  </si>
  <si>
    <t>Kerry Griggs</t>
  </si>
  <si>
    <t>602-322-4000</t>
  </si>
  <si>
    <t>kgriggs@cavanaghlaw.com</t>
  </si>
  <si>
    <t>602-322-4100</t>
  </si>
  <si>
    <t>Viad Corporate Center</t>
  </si>
  <si>
    <t>1850 North Central Avenue, Suite 2400</t>
  </si>
  <si>
    <t xml:space="preserve"> </t>
  </si>
  <si>
    <t>Gale &amp; Dancks, L.L.C.</t>
  </si>
  <si>
    <t>Catherine Gale</t>
  </si>
  <si>
    <t>315-637-3663</t>
  </si>
  <si>
    <t>cagale@galedancks.com</t>
  </si>
  <si>
    <t>315-637-3667</t>
  </si>
  <si>
    <t>7136 East Genesee Street</t>
  </si>
  <si>
    <t>Fayetteville</t>
  </si>
  <si>
    <t>13066</t>
  </si>
  <si>
    <t>135.00</t>
  </si>
  <si>
    <t>75.00</t>
  </si>
  <si>
    <t>Furey, Furey, Leverage, Manzione, Williams &amp; Darlington, P.C.</t>
  </si>
  <si>
    <t>Stuart Manzione</t>
  </si>
  <si>
    <t>516-538-2500</t>
  </si>
  <si>
    <t>smanzione@fureylaw.com</t>
  </si>
  <si>
    <t>516-489-5056</t>
  </si>
  <si>
    <t>600 Front Street</t>
  </si>
  <si>
    <t>Hempstead</t>
  </si>
  <si>
    <t>11550-4494</t>
  </si>
  <si>
    <t>140.00</t>
  </si>
  <si>
    <t>Defense</t>
  </si>
  <si>
    <t>William Collins</t>
  </si>
  <si>
    <t>wcollins@fureylaw.com</t>
  </si>
  <si>
    <t>Billing, Cochran, Heath, Lyles, Mauro &amp; Anderson, P.A.</t>
  </si>
  <si>
    <t>John W. Mauro</t>
  </si>
  <si>
    <t>954-764-7150</t>
  </si>
  <si>
    <t>954-764-7279</t>
  </si>
  <si>
    <t>888 S.E. 3rd Avenue, Suite 301</t>
  </si>
  <si>
    <t>Fort Lauderdale</t>
  </si>
  <si>
    <t>33316</t>
  </si>
  <si>
    <t>IL</t>
  </si>
  <si>
    <t>Esp, Kreuzer, Cores &amp; McLaughlin, LLP</t>
  </si>
  <si>
    <t>Matthew Arnold</t>
  </si>
  <si>
    <t>630-871-1002</t>
  </si>
  <si>
    <t>marnold@ekcmlawfirm.com</t>
  </si>
  <si>
    <t>630-871-0224</t>
  </si>
  <si>
    <t>400 South County Farm Road, Suite 200</t>
  </si>
  <si>
    <t>Wheaton</t>
  </si>
  <si>
    <t>60187</t>
  </si>
  <si>
    <t>145.00</t>
  </si>
  <si>
    <t>115.00</t>
  </si>
  <si>
    <t>66.00</t>
  </si>
  <si>
    <t>0.10</t>
  </si>
  <si>
    <t>SC</t>
  </si>
  <si>
    <t>ns1:space2</t>
  </si>
  <si>
    <t>Richardson Plowden Carpenter Robinson, P.A.</t>
  </si>
  <si>
    <t>William McDow</t>
  </si>
  <si>
    <t>803-771-4400</t>
  </si>
  <si>
    <t>bmcdow@rpcrlaw.com</t>
  </si>
  <si>
    <t>ns1:space3</t>
  </si>
  <si>
    <t>803-779-0016</t>
  </si>
  <si>
    <t>P.O. Drawer 7788</t>
  </si>
  <si>
    <t>ns1:space4</t>
  </si>
  <si>
    <t>ns1:space5</t>
  </si>
  <si>
    <t>CVPath</t>
  </si>
  <si>
    <t>Columbia</t>
  </si>
  <si>
    <t>29202</t>
  </si>
  <si>
    <t>Franklin, Cardwell &amp; Jones</t>
  </si>
  <si>
    <t>Allen Vaught</t>
  </si>
  <si>
    <t>214-999-1324</t>
  </si>
  <si>
    <t>214-999-1326</t>
  </si>
  <si>
    <t>1700 Pacific Ave., Suite 1610</t>
  </si>
  <si>
    <t>Dallas</t>
  </si>
  <si>
    <t>75201</t>
  </si>
  <si>
    <t>100.00</t>
  </si>
  <si>
    <t>PA</t>
  </si>
  <si>
    <t>Fine, Wyatt &amp; Carey, P.C.</t>
  </si>
  <si>
    <t>Patrick C. Carey</t>
  </si>
  <si>
    <t>570-343-1197</t>
  </si>
  <si>
    <t>570-343-9538</t>
  </si>
  <si>
    <t>425 Spruce Street</t>
  </si>
  <si>
    <t>590</t>
  </si>
  <si>
    <t>Scranton</t>
  </si>
  <si>
    <t>18501-0590</t>
  </si>
  <si>
    <t>OH</t>
  </si>
  <si>
    <t>Reminger Co., L.P.A.</t>
  </si>
  <si>
    <t>Rick Weil</t>
  </si>
  <si>
    <t>513-455-4027</t>
  </si>
  <si>
    <t>rweil@reminger.com</t>
  </si>
  <si>
    <t>513-721-2553</t>
  </si>
  <si>
    <t>525 Vine Street</t>
  </si>
  <si>
    <t>Suite 1700</t>
  </si>
  <si>
    <t>Cincinnati</t>
  </si>
  <si>
    <t>45202</t>
  </si>
  <si>
    <t>NJ</t>
  </si>
  <si>
    <t>Connell Foley LLP</t>
  </si>
  <si>
    <t>Karen Randall</t>
  </si>
  <si>
    <t>973-535-0500</t>
  </si>
  <si>
    <t>krandall@connellfoley.com</t>
  </si>
  <si>
    <t>973-535-9217</t>
  </si>
  <si>
    <t>85 Livingston Avenue</t>
  </si>
  <si>
    <t>Roseland</t>
  </si>
  <si>
    <t>07068</t>
  </si>
  <si>
    <t>MA</t>
  </si>
  <si>
    <t>Connor &amp; Hilliard, P.C.</t>
  </si>
  <si>
    <t>James Hilliard</t>
  </si>
  <si>
    <t>508-668-4774</t>
  </si>
  <si>
    <t>j_hilliard@connorandhilliard.com</t>
  </si>
  <si>
    <t>508-660-2458</t>
  </si>
  <si>
    <t>1350 Main Street</t>
  </si>
  <si>
    <t>Walpole</t>
  </si>
  <si>
    <t>02081</t>
  </si>
  <si>
    <t>DoNotUseFlag</t>
  </si>
  <si>
    <t>Coleman Talley</t>
  </si>
  <si>
    <t>Gregory Talley</t>
  </si>
  <si>
    <t>229-671-8221</t>
  </si>
  <si>
    <t>greg.talley@colemantalley.com</t>
  </si>
  <si>
    <t>229-333-0885</t>
  </si>
  <si>
    <t>910 North Patterson Street</t>
  </si>
  <si>
    <t>5437</t>
  </si>
  <si>
    <t>Valdosta</t>
  </si>
  <si>
    <t>31603-5437</t>
  </si>
  <si>
    <t>PhillipsLytle, LLP</t>
  </si>
  <si>
    <t>Lisa McDougall</t>
  </si>
  <si>
    <t>716-847-8400</t>
  </si>
  <si>
    <t>lmcdogall@phillipslytle.com</t>
  </si>
  <si>
    <t>716-852-6100</t>
  </si>
  <si>
    <t>One Canalside</t>
  </si>
  <si>
    <t>125 Main Street</t>
  </si>
  <si>
    <t>14203-2887</t>
  </si>
  <si>
    <t>WA</t>
  </si>
  <si>
    <t>Randall &amp; Danskin, P.S.C.</t>
  </si>
  <si>
    <t>David A. Kulisch</t>
  </si>
  <si>
    <t>509-747-2052</t>
  </si>
  <si>
    <t>dak@randalldanskin.com</t>
  </si>
  <si>
    <t>509-624-2528</t>
  </si>
  <si>
    <t>1500 Bank of America Financial Center</t>
  </si>
  <si>
    <t>601 W. Riverside Ave.</t>
  </si>
  <si>
    <t>Spokane</t>
  </si>
  <si>
    <t>99201-0653</t>
  </si>
  <si>
    <t>175.00</t>
  </si>
  <si>
    <t>Smyth Whitley, LLC</t>
  </si>
  <si>
    <t>Todd W. Smyth</t>
  </si>
  <si>
    <t>843-606-5635</t>
  </si>
  <si>
    <t>tsmyth@smythwhitley.com</t>
  </si>
  <si>
    <t>843-654-4095</t>
  </si>
  <si>
    <t>234 Seven Farms Drive</t>
  </si>
  <si>
    <t>BB&amp;T Plaza, Suite 215</t>
  </si>
  <si>
    <t>Charleston</t>
  </si>
  <si>
    <t>29492</t>
  </si>
  <si>
    <t>Stinnett, Thiebaud &amp; Remington, LLP</t>
  </si>
  <si>
    <t>Susan Nelson</t>
  </si>
  <si>
    <t>214-954-2200</t>
  </si>
  <si>
    <t>snelson@strlaw.net</t>
  </si>
  <si>
    <t>214-754-0999</t>
  </si>
  <si>
    <t>Fountain Place</t>
  </si>
  <si>
    <t>1445 Ross Avenue, Suite 4800</t>
  </si>
  <si>
    <t>75202</t>
  </si>
  <si>
    <t>Company A</t>
  </si>
  <si>
    <t>John Doe</t>
  </si>
  <si>
    <t>NC</t>
  </si>
  <si>
    <t>123-23-1234</t>
  </si>
  <si>
    <t>Parker Poe</t>
  </si>
  <si>
    <t>Jami Farris</t>
  </si>
  <si>
    <t>704-335-9008</t>
  </si>
  <si>
    <t>jamifarris@parkerpoe.com</t>
  </si>
  <si>
    <t>704-335-9729</t>
  </si>
  <si>
    <t>Three Wachovia Center</t>
  </si>
  <si>
    <t>401 South Tryon Street, Suite 3000</t>
  </si>
  <si>
    <t>Charlotte</t>
  </si>
  <si>
    <t>28202</t>
  </si>
  <si>
    <t>Holland &amp; Knight, LLP</t>
  </si>
  <si>
    <t>Gordon Katz</t>
  </si>
  <si>
    <t>617-523-2700</t>
  </si>
  <si>
    <t>gordon.katz@hklaw.com</t>
  </si>
  <si>
    <t>617-523-6850</t>
  </si>
  <si>
    <t>10 St. James Avenue</t>
  </si>
  <si>
    <t>Boston</t>
  </si>
  <si>
    <t>02116</t>
  </si>
  <si>
    <t>Diedrich &amp; Donohue, LLP</t>
  </si>
  <si>
    <t>James Donohue, Jr.</t>
  </si>
  <si>
    <t>617-367-0233</t>
  </si>
  <si>
    <t>617-367-0499</t>
  </si>
  <si>
    <t>Thirty-One State Street</t>
  </si>
  <si>
    <t>02109</t>
  </si>
  <si>
    <t>Witherspoon, Kelly, Davenport &amp; Toole, P.S.</t>
  </si>
  <si>
    <t>Brian Rekofke</t>
  </si>
  <si>
    <t>509-624-5265</t>
  </si>
  <si>
    <t>btr@witherspoonkelley.com</t>
  </si>
  <si>
    <t>509-458-2728</t>
  </si>
  <si>
    <t>422 West Riverside, Ste. 1100</t>
  </si>
  <si>
    <t>99201</t>
  </si>
  <si>
    <t>Kristin Kirk</t>
  </si>
  <si>
    <t>Sloane and Walsh, LLP</t>
  </si>
  <si>
    <t>John Ryan</t>
  </si>
  <si>
    <t>617-523-6010</t>
  </si>
  <si>
    <t>jryan@sloanewalsh.com</t>
  </si>
  <si>
    <t>617-227-0927</t>
  </si>
  <si>
    <t>3 Center Plaza, 8th Floor</t>
  </si>
  <si>
    <t>2 = Second choice for defense</t>
  </si>
  <si>
    <t>02108</t>
  </si>
  <si>
    <t>IN</t>
  </si>
  <si>
    <t>John Daerr Frost Brown Todd</t>
  </si>
  <si>
    <t>John H. Daerr</t>
  </si>
  <si>
    <t>317-237-3818</t>
  </si>
  <si>
    <t>jdaerr@locke.com</t>
  </si>
  <si>
    <t>317-237-3900</t>
  </si>
  <si>
    <t>201 North Illinois Street, Suite 1900</t>
  </si>
  <si>
    <t>P.O. box</t>
  </si>
  <si>
    <t>Indianapolis</t>
  </si>
  <si>
    <t>46244-0961</t>
  </si>
  <si>
    <t>Law Office of Janet Bobit</t>
  </si>
  <si>
    <t>Janet Bobit</t>
  </si>
  <si>
    <t>617-204-6201</t>
  </si>
  <si>
    <t>jjbobit@verizon.net</t>
  </si>
  <si>
    <t>617-204-6204</t>
  </si>
  <si>
    <t>101 Federal Street</t>
  </si>
  <si>
    <t>Suite 1900</t>
  </si>
  <si>
    <t>02110</t>
  </si>
  <si>
    <t>185.00</t>
  </si>
  <si>
    <t>20.00</t>
  </si>
  <si>
    <t>Eyster Law Offices, P.A.</t>
  </si>
  <si>
    <t>Donna Eyster</t>
  </si>
  <si>
    <t>919-847-7884</t>
  </si>
  <si>
    <t>donna.eyster@healthlawnc.com</t>
  </si>
  <si>
    <t>919-847-7886</t>
  </si>
  <si>
    <t>8309 Six Forks Road, Suite 101</t>
  </si>
  <si>
    <t>Raleigh</t>
  </si>
  <si>
    <t>27615</t>
  </si>
  <si>
    <t>DC</t>
  </si>
  <si>
    <t>Law Offices of Alfred F. Belcuore</t>
  </si>
  <si>
    <t>Alfred F. Belcuore</t>
  </si>
  <si>
    <t>202-296-1322</t>
  </si>
  <si>
    <t>alfred.belcuore@belcuorelaw.com</t>
  </si>
  <si>
    <t>202-429-5577</t>
  </si>
  <si>
    <t>888 Seventeenth Street, N.W., Suite 904</t>
  </si>
  <si>
    <t>Washington</t>
  </si>
  <si>
    <t>20006</t>
  </si>
  <si>
    <t>250.00</t>
  </si>
  <si>
    <t>80.00</t>
  </si>
  <si>
    <t>KS</t>
  </si>
  <si>
    <t>Simpson Logback Lynch Norris, PA</t>
  </si>
  <si>
    <t>Reid Holbrook</t>
  </si>
  <si>
    <t>913-342-2500</t>
  </si>
  <si>
    <t>rholbrook@holbrookosborn.com</t>
  </si>
  <si>
    <t>913-342-0603</t>
  </si>
  <si>
    <t>Commerce Plaza II</t>
  </si>
  <si>
    <t>7400 West 110th Street, Suite 600</t>
  </si>
  <si>
    <t>Overland Park</t>
  </si>
  <si>
    <t>66210-2362</t>
  </si>
  <si>
    <t>60.00</t>
  </si>
  <si>
    <t>Kevin</t>
  </si>
  <si>
    <t>Shultz &amp; Pogue</t>
  </si>
  <si>
    <t>Peter Pogue</t>
  </si>
  <si>
    <t>317-262-1000</t>
  </si>
  <si>
    <t>ppogue@schultzpoguelaw.com</t>
  </si>
  <si>
    <t>520 Indiana Avenue</t>
  </si>
  <si>
    <t>46202-3106</t>
  </si>
  <si>
    <t>Ricotta</t>
  </si>
  <si>
    <t>Wilson, Elser, Moskowitz, Edelman &amp; Dicker LLP</t>
  </si>
  <si>
    <t>Matthew Lee</t>
  </si>
  <si>
    <t>703-852-7788</t>
  </si>
  <si>
    <t>matthew.lee@wilsonelser.com</t>
  </si>
  <si>
    <t>703-245-9301</t>
  </si>
  <si>
    <t>8444 Westpark Drive - Suite 510</t>
  </si>
  <si>
    <t>McLean</t>
  </si>
  <si>
    <t>22102-5102</t>
  </si>
  <si>
    <t>230.00</t>
  </si>
  <si>
    <t>Kaufman Borgeest &amp; Ryan, LLP</t>
  </si>
  <si>
    <t>Jonathan D. Rubin</t>
  </si>
  <si>
    <t>212-994-6515</t>
  </si>
  <si>
    <t>jrubin@kbrlaw.com</t>
  </si>
  <si>
    <t>212-980-9291</t>
  </si>
  <si>
    <t>120 Broadway</t>
  </si>
  <si>
    <t>New York</t>
  </si>
  <si>
    <t>10271</t>
  </si>
  <si>
    <t>155.00</t>
  </si>
  <si>
    <t>70.00</t>
  </si>
  <si>
    <t>John B. Mullahy</t>
  </si>
  <si>
    <t>973-451-9600</t>
  </si>
  <si>
    <t>jmullahy@kbrlaw.com</t>
  </si>
  <si>
    <t>973-451-0150</t>
  </si>
  <si>
    <t>9 Campus Drive</t>
  </si>
  <si>
    <t>Parsippany</t>
  </si>
  <si>
    <t>07054</t>
  </si>
  <si>
    <t>Christopher E. DiGiacinto</t>
  </si>
  <si>
    <t>914-741-6100</t>
  </si>
  <si>
    <t>cdigiacinto@kbrlaw.com</t>
  </si>
  <si>
    <t>914-741-0025</t>
  </si>
  <si>
    <t>200 Summit Lake Drive</t>
  </si>
  <si>
    <t>Valhalla</t>
  </si>
  <si>
    <t>10595</t>
  </si>
  <si>
    <t>Richard Cline &amp; Co., LLC</t>
  </si>
  <si>
    <t>Richard Cline</t>
  </si>
  <si>
    <t>614-224-4114</t>
  </si>
  <si>
    <t>rcline@attorneycline.com</t>
  </si>
  <si>
    <t>614-224-3804</t>
  </si>
  <si>
    <t>580 South High St., Suite 200</t>
  </si>
  <si>
    <t>Columbus</t>
  </si>
  <si>
    <t>43215-5644</t>
  </si>
  <si>
    <t>225.00</t>
  </si>
  <si>
    <t>OR</t>
  </si>
  <si>
    <t>Victor Calzarette</t>
  </si>
  <si>
    <t>American Bank Building</t>
  </si>
  <si>
    <t>621 SW Morrison, Ste. 440</t>
  </si>
  <si>
    <t>Portland</t>
  </si>
  <si>
    <t>97205</t>
  </si>
  <si>
    <t>Conroy, Simberg, Ganon, Krevans, Abel, Lurvey, Morrow &amp; Scheffer, P.A.</t>
  </si>
  <si>
    <t>CD = Construction defect defense</t>
  </si>
  <si>
    <t>Jonathan Abel</t>
  </si>
  <si>
    <t>954-518-1202</t>
  </si>
  <si>
    <t>jabel@conroysimberg.com</t>
  </si>
  <si>
    <t>10.1.14</t>
  </si>
  <si>
    <t>954-518-8602</t>
  </si>
  <si>
    <t>3440 Hollywood Blvd., 2nd Floor</t>
  </si>
  <si>
    <t>Venture Corp. Center I</t>
  </si>
  <si>
    <t>Hollywood</t>
  </si>
  <si>
    <t>33021</t>
  </si>
  <si>
    <t xml:space="preserve">123 E 11th Avenue  </t>
  </si>
  <si>
    <t>Evans, Craven &amp; Lackie P.S.</t>
  </si>
  <si>
    <t>Robert F. Sestero, Jr.</t>
  </si>
  <si>
    <t>509-455-5200</t>
  </si>
  <si>
    <t>509-455-3632</t>
  </si>
  <si>
    <t>818 W. Riverside, Suite 250</t>
  </si>
  <si>
    <t>Lincoln Plaza</t>
  </si>
  <si>
    <t>99201-0910</t>
  </si>
  <si>
    <t>Epstein, Becker &amp; Green, P.C.</t>
  </si>
  <si>
    <t>George Breen</t>
  </si>
  <si>
    <t>202-861-0900</t>
  </si>
  <si>
    <t>gbreen@ebglaw.com</t>
  </si>
  <si>
    <t>202-296-2882</t>
  </si>
  <si>
    <t>1227 25th Street, NW</t>
  </si>
  <si>
    <t>Suite 700</t>
  </si>
  <si>
    <t>20037-1175</t>
  </si>
  <si>
    <t>P= Property</t>
  </si>
  <si>
    <t>CT</t>
  </si>
  <si>
    <t>Ryan Ryan Deluca, L.L.P.</t>
  </si>
  <si>
    <t>Catherine S. Nietzel</t>
  </si>
  <si>
    <t>203-357-9200</t>
  </si>
  <si>
    <t>cnietzel@ryandelucalaw.com</t>
  </si>
  <si>
    <t>203-357-7915</t>
  </si>
  <si>
    <t>707 Summer Street</t>
  </si>
  <si>
    <t>Stamford</t>
  </si>
  <si>
    <t>06901</t>
  </si>
  <si>
    <t>LA</t>
  </si>
  <si>
    <t>Raggio, Cappel, Chozen &amp; Berniard</t>
  </si>
  <si>
    <t>Richard Cappel</t>
  </si>
  <si>
    <t>318-436-9481</t>
  </si>
  <si>
    <t>318-436-9499</t>
  </si>
  <si>
    <t>Magnolia Life Building, 5th Floor</t>
  </si>
  <si>
    <t>P.O. Box 820</t>
  </si>
  <si>
    <t>Lake Charles</t>
  </si>
  <si>
    <t>70602</t>
  </si>
  <si>
    <t>WC=Workers Comp.</t>
  </si>
  <si>
    <t>Hancock, Daniel, Johnson &amp; Nagle, P.C.</t>
  </si>
  <si>
    <t>W. Scott Johnson</t>
  </si>
  <si>
    <t>804-967-9604</t>
  </si>
  <si>
    <t>sjohnson@hdjn.com</t>
  </si>
  <si>
    <t>804-967-2411</t>
  </si>
  <si>
    <t>4701 Cox Rd., Ste.400</t>
  </si>
  <si>
    <t>Glen Allen</t>
  </si>
  <si>
    <t>23060</t>
  </si>
  <si>
    <t>220.00</t>
  </si>
  <si>
    <t>192.00</t>
  </si>
  <si>
    <t>105.00</t>
  </si>
  <si>
    <t>Fulcher, Hagler, Reed, Hanks &amp; Harper, L.L.P.</t>
  </si>
  <si>
    <t>David Hanks</t>
  </si>
  <si>
    <t>706-724-0171</t>
  </si>
  <si>
    <t>dhanks@fulcherlaw.com</t>
  </si>
  <si>
    <t>706-724-4573</t>
  </si>
  <si>
    <t>520 Green Street</t>
  </si>
  <si>
    <t>Augusta</t>
  </si>
  <si>
    <t>30901</t>
  </si>
  <si>
    <t>Anchorage</t>
  </si>
  <si>
    <t>Rohrbachers Cron Manahan Trimble &amp; Zimmerman Co., L.P.A.</t>
  </si>
  <si>
    <t>Michael Manahan</t>
  </si>
  <si>
    <t>419-248-2600</t>
  </si>
  <si>
    <t>mmanahan@rcmtz.com</t>
  </si>
  <si>
    <t>419-248-2614</t>
  </si>
  <si>
    <t>405 Madison Ave., 8th Floor</t>
  </si>
  <si>
    <t>Toledo</t>
  </si>
  <si>
    <t>43604</t>
  </si>
  <si>
    <t>0.15</t>
  </si>
  <si>
    <t>MD</t>
  </si>
  <si>
    <t>Goodell, DeVries, Leech &amp; Gray</t>
  </si>
  <si>
    <t>Thomas Monahan, Jr.</t>
  </si>
  <si>
    <t>410-783-4000</t>
  </si>
  <si>
    <t>tvm@gdldlaw.com</t>
  </si>
  <si>
    <t>410-783-4040</t>
  </si>
  <si>
    <t>One South Street, 20th Floor</t>
  </si>
  <si>
    <t>Baltimore</t>
  </si>
  <si>
    <t>21202</t>
  </si>
  <si>
    <t>AL</t>
  </si>
  <si>
    <t>Hand Arendall, L.L.C.</t>
  </si>
  <si>
    <t>Rodney Cate</t>
  </si>
  <si>
    <t>251-694-6274</t>
  </si>
  <si>
    <t>rcate@handarendall.com</t>
  </si>
  <si>
    <t>251-689-1729</t>
  </si>
  <si>
    <t>P.O. Box 123</t>
  </si>
  <si>
    <t>Mobile</t>
  </si>
  <si>
    <t>36601</t>
  </si>
  <si>
    <t>130.00</t>
  </si>
  <si>
    <t>ME</t>
  </si>
  <si>
    <t>Preti, Flaherty, Beliveau &amp; Pachios, LLC</t>
  </si>
  <si>
    <t>Michael Messerschmidt</t>
  </si>
  <si>
    <t>207-791-3000</t>
  </si>
  <si>
    <t>mmesserschmidt@preti.com</t>
  </si>
  <si>
    <t>207-791-3111</t>
  </si>
  <si>
    <t>One City Center</t>
  </si>
  <si>
    <t>P. O. Box 9546</t>
  </si>
  <si>
    <t>04112-9546</t>
  </si>
  <si>
    <t>Shepherd, Scott, Clawater &amp; Houston, LLP</t>
  </si>
  <si>
    <t>Samuel Houston</t>
  </si>
  <si>
    <t>713-650-6600</t>
  </si>
  <si>
    <t>shouston@sschlaw.com</t>
  </si>
  <si>
    <t>713-650-1720</t>
  </si>
  <si>
    <t>2777 Allen Parkway, 7th Floor</t>
  </si>
  <si>
    <t>77019-2133</t>
  </si>
  <si>
    <t>False</t>
  </si>
  <si>
    <t>True</t>
  </si>
  <si>
    <t>Weber, Gallagher, Simpson, Stapleton, Fires &amp; Newby, L.L.P.</t>
  </si>
  <si>
    <t>Wendi D. Barish</t>
  </si>
  <si>
    <t>215-972-7900</t>
  </si>
  <si>
    <t>215-564-7699</t>
  </si>
  <si>
    <t>2000 Market Street, 13th Floor</t>
  </si>
  <si>
    <t>Philadelphia</t>
  </si>
  <si>
    <t>19103</t>
  </si>
  <si>
    <t>120.00</t>
  </si>
  <si>
    <t>CA</t>
  </si>
  <si>
    <t>La Follette, Johnson, De Haas, Fesler &amp; Ames, P.C.</t>
  </si>
  <si>
    <t>Dennis K. Ames</t>
  </si>
  <si>
    <t>714-558-7008</t>
  </si>
  <si>
    <t>dames@ljdfa.com</t>
  </si>
  <si>
    <t>714-972-0379</t>
  </si>
  <si>
    <t>2677 North Main Street, Suite 901</t>
  </si>
  <si>
    <t>Santa Ana</t>
  </si>
  <si>
    <t>92701</t>
  </si>
  <si>
    <t>Cooney, Cooney and Madigan, LLC</t>
  </si>
  <si>
    <t>Paul A. Cooney</t>
  </si>
  <si>
    <t>503-607-2711</t>
  </si>
  <si>
    <t>pcooney@cooneyllc.com</t>
  </si>
  <si>
    <t>503-607-2702</t>
  </si>
  <si>
    <t>12725 SW 66th Ave., Ste. 205</t>
  </si>
  <si>
    <t>Tigrad</t>
  </si>
  <si>
    <t>97223</t>
  </si>
  <si>
    <t>350.00</t>
  </si>
  <si>
    <t>300.00</t>
  </si>
  <si>
    <t>99501</t>
  </si>
  <si>
    <t>Young, Clement, Rivers &amp; Tisdale, LLP</t>
  </si>
  <si>
    <t>Carol B. Ervin</t>
  </si>
  <si>
    <t>843-724-6641</t>
  </si>
  <si>
    <t>cervin@ycrlaw.com</t>
  </si>
  <si>
    <t>843-579-1331</t>
  </si>
  <si>
    <t>28 Broad Road Street</t>
  </si>
  <si>
    <t>29401</t>
  </si>
  <si>
    <t>IA</t>
  </si>
  <si>
    <t>Bradshaw, Fowler, Proctor &amp; Fairgrave, P.C.</t>
  </si>
  <si>
    <t>Mike Figenshaw</t>
  </si>
  <si>
    <t>515-243-4191</t>
  </si>
  <si>
    <t>figenshaw.mike@bradshawlaw.com</t>
  </si>
  <si>
    <t>515-246-5808</t>
  </si>
  <si>
    <t>801 Grand Avenue, Suite 3700</t>
  </si>
  <si>
    <t>Des Moines</t>
  </si>
  <si>
    <t>50309</t>
  </si>
  <si>
    <t>Kern, Augustine, Conroy &amp; Schoppmann, P.C.</t>
  </si>
  <si>
    <t>Rudolph C. Gabriel</t>
  </si>
  <si>
    <t>516-326-1880</t>
  </si>
  <si>
    <t>gabriel@drlaw.com</t>
  </si>
  <si>
    <t>516-326-2061</t>
  </si>
  <si>
    <t>420 Lakeville Road</t>
  </si>
  <si>
    <t>Lake Success</t>
  </si>
  <si>
    <t>11042</t>
  </si>
  <si>
    <t>Keppleman &amp; Associates</t>
  </si>
  <si>
    <t>Richard Keppleman</t>
  </si>
  <si>
    <t>1302 Marsh Street</t>
  </si>
  <si>
    <t>San Luis Obispo</t>
  </si>
  <si>
    <t>94109</t>
  </si>
  <si>
    <t>Scott D. Hammer</t>
  </si>
  <si>
    <t>312-821-7617</t>
  </si>
  <si>
    <t>scott.hammer@wilsonelser.com</t>
  </si>
  <si>
    <t>312-704-1522</t>
  </si>
  <si>
    <t>55 West Monroe Street, Suite 3800</t>
  </si>
  <si>
    <t>Chicago</t>
  </si>
  <si>
    <t>60603</t>
  </si>
  <si>
    <t>180.00</t>
  </si>
  <si>
    <t>85.00</t>
  </si>
  <si>
    <t>0.50</t>
  </si>
  <si>
    <t>LLQ=Liquor Liability</t>
  </si>
  <si>
    <t>KY</t>
  </si>
  <si>
    <t>SUR=Surety</t>
  </si>
  <si>
    <t>Stoll, Keenon &amp; Ogden, P.L.L.C.</t>
  </si>
  <si>
    <t>W. Gregory King</t>
  </si>
  <si>
    <t>502-582-1601</t>
  </si>
  <si>
    <t>greg.king@skofirm.com</t>
  </si>
  <si>
    <t>502-627-8784</t>
  </si>
  <si>
    <t>1700 PNC Plaza</t>
  </si>
  <si>
    <t>500 West Jefferson Street</t>
  </si>
  <si>
    <t>Louisville</t>
  </si>
  <si>
    <t>40202-2874</t>
  </si>
  <si>
    <t>160.00</t>
  </si>
  <si>
    <t>Womble, Carlyle, Sandridge &amp; Rice, PLLC</t>
  </si>
  <si>
    <t>David S. Cox</t>
  </si>
  <si>
    <t>843-722-3400</t>
  </si>
  <si>
    <t>cox@bmsmlaw.com</t>
  </si>
  <si>
    <t>843-723-7398</t>
  </si>
  <si>
    <t>5 Exchange Street</t>
  </si>
  <si>
    <t>999</t>
  </si>
  <si>
    <t>29402</t>
  </si>
  <si>
    <t>270.00</t>
  </si>
  <si>
    <t>210.00</t>
  </si>
  <si>
    <t>Schell &amp; Delamer, L.L.P.</t>
  </si>
  <si>
    <t>Douglas Rand</t>
  </si>
  <si>
    <t>909-948-7663</t>
  </si>
  <si>
    <t>909-948-3679</t>
  </si>
  <si>
    <t>10681 Foot Hill Blvd., Suite 215</t>
  </si>
  <si>
    <t>Rancho Cucamonga</t>
  </si>
  <si>
    <t>91729</t>
  </si>
  <si>
    <t>MS</t>
  </si>
  <si>
    <t>Wise, Carter, Child &amp; Caraway</t>
  </si>
  <si>
    <t>Lynda C. Carter</t>
  </si>
  <si>
    <t>228-385-9390</t>
  </si>
  <si>
    <t>lcc@wisecarter.com</t>
  </si>
  <si>
    <t>228-385-9394</t>
  </si>
  <si>
    <t>2781 CT Switzer Sr. Drive</t>
  </si>
  <si>
    <t>Suite 307</t>
  </si>
  <si>
    <t>Biloxi</t>
  </si>
  <si>
    <t>39531</t>
  </si>
  <si>
    <t>ID</t>
  </si>
  <si>
    <t>Lynch &amp; Associates, PLLC</t>
  </si>
  <si>
    <t>James Lynch</t>
  </si>
  <si>
    <t>208-331-5088</t>
  </si>
  <si>
    <t>jblynch@qwest.net</t>
  </si>
  <si>
    <t>208-331-0088</t>
  </si>
  <si>
    <t>1412 West Idaho Street, Suite 200</t>
  </si>
  <si>
    <t>P.O. Box 739</t>
  </si>
  <si>
    <t>Boise</t>
  </si>
  <si>
    <t>83702</t>
  </si>
  <si>
    <t>Stephen C. Hall</t>
  </si>
  <si>
    <t>steve.hall@skofirm.com</t>
  </si>
  <si>
    <t>502-627-8750</t>
  </si>
  <si>
    <t>Michael P. Murphy</t>
  </si>
  <si>
    <t>419-609-1311</t>
  </si>
  <si>
    <t>mmurphy@reminger.com</t>
  </si>
  <si>
    <t>419-626-4805</t>
  </si>
  <si>
    <t>237 W. Washington Row</t>
  </si>
  <si>
    <t>Sandusky</t>
  </si>
  <si>
    <t>44870</t>
  </si>
  <si>
    <t>RI</t>
  </si>
  <si>
    <t>Carroll, Kelly &amp; Murphy</t>
  </si>
  <si>
    <t>Shannon Gilheeney</t>
  </si>
  <si>
    <t>401-331-7272</t>
  </si>
  <si>
    <t>401-331-4404</t>
  </si>
  <si>
    <t>One Turks Head Place, Suite 400</t>
  </si>
  <si>
    <t>Providence</t>
  </si>
  <si>
    <t>02903</t>
  </si>
  <si>
    <t>Feldman, Kieffer &amp; Herman, L.L.P.</t>
  </si>
  <si>
    <t>James E. Eagan</t>
  </si>
  <si>
    <t>716-852-5875</t>
  </si>
  <si>
    <t>jeagan@fkhattys.com</t>
  </si>
  <si>
    <t>716-852-4253</t>
  </si>
  <si>
    <t>110 Pearl Street, Suite 400</t>
  </si>
  <si>
    <t>Steed Flagg, L.L.P.</t>
  </si>
  <si>
    <t>Sid Murphy</t>
  </si>
  <si>
    <t>469-698-4200</t>
  </si>
  <si>
    <t>sidmurphy@steedflagg.com</t>
  </si>
  <si>
    <t>469-698-4201</t>
  </si>
  <si>
    <t>One Horizon Ridge</t>
  </si>
  <si>
    <t>1010 W. Ralph Hall Parkway, 2nd Floor</t>
  </si>
  <si>
    <t>Rockwall</t>
  </si>
  <si>
    <t>75032</t>
  </si>
  <si>
    <t>Meiselman, Denlea, Packman &amp; Eberz, P.C.</t>
  </si>
  <si>
    <t>Richard Nealon</t>
  </si>
  <si>
    <t>914-517-5000</t>
  </si>
  <si>
    <t>rnealon@mdpcelaw.com</t>
  </si>
  <si>
    <t>914-517-5055</t>
  </si>
  <si>
    <t>1311 Mamaroneck Avenue</t>
  </si>
  <si>
    <t>White Plains</t>
  </si>
  <si>
    <t>10605</t>
  </si>
  <si>
    <t>George Coakley</t>
  </si>
  <si>
    <t>216-687-1311</t>
  </si>
  <si>
    <t>gcoakley@reminger.com</t>
  </si>
  <si>
    <t>216-430-2291</t>
  </si>
  <si>
    <t>1400 Midland Building</t>
  </si>
  <si>
    <t>101 Prospect Avenue, West</t>
  </si>
  <si>
    <t>Cleveland</t>
  </si>
  <si>
    <t>44115-1093</t>
  </si>
  <si>
    <t>Mintzer, Sarowitz, Zeris, Ledva &amp; Meyers, L.L.P.</t>
  </si>
  <si>
    <t>Scott D. Kirschbaum</t>
  </si>
  <si>
    <t>305-774-9966</t>
  </si>
  <si>
    <t>skirschbaum@defensecounsel.com</t>
  </si>
  <si>
    <t>305-774-7743</t>
  </si>
  <si>
    <t>255 Alhambra Circle, Suite 1150</t>
  </si>
  <si>
    <t>Kevin W.</t>
  </si>
  <si>
    <t>Coral Gables</t>
  </si>
  <si>
    <t>33134</t>
  </si>
  <si>
    <t>Crews</t>
  </si>
  <si>
    <t>10/1/14 Added for Surety</t>
  </si>
  <si>
    <t>O'Neill McFadden &amp; Willett LLP</t>
  </si>
  <si>
    <t>Michael O'Neill</t>
  </si>
  <si>
    <t>219-322-0450</t>
  </si>
  <si>
    <t>moneill@omwlegal.com</t>
  </si>
  <si>
    <t>219-322-0455</t>
  </si>
  <si>
    <t>1001 Main Street, Suite 300</t>
  </si>
  <si>
    <t>Dyer</t>
  </si>
  <si>
    <t>46311</t>
  </si>
  <si>
    <t>P&amp;C</t>
  </si>
  <si>
    <t>Wingert, Grebing, Brubaker &amp; Juskie, LLP</t>
  </si>
  <si>
    <t>Roger C. Dyer</t>
  </si>
  <si>
    <t>619-236-0245</t>
  </si>
  <si>
    <t>Company B</t>
  </si>
  <si>
    <t>rdyer@wingertlaw.com</t>
  </si>
  <si>
    <t>Jan Doe</t>
  </si>
  <si>
    <t>619-236-9169</t>
  </si>
  <si>
    <t>One American Plaza</t>
  </si>
  <si>
    <t>600 West Broadway, Ste. 1200</t>
  </si>
  <si>
    <t>San Diego</t>
  </si>
  <si>
    <t>92101</t>
  </si>
  <si>
    <t>SD</t>
  </si>
  <si>
    <t>May, Johnson, Doyle &amp; Becker, P.C.</t>
  </si>
  <si>
    <t>Harold C. Doyle</t>
  </si>
  <si>
    <t>605-336-2565</t>
  </si>
  <si>
    <t>605-336-2604</t>
  </si>
  <si>
    <t>4804 S. Minnesota Avenue</t>
  </si>
  <si>
    <t>P.O. Box 88738</t>
  </si>
  <si>
    <t>Sioux Falls</t>
  </si>
  <si>
    <t>57105-8738</t>
  </si>
  <si>
    <t>MI</t>
  </si>
  <si>
    <t>Garan Lucow Miller, P.C.</t>
  </si>
  <si>
    <t>Robert A. Obringer</t>
  </si>
  <si>
    <t>248-641-7600</t>
  </si>
  <si>
    <t>robringe@garanlucow.com</t>
  </si>
  <si>
    <t>248-641-0222</t>
  </si>
  <si>
    <t>Suite 300</t>
  </si>
  <si>
    <t>1111 West Long Lake Road</t>
  </si>
  <si>
    <t>Troy</t>
  </si>
  <si>
    <t>48098</t>
  </si>
  <si>
    <t>Colleen</t>
  </si>
  <si>
    <t>Kerr, Russell &amp; Weber, P.L.C.</t>
  </si>
  <si>
    <t>Gentile</t>
  </si>
  <si>
    <t>Patrick McLain</t>
  </si>
  <si>
    <t>313-961-0200</t>
  </si>
  <si>
    <t xml:space="preserve">500 L Street, Suite 200  </t>
  </si>
  <si>
    <t>pmclain@kerr-russell.com</t>
  </si>
  <si>
    <t>313-961-0388</t>
  </si>
  <si>
    <t>Detroit Center</t>
  </si>
  <si>
    <t>500 Woodward Avenue, Suite 2500</t>
  </si>
  <si>
    <t>Detroit</t>
  </si>
  <si>
    <t>48226</t>
  </si>
  <si>
    <t>Scott, Dukes &amp; Geisler, PC</t>
  </si>
  <si>
    <t>Carter H. Dukes</t>
  </si>
  <si>
    <t>205-251-2300</t>
  </si>
  <si>
    <t>cdukes@scottdukeslaw.com</t>
  </si>
  <si>
    <t>205-251-6773</t>
  </si>
  <si>
    <t>Waters Building</t>
  </si>
  <si>
    <t>211 Twenty-Second Street N.</t>
  </si>
  <si>
    <t>Birmingham</t>
  </si>
  <si>
    <t>35203</t>
  </si>
  <si>
    <t>Margaret</t>
  </si>
  <si>
    <t>Hardy</t>
  </si>
  <si>
    <t>Shear, Newman, Burton &amp; Lamb</t>
  </si>
  <si>
    <t>Kelly J. Schmedt</t>
  </si>
  <si>
    <t>Enterprise Plaza</t>
  </si>
  <si>
    <t>201 East Kennedy Blvd., 10th Floor</t>
  </si>
  <si>
    <t>Tampa</t>
  </si>
  <si>
    <t>33602</t>
  </si>
  <si>
    <t>John</t>
  </si>
  <si>
    <t>McChristian</t>
  </si>
  <si>
    <t>Hahn, Loeser &amp; Parks</t>
  </si>
  <si>
    <t>Stephen Chappelear</t>
  </si>
  <si>
    <t>614-221-0240</t>
  </si>
  <si>
    <t>614-221-5909</t>
  </si>
  <si>
    <t>21 East State Street, Ste. 1050</t>
  </si>
  <si>
    <t>43215</t>
  </si>
  <si>
    <t>Cobb, Shealy, Crum &amp; Derrick, P.A.</t>
  </si>
  <si>
    <t>Herman Cobb</t>
  </si>
  <si>
    <t xml:space="preserve"> Alternative contact:  James K. Wilkens (jkw@bwclawyers.com). Information confirmed on 7.2.11. Associate rate . increased from $145 to $165. Corrected firm name 6.20.13. Corrected vendor number on 12/6/13 from incorrect number of 3261 (same as Norris Choplin-IN)</t>
  </si>
  <si>
    <t>334-677-3000</t>
  </si>
  <si>
    <t>hwcobb@cobb-shealy.com</t>
  </si>
  <si>
    <t>334-677-0030</t>
  </si>
  <si>
    <t>206 North Lena Street</t>
  </si>
  <si>
    <t>Company C</t>
  </si>
  <si>
    <t>Dothan</t>
  </si>
  <si>
    <t>Scott Doe</t>
  </si>
  <si>
    <t>36302</t>
  </si>
  <si>
    <t>Juliet K.</t>
  </si>
  <si>
    <t>Thuillez, Ford, Gold, Butler &amp; Young, LLP</t>
  </si>
  <si>
    <t>Stipeche</t>
  </si>
  <si>
    <t>Jason Austin</t>
  </si>
  <si>
    <t>518-455-9952</t>
  </si>
  <si>
    <t>518-462-4031</t>
  </si>
  <si>
    <t>20 Corporate Woods Boulevard, 6th Floor</t>
  </si>
  <si>
    <t>Albany</t>
  </si>
  <si>
    <t>12211</t>
  </si>
  <si>
    <t>50.00</t>
  </si>
  <si>
    <t>Roberts, Carroll, Feldstein &amp; Peirce, Inc.</t>
  </si>
  <si>
    <t>Dennis E. Carley</t>
  </si>
  <si>
    <t>401-521-7000</t>
  </si>
  <si>
    <t>decarley@rcfp.com</t>
  </si>
  <si>
    <t>401-521-1328</t>
  </si>
  <si>
    <t>10 Weybosset Street</t>
  </si>
  <si>
    <t>Jason</t>
  </si>
  <si>
    <t>02903-2808</t>
  </si>
  <si>
    <t>King</t>
  </si>
  <si>
    <t>0.05</t>
  </si>
  <si>
    <t xml:space="preserve">P.O. Box 70810  </t>
  </si>
  <si>
    <t>Fairbanks</t>
  </si>
  <si>
    <t>PennStuart</t>
  </si>
  <si>
    <t>99707</t>
  </si>
  <si>
    <t>William W. Eskridge</t>
  </si>
  <si>
    <t>276-628-5151</t>
  </si>
  <si>
    <t>weskridge@pennstuart.com</t>
  </si>
  <si>
    <t>276-628-5621</t>
  </si>
  <si>
    <t>208 E. Main Street</t>
  </si>
  <si>
    <t>Abingdon</t>
  </si>
  <si>
    <t>24210</t>
  </si>
  <si>
    <t>Thompson, Miller &amp; Simpson, P.L.C.</t>
  </si>
  <si>
    <t>Bradley R. Hume</t>
  </si>
  <si>
    <t>502-585-9900</t>
  </si>
  <si>
    <t>bhume@tmslawplc.com</t>
  </si>
  <si>
    <t>Paul</t>
  </si>
  <si>
    <t>502-585-9993</t>
  </si>
  <si>
    <t>Giancola</t>
  </si>
  <si>
    <t>600 West Main Street, Suite 500</t>
  </si>
  <si>
    <t>Company D</t>
  </si>
  <si>
    <t>Bob Doe</t>
  </si>
  <si>
    <t>40202</t>
  </si>
  <si>
    <t>Kerry</t>
  </si>
  <si>
    <t>Griggs</t>
  </si>
  <si>
    <t>John C. Hamilton</t>
  </si>
  <si>
    <t>preserve</t>
  </si>
  <si>
    <t>305-448-3939</t>
  </si>
  <si>
    <t>jhamilton@wickersmith.com</t>
  </si>
  <si>
    <t>305-441-1745</t>
  </si>
  <si>
    <t>2800 Ponce de Leon Boulevard, Ste. 800</t>
  </si>
  <si>
    <t xml:space="preserve">8420 Airport Blvd., Ste 101  </t>
  </si>
  <si>
    <t>Juneau</t>
  </si>
  <si>
    <t>99801</t>
  </si>
  <si>
    <t>Catherine</t>
  </si>
  <si>
    <t>Gale</t>
  </si>
  <si>
    <t>State Represented</t>
  </si>
  <si>
    <t>Stuart</t>
  </si>
  <si>
    <t>Manzione</t>
  </si>
  <si>
    <t>Change of address notification on 2/13/12</t>
  </si>
  <si>
    <t>Company F</t>
  </si>
  <si>
    <t>Susie Doe</t>
  </si>
  <si>
    <t>William</t>
  </si>
  <si>
    <t>Collins</t>
  </si>
  <si>
    <t>John W.</t>
  </si>
  <si>
    <t>Mauro</t>
  </si>
  <si>
    <t>Heather McGrotty</t>
  </si>
  <si>
    <t>, Esq</t>
  </si>
  <si>
    <t>hmcgrotty@hbss.net</t>
  </si>
  <si>
    <t>Matthew</t>
  </si>
  <si>
    <t>Arnold</t>
  </si>
  <si>
    <t>Dorsey &amp; Whitney, LLP</t>
  </si>
  <si>
    <t>Dennis Johnson</t>
  </si>
  <si>
    <t>515-699-3282</t>
  </si>
  <si>
    <t>johnson.dennis@dorsey.com</t>
  </si>
  <si>
    <t>515-238-1060</t>
  </si>
  <si>
    <t>801 Grand Avenue, Suite 4100</t>
  </si>
  <si>
    <t>McDow</t>
  </si>
  <si>
    <t>MN</t>
  </si>
  <si>
    <t>Lommen Abdo Law Firm</t>
  </si>
  <si>
    <t>Sheila Bjorklund</t>
  </si>
  <si>
    <t>612-339-8131</t>
  </si>
  <si>
    <t>sheila@lommen.com</t>
  </si>
  <si>
    <t>612-339-8064</t>
  </si>
  <si>
    <t>2000 IDS Center</t>
  </si>
  <si>
    <t>80 South 8th Street, Suite 2000</t>
  </si>
  <si>
    <t xml:space="preserve">711 H. Street, Suite 620  </t>
  </si>
  <si>
    <t>Minneapolis</t>
  </si>
  <si>
    <t>55402</t>
  </si>
  <si>
    <t>Contact Attorney</t>
  </si>
  <si>
    <t>Chamberlain McHaney</t>
  </si>
  <si>
    <t>David Chamberlain</t>
  </si>
  <si>
    <t>512-474-9124</t>
  </si>
  <si>
    <t>Allen</t>
  </si>
  <si>
    <t>dchamberlain@chmc-law.com</t>
  </si>
  <si>
    <t>Vaught</t>
  </si>
  <si>
    <t>512-474-8582</t>
  </si>
  <si>
    <t>301 Congress, Suite 1800</t>
  </si>
  <si>
    <t>Austin</t>
  </si>
  <si>
    <t>78701</t>
  </si>
  <si>
    <t>Weidner &amp; Winicki, P.A.</t>
  </si>
  <si>
    <t>Donald Weidner</t>
  </si>
  <si>
    <t>11265 Alumni Way, Suite 201</t>
  </si>
  <si>
    <t>Jacksonville</t>
  </si>
  <si>
    <t>32246</t>
  </si>
  <si>
    <t>Patrick C.</t>
  </si>
  <si>
    <t>Carey</t>
  </si>
  <si>
    <t>Sanders &amp; Parks, P.C.</t>
  </si>
  <si>
    <t>Frank Parks</t>
  </si>
  <si>
    <t>602-532-5600</t>
  </si>
  <si>
    <t>frank.parks@sandersparks.com</t>
  </si>
  <si>
    <t>602-532-5700</t>
  </si>
  <si>
    <t>3030 North Third Street, Suite 1300</t>
  </si>
  <si>
    <t>85012</t>
  </si>
  <si>
    <t>Rick</t>
  </si>
  <si>
    <t>Weil</t>
  </si>
  <si>
    <t>AR</t>
  </si>
  <si>
    <t>Dunn, Nutter, &amp; Morgan, LLP</t>
  </si>
  <si>
    <t>Winford Dunn</t>
  </si>
  <si>
    <t>870-773-5651</t>
  </si>
  <si>
    <t>wldunn@dnmlawfirm.com</t>
  </si>
  <si>
    <t>870-772-2037</t>
  </si>
  <si>
    <t>Fax</t>
  </si>
  <si>
    <t>Address</t>
  </si>
  <si>
    <t>Karen</t>
  </si>
  <si>
    <t>Stateline Plaza</t>
  </si>
  <si>
    <t>P.O. Box 8030</t>
  </si>
  <si>
    <t>Texarkana</t>
  </si>
  <si>
    <t>Partners</t>
  </si>
  <si>
    <t>Company E</t>
  </si>
  <si>
    <t>Barbra Doe</t>
  </si>
  <si>
    <t>600 Barrow Street, Suite 602  P.O. Box 113128</t>
  </si>
  <si>
    <t>71854</t>
  </si>
  <si>
    <t>Associates</t>
  </si>
  <si>
    <t>Nathan L. Dembin &amp; Associates, P.C.</t>
  </si>
  <si>
    <t>Nathan L. Dembin</t>
  </si>
  <si>
    <t>212-267-0505</t>
  </si>
  <si>
    <t>212-267-9244</t>
  </si>
  <si>
    <t>225 Broadway, Suite 1400</t>
  </si>
  <si>
    <t>10007</t>
  </si>
  <si>
    <t>George P. Donaldson, III, P.C.</t>
  </si>
  <si>
    <t>George P. Donaldson</t>
  </si>
  <si>
    <t>229-439-0620</t>
  </si>
  <si>
    <t>gpdonaldson@bellsouth.net</t>
  </si>
  <si>
    <t>229-439-7448</t>
  </si>
  <si>
    <t>127 North Westover Boulevard</t>
  </si>
  <si>
    <t>P.O. Box 71607</t>
  </si>
  <si>
    <t>31708-1607</t>
  </si>
  <si>
    <t>WV</t>
  </si>
  <si>
    <t>Farrell, Farrell &amp; Farrell, LC</t>
  </si>
  <si>
    <t>Michael J. Farrell</t>
  </si>
  <si>
    <t>304-522-9100</t>
  </si>
  <si>
    <t>304-522-9162</t>
  </si>
  <si>
    <t>The Farrell Building</t>
  </si>
  <si>
    <t>914 Fifth Avenue</t>
  </si>
  <si>
    <t>P.O. Box 6457</t>
  </si>
  <si>
    <t>Huntington</t>
  </si>
  <si>
    <t>John L. Doe</t>
  </si>
  <si>
    <t>25772-6457</t>
  </si>
  <si>
    <t>Oliver, Maner &amp; Gray, L.L.P.</t>
  </si>
  <si>
    <t>William Franklin, Jr.</t>
  </si>
  <si>
    <t>912-236-3311</t>
  </si>
  <si>
    <t>bfranklin@omg-law.com</t>
  </si>
  <si>
    <t>912-236-8725</t>
  </si>
  <si>
    <t>218 State Street, West</t>
  </si>
  <si>
    <t>Savannah</t>
  </si>
  <si>
    <t>31412</t>
  </si>
  <si>
    <t>Cook, Schuhmann &amp; Groseclose, Inc.</t>
  </si>
  <si>
    <t>McGuire, Woods, Battle &amp; Boothe</t>
  </si>
  <si>
    <t>we have not used them yet; so not set up</t>
  </si>
  <si>
    <t>Stephen D. Busch</t>
  </si>
  <si>
    <t>804-775-1000</t>
  </si>
  <si>
    <t>sbusch@mcguirewoods.com</t>
  </si>
  <si>
    <t>804-775-1061</t>
  </si>
  <si>
    <t xml:space="preserve">425 G Street, Suite 420  </t>
  </si>
  <si>
    <t>One James Center</t>
  </si>
  <si>
    <t>901 East Cary Street</t>
  </si>
  <si>
    <t>23219-4030</t>
  </si>
  <si>
    <t>Mequio &amp; Peterson, P.L.C.</t>
  </si>
  <si>
    <t>James Mequio</t>
  </si>
  <si>
    <t>John L. Doe III</t>
  </si>
  <si>
    <t>269-323-3332</t>
  </si>
  <si>
    <t>921 W. Milham Avenue</t>
  </si>
  <si>
    <t>Portage</t>
  </si>
  <si>
    <t>49024</t>
  </si>
  <si>
    <t>Laura McConnell, Administrator</t>
  </si>
  <si>
    <t>907-452-1855</t>
  </si>
  <si>
    <t>Dennis, Jackson, Martin &amp; Fontella, P.A.</t>
  </si>
  <si>
    <t>Craig A. Dennis</t>
  </si>
  <si>
    <t>850-422-3345</t>
  </si>
  <si>
    <t xml:space="preserve">Seventh Floor, 100 Brookwood Place  </t>
  </si>
  <si>
    <t>craig@djmf-law.com</t>
  </si>
  <si>
    <t>850-422-1325</t>
  </si>
  <si>
    <t>1591 Summit Lake Dr., Ste. 200</t>
  </si>
  <si>
    <t>35259</t>
  </si>
  <si>
    <t>Tallahassee</t>
  </si>
  <si>
    <t>32317</t>
  </si>
  <si>
    <t>Added 10/1/14-Surety Atty.</t>
  </si>
  <si>
    <t>CO</t>
  </si>
  <si>
    <t>Jaudon &amp; Avery, L.L.P.</t>
  </si>
  <si>
    <t>John L. Doe Jr.</t>
  </si>
  <si>
    <t>Joseph Jaudon, Jr.</t>
  </si>
  <si>
    <t>303-832-1122</t>
  </si>
  <si>
    <t xml:space="preserve">445 Dexter Avenue, Suite 9045  </t>
  </si>
  <si>
    <t>303-832-1348</t>
  </si>
  <si>
    <t>Montgomery</t>
  </si>
  <si>
    <t>600 Grant Street, Suite 505</t>
  </si>
  <si>
    <t>Denver</t>
  </si>
  <si>
    <t>36104</t>
  </si>
  <si>
    <t>80203</t>
  </si>
  <si>
    <t>added 12/30/14</t>
  </si>
  <si>
    <t>J. Lyle Doe</t>
  </si>
  <si>
    <t>Connors &amp; Vilardo, L.L.P.</t>
  </si>
  <si>
    <t>John T. Loss</t>
  </si>
  <si>
    <t>716-852-5533</t>
  </si>
  <si>
    <t>jtl@connors-vilardo.com</t>
  </si>
  <si>
    <t>716-852-5649</t>
  </si>
  <si>
    <t>1020 Liberty Building, 420 Main Street</t>
  </si>
  <si>
    <t xml:space="preserve">2015 Second Avenue South Suite 200  </t>
  </si>
  <si>
    <t>Kroger, Myers, Frisby &amp; Hirsch</t>
  </si>
  <si>
    <t>Jay D. Hirsch</t>
  </si>
  <si>
    <t>713-961-7952</t>
  </si>
  <si>
    <t>hirsch@krogerlaw.com</t>
  </si>
  <si>
    <t>713-961-7953</t>
  </si>
  <si>
    <t>3100 Wesleyan, Suite 300</t>
  </si>
  <si>
    <t>Law Clerk - $75.00</t>
  </si>
  <si>
    <t>77027</t>
  </si>
  <si>
    <t>J.L Doe</t>
  </si>
  <si>
    <t>Bryan, Nelson, Schroeder, Castigliola &amp; Banahan</t>
  </si>
  <si>
    <t>Melinda Johnson</t>
  </si>
  <si>
    <t>228-219-6632</t>
  </si>
  <si>
    <t>mendy1@bnscb.com</t>
  </si>
  <si>
    <t>228-769-6392</t>
  </si>
  <si>
    <t>1103 Jackson Avenue</t>
  </si>
  <si>
    <t>P.O. Box 1529</t>
  </si>
  <si>
    <t>Pascagoula</t>
  </si>
  <si>
    <t>39568-1529</t>
  </si>
  <si>
    <t>907-452-8154</t>
  </si>
  <si>
    <t>P.O. Box 70810</t>
  </si>
  <si>
    <t xml:space="preserve">63 South Royal Street 13th Floor, Riverview Plaza </t>
  </si>
  <si>
    <t>Hitchcock &amp; Cummings, LLP</t>
  </si>
  <si>
    <t>Terence Cummings</t>
  </si>
  <si>
    <t>212-688-3025 x24</t>
  </si>
  <si>
    <t>tcummings@hitchcockcummings.com</t>
  </si>
  <si>
    <t>973-783-1594</t>
  </si>
  <si>
    <t>757 Third Avenue, 25th Floor</t>
  </si>
  <si>
    <t>10017</t>
  </si>
  <si>
    <t>Heidell, Pittoni, Murphy &amp; Bach, LLP</t>
  </si>
  <si>
    <t>Robin Dolsky</t>
  </si>
  <si>
    <t>212-286-8585</t>
  </si>
  <si>
    <t>rdolsky@hpmb.com</t>
  </si>
  <si>
    <t>212-490-8966</t>
  </si>
  <si>
    <t>99 Park Avenue</t>
  </si>
  <si>
    <t>10016</t>
  </si>
  <si>
    <t>36602</t>
  </si>
  <si>
    <t>Hickman, Goza &amp; Spragins, PLLC</t>
  </si>
  <si>
    <t>Shelby Goza</t>
  </si>
  <si>
    <t>662-234-4000</t>
  </si>
  <si>
    <t>hickman@hickmanlaw.com</t>
  </si>
  <si>
    <t>662-234-2000</t>
  </si>
  <si>
    <t>1305 Madison Avenue</t>
  </si>
  <si>
    <t>Oxford</t>
  </si>
  <si>
    <t>38665</t>
  </si>
  <si>
    <t>Law Office of Jonathan H. Rosenbluth</t>
  </si>
  <si>
    <t>Andrew Elman</t>
  </si>
  <si>
    <t>201-343-5001</t>
  </si>
  <si>
    <t>nakb@erols.com</t>
  </si>
  <si>
    <t>201-343-5181</t>
  </si>
  <si>
    <t>76 Orange Avenue, # 105</t>
  </si>
  <si>
    <t>South Orange</t>
  </si>
  <si>
    <t>07090</t>
  </si>
  <si>
    <t>MO</t>
  </si>
  <si>
    <t>Sandberg, Phoenix &amp; von Gontard, P.C.</t>
  </si>
  <si>
    <t>David Hoffman</t>
  </si>
  <si>
    <t>http://www.alaskalaw.com/</t>
  </si>
  <si>
    <t>314-231-3332</t>
  </si>
  <si>
    <t>dhoffman@spvg.com</t>
  </si>
  <si>
    <t>314-241-7604</t>
  </si>
  <si>
    <t>One City Centre, 15th Floor</t>
  </si>
  <si>
    <t>515 North Sixth Street</t>
  </si>
  <si>
    <t>St. Louis</t>
  </si>
  <si>
    <t>63101</t>
  </si>
  <si>
    <t>Martin Clearwater &amp; Bell, LLP</t>
  </si>
  <si>
    <t>Peter Crean</t>
  </si>
  <si>
    <t>212-697-3122</t>
  </si>
  <si>
    <t>creanp@mcblaw.com</t>
  </si>
  <si>
    <t>212-949-7054</t>
  </si>
  <si>
    <t>220 East 42nd Street</t>
  </si>
  <si>
    <t>215.00</t>
  </si>
  <si>
    <t>Paine Hamblen, L.L.P.</t>
  </si>
  <si>
    <t>Patrick Miller</t>
  </si>
  <si>
    <t>Randall</t>
  </si>
  <si>
    <t>208-664-8115</t>
  </si>
  <si>
    <t>pat.miller@painehamblen.com</t>
  </si>
  <si>
    <t>208-664-6338</t>
  </si>
  <si>
    <t>701 Front Avenue, Suite 101</t>
  </si>
  <si>
    <t>Coeur d'Alene</t>
  </si>
  <si>
    <t>83816</t>
  </si>
  <si>
    <t>David J. Madigan</t>
  </si>
  <si>
    <t>dmadigan@cooneyllc.com</t>
  </si>
  <si>
    <t>36102</t>
  </si>
  <si>
    <t>James</t>
  </si>
  <si>
    <t>Hilliard</t>
  </si>
  <si>
    <t>Gregory</t>
  </si>
  <si>
    <t>Talley</t>
  </si>
  <si>
    <t>Langhenry, Gillen, Lundquist &amp; Johnson, LLC</t>
  </si>
  <si>
    <t>Faulkner Banfield</t>
  </si>
  <si>
    <t>John G. Langhenry, III</t>
  </si>
  <si>
    <t xml:space="preserve">2001 Park Place North, Suite 700  </t>
  </si>
  <si>
    <t>Debbie Pusich</t>
  </si>
  <si>
    <t>312-704-6700</t>
  </si>
  <si>
    <t>jlanghenry@lglfirm.com</t>
  </si>
  <si>
    <t>312-704-6777</t>
  </si>
  <si>
    <t>33 North Dearborn, Suite 1650</t>
  </si>
  <si>
    <t>60602</t>
  </si>
  <si>
    <t>Lord, Bissell &amp; Brook, LLP</t>
  </si>
  <si>
    <t>Alexander Hopkins</t>
  </si>
  <si>
    <t>312-443-0368</t>
  </si>
  <si>
    <t>ahopkins@lordbissell.com</t>
  </si>
  <si>
    <t>312-896-6234</t>
  </si>
  <si>
    <t>115 S. LaSalle Street</t>
  </si>
  <si>
    <t>Malcom Law Firm</t>
  </si>
  <si>
    <t>J. Phillip Malcom</t>
  </si>
  <si>
    <t>501-319-7669</t>
  </si>
  <si>
    <t>ndicarlo@malcomlawfirm.com</t>
  </si>
  <si>
    <t>501-319-7681</t>
  </si>
  <si>
    <t xml:space="preserve">800 Shades Creek Parkway, Suite 850  </t>
  </si>
  <si>
    <t>2226 Cottondale Ln., Ste. 100</t>
  </si>
  <si>
    <t>Little Rock</t>
  </si>
  <si>
    <t>72202</t>
  </si>
  <si>
    <t>35209</t>
  </si>
  <si>
    <t>Lisa</t>
  </si>
  <si>
    <t>McDougall</t>
  </si>
  <si>
    <t>907-586-2210</t>
  </si>
  <si>
    <t>907-586-8090</t>
  </si>
  <si>
    <t>8420 Airport Blvd., Ste 101</t>
  </si>
  <si>
    <t xml:space="preserve">206 North Lena Street  </t>
  </si>
  <si>
    <t>David A.</t>
  </si>
  <si>
    <t>Kulisch</t>
  </si>
  <si>
    <t>http://www.faulknerbanfield.com/</t>
  </si>
  <si>
    <t>SUR</t>
  </si>
  <si>
    <t>Charles G. Evans (ALA)</t>
  </si>
  <si>
    <t>Todd W.</t>
  </si>
  <si>
    <t>Smyth</t>
  </si>
  <si>
    <t>Charles G. Evans</t>
  </si>
  <si>
    <t xml:space="preserve">444 South Perry Street  </t>
  </si>
  <si>
    <t>P.O. Box 123   P.O. Box 123</t>
  </si>
  <si>
    <t xml:space="preserve"> 2501 20th Pl S # 300  </t>
  </si>
  <si>
    <t xml:space="preserve">AL </t>
  </si>
  <si>
    <t>35223</t>
  </si>
  <si>
    <t>Lawson, Fields, McCue, Lee &amp; Campbell, PC</t>
  </si>
  <si>
    <t>Bill Roy</t>
  </si>
  <si>
    <t>David McCue</t>
  </si>
  <si>
    <t>972-490-0808</t>
  </si>
  <si>
    <t>dmccue@mccuelee.com</t>
  </si>
  <si>
    <t>123 E 11th Avenue</t>
  </si>
  <si>
    <t>972-490-9545</t>
  </si>
  <si>
    <t>14135 Midway Road, Suite 250</t>
  </si>
  <si>
    <t>Addison</t>
  </si>
  <si>
    <t>Susan</t>
  </si>
  <si>
    <t>Nelson</t>
  </si>
  <si>
    <t>75001</t>
  </si>
  <si>
    <t>Law Offices of John C Pharr</t>
  </si>
  <si>
    <t>John C. Pharr</t>
  </si>
  <si>
    <t>722 W Fourth Avenue, Suite 308</t>
  </si>
  <si>
    <t>99501-2162</t>
  </si>
  <si>
    <t>Jami</t>
  </si>
  <si>
    <t>Farris</t>
  </si>
  <si>
    <t>Bliss, Wilkens &amp; Clayton</t>
  </si>
  <si>
    <t>Alfred Clayton, Jr.</t>
  </si>
  <si>
    <t>907-276-2920</t>
  </si>
  <si>
    <t xml:space="preserve">255 Dexter Avenue  </t>
  </si>
  <si>
    <t>36103</t>
  </si>
  <si>
    <t>Gordon</t>
  </si>
  <si>
    <t>Katz</t>
  </si>
  <si>
    <t>NE</t>
  </si>
  <si>
    <t xml:space="preserve">211 Twenty Second Street North  </t>
  </si>
  <si>
    <t>907-276-2956</t>
  </si>
  <si>
    <t>500 L Street, Suite 200</t>
  </si>
  <si>
    <t>Donohue, Jr.</t>
  </si>
  <si>
    <t xml:space="preserve">Waters Building 211 Twenty-Second Street N. </t>
  </si>
  <si>
    <t>Brian</t>
  </si>
  <si>
    <t>Rekofke</t>
  </si>
  <si>
    <t>Baird, Holm, McEachen, Pederson, Hamann &amp; Strasheim</t>
  </si>
  <si>
    <t>Steven Davidson</t>
  </si>
  <si>
    <t>402-344-0500</t>
  </si>
  <si>
    <t>sdavidson@bairdholm.com</t>
  </si>
  <si>
    <t>402-344-0588</t>
  </si>
  <si>
    <t>1500 Woodmen Tower</t>
  </si>
  <si>
    <t>Kristin</t>
  </si>
  <si>
    <t>Omaha</t>
  </si>
  <si>
    <t>Kirk</t>
  </si>
  <si>
    <t>68102-2068</t>
  </si>
  <si>
    <t>Allred &amp; Allred PC</t>
  </si>
  <si>
    <t>David Allred</t>
  </si>
  <si>
    <t>334-396-9200</t>
  </si>
  <si>
    <t xml:space="preserve">dallred@allredpclaw.com </t>
  </si>
  <si>
    <t>334-396-9977</t>
  </si>
  <si>
    <t>7030 Fain Park Drive Suite 9</t>
  </si>
  <si>
    <t>http://allredpclaw.com/</t>
  </si>
  <si>
    <t>N/A</t>
  </si>
  <si>
    <t xml:space="preserve">410 West 3rd St., Suite 200  </t>
  </si>
  <si>
    <t>Starnes Davis Florie LLP</t>
  </si>
  <si>
    <t>L Graves Stiff III Esq. (ALA)</t>
  </si>
  <si>
    <t>72201</t>
  </si>
  <si>
    <t>Verrill &amp; Dana, L.L.P.</t>
  </si>
  <si>
    <t>James G. Goggin</t>
  </si>
  <si>
    <t>207-774-4000</t>
  </si>
  <si>
    <t>Seventh Floor, 100 Brookwood Place</t>
  </si>
  <si>
    <t>jgoggin@verrilldana.com</t>
  </si>
  <si>
    <t>207-774-7499</t>
  </si>
  <si>
    <t>One Portland Square</t>
  </si>
  <si>
    <t>35259-8512</t>
  </si>
  <si>
    <t>P.O. Box 586</t>
  </si>
  <si>
    <t>04112-0586</t>
  </si>
  <si>
    <t>315.00</t>
  </si>
  <si>
    <t>Ford &amp; Richardson</t>
  </si>
  <si>
    <t>Richard E. Ford, Jr.</t>
  </si>
  <si>
    <t xml:space="preserve">2700 Regions Center  400 West Capitol   </t>
  </si>
  <si>
    <t>304-645-1858</t>
  </si>
  <si>
    <t>304-645-1918</t>
  </si>
  <si>
    <t>203 West Randolph Street</t>
  </si>
  <si>
    <t>Lewisburg</t>
  </si>
  <si>
    <t>24901</t>
  </si>
  <si>
    <t>Smith Spires &amp; Peddy PC</t>
  </si>
  <si>
    <t>Todd N. Hamilton</t>
  </si>
  <si>
    <t>205-251-5885</t>
  </si>
  <si>
    <t>Ryan</t>
  </si>
  <si>
    <t>205-251-8642</t>
  </si>
  <si>
    <t>2015 Second Avenue South Suite 200</t>
  </si>
  <si>
    <t>http://www.ssp-law.com/</t>
  </si>
  <si>
    <t>Barber McCaskill Jones &amp; Hale PA</t>
  </si>
  <si>
    <t>R. Kenny McCulloch</t>
  </si>
  <si>
    <t>501-372-6175</t>
  </si>
  <si>
    <t>Currie, Johnson, Griffin, Gaines &amp; Myers, P.A.</t>
  </si>
  <si>
    <t>William Griffin</t>
  </si>
  <si>
    <t>John H.</t>
  </si>
  <si>
    <t>501-375-2802</t>
  </si>
  <si>
    <t>Daerr</t>
  </si>
  <si>
    <t xml:space="preserve">2700 Regions Center  400 West Capitol </t>
  </si>
  <si>
    <t>Rates increased on 8/13/12</t>
  </si>
  <si>
    <t>601-969-1010</t>
  </si>
  <si>
    <t>bgriffin@curriejohnson.com</t>
  </si>
  <si>
    <t>http://www.barberlawfirm.com/</t>
  </si>
  <si>
    <t>601-969-5120</t>
  </si>
  <si>
    <t>1044 River Oaks Drive</t>
  </si>
  <si>
    <t>P.O. Box 750</t>
  </si>
  <si>
    <t>Jackson</t>
  </si>
  <si>
    <t>39232</t>
  </si>
  <si>
    <t>Mitchell Williams Selig Gates &amp; Woodyard PLLC</t>
  </si>
  <si>
    <t>Stuart Miller</t>
  </si>
  <si>
    <t>501-688-8800</t>
  </si>
  <si>
    <t>Dinsmore &amp; Shohl, LLP</t>
  </si>
  <si>
    <t>Deborah Lydon</t>
  </si>
  <si>
    <t>513-977-8200</t>
  </si>
  <si>
    <t>lydon@dinslaw.com</t>
  </si>
  <si>
    <t>513-977-8521</t>
  </si>
  <si>
    <t>255 East Fifth Street, Suite 1900</t>
  </si>
  <si>
    <t>45202-4720</t>
  </si>
  <si>
    <t xml:space="preserve">425 W. Capitol Ave Suite 1800  </t>
  </si>
  <si>
    <t xml:space="preserve">Little Rock </t>
  </si>
  <si>
    <t>501-688-8807</t>
  </si>
  <si>
    <t>425 W. Capitol Ave Suite 1800</t>
  </si>
  <si>
    <t>http://www.mitchellwilliamslaw.com/</t>
  </si>
  <si>
    <t>Gordon &amp; Silber, P.C.</t>
  </si>
  <si>
    <t>David Dince</t>
  </si>
  <si>
    <t>212-834-0600</t>
  </si>
  <si>
    <t>ddince@gordon-silber.com</t>
  </si>
  <si>
    <t>212-490-0035</t>
  </si>
  <si>
    <t>355 Lexington Avenue</t>
  </si>
  <si>
    <t xml:space="preserve">400 West Capitol Avenue, Suite 2400  </t>
  </si>
  <si>
    <t>P Only</t>
  </si>
  <si>
    <t>Hamilton, Altman, Canale &amp; Dillon, LLC</t>
  </si>
  <si>
    <t>Steve Altman</t>
  </si>
  <si>
    <t>703-591-9700</t>
  </si>
  <si>
    <t>stephen.altman@hacdlaw.com</t>
  </si>
  <si>
    <t>703-591-0023</t>
  </si>
  <si>
    <t>10306 Eaton Place, Suite 200</t>
  </si>
  <si>
    <t>Fairfax</t>
  </si>
  <si>
    <t>22030</t>
  </si>
  <si>
    <t>Janet</t>
  </si>
  <si>
    <t>Bobit</t>
  </si>
  <si>
    <t>Carmody Torrance Sandak &amp; Hennessey LLP</t>
  </si>
  <si>
    <t>Trudie Hamilton</t>
  </si>
  <si>
    <t>203-573-1200</t>
  </si>
  <si>
    <t>thamilton@carmodylaw.com</t>
  </si>
  <si>
    <t>203-575-2600</t>
  </si>
  <si>
    <t>50 Leavenworth Street</t>
  </si>
  <si>
    <t>Waterbury</t>
  </si>
  <si>
    <t>06721</t>
  </si>
  <si>
    <t>260.00</t>
  </si>
  <si>
    <t>Pretzel &amp; Stouffer Chartered</t>
  </si>
  <si>
    <t>Donna</t>
  </si>
  <si>
    <t>Stateline Plaza  P.O. Box 8030</t>
  </si>
  <si>
    <t>Eyster</t>
  </si>
  <si>
    <t>Edwin N. McIntosh</t>
  </si>
  <si>
    <t>mcintosh.edwin@dorsey.com</t>
  </si>
  <si>
    <t>801 Grand Avenue, Suite 3900</t>
  </si>
  <si>
    <t>David M. Bennett</t>
  </si>
  <si>
    <t>Des Monies</t>
  </si>
  <si>
    <t>312-578-7716</t>
  </si>
  <si>
    <t>Brewster, Burton, Morphous &amp; Cameron</t>
  </si>
  <si>
    <t>Harold Brewster, Jr.</t>
  </si>
  <si>
    <t>304-325-9177</t>
  </si>
  <si>
    <t>304-327-9317</t>
  </si>
  <si>
    <t>418 Bland Street</t>
  </si>
  <si>
    <t>Bluefield</t>
  </si>
  <si>
    <t>24701</t>
  </si>
  <si>
    <t>Bonne, Bridges, Mueller, O'Keefe &amp; Nichols, P.C.</t>
  </si>
  <si>
    <t xml:space="preserve">425 West Capitol Avenue, Suite 1800  </t>
  </si>
  <si>
    <t>Joel B. Douglas</t>
  </si>
  <si>
    <t>213-480-1900</t>
  </si>
  <si>
    <t>jdouglas@bonnebridges.com</t>
  </si>
  <si>
    <t>Alfred F.</t>
  </si>
  <si>
    <t>213-738-5888</t>
  </si>
  <si>
    <t>Belcuore</t>
  </si>
  <si>
    <t>3699 Wilshire Boulevard, 10th Floor</t>
  </si>
  <si>
    <t>312-346-8242</t>
  </si>
  <si>
    <t>Los Angeles</t>
  </si>
  <si>
    <t>90010</t>
  </si>
  <si>
    <t xml:space="preserve">425 West Capitol Ave, Suite 1800  </t>
  </si>
  <si>
    <t>One South Wacker Drive, Ste 2500</t>
  </si>
  <si>
    <t>Reid</t>
  </si>
  <si>
    <t>Holbrook</t>
  </si>
  <si>
    <t>Bradley Case</t>
  </si>
  <si>
    <t>502-540-2300</t>
  </si>
  <si>
    <t>bradley.case@dinslaw.com</t>
  </si>
  <si>
    <t>502-585-2207</t>
  </si>
  <si>
    <t>1400 PNC Plaza</t>
  </si>
  <si>
    <t>Peter</t>
  </si>
  <si>
    <t>Pogue</t>
  </si>
  <si>
    <t xml:space="preserve">One East Wshington St., Suite 1900  </t>
  </si>
  <si>
    <t>Bernstein, Shur, Sawyer &amp; Nelson</t>
  </si>
  <si>
    <t>Kenneth W. Lehman</t>
  </si>
  <si>
    <t>207-774-1200</t>
  </si>
  <si>
    <t>klehman@bssn.com</t>
  </si>
  <si>
    <t>207-774-1127</t>
  </si>
  <si>
    <t>100 Middle Street</t>
  </si>
  <si>
    <t>P.O. Box 9729</t>
  </si>
  <si>
    <t>04104</t>
  </si>
  <si>
    <t>Benjamin &amp; Johansen</t>
  </si>
  <si>
    <t>Helen M. Johansen</t>
  </si>
  <si>
    <t>206-622-8953</t>
  </si>
  <si>
    <t>206-622-1365</t>
  </si>
  <si>
    <t>720 3rd Avenue, Suite 1400</t>
  </si>
  <si>
    <t>Seattle</t>
  </si>
  <si>
    <t>98104-1825</t>
  </si>
  <si>
    <t>Lee</t>
  </si>
  <si>
    <t>Alvarez, Sambol, Winthrop &amp; Madson, P.A.
&amp; Madson, P.A.</t>
  </si>
  <si>
    <t>Lawrence I. Hauser</t>
  </si>
  <si>
    <t>407-210-2796</t>
  </si>
  <si>
    <t>lih@aswmpa.com</t>
  </si>
  <si>
    <t>407-210-2795</t>
  </si>
  <si>
    <t>100 South Orange Avenue</t>
  </si>
  <si>
    <t>Orlando</t>
  </si>
  <si>
    <t>32801</t>
  </si>
  <si>
    <t>Adams &amp; Coffey, P.C.</t>
  </si>
  <si>
    <t>Ross Jones</t>
  </si>
  <si>
    <t>361-883-5558</t>
  </si>
  <si>
    <t>rossjones@adamscoffey.com</t>
  </si>
  <si>
    <t>361-881-9260</t>
  </si>
  <si>
    <t>802 North Carancahua Street, Suite 1830</t>
  </si>
  <si>
    <t>Corpus Christi</t>
  </si>
  <si>
    <t>78740</t>
  </si>
  <si>
    <t>Jonathan D.</t>
  </si>
  <si>
    <t>Rubin</t>
  </si>
  <si>
    <t>Danaher Lagnese, PC</t>
  </si>
  <si>
    <t>Hillary Fisher Nelson</t>
  </si>
  <si>
    <t>860-247-3666</t>
  </si>
  <si>
    <t>hfnelson@danaherlagnese.com</t>
  </si>
  <si>
    <t>Added 9/25/14 for property coverage</t>
  </si>
  <si>
    <t>John B.</t>
  </si>
  <si>
    <t>Mullahy</t>
  </si>
  <si>
    <t>860-547-1321</t>
  </si>
  <si>
    <t>21 Oak Street</t>
  </si>
  <si>
    <t>Capitol Place</t>
  </si>
  <si>
    <t>Hartford</t>
  </si>
  <si>
    <t>06106</t>
  </si>
  <si>
    <t>Christopher E.</t>
  </si>
  <si>
    <t>DiGiacinto</t>
  </si>
  <si>
    <t>Hardin &amp; Grace, PA</t>
  </si>
  <si>
    <t>David A Grace</t>
  </si>
  <si>
    <t>Richard</t>
  </si>
  <si>
    <t>Cline</t>
  </si>
  <si>
    <t>William Dailey, Jr.</t>
  </si>
  <si>
    <t>410 West 3rd St., Suite 200</t>
  </si>
  <si>
    <t>wdaileyjr@sloanewalsh.com</t>
  </si>
  <si>
    <t>Three Center Plaza</t>
  </si>
  <si>
    <t>Cook, Yancey, King &amp; Galloway, P.L.C.</t>
  </si>
  <si>
    <t>Cynthia Anderson</t>
  </si>
  <si>
    <t>Victor</t>
  </si>
  <si>
    <t>318-221-6277</t>
  </si>
  <si>
    <t>Calzarette</t>
  </si>
  <si>
    <t>andersoc@cykg.com</t>
  </si>
  <si>
    <t>318-227-7850</t>
  </si>
  <si>
    <t>333 Texas Street, Suite 1700</t>
  </si>
  <si>
    <t>P.O. Box 22260</t>
  </si>
  <si>
    <t>Shreveport</t>
  </si>
  <si>
    <t>71120</t>
  </si>
  <si>
    <t>Jonathan</t>
  </si>
  <si>
    <t>Abel</t>
  </si>
  <si>
    <t>WI</t>
  </si>
  <si>
    <t>Graif Barrett &amp; Matura</t>
  </si>
  <si>
    <t>Jay Graif</t>
  </si>
  <si>
    <t>602-792-5700</t>
  </si>
  <si>
    <t>Robert F.</t>
  </si>
  <si>
    <t>Sestero, Jr.</t>
  </si>
  <si>
    <t>Otjen, Van Ert, Lieb &amp; Weir, SC</t>
  </si>
  <si>
    <t>602-792-5710</t>
  </si>
  <si>
    <t>Lori Gendelman</t>
  </si>
  <si>
    <t>1850 North Central Ave., Suite 500</t>
  </si>
  <si>
    <t>Added 1/31/11</t>
  </si>
  <si>
    <t>1, LLQ</t>
  </si>
  <si>
    <t>Jones Skelton &amp; Hochuli PC</t>
  </si>
  <si>
    <t>George</t>
  </si>
  <si>
    <t>Breen</t>
  </si>
  <si>
    <t>Mike Ludwig (LLQ)</t>
  </si>
  <si>
    <t>414-271-7271</t>
  </si>
  <si>
    <t>414-271-7272</t>
  </si>
  <si>
    <t>700 North Water Street</t>
  </si>
  <si>
    <t>Milwaukee</t>
  </si>
  <si>
    <t>53202</t>
  </si>
  <si>
    <t>Catherine S.</t>
  </si>
  <si>
    <t>Nietzel</t>
  </si>
  <si>
    <t>Mitchell, Williams, Selig, Gates &amp; Woodyard, P.L.L.C.</t>
  </si>
  <si>
    <t>R.T. Beard, III</t>
  </si>
  <si>
    <t>rbeard@mwsgw.com</t>
  </si>
  <si>
    <t>425 West Capitol Avenue, Suite 1800</t>
  </si>
  <si>
    <t>72201-3525</t>
  </si>
  <si>
    <t>602-263-1700</t>
  </si>
  <si>
    <t xml:space="preserve">76 East Mitchell Drive  </t>
  </si>
  <si>
    <t>Raymond Murphy, Jr.</t>
  </si>
  <si>
    <t>rmurphy@hpmb.com</t>
  </si>
  <si>
    <t>10/1/14 Added for Surety; Phone # for Robert Berens: (480)-236-8007</t>
  </si>
  <si>
    <t>602-263-1784</t>
  </si>
  <si>
    <t>2901 N. Central Ave., Suite 800</t>
  </si>
  <si>
    <t>http://www.jshfirm.com/</t>
  </si>
  <si>
    <t xml:space="preserve"> Rates increased on 4/1/14 from $170, $160, $110 to $185/$175/$115</t>
  </si>
  <si>
    <t>Langley Weinstein</t>
  </si>
  <si>
    <t>Cappel</t>
  </si>
  <si>
    <t>Delaney, Wiles, Hayes, Gerety, Ellis &amp; Young, Inc.</t>
  </si>
  <si>
    <t>Howard Lazar</t>
  </si>
  <si>
    <t>907-279-3581</t>
  </si>
  <si>
    <t>hal@delaneywiles.com</t>
  </si>
  <si>
    <t>907-277-1331</t>
  </si>
  <si>
    <t>W. Scott</t>
  </si>
  <si>
    <t>Johnson</t>
  </si>
  <si>
    <t>Adam Melton (Surety); Robert Berens (Surety BK)</t>
  </si>
  <si>
    <t xml:space="preserve">1850 North Central Ave., Suite 500  </t>
  </si>
  <si>
    <t>1007 West Third Avenue, Suite 400</t>
  </si>
  <si>
    <t>76 East Mitchell Drive</t>
  </si>
  <si>
    <t>99501-1990</t>
  </si>
  <si>
    <t>Jennings Strouss &amp; Salmon PC</t>
  </si>
  <si>
    <t>Jay Mann and Patrick Welch (Surety); Richard Wisner and Andy Chambers (Fidelity)</t>
  </si>
  <si>
    <t>Levene, Gouldin &amp; Thompson, L.L.P.</t>
  </si>
  <si>
    <t>John Carlin</t>
  </si>
  <si>
    <t>607-763-9200</t>
  </si>
  <si>
    <t>jcarlin@binghamtonlaw.com</t>
  </si>
  <si>
    <t>607-763-9212</t>
  </si>
  <si>
    <t>450 Plaza Drive</t>
  </si>
  <si>
    <t>Vestal</t>
  </si>
  <si>
    <t>13850</t>
  </si>
  <si>
    <t>David</t>
  </si>
  <si>
    <t>Montgomery, McCracken, Walker &amp; Rhoads, L.L.P.</t>
  </si>
  <si>
    <t>Hanks</t>
  </si>
  <si>
    <t>One East Wshington St., Suite 1900</t>
  </si>
  <si>
    <t>Richard Hyland</t>
  </si>
  <si>
    <t>85004-2554</t>
  </si>
  <si>
    <t xml:space="preserve">2901 N. Central Ave., Suite 800  </t>
  </si>
  <si>
    <t>856-488-7700</t>
  </si>
  <si>
    <t>Lewis Brisbois Bisgaard &amp; Smith LLP</t>
  </si>
  <si>
    <t>Michael Obert</t>
  </si>
  <si>
    <t>602-385-1068 or cell 480-223-7175</t>
  </si>
  <si>
    <t xml:space="preserve">2929 North Central Ave., Suite 1700  </t>
  </si>
  <si>
    <t>Added 3/28/11  6/26/13 changed from "2" to "1"</t>
  </si>
  <si>
    <t>2929 North Central Ave., Suite 1700</t>
  </si>
  <si>
    <t>Michael</t>
  </si>
  <si>
    <t xml:space="preserve">1122 E Jefferson St  </t>
  </si>
  <si>
    <t>Manahan</t>
  </si>
  <si>
    <t>Chapman Glucksman Dean Roeb &amp; Barger APC</t>
  </si>
  <si>
    <t>Art Chapman (LLQ)</t>
  </si>
  <si>
    <t>310-207-7722</t>
  </si>
  <si>
    <t>Thomas</t>
  </si>
  <si>
    <t xml:space="preserve"> Phoenix, </t>
  </si>
  <si>
    <t>Monahan, Jr.</t>
  </si>
  <si>
    <t>310-207-6550</t>
  </si>
  <si>
    <t>11900 W. Olympic Blvd. Suite 800</t>
  </si>
  <si>
    <t>http://www.cgdlaw.com/</t>
  </si>
  <si>
    <t>**Rate increase on 2/1/13 to $185; $175; $85. Old rates were $175, $165 and $85</t>
  </si>
  <si>
    <t>rshyland@mmwr.com</t>
  </si>
  <si>
    <t>856-488-7720</t>
  </si>
  <si>
    <t>Liberty View</t>
  </si>
  <si>
    <t>457 Haddonfield Road, Suite 600</t>
  </si>
  <si>
    <t>Cherry Hill</t>
  </si>
  <si>
    <t>08002</t>
  </si>
  <si>
    <t>LeClair Ryan</t>
  </si>
  <si>
    <t>John Jessee</t>
  </si>
  <si>
    <t>540-510-3000</t>
  </si>
  <si>
    <t>john.jessee@leclairryan.com</t>
  </si>
  <si>
    <t>Rodney</t>
  </si>
  <si>
    <t>540-510-3050</t>
  </si>
  <si>
    <t>Cate</t>
  </si>
  <si>
    <t>Messerschmidt</t>
  </si>
  <si>
    <t xml:space="preserve">Cresswell Echeguren Rodgers &amp; Noble </t>
  </si>
  <si>
    <t>Ronald D. Echeguren / Andrew Noble</t>
  </si>
  <si>
    <t>510-444-1735</t>
  </si>
  <si>
    <t>Samuel</t>
  </si>
  <si>
    <t>10 South Jefferson Street, Suite 1800</t>
  </si>
  <si>
    <t>85034</t>
  </si>
  <si>
    <t>510-444-6923</t>
  </si>
  <si>
    <t>Roanoke</t>
  </si>
  <si>
    <t>180 Grand Avenue, Suite 440</t>
  </si>
  <si>
    <t>Oakland</t>
  </si>
  <si>
    <t>24011</t>
  </si>
  <si>
    <t>Hassan &amp; Reardon</t>
  </si>
  <si>
    <t>John Puleo</t>
  </si>
  <si>
    <t>P.O. Box 990069</t>
  </si>
  <si>
    <t>02199</t>
  </si>
  <si>
    <t>Wendi D.</t>
  </si>
  <si>
    <t>Barish</t>
  </si>
  <si>
    <t>Bollinger, Ruberry &amp; Garvey</t>
  </si>
  <si>
    <t>New rates retro back to 1/1/13 are listed appropriately. No column for coverage which current is $250</t>
  </si>
  <si>
    <t>Barry Bollinger</t>
  </si>
  <si>
    <t>Graif Barrett &amp; Matura PC</t>
  </si>
  <si>
    <t xml:space="preserve">1055 Westlakes Dr, Suite 300  </t>
  </si>
  <si>
    <t>Berwyn</t>
  </si>
  <si>
    <t>19312</t>
  </si>
  <si>
    <t>312-466-8000</t>
  </si>
  <si>
    <t>barry.bollinger@brg-law.net</t>
  </si>
  <si>
    <t>312-466-8001</t>
  </si>
  <si>
    <t>500 W. Madison Street, Suite 2300</t>
  </si>
  <si>
    <t>60661</t>
  </si>
  <si>
    <t xml:space="preserve">3030 North Third Street, Suite 1300  </t>
  </si>
  <si>
    <t>Dennis K.</t>
  </si>
  <si>
    <t>Ames</t>
  </si>
  <si>
    <t>Added to C-0 on 11/3/11</t>
  </si>
  <si>
    <t>Paul A.</t>
  </si>
  <si>
    <t>Cooney</t>
  </si>
  <si>
    <t>John Hall</t>
  </si>
  <si>
    <t>jhall@hbss.net</t>
  </si>
  <si>
    <t>The Faux Law Group</t>
  </si>
  <si>
    <t>DE</t>
  </si>
  <si>
    <t>Kurt Faux</t>
  </si>
  <si>
    <t>Reger, Rizzo, Kavulich &amp; Darnall, L.L.P.</t>
  </si>
  <si>
    <t>Cynthia Beam</t>
  </si>
  <si>
    <t>1540 W Warm Springs Rd, Suite 1</t>
  </si>
  <si>
    <t>Henderson</t>
  </si>
  <si>
    <t>302-652-3611</t>
  </si>
  <si>
    <t>NV</t>
  </si>
  <si>
    <t>cbeam@rrkdlaw.com</t>
  </si>
  <si>
    <t>302-652-3620</t>
  </si>
  <si>
    <t>1001 N. Jefferson Street, Suite 202</t>
  </si>
  <si>
    <t>Wilmington</t>
  </si>
  <si>
    <t>19801</t>
  </si>
  <si>
    <t>Michael Frick</t>
  </si>
  <si>
    <t>912-554-0093</t>
  </si>
  <si>
    <t>mfrick@hbss.net</t>
  </si>
  <si>
    <t>912-554-1973</t>
  </si>
  <si>
    <t>3528 Darien Highway, Suite 300</t>
  </si>
  <si>
    <t>Brunswick</t>
  </si>
  <si>
    <t>31525</t>
  </si>
  <si>
    <t>Macfarlane, Ferguson &amp; McMullen, P.A.</t>
  </si>
  <si>
    <t>Andrew M. Brown</t>
  </si>
  <si>
    <t>813-273-4200</t>
  </si>
  <si>
    <t>ab@macfar.com</t>
  </si>
  <si>
    <t>813-273-4396</t>
  </si>
  <si>
    <t>One Tampa City Center, Suite 2000</t>
  </si>
  <si>
    <t>201 North Franklin Street</t>
  </si>
  <si>
    <t>Salamirad Morrow</t>
  </si>
  <si>
    <t>Lauri Svitenko</t>
  </si>
  <si>
    <t>Vincent E. Doyle, III</t>
  </si>
  <si>
    <t>ved@connors-vilardo.com</t>
  </si>
  <si>
    <t>19200 Von Karman Ave, Suite 400</t>
  </si>
  <si>
    <t>Irvine</t>
  </si>
  <si>
    <t>10/1/14 Added for Surety (Will waive hourly fee while traveling for cases outside Southern CAL.</t>
  </si>
  <si>
    <t>Carol B.</t>
  </si>
  <si>
    <t>Ervin</t>
  </si>
  <si>
    <t>Markow, Walker &amp; Reeves, P.S.</t>
  </si>
  <si>
    <t>Alfonso Nuzzo</t>
  </si>
  <si>
    <t>Anderson, McPharlin &amp; Conners LLP</t>
  </si>
  <si>
    <t>David T DiBiase</t>
  </si>
  <si>
    <t>Mike</t>
  </si>
  <si>
    <t>Figenshaw</t>
  </si>
  <si>
    <t>444 S Flowers St., 31st Floor</t>
  </si>
  <si>
    <t>90074-2901</t>
  </si>
  <si>
    <t>601-853-1911</t>
  </si>
  <si>
    <t>anuzzo@markowwalker.com</t>
  </si>
  <si>
    <t>601-853-8284</t>
  </si>
  <si>
    <t>599 Highland Colony Parkway, Suite 100</t>
  </si>
  <si>
    <t xml:space="preserve">4801 E. Broadway Blvd., Suite 301    </t>
  </si>
  <si>
    <t>Tucson</t>
  </si>
  <si>
    <t>P.O. Box 13669</t>
  </si>
  <si>
    <t>85711</t>
  </si>
  <si>
    <t>Ridgeland</t>
  </si>
  <si>
    <t>Rudolph C.</t>
  </si>
  <si>
    <t>39236</t>
  </si>
  <si>
    <t>Gabriel</t>
  </si>
  <si>
    <t>Gascou Hopkins LLP</t>
  </si>
  <si>
    <t>Christian Gascou (PAF)</t>
  </si>
  <si>
    <t xml:space="preserve">444 S Flowers St., 31st Floor  </t>
  </si>
  <si>
    <t>90074</t>
  </si>
  <si>
    <t>1801 Avenue of the Stars, Suite 230</t>
  </si>
  <si>
    <t>Adam Kreuzer</t>
  </si>
  <si>
    <t>Wolkin Curran, LLP</t>
  </si>
  <si>
    <t>James D Curran</t>
  </si>
  <si>
    <t>415-982-9390 EXT 124</t>
  </si>
  <si>
    <t xml:space="preserve">1801 Avenue of the Stars, Suite 230  </t>
  </si>
  <si>
    <t>akreuzer@ekcmlawfirm.com</t>
  </si>
  <si>
    <t>555 Montgomery St., Suite 1100</t>
  </si>
  <si>
    <t>San Francisco</t>
  </si>
  <si>
    <t>10/1/14 Added for Surety; Cell phone # 415-816-4845</t>
  </si>
  <si>
    <t>Schellinger &amp; Doyle</t>
  </si>
  <si>
    <t>James Doyle</t>
  </si>
  <si>
    <t>Solan &amp; Park</t>
  </si>
  <si>
    <t>Kevin Solan</t>
  </si>
  <si>
    <t>Deer Creek Office Building Suite 450</t>
  </si>
  <si>
    <t>445 South Moorland Road</t>
  </si>
  <si>
    <t>90067</t>
  </si>
  <si>
    <t>Brookfield</t>
  </si>
  <si>
    <t>53005</t>
  </si>
  <si>
    <t>Keppleman</t>
  </si>
  <si>
    <t>Christovich &amp; Kearney, L.L.P.</t>
  </si>
  <si>
    <t>Terry Christovich Gay</t>
  </si>
  <si>
    <t>504-561-5700</t>
  </si>
  <si>
    <t>tcgay@christovich.com</t>
  </si>
  <si>
    <t>685 Market St, Suite 360</t>
  </si>
  <si>
    <t>CA, LA</t>
  </si>
  <si>
    <t>Scott D.</t>
  </si>
  <si>
    <t>Soltman, Leavitt, Flaherty &amp; Wattles, LLP</t>
  </si>
  <si>
    <t>Hammer</t>
  </si>
  <si>
    <t>Steven B Soltman</t>
  </si>
  <si>
    <t>504-544-6228</t>
  </si>
  <si>
    <t>W. Gregory</t>
  </si>
  <si>
    <t>601 Poydras Street, Suite 2300</t>
  </si>
  <si>
    <t>Pan American Life Center</t>
  </si>
  <si>
    <t>New Orleans</t>
  </si>
  <si>
    <t xml:space="preserve">685 Market St, Suite 360  </t>
  </si>
  <si>
    <t>70130</t>
  </si>
  <si>
    <t>94105</t>
  </si>
  <si>
    <t xml:space="preserve">555 Montgomery St., Suite 1100  </t>
  </si>
  <si>
    <t>Marks Gray, P.A.</t>
  </si>
  <si>
    <t>94111</t>
  </si>
  <si>
    <t>Jeptha Barbour</t>
  </si>
  <si>
    <t>904-398-0900</t>
  </si>
  <si>
    <t>jbarbour@marksgray.com</t>
  </si>
  <si>
    <t>904-399-8440</t>
  </si>
  <si>
    <t>1200 Riverplace Boulevard, Suite 800</t>
  </si>
  <si>
    <t>David S.</t>
  </si>
  <si>
    <t>32201</t>
  </si>
  <si>
    <t>Cox</t>
  </si>
  <si>
    <t>Westlake Gardens 2535 Townsgate Rd Suite 307</t>
  </si>
  <si>
    <t>Westlake Village</t>
  </si>
  <si>
    <t>OK</t>
  </si>
  <si>
    <t>Fenton, Fenton, Smith, Reneau &amp; Moon</t>
  </si>
  <si>
    <t>Stephen Peterson</t>
  </si>
  <si>
    <t>Douglas</t>
  </si>
  <si>
    <t>Rand</t>
  </si>
  <si>
    <t>405-235-4671</t>
  </si>
  <si>
    <t>sbpeterson@fentonlaw.com</t>
  </si>
  <si>
    <t>405-235-5247</t>
  </si>
  <si>
    <t>211 North Robertson, Suite 800</t>
  </si>
  <si>
    <t>Oklahoma City</t>
  </si>
  <si>
    <t>73102</t>
  </si>
  <si>
    <t xml:space="preserve">11900 W. Olympic Blvd. Suite 800  </t>
  </si>
  <si>
    <t>90064</t>
  </si>
  <si>
    <t>Lynda C.</t>
  </si>
  <si>
    <t>Carter</t>
  </si>
  <si>
    <t>Added 9/25/14 for Property. Sent Letter 9.25.14. Asked for Rates. Rates here are PROPERTY only</t>
  </si>
  <si>
    <t xml:space="preserve">180 Grand Avenue, Suite 440  </t>
  </si>
  <si>
    <t>94612</t>
  </si>
  <si>
    <t>Caplan and Earnest LLC</t>
  </si>
  <si>
    <t>Bryce Downey &amp; Lenkov LLC</t>
  </si>
  <si>
    <t>Terrence Madden</t>
  </si>
  <si>
    <t>312-377-1501</t>
  </si>
  <si>
    <t xml:space="preserve">800 Wilshire Blvd, Suite 1400  </t>
  </si>
  <si>
    <t>tmadden@bdlfirm.com</t>
  </si>
  <si>
    <t>312-377-1502</t>
  </si>
  <si>
    <t>90017</t>
  </si>
  <si>
    <t>Doug Stevens</t>
  </si>
  <si>
    <t>200 North La Salle Street, Suite 2700</t>
  </si>
  <si>
    <t>303-830-7770</t>
  </si>
  <si>
    <t>60601</t>
  </si>
  <si>
    <t>Cassem, Tierney, Adams, Gotch &amp; Douglas</t>
  </si>
  <si>
    <t>303-443-3967</t>
  </si>
  <si>
    <t>Jack Douglas</t>
  </si>
  <si>
    <t>1800 Broadway, Suite 200</t>
  </si>
  <si>
    <t>Boulder</t>
  </si>
  <si>
    <t>402-390-0300</t>
  </si>
  <si>
    <t>402-390-9676</t>
  </si>
  <si>
    <t>8805 Indian Hills Drive, Suite 300</t>
  </si>
  <si>
    <t>68114</t>
  </si>
  <si>
    <t xml:space="preserve">Westlake Gardens 2535 Townsgate Rd  Suite 307  </t>
  </si>
  <si>
    <t>91361</t>
  </si>
  <si>
    <t>6/11/14 firm name change  from Gund Dagner to current name; Doug Stevens moved to a new firm</t>
  </si>
  <si>
    <t>Kane Donley &amp; Johnson PC</t>
  </si>
  <si>
    <t>HayDen Kane</t>
  </si>
  <si>
    <t>719-471-1650</t>
  </si>
  <si>
    <t>hayden@kanelawpc.com</t>
  </si>
  <si>
    <t>719-471-1663</t>
  </si>
  <si>
    <t>Lynch</t>
  </si>
  <si>
    <t>Stephen C.</t>
  </si>
  <si>
    <t>Hall</t>
  </si>
  <si>
    <t>107 E Cheyenne Rd</t>
  </si>
  <si>
    <t>Colorado Springs</t>
  </si>
  <si>
    <t>12/12/13 updated street address and zip</t>
  </si>
  <si>
    <t>Michael P.</t>
  </si>
  <si>
    <t>Murphy</t>
  </si>
  <si>
    <t>Krieger Hale &amp; Mulcahy</t>
  </si>
  <si>
    <t>Scott A. Hale (LLQ)</t>
  </si>
  <si>
    <t>303-781-5558</t>
  </si>
  <si>
    <t>Shannon</t>
  </si>
  <si>
    <t>Gilheeney</t>
  </si>
  <si>
    <t>Lamson, Dugan &amp; Murray, LLP</t>
  </si>
  <si>
    <t>303-781-2501</t>
  </si>
  <si>
    <t>William M. Lamson, Jr.</t>
  </si>
  <si>
    <t>402-397-7300</t>
  </si>
  <si>
    <t>wlamson@ldmlaw.com</t>
  </si>
  <si>
    <t xml:space="preserve">3699 Wilshire Boulevard, 10th Floor  </t>
  </si>
  <si>
    <t>402-397-7824</t>
  </si>
  <si>
    <t>10306 Regency Parkway Drive</t>
  </si>
  <si>
    <t>68114-3743</t>
  </si>
  <si>
    <t>James E.</t>
  </si>
  <si>
    <t>Eagan</t>
  </si>
  <si>
    <t>3333 South Bannock Street, Suite 888</t>
  </si>
  <si>
    <t>Crowell &amp; Moring</t>
  </si>
  <si>
    <t>Englewood</t>
  </si>
  <si>
    <t>Sid</t>
  </si>
  <si>
    <t>Laurel P. Malson</t>
  </si>
  <si>
    <t>202-624-2500</t>
  </si>
  <si>
    <t>lmalson@crowell.com</t>
  </si>
  <si>
    <t>202-628-5116</t>
  </si>
  <si>
    <t>Kerr Brosseau Bartlett &amp; O'Brien, LLC</t>
  </si>
  <si>
    <t>Dennis Bartlett, David Kerr</t>
  </si>
  <si>
    <t xml:space="preserve">2420 Camino Ramon, Suite 202  </t>
  </si>
  <si>
    <t>San Ramon</t>
  </si>
  <si>
    <t>94583</t>
  </si>
  <si>
    <t>1600 Broadway, Suite 1600</t>
  </si>
  <si>
    <t>1001 Pennsylvania Avenue, NW</t>
  </si>
  <si>
    <t>Godin &amp; Baity, LLC</t>
  </si>
  <si>
    <t>Jerome M. Joseph</t>
  </si>
  <si>
    <t>20004</t>
  </si>
  <si>
    <t>NH</t>
  </si>
  <si>
    <t>Nealon</t>
  </si>
  <si>
    <t>Wadleigh, Starr &amp; Peters, P.L.L.C.</t>
  </si>
  <si>
    <t>John Friberg</t>
  </si>
  <si>
    <t>603-669-4140</t>
  </si>
  <si>
    <t>jfriberg@wadleighlaw.com</t>
  </si>
  <si>
    <t>1050 Seventeenth St., Suite 1610</t>
  </si>
  <si>
    <t>Coakley</t>
  </si>
  <si>
    <t xml:space="preserve">4640 Lankershim Boulevard, Suite 600  </t>
  </si>
  <si>
    <t>North Hollywood</t>
  </si>
  <si>
    <t>91602</t>
  </si>
  <si>
    <t>603-669-6018</t>
  </si>
  <si>
    <t>95 Market Street</t>
  </si>
  <si>
    <t>Manchester</t>
  </si>
  <si>
    <t>03101</t>
  </si>
  <si>
    <t>Cooney Scully &amp; Dowling</t>
  </si>
  <si>
    <t>Jeffrey C. Pingpank</t>
  </si>
  <si>
    <t>860-527-1141</t>
  </si>
  <si>
    <t xml:space="preserve">One California St., 18th Fl  </t>
  </si>
  <si>
    <t>Bill Roy; Jr Partner are 260</t>
  </si>
  <si>
    <t>Kirschbaum</t>
  </si>
  <si>
    <t xml:space="preserve">800 Wilshire Blvd # 1400  </t>
  </si>
  <si>
    <t>Steven A. Hamilton</t>
  </si>
  <si>
    <t>860-247-5215</t>
  </si>
  <si>
    <t>10 Columbus Boulevard Hartford Square North</t>
  </si>
  <si>
    <t>O'Neill</t>
  </si>
  <si>
    <t>301-652-7332</t>
  </si>
  <si>
    <t>steven.hamilton@hacdlaw.com</t>
  </si>
  <si>
    <t>301-652-0836</t>
  </si>
  <si>
    <t>4600 East West Highway, Suite 201</t>
  </si>
  <si>
    <t>Bethesda</t>
  </si>
  <si>
    <t>20814</t>
  </si>
  <si>
    <t>http://cooneyscullyanddowling.com/</t>
  </si>
  <si>
    <t>Mylotte, David &amp; Fitzpatrick</t>
  </si>
  <si>
    <t>Patrice S. O'Brien</t>
  </si>
  <si>
    <t>215-751-9450</t>
  </si>
  <si>
    <t>Roger C.</t>
  </si>
  <si>
    <t>215-751-9918</t>
  </si>
  <si>
    <t>7 Penn Center</t>
  </si>
  <si>
    <t>1635 Market Street, 13th Floor</t>
  </si>
  <si>
    <t>Stillman &amp; Friedman, P.C.</t>
  </si>
  <si>
    <t>Peter A. Chavkin</t>
  </si>
  <si>
    <t>212-223-0200</t>
  </si>
  <si>
    <t>Rates had been $185, 155, 85. Increased on 1/7/13 to current as listed.</t>
  </si>
  <si>
    <t>pchavkin@stillmanfriedman.com</t>
  </si>
  <si>
    <t>212-223-1942</t>
  </si>
  <si>
    <t>425 Park Avenue</t>
  </si>
  <si>
    <t>10022</t>
  </si>
  <si>
    <t>Harold C.</t>
  </si>
  <si>
    <t>Doyle</t>
  </si>
  <si>
    <t>Kennon, Craver, Belo, Craig &amp; McKee, PLLC</t>
  </si>
  <si>
    <t>Joel Craig</t>
  </si>
  <si>
    <t>919-490-0500</t>
  </si>
  <si>
    <t>jcraig@kennoncraver.com</t>
  </si>
  <si>
    <t xml:space="preserve">Halloran &amp; Sage LLP </t>
  </si>
  <si>
    <t>919-490-0873</t>
  </si>
  <si>
    <t>Geoffrey Squitiero</t>
  </si>
  <si>
    <t>4011 University Drive, Suite 300</t>
  </si>
  <si>
    <t>203-672-5486</t>
  </si>
  <si>
    <t>P. O. Box 51579</t>
  </si>
  <si>
    <t>Durham</t>
  </si>
  <si>
    <t>27717-1579</t>
  </si>
  <si>
    <t>Robert A.</t>
  </si>
  <si>
    <t>Obringer</t>
  </si>
  <si>
    <t>203-672-5480</t>
  </si>
  <si>
    <t>195 Church Street</t>
  </si>
  <si>
    <t>Pierce, Couch, Hendrickson, Baysinger &amp; Green, L.L.P.</t>
  </si>
  <si>
    <t>New Haven</t>
  </si>
  <si>
    <t>Russell L. Hendrickson</t>
  </si>
  <si>
    <t>405-235-1611</t>
  </si>
  <si>
    <t>Patrick</t>
  </si>
  <si>
    <t>McLain</t>
  </si>
  <si>
    <t>rhendrickson@piercecouch.com</t>
  </si>
  <si>
    <t>405-235-2904</t>
  </si>
  <si>
    <t>1109 North Francis</t>
  </si>
  <si>
    <t xml:space="preserve">2280 Market Street, Suite 140  </t>
  </si>
  <si>
    <t>73126</t>
  </si>
  <si>
    <t>Rate increase on 10/3/13</t>
  </si>
  <si>
    <t>Gendry &amp; Sprague</t>
  </si>
  <si>
    <t>Thomas W. Gendry</t>
  </si>
  <si>
    <t>210-349-0511</t>
  </si>
  <si>
    <t>tgendry@gendrysprague.com</t>
  </si>
  <si>
    <t>210-349-2760</t>
  </si>
  <si>
    <t>645 Lockhill Selma</t>
  </si>
  <si>
    <t>Carter H.</t>
  </si>
  <si>
    <t>Dukes</t>
  </si>
  <si>
    <t>Riverside</t>
  </si>
  <si>
    <t>San Antonio</t>
  </si>
  <si>
    <t>78216</t>
  </si>
  <si>
    <t>92501</t>
  </si>
  <si>
    <t xml:space="preserve">Szilagyi &amp; Daly </t>
  </si>
  <si>
    <t>Frank Szilagyi (LLQ)</t>
  </si>
  <si>
    <t>860-904-5211 Ext. 2</t>
  </si>
  <si>
    <t>Young, Moore &amp; Henderson, P.A.</t>
  </si>
  <si>
    <t>Robert Clay</t>
  </si>
  <si>
    <t>919-861-5040</t>
  </si>
  <si>
    <t>rmc@youngmoorelaw.com</t>
  </si>
  <si>
    <t>919-782-6753</t>
  </si>
  <si>
    <t>P.O. Box 31627</t>
  </si>
  <si>
    <t>860-471-8392</t>
  </si>
  <si>
    <t>118 Oak St.</t>
  </si>
  <si>
    <t>www.silvester-daly.com</t>
  </si>
  <si>
    <t>27622</t>
  </si>
  <si>
    <t xml:space="preserve">2677 North Main Street, Suite 901  </t>
  </si>
  <si>
    <t>Oast Law Firm</t>
  </si>
  <si>
    <t>Carolyn P. Oast</t>
  </si>
  <si>
    <t>757-963-2300</t>
  </si>
  <si>
    <t>Kelly J.</t>
  </si>
  <si>
    <t>Schmedt</t>
  </si>
  <si>
    <t>757-963-2391</t>
  </si>
  <si>
    <t>1092 Laskin Rd., Ste. 208</t>
  </si>
  <si>
    <t>Virgina Beach</t>
  </si>
  <si>
    <t>23451</t>
  </si>
  <si>
    <t>Stephen</t>
  </si>
  <si>
    <t>Chappelear</t>
  </si>
  <si>
    <t>Michelson, Kane, Royster &amp; Barger P.C.</t>
  </si>
  <si>
    <t>Steven B Kaplan</t>
  </si>
  <si>
    <t xml:space="preserve">655 University Avenue, Suite 119  </t>
  </si>
  <si>
    <t>Sacramento</t>
  </si>
  <si>
    <t>95825</t>
  </si>
  <si>
    <t>Kevin G. Mercer</t>
  </si>
  <si>
    <t>904-355-0225</t>
  </si>
  <si>
    <t>kmercer@wickersmith.com</t>
  </si>
  <si>
    <t>904-355-0226</t>
  </si>
  <si>
    <t xml:space="preserve">10 Columbus Boulevard </t>
  </si>
  <si>
    <t>50 N. Laura Street, Suite 2700</t>
  </si>
  <si>
    <t>32202</t>
  </si>
  <si>
    <t>Herman</t>
  </si>
  <si>
    <t>Cobb</t>
  </si>
  <si>
    <t xml:space="preserve">801 South Figueroa Street 15th Floor </t>
  </si>
  <si>
    <t>Bartlett, McDonough, Bastone &amp; Monaghan, L.L.P.</t>
  </si>
  <si>
    <t>Robert Betz</t>
  </si>
  <si>
    <t>Wolf, Horowitz &amp; Etlinger, LLC</t>
  </si>
  <si>
    <t>Matthew M Horowitz, Esq.</t>
  </si>
  <si>
    <t>99 Pratt Street, Suite 401</t>
  </si>
  <si>
    <t>1211 Newell Avenue   P.O. Box 5288</t>
  </si>
  <si>
    <t>Walnut Creek</t>
  </si>
  <si>
    <t>94596</t>
  </si>
  <si>
    <t>Vehslage &amp; Lahr LLP</t>
  </si>
  <si>
    <t>Royce L. Vehslage / Jeffrey F. Lahr</t>
  </si>
  <si>
    <t>Dennis E.</t>
  </si>
  <si>
    <t>Carley</t>
  </si>
  <si>
    <t>1160 Silas Deane Hwy, Suite 202</t>
  </si>
  <si>
    <t xml:space="preserve">12100 Wilshire Blvd. Suite 1200  </t>
  </si>
  <si>
    <t>Wethersfield</t>
  </si>
  <si>
    <t xml:space="preserve">CA </t>
  </si>
  <si>
    <t>90025</t>
  </si>
  <si>
    <t>Cell Phone 860-543-9207</t>
  </si>
  <si>
    <t>Jordan Coyne &amp; Savits LLP</t>
  </si>
  <si>
    <t>Dwight Murray</t>
  </si>
  <si>
    <t>202-296-4747</t>
  </si>
  <si>
    <t>William W.</t>
  </si>
  <si>
    <t>Eskridge</t>
  </si>
  <si>
    <t>202-496.2800</t>
  </si>
  <si>
    <t>1100 Connecticut Avenue N.W., Suite 600</t>
  </si>
  <si>
    <t xml:space="preserve">600 West Broadway, Ste. 1200  </t>
  </si>
  <si>
    <t>Bradley R.</t>
  </si>
  <si>
    <t>Hume</t>
  </si>
  <si>
    <t>John C.</t>
  </si>
  <si>
    <t>Hamilton</t>
  </si>
  <si>
    <t>914-448-0200</t>
  </si>
  <si>
    <t>updated contact &amp; fax # 1/11/11</t>
  </si>
  <si>
    <t>robert.betz@bmbmlaw.com</t>
  </si>
  <si>
    <t>914-448-0215</t>
  </si>
  <si>
    <t>DC, VA</t>
  </si>
  <si>
    <t xml:space="preserve">One American Plaza 600 West Broadway, Ste. 1200 </t>
  </si>
  <si>
    <t>81 Main Street, 4th Floor</t>
  </si>
  <si>
    <t>10601</t>
  </si>
  <si>
    <t>Smith, Sovik, Kendrick &amp; Sugnet</t>
  </si>
  <si>
    <t>James Lantier</t>
  </si>
  <si>
    <t>315-474-2911</t>
  </si>
  <si>
    <t>jlantier@smithsovik.com</t>
  </si>
  <si>
    <t>315-474-6015</t>
  </si>
  <si>
    <t>250 S. Clinton Street, Ste. 600</t>
  </si>
  <si>
    <t>Syracuse</t>
  </si>
  <si>
    <t>13202-1252</t>
  </si>
  <si>
    <t>Bradley Arant Rose &amp; White LLP</t>
  </si>
  <si>
    <t>Doug Patin (RAW); Michael Koplan</t>
  </si>
  <si>
    <t>Heather</t>
  </si>
  <si>
    <t>McGrotty</t>
  </si>
  <si>
    <t>1133 Connecticut Ave NW, 12th Floor</t>
  </si>
  <si>
    <t>Michelle Cauley</t>
  </si>
  <si>
    <t>mcauley@mwsgw.com</t>
  </si>
  <si>
    <t>DC,NY &amp; Multi-state locations</t>
  </si>
  <si>
    <t>***Strategic Claims Counsel</t>
  </si>
  <si>
    <t>Troutman Sanders (See Below: Use Only by Special Permission of Manager)</t>
  </si>
  <si>
    <t>Dennis</t>
  </si>
  <si>
    <t>Clark, Dolan, Morse, Oncale &amp; Hair, P.C.</t>
  </si>
  <si>
    <t>Wayne Morse</t>
  </si>
  <si>
    <t xml:space="preserve">1600 Broadway, Suite 1600  </t>
  </si>
  <si>
    <t>Marshall Dennehey Warner Coleman &amp; Goggin PC</t>
  </si>
  <si>
    <t>69 (PA)</t>
  </si>
  <si>
    <t>Gary Kaplan</t>
  </si>
  <si>
    <t>Sheila</t>
  </si>
  <si>
    <t>Bjorklund</t>
  </si>
  <si>
    <t>Chamberlain</t>
  </si>
  <si>
    <t>80202</t>
  </si>
  <si>
    <t>1220 N Market St., 5th Floor</t>
  </si>
  <si>
    <t>Donald</t>
  </si>
  <si>
    <t>Weidner</t>
  </si>
  <si>
    <t>Added 7 17 12. Rates added 8/16/12</t>
  </si>
  <si>
    <t>205-397-2900</t>
  </si>
  <si>
    <t>Frank</t>
  </si>
  <si>
    <t>Parks</t>
  </si>
  <si>
    <t>**Mintzer Sarowitz Zeris Ledva &amp; Meyers LLP</t>
  </si>
  <si>
    <t>wmorse@clarkdolan.com</t>
  </si>
  <si>
    <t>205-397-2901</t>
  </si>
  <si>
    <t>800 Shades Creek Parkway, Suite 850</t>
  </si>
  <si>
    <t>Daniel Bennett</t>
  </si>
  <si>
    <t xml:space="preserve">1050 Seventeenth St., Suite 1610  </t>
  </si>
  <si>
    <t>1220 N Market St., Ste 300</t>
  </si>
  <si>
    <t>80265</t>
  </si>
  <si>
    <t>Nelson, Mullins, Riley &amp; Scarborough</t>
  </si>
  <si>
    <t>Michael T. Cole</t>
  </si>
  <si>
    <t>843-720-4325</t>
  </si>
  <si>
    <t>mike.cole@nelsonmullins.com</t>
  </si>
  <si>
    <t>843-720-4355</t>
  </si>
  <si>
    <t>Liberty Center, Suite 600</t>
  </si>
  <si>
    <t>151 Meeting Street</t>
  </si>
  <si>
    <t>29401-2239</t>
  </si>
  <si>
    <t>450.00</t>
  </si>
  <si>
    <t>Rate increase 2/1/14</t>
  </si>
  <si>
    <t>Winford</t>
  </si>
  <si>
    <t>DE, NJ &amp; PA</t>
  </si>
  <si>
    <t>Cipriani &amp; Werner</t>
  </si>
  <si>
    <t>The Law Offices of P. Theodore Hammond</t>
  </si>
  <si>
    <t>P. Theodore Hammond</t>
  </si>
  <si>
    <t>626-585-9668</t>
  </si>
  <si>
    <t>180 South Lake Avenue, Suite 540</t>
  </si>
  <si>
    <t>Pasadena</t>
  </si>
  <si>
    <t>91101</t>
  </si>
  <si>
    <t>1000 N West St, Ste 1200</t>
  </si>
  <si>
    <t>Dunn</t>
  </si>
  <si>
    <t xml:space="preserve">1800 Broadway, Suite 200  </t>
  </si>
  <si>
    <t>80302</t>
  </si>
  <si>
    <t>Nathan L.</t>
  </si>
  <si>
    <t>Dembin</t>
  </si>
  <si>
    <t xml:space="preserve">911 South 8th St , Sauite 100  </t>
  </si>
  <si>
    <t>80905</t>
  </si>
  <si>
    <t>Added DE 4/18/14; kept same rates as listed for other states</t>
  </si>
  <si>
    <t>George P.</t>
  </si>
  <si>
    <t>Donaldson</t>
  </si>
  <si>
    <t>0, Strategic Claims Counsel</t>
  </si>
  <si>
    <t xml:space="preserve">### Banker Lopez Gassler </t>
  </si>
  <si>
    <t>Bruce Aebel</t>
  </si>
  <si>
    <t>813-222-2075</t>
  </si>
  <si>
    <t>Wilkinson, Goeller, Modesitt, Wilkinson &amp; Drummy, L.L.P.</t>
  </si>
  <si>
    <t>Jeffrey A. Boyle</t>
  </si>
  <si>
    <t>812-232-4311</t>
  </si>
  <si>
    <t>jaboyll@wilkinsonlaw.com</t>
  </si>
  <si>
    <t>812-235-5107</t>
  </si>
  <si>
    <t>333 Ohio Street</t>
  </si>
  <si>
    <t>Michael J.</t>
  </si>
  <si>
    <t>Farrell</t>
  </si>
  <si>
    <t>P.O. Box 800</t>
  </si>
  <si>
    <t>Terre Haute</t>
  </si>
  <si>
    <t>47808-0800</t>
  </si>
  <si>
    <t>812-222-3066</t>
  </si>
  <si>
    <t>Franklin, Jr.</t>
  </si>
  <si>
    <t>Russell Makepeace</t>
  </si>
  <si>
    <t>rmakepeace@spvg.com</t>
  </si>
  <si>
    <t>501 E Kennedy Blvd, Ste 1500</t>
  </si>
  <si>
    <t>Judith A. Berman, PLLC</t>
  </si>
  <si>
    <t>Judith Berman</t>
  </si>
  <si>
    <t>$200-$250</t>
  </si>
  <si>
    <t>602-489-7374</t>
  </si>
  <si>
    <t>judith@jabermanpllc.com</t>
  </si>
  <si>
    <t>602-489-7396</t>
  </si>
  <si>
    <t>4201 North 24th Street</t>
  </si>
  <si>
    <t>Suite 140</t>
  </si>
  <si>
    <t>85016</t>
  </si>
  <si>
    <t>Stephen D.</t>
  </si>
  <si>
    <t>Busch</t>
  </si>
  <si>
    <t>Boyd &amp; Jenerette, P.A.</t>
  </si>
  <si>
    <t>Robert Cole</t>
  </si>
  <si>
    <t>904-353-9664</t>
  </si>
  <si>
    <t xml:space="preserve">3333 South Bannock Street, Suite 888  </t>
  </si>
  <si>
    <t>904-353-1055</t>
  </si>
  <si>
    <t>201 North Hogan Street, Suite 200</t>
  </si>
  <si>
    <t>80110</t>
  </si>
  <si>
    <t>New atty on 3/23/12</t>
  </si>
  <si>
    <t>Quintairos, Prieto, Wood &amp; Boyer, P.A.</t>
  </si>
  <si>
    <t>Jason R. Hull (LLQ)</t>
  </si>
  <si>
    <t>813-286-8818</t>
  </si>
  <si>
    <t>Borgelt, Powell, Peterson &amp; Frauen, S.C.</t>
  </si>
  <si>
    <t>Virginia L. Newcomb</t>
  </si>
  <si>
    <t>608-258-1711</t>
  </si>
  <si>
    <t>vnewcomb@borgelt.com</t>
  </si>
  <si>
    <t xml:space="preserve">1600 Stout St., #850  </t>
  </si>
  <si>
    <t>608-258-9424</t>
  </si>
  <si>
    <t>131 West Wilson Street, Suite 600</t>
  </si>
  <si>
    <t>Madison</t>
  </si>
  <si>
    <t>Mequio</t>
  </si>
  <si>
    <t>53703-3233</t>
  </si>
  <si>
    <t>813-286-9998</t>
  </si>
  <si>
    <t>4905 West Laurel Street, Suite 200</t>
  </si>
  <si>
    <t>Craig A.</t>
  </si>
  <si>
    <t>Associate rate is $140/hr  1/10/14</t>
  </si>
  <si>
    <t>Joseph</t>
  </si>
  <si>
    <t>Morris Law Firm</t>
  </si>
  <si>
    <t>Jaudon, Jr.</t>
  </si>
  <si>
    <t>Robert Morris (RAW)</t>
  </si>
  <si>
    <t>245 E Washington Street</t>
  </si>
  <si>
    <t>Monticello</t>
  </si>
  <si>
    <t>10/1/14 Added for Surety ** Do not use Robert Bauman w/out approval from Andy.</t>
  </si>
  <si>
    <t>Deacon, Moulds &amp; Smith, P.A.</t>
  </si>
  <si>
    <t>Kenneth Deacon, Jr.</t>
  </si>
  <si>
    <t>Morris Law Firm- Tampa</t>
  </si>
  <si>
    <t>Julie Fox</t>
  </si>
  <si>
    <t>727-551-0000</t>
  </si>
  <si>
    <t>kdeacon@deaconandmoulds.com</t>
  </si>
  <si>
    <t>727-896-5532</t>
  </si>
  <si>
    <t>100 Second Avenue South, Suite 902-S</t>
  </si>
  <si>
    <t>St. Petersburg</t>
  </si>
  <si>
    <t>33733-6607</t>
  </si>
  <si>
    <t>1211 N Westshore Blvd., Suite 200</t>
  </si>
  <si>
    <t>Sivyer Barlow &amp; Watson PA</t>
  </si>
  <si>
    <t>Kimberly Howland</t>
  </si>
  <si>
    <t>RJ Haughey II; Paige Greenlee</t>
  </si>
  <si>
    <t xml:space="preserve">1001 Seventeenth St., Ste. 300  </t>
  </si>
  <si>
    <t>601-968-5533</t>
  </si>
  <si>
    <t>knh@wisecarter.com</t>
  </si>
  <si>
    <t>601-944-7738</t>
  </si>
  <si>
    <t>600 Heritage Building</t>
  </si>
  <si>
    <t>401 East Capitol St.</t>
  </si>
  <si>
    <t>39201</t>
  </si>
  <si>
    <t>401 E Jackson Street, Suite 2225</t>
  </si>
  <si>
    <t>Mills Paskert Divers, PA</t>
  </si>
  <si>
    <t>E.A. "Seth" Mills, Jr.</t>
  </si>
  <si>
    <t>John T.</t>
  </si>
  <si>
    <t>Loss</t>
  </si>
  <si>
    <t xml:space="preserve">1001 Seventeenth St., Ste. 3000  </t>
  </si>
  <si>
    <t>100 N Tampa St., Suite 2010</t>
  </si>
  <si>
    <t>Owen, Gleaton, Egan, Jones &amp; Sweeney, L.L.P.</t>
  </si>
  <si>
    <t>Fred Gleaton</t>
  </si>
  <si>
    <t>404-688-2600</t>
  </si>
  <si>
    <t>gleaton@og-law.com</t>
  </si>
  <si>
    <t>404-525-4347</t>
  </si>
  <si>
    <t>1230 Peachtree Street, Suite 1400</t>
  </si>
  <si>
    <t>Jay D.</t>
  </si>
  <si>
    <t>30309</t>
  </si>
  <si>
    <t xml:space="preserve">600 Grant Street, Suite 505  </t>
  </si>
  <si>
    <t>Hirsch</t>
  </si>
  <si>
    <t>Debra Young</t>
  </si>
  <si>
    <t>Melinda</t>
  </si>
  <si>
    <t>dyoung@thuillezford.com</t>
  </si>
  <si>
    <t>Terence</t>
  </si>
  <si>
    <t>Cummings</t>
  </si>
  <si>
    <t>Etcheverry Harrison LLP</t>
  </si>
  <si>
    <t>Guy W Harrison</t>
  </si>
  <si>
    <t xml:space="preserve">10 Columbus Boulevard   </t>
  </si>
  <si>
    <t>150 S Pine Island Rd., Ste 105</t>
  </si>
  <si>
    <t>Ft. Lauderdale</t>
  </si>
  <si>
    <t>Robin</t>
  </si>
  <si>
    <t>10/1/14 Added for Surety (Fidelity Expert)</t>
  </si>
  <si>
    <t xml:space="preserve">FL </t>
  </si>
  <si>
    <t>Fowler White Boggs</t>
  </si>
  <si>
    <t>John Emmanuel</t>
  </si>
  <si>
    <t>Dolsky</t>
  </si>
  <si>
    <t>Shelby</t>
  </si>
  <si>
    <t>Goza</t>
  </si>
  <si>
    <t>501 E Kennedy Blvd, Ste 1700</t>
  </si>
  <si>
    <t>10/1/14 Added for Surety; Banruptcy ONLY</t>
  </si>
  <si>
    <t>Doug Esp</t>
  </si>
  <si>
    <t>FL - South</t>
  </si>
  <si>
    <t>desp@ekcmlawfirm.com</t>
  </si>
  <si>
    <t>Rick Ravine</t>
  </si>
  <si>
    <t>Andrew</t>
  </si>
  <si>
    <t>One E Broward Blvd., Suite 500</t>
  </si>
  <si>
    <t>Elman</t>
  </si>
  <si>
    <t xml:space="preserve">99 Pratt Street, Suite 401  </t>
  </si>
  <si>
    <t>Hoffman</t>
  </si>
  <si>
    <t xml:space="preserve">100 Pearl Street, Suite 1100  </t>
  </si>
  <si>
    <t>Haynsworth, Sinkler &amp; Boyd, P.A.</t>
  </si>
  <si>
    <t>G. Dewey Oxner, Jr.</t>
  </si>
  <si>
    <t>864-240-3200</t>
  </si>
  <si>
    <t>Added w/ rates effective 8/16/13</t>
  </si>
  <si>
    <t>doxner@hsblawfirm.com</t>
  </si>
  <si>
    <t>864-240-3300</t>
  </si>
  <si>
    <t>75 Beattie Place</t>
  </si>
  <si>
    <t>Two Liberty Square, 11th Floor</t>
  </si>
  <si>
    <t>Greenville</t>
  </si>
  <si>
    <t>29601</t>
  </si>
  <si>
    <t xml:space="preserve">195 Church Street  </t>
  </si>
  <si>
    <t>06510</t>
  </si>
  <si>
    <t>Crean</t>
  </si>
  <si>
    <t>Weston Hurd, LLP</t>
  </si>
  <si>
    <t>Deirdre Henry</t>
  </si>
  <si>
    <t>216-241-6602</t>
  </si>
  <si>
    <t>dhenry@westonhurd.com</t>
  </si>
  <si>
    <t>216-621-8369</t>
  </si>
  <si>
    <t>The Tower at Erieview</t>
  </si>
  <si>
    <t>Michael Packer</t>
  </si>
  <si>
    <t>1301 East 9th Street, Suite 1900</t>
  </si>
  <si>
    <t>44114-1862</t>
  </si>
  <si>
    <t>O'Connor, O'Connor, Bresee &amp; First, P.C.</t>
  </si>
  <si>
    <t>Dennis First</t>
  </si>
  <si>
    <t>518-465-0400</t>
  </si>
  <si>
    <t>first@oobf.com</t>
  </si>
  <si>
    <t>518-465-0015</t>
  </si>
  <si>
    <t>20 Corporate Woods Blvd.</t>
  </si>
  <si>
    <t xml:space="preserve">118 Oak St.  </t>
  </si>
  <si>
    <t>Miller</t>
  </si>
  <si>
    <t xml:space="preserve">Added 9/23/13 for COVERAGE </t>
  </si>
  <si>
    <t>FL - South (Miami)</t>
  </si>
  <si>
    <t>30071 (PA)</t>
  </si>
  <si>
    <t>Addison Meyers  LLQ-Sonny Meyers, John Goran, Ramon Javier</t>
  </si>
  <si>
    <t>David J.</t>
  </si>
  <si>
    <t>Madigan</t>
  </si>
  <si>
    <t xml:space="preserve">50 Leavenworth Street  </t>
  </si>
  <si>
    <t>Michael E. Olszewski</t>
  </si>
  <si>
    <t>John G.</t>
  </si>
  <si>
    <t>Langhenry, III</t>
  </si>
  <si>
    <t>703-591-3440</t>
  </si>
  <si>
    <t>molszewski@hdjn.com</t>
  </si>
  <si>
    <t>703-591-7646</t>
  </si>
  <si>
    <t>3975 Fair Ridge Drive, Suite 475 South</t>
  </si>
  <si>
    <t>22033</t>
  </si>
  <si>
    <t>Alexander</t>
  </si>
  <si>
    <t>Hopkins</t>
  </si>
  <si>
    <t>1000 N.W. 57th Ct, Suite 300</t>
  </si>
  <si>
    <t>Miami</t>
  </si>
  <si>
    <t>J. Phillip</t>
  </si>
  <si>
    <t>Malcom</t>
  </si>
  <si>
    <t>McCue</t>
  </si>
  <si>
    <t>FL-Central (Tampa)</t>
  </si>
  <si>
    <t>Kevin Hulslander</t>
  </si>
  <si>
    <t>khulslander@smithsovik.com</t>
  </si>
  <si>
    <t>250 S. Clinton Street, Suite 600</t>
  </si>
  <si>
    <t>TN</t>
  </si>
  <si>
    <t>Manier, Herod, Hollabough &amp; Smith</t>
  </si>
  <si>
    <t>Terry Hill</t>
  </si>
  <si>
    <t>615-244-0030</t>
  </si>
  <si>
    <t>thill@manierherod.com</t>
  </si>
  <si>
    <t>615-242-4203</t>
  </si>
  <si>
    <t>2200 One Nashville Place</t>
  </si>
  <si>
    <t>150 4th Avenue</t>
  </si>
  <si>
    <t>Nashville</t>
  </si>
  <si>
    <t xml:space="preserve">One Goodwin Square 225 Asylum Street </t>
  </si>
  <si>
    <t>06103</t>
  </si>
  <si>
    <t>Steven</t>
  </si>
  <si>
    <t>Davidson</t>
  </si>
  <si>
    <t>37219</t>
  </si>
  <si>
    <t>Virginia Panel Counsel</t>
  </si>
  <si>
    <t>See</t>
  </si>
  <si>
    <t>David Bolen (LLQ)</t>
  </si>
  <si>
    <t>813-885-5220</t>
  </si>
  <si>
    <t>Danny Howell</t>
  </si>
  <si>
    <t>813-885-5222</t>
  </si>
  <si>
    <t>James G.</t>
  </si>
  <si>
    <t>8166 Woodland Center Blvd.</t>
  </si>
  <si>
    <t>Goggin</t>
  </si>
  <si>
    <t>Richard E.</t>
  </si>
  <si>
    <t>Ford, Jr.</t>
  </si>
  <si>
    <t xml:space="preserve">250 Summer Street  </t>
  </si>
  <si>
    <t>Johnson, Graffe, Keay, Moniz &amp; Wick, L.L.P.</t>
  </si>
  <si>
    <t>02210</t>
  </si>
  <si>
    <t>D. Jeffrey Burnham</t>
  </si>
  <si>
    <t>206-223-4770</t>
  </si>
  <si>
    <t>djburnham@jgkmw.com</t>
  </si>
  <si>
    <t>Griffin</t>
  </si>
  <si>
    <t>206-386-7344</t>
  </si>
  <si>
    <t>925 Fourth Avenue, Suite 2300</t>
  </si>
  <si>
    <t>Cruser and Mitchell LLP</t>
  </si>
  <si>
    <t>106242 (NY)</t>
  </si>
  <si>
    <t>Robb Cruser (LLQ)</t>
  </si>
  <si>
    <t>404 881-2622</t>
  </si>
  <si>
    <t>98104-1157</t>
  </si>
  <si>
    <t>Ivone, Devine &amp; Jensen</t>
  </si>
  <si>
    <t>Brian Lee</t>
  </si>
  <si>
    <t xml:space="preserve"> 404 881-2630</t>
  </si>
  <si>
    <t>516-326-2400</t>
  </si>
  <si>
    <t>brianelee@idjlaw.com</t>
  </si>
  <si>
    <t>516-352-4952</t>
  </si>
  <si>
    <t>2001 Marcus Ave., Ste. N100</t>
  </si>
  <si>
    <t>Meridian II, Suite 2000  275 Scientific Dr.</t>
  </si>
  <si>
    <t>Norcross</t>
  </si>
  <si>
    <t>http://www.cmlawfirm.com/</t>
  </si>
  <si>
    <t>changed address 10/10/11</t>
  </si>
  <si>
    <t>Bonner, Kiernan, Trebach &amp; Crociata</t>
  </si>
  <si>
    <t>Brandon J. Newlands</t>
  </si>
  <si>
    <t xml:space="preserve">One Constitution Plaza, 10th Floor  </t>
  </si>
  <si>
    <t>Fain Major &amp; Brennan PC</t>
  </si>
  <si>
    <t>Thomas Brennan</t>
  </si>
  <si>
    <t>404-688-6633</t>
  </si>
  <si>
    <t>Deborah</t>
  </si>
  <si>
    <t>Lydon</t>
  </si>
  <si>
    <t>404-420-1544</t>
  </si>
  <si>
    <t>100 Glenridge Pt Pkwy NE # 500</t>
  </si>
  <si>
    <t>202-712-7000</t>
  </si>
  <si>
    <t>bnewlands@bktc.net</t>
  </si>
  <si>
    <t>202-712-7100</t>
  </si>
  <si>
    <t>1233 20th St. NW, 8th FL</t>
  </si>
  <si>
    <t>20005</t>
  </si>
  <si>
    <t>Atkinson, Haskins, Nellis, Brittingham, Gladd &amp; Carwile, P.C.</t>
  </si>
  <si>
    <t>Michael Atkinson</t>
  </si>
  <si>
    <t>918-582-8877</t>
  </si>
  <si>
    <t>918-585-8096</t>
  </si>
  <si>
    <t>1500 ParkCentre</t>
  </si>
  <si>
    <t>525 South Main Street</t>
  </si>
  <si>
    <t>Tulsa</t>
  </si>
  <si>
    <t>30342-1445</t>
  </si>
  <si>
    <t>Dince</t>
  </si>
  <si>
    <t>Steve</t>
  </si>
  <si>
    <t>Altman</t>
  </si>
  <si>
    <t>74103-4524</t>
  </si>
  <si>
    <t xml:space="preserve">707 Summer Street  </t>
  </si>
  <si>
    <t>Trudie</t>
  </si>
  <si>
    <t>Rate change effective 2/1/13. Old rates were $160; $145; $75</t>
  </si>
  <si>
    <t>Morgan, Carlos, Downs &amp; Everton, PA</t>
  </si>
  <si>
    <t>Freeman Mathis &amp; Gary, LLP</t>
  </si>
  <si>
    <t>Bradley T. Adler</t>
  </si>
  <si>
    <t>Angus Everton</t>
  </si>
  <si>
    <t>410-584-2800</t>
  </si>
  <si>
    <t>areverton@morgancarlo.com</t>
  </si>
  <si>
    <t>410-584-2020</t>
  </si>
  <si>
    <t>Executive Plaza III, Suite 400</t>
  </si>
  <si>
    <t>11350 McCormick Road</t>
  </si>
  <si>
    <t>Hunt Valley</t>
  </si>
  <si>
    <t>21031</t>
  </si>
  <si>
    <t>100 Galleria Parkway, Suite 1600</t>
  </si>
  <si>
    <t>30339-5948</t>
  </si>
  <si>
    <t>Edwin N.</t>
  </si>
  <si>
    <t>McIntosh</t>
  </si>
  <si>
    <t>Harris Beach, LLP</t>
  </si>
  <si>
    <t>Edward Fox</t>
  </si>
  <si>
    <t>585-419-8800</t>
  </si>
  <si>
    <t>efox@harrisbeach.com</t>
  </si>
  <si>
    <t>585-419-8801</t>
  </si>
  <si>
    <t>99 Garnsey Road</t>
  </si>
  <si>
    <t>Pittsford</t>
  </si>
  <si>
    <t>14534</t>
  </si>
  <si>
    <t>Added on 9/4/14 per MPH</t>
  </si>
  <si>
    <t>Mark O'Neill</t>
  </si>
  <si>
    <t>moneill@westonhurd.com</t>
  </si>
  <si>
    <t>15133 (CA)</t>
  </si>
  <si>
    <t>Christine Hall, Atty.</t>
  </si>
  <si>
    <t>404-418-7163 or cell 678-462-5903</t>
  </si>
  <si>
    <t>Harold</t>
  </si>
  <si>
    <t>1180 Peachtree St. NE, Suite 2900</t>
  </si>
  <si>
    <t>Brewster, Jr.</t>
  </si>
  <si>
    <t>William O'Donnell</t>
  </si>
  <si>
    <t>wodonnell@carmodylaw.com</t>
  </si>
  <si>
    <t>Armstrong, Donohue, Ceppos &amp; Vaughan</t>
  </si>
  <si>
    <t>Ken Armstrong</t>
  </si>
  <si>
    <t>301-251-0440</t>
  </si>
  <si>
    <t>hka@adclawfirm.com</t>
  </si>
  <si>
    <t>301-279-5929</t>
  </si>
  <si>
    <t>204 Monroe Street, Suite 101</t>
  </si>
  <si>
    <t>Rockville</t>
  </si>
  <si>
    <t>20850</t>
  </si>
  <si>
    <t>Joel B.</t>
  </si>
  <si>
    <t>4/4/13 Nurse Paralegal rate is $125 (approved)</t>
  </si>
  <si>
    <t xml:space="preserve">1133 Connecticut Ave NW, 12th Floor  </t>
  </si>
  <si>
    <t>von Briesen &amp; Roper, S.C.</t>
  </si>
  <si>
    <t>John A. Nelson</t>
  </si>
  <si>
    <t>414-276-1122</t>
  </si>
  <si>
    <t>Goodman McGuffey Lindsey &amp; Johnson, LLP</t>
  </si>
  <si>
    <t>jnelson@vonbriesen.com</t>
  </si>
  <si>
    <t>414-276-6281</t>
  </si>
  <si>
    <t>411 East Wisconsin Avenue, Suite 700</t>
  </si>
  <si>
    <t>Adam C. Joffe, Esq.</t>
  </si>
  <si>
    <t>404-926-4132</t>
  </si>
  <si>
    <t>Bradley</t>
  </si>
  <si>
    <t>Case</t>
  </si>
  <si>
    <t>Anderson, Johnson, Lawrence, Butler &amp; Bock</t>
  </si>
  <si>
    <t>Lee Johnson</t>
  </si>
  <si>
    <t>404-264-1737</t>
  </si>
  <si>
    <t>3340 Peachtree Rd NE , Suite 2100</t>
  </si>
  <si>
    <t>Kenneth W.</t>
  </si>
  <si>
    <t>30326-1084</t>
  </si>
  <si>
    <t>Lehman</t>
  </si>
  <si>
    <t>910-483-1171</t>
  </si>
  <si>
    <t>leejohnson@andersonjohnson.com</t>
  </si>
  <si>
    <t>910-483-5005</t>
  </si>
  <si>
    <t>109 Green Street, Suite 204</t>
  </si>
  <si>
    <t>28302-2737</t>
  </si>
  <si>
    <t>82.50</t>
  </si>
  <si>
    <t>20036</t>
  </si>
  <si>
    <t>Helen M.</t>
  </si>
  <si>
    <t>Johansen</t>
  </si>
  <si>
    <t>Jeffery R. Lerman</t>
  </si>
  <si>
    <t>Added 9/23/13</t>
  </si>
  <si>
    <t>215-772-1500</t>
  </si>
  <si>
    <t>jlerman@mmwr.com</t>
  </si>
  <si>
    <t>215-772-7620</t>
  </si>
  <si>
    <t>Bovis Kyle &amp; Burch LLC</t>
  </si>
  <si>
    <t>Lawrence I.</t>
  </si>
  <si>
    <t>Jack Burch; Tim Burson</t>
  </si>
  <si>
    <t>Hauser</t>
  </si>
  <si>
    <t>123 South Broad Street</t>
  </si>
  <si>
    <t>Avenue of the Arts</t>
  </si>
  <si>
    <t>19109</t>
  </si>
  <si>
    <t>Amy Bjork</t>
  </si>
  <si>
    <t>53 Perimeter Center East, Third Floor</t>
  </si>
  <si>
    <t>bjork.amy@dorsey.com</t>
  </si>
  <si>
    <t>Ross</t>
  </si>
  <si>
    <t xml:space="preserve">1100 Connecticut Avenue N.W., Suite 600  </t>
  </si>
  <si>
    <t>Jones</t>
  </si>
  <si>
    <t>Heilig, McKenry, Fraim &amp; Lollar</t>
  </si>
  <si>
    <t>John A. Heilig</t>
  </si>
  <si>
    <t>804-461-2500</t>
  </si>
  <si>
    <t>804-461-2341</t>
  </si>
  <si>
    <t>Stoney Point Center</t>
  </si>
  <si>
    <t>700 Newtown Road</t>
  </si>
  <si>
    <t>Norfolk</t>
  </si>
  <si>
    <t>23502-3999</t>
  </si>
  <si>
    <t>Porter &amp; Orrison LLP</t>
  </si>
  <si>
    <t>Brenda Orrison</t>
  </si>
  <si>
    <t>Starnes, Teele, Aycock, Haire &amp; Trieberg, P.A.</t>
  </si>
  <si>
    <t>Samuel Aycock</t>
  </si>
  <si>
    <t>828-437-3335</t>
  </si>
  <si>
    <t>sam@starneslawfirm.com</t>
  </si>
  <si>
    <t>828-438-4929</t>
  </si>
  <si>
    <t>118 North Sterling Street</t>
  </si>
  <si>
    <t>Morganton</t>
  </si>
  <si>
    <t>28655-9998</t>
  </si>
  <si>
    <t>Hillary Fisher</t>
  </si>
  <si>
    <t>3400 Peachtree Rd N.E., Suite 1135</t>
  </si>
  <si>
    <t xml:space="preserve">Strategic </t>
  </si>
  <si>
    <t>Swift Currie McGhee &amp; Hiers LLP</t>
  </si>
  <si>
    <t>Lynn Roberson</t>
  </si>
  <si>
    <t>404-874-8800</t>
  </si>
  <si>
    <t>UT</t>
  </si>
  <si>
    <t>Christensen &amp; Jensen, P.C.</t>
  </si>
  <si>
    <t>Phillip S. Ferguson</t>
  </si>
  <si>
    <t>801-323-5000</t>
  </si>
  <si>
    <t xml:space="preserve">401 9th Street, N. W. Suite 1000   </t>
  </si>
  <si>
    <t>phillip.ferguson@chrisjen.com</t>
  </si>
  <si>
    <t>801-355-3472</t>
  </si>
  <si>
    <t>15 West South Temple, Suite 800</t>
  </si>
  <si>
    <t>Salt Lake City</t>
  </si>
  <si>
    <t>84101</t>
  </si>
  <si>
    <t>404-888-6199</t>
  </si>
  <si>
    <t>Use Only by Special Permission of Manager</t>
  </si>
  <si>
    <t xml:space="preserve">1233 20th St. NW, 8th FL  </t>
  </si>
  <si>
    <t>Dailey, Jr.</t>
  </si>
  <si>
    <t>Kenneth Bean</t>
  </si>
  <si>
    <t>kbean@sandbergphoenix.com</t>
  </si>
  <si>
    <t>600 Washiington Ave., 15th Floor</t>
  </si>
  <si>
    <t>Cynthia</t>
  </si>
  <si>
    <t>Anderson</t>
  </si>
  <si>
    <t>Wheeler Trigg &amp; Kennedy, L.L.P.</t>
  </si>
  <si>
    <t>Kevin J. Kuhn</t>
  </si>
  <si>
    <t>1355 Peachtree Street NE Suite 300</t>
  </si>
  <si>
    <t>http://www.swiftcurrie.com/</t>
  </si>
  <si>
    <t>Rates were $154, $132 and $88 Respectively. 11.29.11 Rcd. Doc. Stating rate increase to current as reflected.</t>
  </si>
  <si>
    <t>HI</t>
  </si>
  <si>
    <t>Chee Markham and Feldman</t>
  </si>
  <si>
    <t>Kevin S.W. Chee</t>
  </si>
  <si>
    <t>808-523-0111</t>
  </si>
  <si>
    <t>Lori</t>
  </si>
  <si>
    <t>Gendelman</t>
  </si>
  <si>
    <t>303-244-1800</t>
  </si>
  <si>
    <t>kuhn@wtotrial.com</t>
  </si>
  <si>
    <t>303-244-1879</t>
  </si>
  <si>
    <t>370 Seventeenth St., Ste. 4500</t>
  </si>
  <si>
    <t>R.T.</t>
  </si>
  <si>
    <t>Beard, III</t>
  </si>
  <si>
    <t>808-523-0115</t>
  </si>
  <si>
    <t>1001 Bishop Street Suite 2700</t>
  </si>
  <si>
    <t>Honolulu</t>
  </si>
  <si>
    <t>Decker &amp; Magaw</t>
  </si>
  <si>
    <t>Thomas Decker</t>
  </si>
  <si>
    <t>908-301-9399</t>
  </si>
  <si>
    <t>tdecker@deckermagaw.com</t>
  </si>
  <si>
    <t>908-301-9428</t>
  </si>
  <si>
    <t>507 Westfield Avenue</t>
  </si>
  <si>
    <t>Westfield</t>
  </si>
  <si>
    <t xml:space="preserve">1227 25th Street, NW Suite 700 </t>
  </si>
  <si>
    <t>20037</t>
  </si>
  <si>
    <t>Daniel Lovein</t>
  </si>
  <si>
    <t>dlovein@hbss.net</t>
  </si>
  <si>
    <t xml:space="preserve">1120  Twentieth St., NW South Tower </t>
  </si>
  <si>
    <t>Raymond</t>
  </si>
  <si>
    <t>Murphy, Jr.</t>
  </si>
  <si>
    <t>David Proctor</t>
  </si>
  <si>
    <t>Howard</t>
  </si>
  <si>
    <t>Lazar</t>
  </si>
  <si>
    <t>50309-8007</t>
  </si>
  <si>
    <t xml:space="preserve">1120 Twentieth Street, NW South Tower </t>
  </si>
  <si>
    <t>Robert Devine</t>
  </si>
  <si>
    <t>Added 9/24/14. Sent documents 9.25.14. Asked for rates and W9.</t>
  </si>
  <si>
    <t>rdevine@idjlaw.com</t>
  </si>
  <si>
    <t>2001 Marcus Ave., Suite N100</t>
  </si>
  <si>
    <t>Carlin</t>
  </si>
  <si>
    <t xml:space="preserve">One Lafayette Center, South Tower 1120 20th Street NW </t>
  </si>
  <si>
    <t>Plankins &amp; Riefel</t>
  </si>
  <si>
    <t>Matthew P. Keris</t>
  </si>
  <si>
    <t>215-345-0801</t>
  </si>
  <si>
    <t>215-340-9530</t>
  </si>
  <si>
    <t>140 East State Street</t>
  </si>
  <si>
    <t>P.O. Box 1287</t>
  </si>
  <si>
    <t>Doylestown</t>
  </si>
  <si>
    <t>Hyland</t>
  </si>
  <si>
    <t>Finley Alt Smith Scharnberg Craig  Hilmes &amp; Gaffney PC</t>
  </si>
  <si>
    <t>R. Todd Gaffney</t>
  </si>
  <si>
    <t>515-288-0145</t>
  </si>
  <si>
    <t>Jessee</t>
  </si>
  <si>
    <t>515-288-2724</t>
  </si>
  <si>
    <t>699 Walnut St, Suite 1900</t>
  </si>
  <si>
    <t>18901</t>
  </si>
  <si>
    <t xml:space="preserve">700 11th St., NW, Ste. 400  </t>
  </si>
  <si>
    <t>20001</t>
  </si>
  <si>
    <t>http://www.finleylaw.com/</t>
  </si>
  <si>
    <t>James L. Cook</t>
  </si>
  <si>
    <t>Whitfield &amp; Eddy, PLC</t>
  </si>
  <si>
    <t>Benjamin B Ullem; Drew Gentsch</t>
  </si>
  <si>
    <t>Puleo</t>
  </si>
  <si>
    <t>jlcook@dnmlawfirm.com</t>
  </si>
  <si>
    <t>3601 Richmond Road</t>
  </si>
  <si>
    <t>75503</t>
  </si>
  <si>
    <t>Barry</t>
  </si>
  <si>
    <t>Bollinger</t>
  </si>
  <si>
    <t>317 Sixth Avenue, Ste 1200</t>
  </si>
  <si>
    <t>Stephens, Lynn, Klein, LaCava, Hoffman &amp; Puya, P.A.</t>
  </si>
  <si>
    <t>Christine Brown</t>
  </si>
  <si>
    <t>954-462-4602</t>
  </si>
  <si>
    <t>brownc@stephenslynn.com</t>
  </si>
  <si>
    <t>954-462-4633</t>
  </si>
  <si>
    <t>301 East Las Olas Boulevard, Suite 800</t>
  </si>
  <si>
    <t>33301</t>
  </si>
  <si>
    <t xml:space="preserve">1220 N Market St., 5th Floor  </t>
  </si>
  <si>
    <t>Petrzelka &amp; Breitbach PLC</t>
  </si>
  <si>
    <t>John Breitbach</t>
  </si>
  <si>
    <t>319-365-3787</t>
  </si>
  <si>
    <t>Michael S. McMillin</t>
  </si>
  <si>
    <t>msmcmillin@fentonlaw.com</t>
  </si>
  <si>
    <t>Beam</t>
  </si>
  <si>
    <t xml:space="preserve">1220 N Market St., Ste 300  </t>
  </si>
  <si>
    <t>319-365-3788</t>
  </si>
  <si>
    <t>1000 42nd Street SE, Suite A</t>
  </si>
  <si>
    <t>Cedar Rapids</t>
  </si>
  <si>
    <t xml:space="preserve">300 Delaware Ave., Suite 900  </t>
  </si>
  <si>
    <t>Rogers Towers, P.A.</t>
  </si>
  <si>
    <t>William Brinton</t>
  </si>
  <si>
    <t>904-398-3911</t>
  </si>
  <si>
    <t>wbrinton@rtlaw.com</t>
  </si>
  <si>
    <t>904-396-0663</t>
  </si>
  <si>
    <t>1301 Riverplace Boulevard, Suite 1500</t>
  </si>
  <si>
    <t>32207</t>
  </si>
  <si>
    <t>PR</t>
  </si>
  <si>
    <t>Law Offices of De Corral &amp; De Mier
DeCorral &amp; DeMier</t>
  </si>
  <si>
    <t>Charles A. DeMier, LeBlanc</t>
  </si>
  <si>
    <t>787-758-0644</t>
  </si>
  <si>
    <t>787-758-0687</t>
  </si>
  <si>
    <t>130 Calle Eleonor Roosevelt</t>
  </si>
  <si>
    <t xml:space="preserve">500 Delaware Avenue, Suite 1500  </t>
  </si>
  <si>
    <t>P.O. Box 194468</t>
  </si>
  <si>
    <t>San Juan</t>
  </si>
  <si>
    <t>00919-3105</t>
  </si>
  <si>
    <t>Frick</t>
  </si>
  <si>
    <t>Probationary</t>
  </si>
  <si>
    <t>1523 Concord Pike, #200</t>
  </si>
  <si>
    <t>Andrew M.</t>
  </si>
  <si>
    <t>Brown</t>
  </si>
  <si>
    <t>Cardwell &amp; Chang, PLLC</t>
  </si>
  <si>
    <t>Vincent E.</t>
  </si>
  <si>
    <t xml:space="preserve">501 E Kennedy Blvd, Ste 1700  </t>
  </si>
  <si>
    <t>Doyle, III</t>
  </si>
  <si>
    <t>Suzan Cardwell</t>
  </si>
  <si>
    <t>713-222-6025</t>
  </si>
  <si>
    <t>cardwell@cardwellchang.com</t>
  </si>
  <si>
    <t>713-222-0938</t>
  </si>
  <si>
    <t>511 Lovett</t>
  </si>
  <si>
    <t>Simmons Perrine Moyer Bergman PLC</t>
  </si>
  <si>
    <t>Thomas Wolle</t>
  </si>
  <si>
    <t>Alfonso</t>
  </si>
  <si>
    <t>Nuzzo</t>
  </si>
  <si>
    <t>Joseph Goldberg</t>
  </si>
  <si>
    <t>jgoldberg@wglaw.com</t>
  </si>
  <si>
    <t>twolle@simmonsperrine.com</t>
  </si>
  <si>
    <t>115 3rd St SE  Ste 1200</t>
  </si>
  <si>
    <t>Thomas, Thomas &amp; Hafer, L.L.P.</t>
  </si>
  <si>
    <t>Laura J. Herzog</t>
  </si>
  <si>
    <t>610-868-1675</t>
  </si>
  <si>
    <t>lherzog@tthlaw.com</t>
  </si>
  <si>
    <t>610-868-1702</t>
  </si>
  <si>
    <t>3101 Emrick Boulevard, Suite 310</t>
  </si>
  <si>
    <t>CrownePointe Corp Center</t>
  </si>
  <si>
    <t>Bethlehem</t>
  </si>
  <si>
    <t>18020-8057</t>
  </si>
  <si>
    <t xml:space="preserve">150 S Pine Island Rd., Ste 105  </t>
  </si>
  <si>
    <t>Samuel Morris</t>
  </si>
  <si>
    <t>som@wisecarter.com</t>
  </si>
  <si>
    <t>Adam</t>
  </si>
  <si>
    <t>Kreuzer</t>
  </si>
  <si>
    <t>52401-1266</t>
  </si>
  <si>
    <t>NM</t>
  </si>
  <si>
    <t>Rodey, Dickason, Sloan, Akin &amp; Robb, P.A.</t>
  </si>
  <si>
    <t>W. Robert Lasater, Jr.</t>
  </si>
  <si>
    <t>33324</t>
  </si>
  <si>
    <t>Fidelity Only</t>
  </si>
  <si>
    <t>505-765-5900</t>
  </si>
  <si>
    <t>rlasater@rodey.com</t>
  </si>
  <si>
    <t>505-768-7395</t>
  </si>
  <si>
    <t>201 Third Street NW, Suite 2200</t>
  </si>
  <si>
    <t>Terry Christovich</t>
  </si>
  <si>
    <t>Gay</t>
  </si>
  <si>
    <t>P.O. Box 1888</t>
  </si>
  <si>
    <t>Albuquerque</t>
  </si>
  <si>
    <t>87103</t>
  </si>
  <si>
    <t>McNamara, Dodge, Ney, Beatty, Slattery, Pfalzer &amp; Borges, L.L.P.</t>
  </si>
  <si>
    <t>Ann Larson</t>
  </si>
  <si>
    <t>Jeptha</t>
  </si>
  <si>
    <t>Barbour</t>
  </si>
  <si>
    <t>925-939-5330</t>
  </si>
  <si>
    <t>ann.larson@mcnamaralaw.com</t>
  </si>
  <si>
    <t>925-939-0203</t>
  </si>
  <si>
    <t>1211 Newell Avenue</t>
  </si>
  <si>
    <t>P.O. Box 5288</t>
  </si>
  <si>
    <t xml:space="preserve">100 N Tampa St., Suite 2010  </t>
  </si>
  <si>
    <t>Peterson</t>
  </si>
  <si>
    <t>Woods, Fuller, Schultz &amp; Smith</t>
  </si>
  <si>
    <t>John E. Simko</t>
  </si>
  <si>
    <t>605-336-3890</t>
  </si>
  <si>
    <t>605-339-3357</t>
  </si>
  <si>
    <t>310 South First Avenue</t>
  </si>
  <si>
    <t>57102</t>
  </si>
  <si>
    <t>Terrence</t>
  </si>
  <si>
    <t>Madden</t>
  </si>
  <si>
    <t xml:space="preserve">245 E Washington Street  </t>
  </si>
  <si>
    <t>32344</t>
  </si>
  <si>
    <t>Baptist Neuroscience Associates</t>
  </si>
  <si>
    <t>Hal Corwin, M.D.</t>
  </si>
  <si>
    <t>3900 Kresge Way</t>
  </si>
  <si>
    <t>Brassey Wetherell &amp; Crawford LLP</t>
  </si>
  <si>
    <t>Jack</t>
  </si>
  <si>
    <t>40207</t>
  </si>
  <si>
    <t>J. Nick Crawford</t>
  </si>
  <si>
    <t>Medical Doctor</t>
  </si>
  <si>
    <t>208-344-7300</t>
  </si>
  <si>
    <t>3</t>
  </si>
  <si>
    <t>Neurology</t>
  </si>
  <si>
    <t xml:space="preserve"> 208-344-7077</t>
  </si>
  <si>
    <t>McDonough, O'Shaughnessy, Whaland &amp; Meagher, PLLC</t>
  </si>
  <si>
    <t>203 West Main Street PO Box 1009</t>
  </si>
  <si>
    <t>Michael O'Shaughnessy, Esquire</t>
  </si>
  <si>
    <t>1800 Elm Street</t>
  </si>
  <si>
    <t>http://brassey.net/</t>
  </si>
  <si>
    <t xml:space="preserve">1211 N Westshore Blvd., Suite 200  </t>
  </si>
  <si>
    <t>03104</t>
  </si>
  <si>
    <t>33607</t>
  </si>
  <si>
    <t>1</t>
  </si>
  <si>
    <t>Bleyer &amp; Bleyer</t>
  </si>
  <si>
    <t>Joseph Bleyer</t>
  </si>
  <si>
    <t>Tangredi &amp; Associates</t>
  </si>
  <si>
    <t>Peter Tangredi</t>
  </si>
  <si>
    <t>Esq.</t>
  </si>
  <si>
    <t>914-328-6900</t>
  </si>
  <si>
    <t>202 Mamaroneck Ave, Suite 500</t>
  </si>
  <si>
    <t>Legal Plaintiff</t>
  </si>
  <si>
    <t>2</t>
  </si>
  <si>
    <t>William M.</t>
  </si>
  <si>
    <t>Lamson, Jr.</t>
  </si>
  <si>
    <t>Sheldon Gross</t>
  </si>
  <si>
    <t>210-614-3737</t>
  </si>
  <si>
    <t>Forensic</t>
  </si>
  <si>
    <t>5</t>
  </si>
  <si>
    <t xml:space="preserve">401 E Jackson Street, Suite 2225  </t>
  </si>
  <si>
    <t>Toxicology</t>
  </si>
  <si>
    <t>Laurel P.</t>
  </si>
  <si>
    <t>Malson</t>
  </si>
  <si>
    <t>Anderson Law Offices, LLC</t>
  </si>
  <si>
    <t>Donna Taylor-Kolis</t>
  </si>
  <si>
    <t>(216) 456-8873</t>
  </si>
  <si>
    <t>1360 W. 9th St, Suite 215</t>
  </si>
  <si>
    <t>601 W Jackson St</t>
  </si>
  <si>
    <t>Marion</t>
  </si>
  <si>
    <t>44113</t>
  </si>
  <si>
    <t>Friberg</t>
  </si>
  <si>
    <t>Kresl &amp; Johnson, P.C.</t>
  </si>
  <si>
    <t>Tom Kresl</t>
  </si>
  <si>
    <t>Rates added 5/25/12</t>
  </si>
  <si>
    <t>Steven A.</t>
  </si>
  <si>
    <t xml:space="preserve">501 E Kennedy Blvd, Ste 1500  </t>
  </si>
  <si>
    <t>Brown &amp; James PC (South)</t>
  </si>
  <si>
    <t>1672 (MO)</t>
  </si>
  <si>
    <t>John P. Cunningham</t>
  </si>
  <si>
    <t>303-336-2100</t>
  </si>
  <si>
    <t>600 South Cherry Street, Suite 217</t>
  </si>
  <si>
    <t>80246</t>
  </si>
  <si>
    <t>618-235-5590</t>
  </si>
  <si>
    <t>Timothy Dugan</t>
  </si>
  <si>
    <t>St Louis</t>
  </si>
  <si>
    <t>618-235-5591</t>
  </si>
  <si>
    <t>Richland Plaza 525 West Main St #200</t>
  </si>
  <si>
    <t>Belleville</t>
  </si>
  <si>
    <t>http://www.brownjames.com/</t>
  </si>
  <si>
    <t>Rates increased on 4/24/13 per Teri K.</t>
  </si>
  <si>
    <t>Patrice S.</t>
  </si>
  <si>
    <t>O'Brien</t>
  </si>
  <si>
    <t>Ganan &amp; Shapiro PC</t>
  </si>
  <si>
    <t>Elaine Newquist</t>
  </si>
  <si>
    <t xml:space="preserve">One E Broward Blvd., Suite 500  </t>
  </si>
  <si>
    <t>312-822-0040</t>
  </si>
  <si>
    <t>Birzon, Strang &amp; Bazarsky</t>
  </si>
  <si>
    <t>Peter A.</t>
  </si>
  <si>
    <t>Chavkin</t>
  </si>
  <si>
    <t>Joseph Strang</t>
  </si>
  <si>
    <t>631-265-6300</t>
  </si>
  <si>
    <t>222 East Main Street</t>
  </si>
  <si>
    <t>Suite 212</t>
  </si>
  <si>
    <t>Smithtown</t>
  </si>
  <si>
    <t>312-321-1114</t>
  </si>
  <si>
    <t>11787</t>
  </si>
  <si>
    <t>210 W Illinois St</t>
  </si>
  <si>
    <t>Joel</t>
  </si>
  <si>
    <t>Craig</t>
  </si>
  <si>
    <t xml:space="preserve">1000 N.W. 57th Ct, Suite 300  </t>
  </si>
  <si>
    <t>Rossetti &amp; DeVoto, P.C.</t>
  </si>
  <si>
    <t>33126</t>
  </si>
  <si>
    <t>Andrew Rossetti</t>
  </si>
  <si>
    <t>856-354-0900</t>
  </si>
  <si>
    <t>Russell L.</t>
  </si>
  <si>
    <t>Hendrickson</t>
  </si>
  <si>
    <t>20 Brace Road, Suite 115</t>
  </si>
  <si>
    <t>08034</t>
  </si>
  <si>
    <t>Added 12/7/11 for W.C. Defense. They also have Peoria, IL location. See website for that. Rates are $120/HR Plus $300 Flat rate for pro se's ***May 1, 2013 rates are increasing to $150/hour</t>
  </si>
  <si>
    <t>Davis, Bethune &amp; Jones LLC</t>
  </si>
  <si>
    <t>Scott Bethune</t>
  </si>
  <si>
    <t>Leahy, Eisenberg &amp; Fraenkel, Ltd</t>
  </si>
  <si>
    <t>816-421-1600</t>
  </si>
  <si>
    <t>Thomas Finn or Jan Steward</t>
  </si>
  <si>
    <t>sbethune@dbjlaw.net</t>
  </si>
  <si>
    <t>816-472-5972</t>
  </si>
  <si>
    <t>tjif@lefltd.com or js@lefltd.com</t>
  </si>
  <si>
    <t>1100 Main Street, Suite 2930</t>
  </si>
  <si>
    <t>Kansas City</t>
  </si>
  <si>
    <t>64105</t>
  </si>
  <si>
    <t>Leonatti &amp; Baker, P.C.</t>
  </si>
  <si>
    <t>Randall Baker</t>
  </si>
  <si>
    <t>573-581-2211</t>
  </si>
  <si>
    <t>123 East Jackson Street</t>
  </si>
  <si>
    <t>Thomas W.</t>
  </si>
  <si>
    <t>PO Box 758</t>
  </si>
  <si>
    <t>Gendry</t>
  </si>
  <si>
    <t>Mexico</t>
  </si>
  <si>
    <t>65265</t>
  </si>
  <si>
    <t>33 W Monroe St  Ste 1100</t>
  </si>
  <si>
    <t>60603-5317</t>
  </si>
  <si>
    <t>Lesa Gelb Law, PC</t>
  </si>
  <si>
    <t>Robert</t>
  </si>
  <si>
    <t>Clay</t>
  </si>
  <si>
    <t>Lesa Gelb</t>
  </si>
  <si>
    <t>570-288-7022</t>
  </si>
  <si>
    <t>480 Pierce Street,Suite 304</t>
  </si>
  <si>
    <t>Kingston</t>
  </si>
  <si>
    <t>18704</t>
  </si>
  <si>
    <t>Carolyn P.</t>
  </si>
  <si>
    <t>Oast</t>
  </si>
  <si>
    <t>Decof &amp; Decof, P.C.</t>
  </si>
  <si>
    <t>$165-$180</t>
  </si>
  <si>
    <t>Added 9/24/14.Contract returned; rates added; Law Clerk is $65/hr.</t>
  </si>
  <si>
    <t>Mark Decof</t>
  </si>
  <si>
    <t>401-272-1110</t>
  </si>
  <si>
    <t>401-351-6641</t>
  </si>
  <si>
    <t>One Smith Hill</t>
  </si>
  <si>
    <t>Matushek, Nilles &amp; Sinars</t>
  </si>
  <si>
    <t>Randy Smith</t>
  </si>
  <si>
    <t>312-208-3113</t>
  </si>
  <si>
    <t>Dell'Ittalia, Affinito &amp; Santola</t>
  </si>
  <si>
    <t>David Affinito</t>
  </si>
  <si>
    <t>973-672-8000</t>
  </si>
  <si>
    <t>18 Tony Galento Plaza</t>
  </si>
  <si>
    <t>Kevin G.</t>
  </si>
  <si>
    <t>Mercer</t>
  </si>
  <si>
    <t>Orange</t>
  </si>
  <si>
    <t>07050</t>
  </si>
  <si>
    <t>Betz</t>
  </si>
  <si>
    <t>Nyhan, Bambrick, Kinzie and Lowery (Formerly Rob Martier Firm) which has now merged</t>
  </si>
  <si>
    <t>Robert F. Hogan; Robert L Martier (LLQ)</t>
  </si>
  <si>
    <t xml:space="preserve"> 312-629-9800</t>
  </si>
  <si>
    <t>Copeland, Franco, Screws &amp; Gill, P.A.</t>
  </si>
  <si>
    <t>Lee Copeland</t>
  </si>
  <si>
    <t>334-834-1180</t>
  </si>
  <si>
    <t>copeland@copelandfranco.com</t>
  </si>
  <si>
    <t>330-834-3172</t>
  </si>
  <si>
    <t>444 South Perry Street</t>
  </si>
  <si>
    <t>Lantier</t>
  </si>
  <si>
    <t>312-629-9800</t>
  </si>
  <si>
    <t>20 N Clark Street, Suite 1000</t>
  </si>
  <si>
    <t>Gair, Gair, Conason, Steigman &amp; Mackauf</t>
  </si>
  <si>
    <t>Jeffrey Bloom</t>
  </si>
  <si>
    <t>212-943-1090</t>
  </si>
  <si>
    <t xml:space="preserve">255 South Orange Ave  </t>
  </si>
  <si>
    <t>80 Pine Street 34th Floor</t>
  </si>
  <si>
    <t>10005</t>
  </si>
  <si>
    <t>Added back on list 2/1/12; confirmed contact info via web and phone call to office on 2/1/12. Rates increased on 3/1/13 from $150 and $55 to $160 and $55. Rob Martier merged with this new company. Updated 4.24.13 We do not have new email address and am not sure if vendor number changed.</t>
  </si>
  <si>
    <t>Wiedner &amp; McAuliffe (formerly Picha &amp; Salisbury)</t>
  </si>
  <si>
    <t>Jeffrey Salisbury</t>
  </si>
  <si>
    <t>Michelle</t>
  </si>
  <si>
    <t>Cauley</t>
  </si>
  <si>
    <t>Salenger, Sack, Kimmel &amp; Bavaro, LLP</t>
  </si>
  <si>
    <t>Mrs.</t>
  </si>
  <si>
    <t xml:space="preserve">4905 West Laurel Street, Suite 200  </t>
  </si>
  <si>
    <t>Carolyn Caccese</t>
  </si>
  <si>
    <t>212-267-1950</t>
  </si>
  <si>
    <t>1639 N Alpine Rd, Ste # 300</t>
  </si>
  <si>
    <t>233 Broadway, Suite 950</t>
  </si>
  <si>
    <t>Rockford</t>
  </si>
  <si>
    <t>10279</t>
  </si>
  <si>
    <t>Barry, Corrado, Grassi &amp; Gibson</t>
  </si>
  <si>
    <t>Stephen Barry</t>
  </si>
  <si>
    <t>2700 Pacific Avenue</t>
  </si>
  <si>
    <t>Wildwood</t>
  </si>
  <si>
    <t>08260</t>
  </si>
  <si>
    <t>Wayne</t>
  </si>
  <si>
    <t>Morse</t>
  </si>
  <si>
    <t>Law Offices of Alan J. rich, LLC</t>
  </si>
  <si>
    <t>Alan Rich</t>
  </si>
  <si>
    <t>212-921-2244</t>
  </si>
  <si>
    <t>26 Court Street, Suite 1801</t>
  </si>
  <si>
    <t>Brooklyn</t>
  </si>
  <si>
    <t>11242</t>
  </si>
  <si>
    <t xml:space="preserve">515 East Las Olas Blvd., Sixth Floor  </t>
  </si>
  <si>
    <t>LincolnDerr</t>
  </si>
  <si>
    <t>Sara R. Lincoln</t>
  </si>
  <si>
    <t>704-496-4502</t>
  </si>
  <si>
    <t>sara.lincoln@lincolnderr.com</t>
  </si>
  <si>
    <t>704-900-0464</t>
  </si>
  <si>
    <t>6000 Fairview Road, Suite 655</t>
  </si>
  <si>
    <t>Michael T.</t>
  </si>
  <si>
    <t>Cole</t>
  </si>
  <si>
    <t>Workers Comp - changed company name and address 4/25/13</t>
  </si>
  <si>
    <t>28210</t>
  </si>
  <si>
    <t>The Lewis Law Firm</t>
  </si>
  <si>
    <t>Craig Lewis</t>
  </si>
  <si>
    <t>713-222-8080</t>
  </si>
  <si>
    <t>713-238-7888</t>
  </si>
  <si>
    <t>2905 Sackett Street</t>
  </si>
  <si>
    <t>77098</t>
  </si>
  <si>
    <t xml:space="preserve">888 S.E. 3rd Avenue, Suite 301    </t>
  </si>
  <si>
    <t>1, P</t>
  </si>
  <si>
    <t>Teague Campbell Dennis &amp; Gorham, LLP</t>
  </si>
  <si>
    <t>Carrie Meigs</t>
  </si>
  <si>
    <t>(919) 873-0166</t>
  </si>
  <si>
    <t>cmeigs@tcdg.com</t>
  </si>
  <si>
    <t>(919) 873-1814</t>
  </si>
  <si>
    <t>4800 Six Forks Road, Suite 300</t>
  </si>
  <si>
    <t>27609</t>
  </si>
  <si>
    <t>P. Theodore</t>
  </si>
  <si>
    <t>Hammond</t>
  </si>
  <si>
    <t xml:space="preserve">910 North Patterson Street  </t>
  </si>
  <si>
    <t>31603</t>
  </si>
  <si>
    <t xml:space="preserve">3440 Hollywood Blvd., 2nd Floor Venture Corp. Center I </t>
  </si>
  <si>
    <t>Coyne, von Kuhn, Brady &amp; Fries, LLC</t>
  </si>
  <si>
    <t>Philip von Kuhn</t>
  </si>
  <si>
    <t>Added 10/30/12</t>
  </si>
  <si>
    <t>203-378-7100</t>
  </si>
  <si>
    <t>Leo &amp; Weber, PC</t>
  </si>
  <si>
    <t>T. Scott Leo</t>
  </si>
  <si>
    <t>999 Oronoque Lane</t>
  </si>
  <si>
    <t>Stratford</t>
  </si>
  <si>
    <t>06614</t>
  </si>
  <si>
    <t xml:space="preserve">100 Second Avenue South, Suite 902-S  </t>
  </si>
  <si>
    <t>Lynch Schwab, PPLC</t>
  </si>
  <si>
    <t>33733</t>
  </si>
  <si>
    <t>Andrew Schwab</t>
  </si>
  <si>
    <t>Jeffrey A.</t>
  </si>
  <si>
    <t>Boyle</t>
  </si>
  <si>
    <t>Attorney</t>
  </si>
  <si>
    <t>315-471-1318</t>
  </si>
  <si>
    <t>118 Julian Place</t>
  </si>
  <si>
    <t>237</t>
  </si>
  <si>
    <t>13201</t>
  </si>
  <si>
    <t>One North LaSalle, Suite 3600</t>
  </si>
  <si>
    <t>waiting</t>
  </si>
  <si>
    <t>Pickus and Epstein</t>
  </si>
  <si>
    <t>Owen Pickus, DO, Esq.</t>
  </si>
  <si>
    <t>207-347-3186</t>
  </si>
  <si>
    <t>owenpickus@pickusandepstein.com</t>
  </si>
  <si>
    <t>207-797-6940</t>
  </si>
  <si>
    <t>980 Forest Avenue</t>
  </si>
  <si>
    <t>Suite 207</t>
  </si>
  <si>
    <t>04103</t>
  </si>
  <si>
    <t xml:space="preserve">1591 Summit Lake Dr., Ste. 200  </t>
  </si>
  <si>
    <t>Russell</t>
  </si>
  <si>
    <t>Makepeace</t>
  </si>
  <si>
    <t xml:space="preserve">515 E. Las Olas Blvd. Ste, 1000 </t>
  </si>
  <si>
    <t>Hinshaw &amp; Culbertson</t>
  </si>
  <si>
    <t>Lawrence R Moelmann</t>
  </si>
  <si>
    <t>222 N LaSalle St  Suite 300</t>
  </si>
  <si>
    <t>60601-1013</t>
  </si>
  <si>
    <t>McManus Law Offices</t>
  </si>
  <si>
    <t>Joseph McManus</t>
  </si>
  <si>
    <t>508-839-6026</t>
  </si>
  <si>
    <t>10 Grafton Common</t>
  </si>
  <si>
    <t>PO Box 375</t>
  </si>
  <si>
    <t>Grafton</t>
  </si>
  <si>
    <t>01519</t>
  </si>
  <si>
    <t>390 North Orange Avenue Suite 2200 PO Box 3753</t>
  </si>
  <si>
    <t>32802</t>
  </si>
  <si>
    <t>McCloskey, P.C.</t>
  </si>
  <si>
    <t>Mark McCloskey</t>
  </si>
  <si>
    <t>314-721-4000</t>
  </si>
  <si>
    <t>Judith</t>
  </si>
  <si>
    <t>314-721-3664</t>
  </si>
  <si>
    <t>Wilson Elser Moskowitz Edelman &amp; Dicker LLP</t>
  </si>
  <si>
    <t>The Nieman Mansion</t>
  </si>
  <si>
    <t>4472 Lindell Blvd</t>
  </si>
  <si>
    <t>David M Goldhaber</t>
  </si>
  <si>
    <t>63108</t>
  </si>
  <si>
    <t>Berman</t>
  </si>
  <si>
    <t>55 W Monroe St  Suite 3800</t>
  </si>
  <si>
    <t>Kimberly W. Geisler</t>
  </si>
  <si>
    <t>60603-5001</t>
  </si>
  <si>
    <t>205-244-2505</t>
  </si>
  <si>
    <t xml:space="preserve">2080 W. Indiantown Rd., Ste. 200  </t>
  </si>
  <si>
    <t>kgeisler@scottdukeslaw.com</t>
  </si>
  <si>
    <t>Jupiter</t>
  </si>
  <si>
    <t>211 Twenty Second Street North</t>
  </si>
  <si>
    <t>33458</t>
  </si>
  <si>
    <t>10/1/14 Added for Surety; Main Phone: 312-704-0550</t>
  </si>
  <si>
    <t>Swanson Martin &amp; Bell LLP</t>
  </si>
  <si>
    <t xml:space="preserve">John A. Terselic </t>
  </si>
  <si>
    <t>847-949-0025</t>
  </si>
  <si>
    <t>Hart Wagner LLP</t>
  </si>
  <si>
    <t>Janet Schroer</t>
  </si>
  <si>
    <t>503-222-4499</t>
  </si>
  <si>
    <t>jms@hartwagner.com</t>
  </si>
  <si>
    <t>503-222-2301</t>
  </si>
  <si>
    <t>1000 SW Broadway, Ste. 2000</t>
  </si>
  <si>
    <t>97205-3070</t>
  </si>
  <si>
    <t>847-247-0555</t>
  </si>
  <si>
    <t>1860 W Winchester Rd Ste 201</t>
  </si>
  <si>
    <t>Libertyville</t>
  </si>
  <si>
    <t>http://www.smbtrials.com/</t>
  </si>
  <si>
    <t>Forensic Psychiatric Consultation</t>
  </si>
  <si>
    <t>Jeffrey Delisle</t>
  </si>
  <si>
    <t>M.D.</t>
  </si>
  <si>
    <t>Dave Cahill</t>
  </si>
  <si>
    <t>518-862-1665 x 212</t>
  </si>
  <si>
    <t>630-799-6900</t>
  </si>
  <si>
    <t>Pine West Plaza 1A</t>
  </si>
  <si>
    <t>Washington Avenue Ext.</t>
  </si>
  <si>
    <t>12205</t>
  </si>
  <si>
    <t xml:space="preserve">One Tampa City Center, Suite 2000 201 North Franklin Street </t>
  </si>
  <si>
    <t>300.0000</t>
  </si>
  <si>
    <t>630-799-6901</t>
  </si>
  <si>
    <t>2525 Cabot Drive, Suite 204</t>
  </si>
  <si>
    <t>Psychiatry</t>
  </si>
  <si>
    <t>Lisle</t>
  </si>
  <si>
    <t>Joseph Grassi</t>
  </si>
  <si>
    <t>609-729-1333</t>
  </si>
  <si>
    <t>added 2/28/11 Rates of $225/$195 are for Coverage work; $200 and $180 for Liability Defense. Rates updated 2/7/12</t>
  </si>
  <si>
    <t>IL &amp; MO</t>
  </si>
  <si>
    <t>Brown &amp; James PC</t>
  </si>
  <si>
    <t>Atty. Kevin Adrian</t>
  </si>
  <si>
    <t>1010 Market St, 20th Floor</t>
  </si>
  <si>
    <t>63101-2000</t>
  </si>
  <si>
    <t>Tooher, Wocl &amp; Leydon, LLC</t>
  </si>
  <si>
    <t>Nicholas Wocl</t>
  </si>
  <si>
    <t>203-324-6164</t>
  </si>
  <si>
    <t>203-324-1407</t>
  </si>
  <si>
    <t>80 Fourth Street</t>
  </si>
  <si>
    <t xml:space="preserve">One North Franklin Street, Suite 2000  </t>
  </si>
  <si>
    <t>06905</t>
  </si>
  <si>
    <t>Note address changing 10/1/12- remove John Johnson and repalced with Kevin Adrian on 9/25/12; New rates effective 4/24/13</t>
  </si>
  <si>
    <t>IL &amp; National *</t>
  </si>
  <si>
    <t>CD, Sex Abuse, Daycare</t>
  </si>
  <si>
    <t>Moore Strickland Attorneys at Law - *National requires claim manager approval</t>
  </si>
  <si>
    <t>Tallman, Hudders &amp; Sorrentino, P.C.</t>
  </si>
  <si>
    <t>Frederick Stellato</t>
  </si>
  <si>
    <t>610-391-1800</t>
  </si>
  <si>
    <t>The Paragon Centre, Suite 300</t>
  </si>
  <si>
    <t>1611 Pond Road</t>
  </si>
  <si>
    <t>Allentown</t>
  </si>
  <si>
    <t>18104</t>
  </si>
  <si>
    <t>100 Northeast 3rd Avenue</t>
  </si>
  <si>
    <t>Mike Donaubauer</t>
  </si>
  <si>
    <t>McCumber Daniels</t>
  </si>
  <si>
    <t>Patrick Duffy</t>
  </si>
  <si>
    <t>610-650-0871</t>
  </si>
  <si>
    <t>610-650-0872</t>
  </si>
  <si>
    <t>1400 S. Trooper Road, Suite 102</t>
  </si>
  <si>
    <t>Eaglesville</t>
  </si>
  <si>
    <t>19403</t>
  </si>
  <si>
    <t>Virginia L.</t>
  </si>
  <si>
    <t>Newcomb</t>
  </si>
  <si>
    <t>Scanlon, Howley &amp; Doherty</t>
  </si>
  <si>
    <t>James Doherty</t>
  </si>
  <si>
    <t>570-346-7651</t>
  </si>
  <si>
    <t>1000 Bank Towers</t>
  </si>
  <si>
    <t>321 Spruce Street</t>
  </si>
  <si>
    <t>18503</t>
  </si>
  <si>
    <t>Kenneth</t>
  </si>
  <si>
    <t>Deacon, Jr.</t>
  </si>
  <si>
    <t xml:space="preserve">39533 Woodward Ave, Suite 318  </t>
  </si>
  <si>
    <t>Bloomfield Hills</t>
  </si>
  <si>
    <t>48304</t>
  </si>
  <si>
    <t>The Perry Law Firm, LLC</t>
  </si>
  <si>
    <t>John Hill</t>
  </si>
  <si>
    <t>610-694-1100</t>
  </si>
  <si>
    <t>87 S. Commerce Way, Suite 740</t>
  </si>
  <si>
    <t>60 W Randolph St, Ste 300</t>
  </si>
  <si>
    <t>Kimberly</t>
  </si>
  <si>
    <t>18017</t>
  </si>
  <si>
    <t>Howland</t>
  </si>
  <si>
    <t>Pirrotti Law Firm, LLC</t>
  </si>
  <si>
    <t xml:space="preserve">75 Valencia Avenue Suite 1100, Gables Square </t>
  </si>
  <si>
    <t>Anthony Pirrotti, Jr.</t>
  </si>
  <si>
    <t>914-723-4333</t>
  </si>
  <si>
    <t>2 Overhill Road, Suite 200</t>
  </si>
  <si>
    <t>Scarsdale</t>
  </si>
  <si>
    <t>10583</t>
  </si>
  <si>
    <t xml:space="preserve">113 South Armenia Avenue  </t>
  </si>
  <si>
    <t>Gregory Gordon, M.D.</t>
  </si>
  <si>
    <t>33609</t>
  </si>
  <si>
    <t>Added as new firm 2/7/12; **National requires claim manager approval. Addl contact: Gary Moore- Gmoore@moore-strickland.com</t>
  </si>
  <si>
    <t>Fred</t>
  </si>
  <si>
    <t>Gleaton</t>
  </si>
  <si>
    <t>IL, IN, MI, OH</t>
  </si>
  <si>
    <t>Plunkett Cooney</t>
  </si>
  <si>
    <t>Colleen Balog</t>
  </si>
  <si>
    <t>Debra</t>
  </si>
  <si>
    <t>Young</t>
  </si>
  <si>
    <t>Fuerst Ittleman, PL</t>
  </si>
  <si>
    <t>Andrew S. Ittleman</t>
  </si>
  <si>
    <t xml:space="preserve">100 South Ashley Dr., Suite 1900  </t>
  </si>
  <si>
    <t xml:space="preserve">Tampa </t>
  </si>
  <si>
    <t>305.350.5690</t>
  </si>
  <si>
    <t>aittleman@fuerstlaw.com</t>
  </si>
  <si>
    <t>305.371.8989</t>
  </si>
  <si>
    <t>1001 Brickell Bay Drive, 32nd Floor</t>
  </si>
  <si>
    <t>313-983-4350</t>
  </si>
  <si>
    <t>Buhl Bldg  535 Griswold St, Ste 2400</t>
  </si>
  <si>
    <t>33131</t>
  </si>
  <si>
    <t>Doug</t>
  </si>
  <si>
    <t>Esp</t>
  </si>
  <si>
    <t>Lois Ottombrino</t>
  </si>
  <si>
    <t>(212) 490-3000</t>
  </si>
  <si>
    <t>Lincoln Plaza, Suite 1400, 300 South Orange Avenue  P.O. Box 1873</t>
  </si>
  <si>
    <t>lois.ottombrino@wilsonelser.com</t>
  </si>
  <si>
    <t>(212) 490-3038</t>
  </si>
  <si>
    <t>150 East 42nd St.</t>
  </si>
  <si>
    <t>10017-5639</t>
  </si>
  <si>
    <t>Added 9/23/14; sent out letter 9/23/14; Julianne's recommendation on atty firm</t>
  </si>
  <si>
    <t>Edwards Wildman Palmer, LLP</t>
  </si>
  <si>
    <t>IL, MI</t>
  </si>
  <si>
    <t>Mary-Pat Cormier</t>
  </si>
  <si>
    <t>617-239-0100</t>
  </si>
  <si>
    <t>mcormier@edwardswildman.com</t>
  </si>
  <si>
    <t>Foran Glennon</t>
  </si>
  <si>
    <t>888-325-9141</t>
  </si>
  <si>
    <t>111 Huntington Avenue</t>
  </si>
  <si>
    <t>Michael L Foran</t>
  </si>
  <si>
    <t xml:space="preserve">50 N. Laura Street, Suite 2700  </t>
  </si>
  <si>
    <t>Mollie McGorry</t>
  </si>
  <si>
    <t>(716) 852-5533</t>
  </si>
  <si>
    <t>mcm@connors-vilardo.com</t>
  </si>
  <si>
    <t>1000 Liberty Building</t>
  </si>
  <si>
    <t>424 Main Street</t>
  </si>
  <si>
    <t>222 N LaSalle St  Suite 1400</t>
  </si>
  <si>
    <t xml:space="preserve">9128 Strada Place, Suite 10200  </t>
  </si>
  <si>
    <t>Susan Bird</t>
  </si>
  <si>
    <t>904-355-4401</t>
  </si>
  <si>
    <t>sbird@saalfieldlaw.com</t>
  </si>
  <si>
    <t>904-355-3503</t>
  </si>
  <si>
    <t>PO Box 41589</t>
  </si>
  <si>
    <t>245 Riverside Avenue, Suite 400</t>
  </si>
  <si>
    <t>32203</t>
  </si>
  <si>
    <t>Larry Rotenberg</t>
  </si>
  <si>
    <t>(610) 988-9041</t>
  </si>
  <si>
    <t>Added 9/24/14. Sent documents 9.25.14. Aske for rates.</t>
  </si>
  <si>
    <t>rotenberg1@readinghospital.org</t>
  </si>
  <si>
    <t>(610) 988-9080</t>
  </si>
  <si>
    <t>The REading Hospital and Medical Center, Building K</t>
  </si>
  <si>
    <t>6th Ave. and Spruce St</t>
  </si>
  <si>
    <t>West Reading</t>
  </si>
  <si>
    <t>19611</t>
  </si>
  <si>
    <t xml:space="preserve">307 South Palafox St.  </t>
  </si>
  <si>
    <t>Pensacola</t>
  </si>
  <si>
    <t>32502</t>
  </si>
  <si>
    <t>G. Dewey</t>
  </si>
  <si>
    <t>Oxner, Jr.</t>
  </si>
  <si>
    <t>SUB, P, WC, 2</t>
  </si>
  <si>
    <t>Grant &amp; Grant</t>
  </si>
  <si>
    <t>Cari Small Grant</t>
  </si>
  <si>
    <t>317-251-7550</t>
  </si>
  <si>
    <t>Deirdre</t>
  </si>
  <si>
    <t>Henry</t>
  </si>
  <si>
    <t>1101 E 52nd Street</t>
  </si>
  <si>
    <t xml:space="preserve">307 South Palafox Street  </t>
  </si>
  <si>
    <t>vary</t>
  </si>
  <si>
    <t>WC - $170/Hr; Coverage $180/Hr; Subro - 25% prior to lawsuit - 33.3% after lawsuit filed; Defense- 160/Hr Partner; $130/Hr Associate; $90/Hr Paralegal Law Clerk</t>
  </si>
  <si>
    <t>1, 0</t>
  </si>
  <si>
    <t>Hume Smith Geddes Green &amp; Simmons LLP</t>
  </si>
  <si>
    <t>First</t>
  </si>
  <si>
    <t>Ted Blanford</t>
  </si>
  <si>
    <t>317-632-4402</t>
  </si>
  <si>
    <t>James Williford</t>
  </si>
  <si>
    <t>336-402-3794</t>
  </si>
  <si>
    <t>jwmd@glebula.com</t>
  </si>
  <si>
    <t>10986</t>
  </si>
  <si>
    <t>Greensboro</t>
  </si>
  <si>
    <t>27404</t>
  </si>
  <si>
    <t>317-632-5595</t>
  </si>
  <si>
    <t>54 Monument Circle, Fourth Floor</t>
  </si>
  <si>
    <t>www.humsmith.com</t>
  </si>
  <si>
    <t>Ober Kaler</t>
  </si>
  <si>
    <t>Marc Cohen</t>
  </si>
  <si>
    <t>410-347-7663</t>
  </si>
  <si>
    <t>mkcohen@ober.com</t>
  </si>
  <si>
    <t>410-547-0699</t>
  </si>
  <si>
    <t>100 Light Street</t>
  </si>
  <si>
    <t xml:space="preserve">53 Perimeter Center East, Third Floor  </t>
  </si>
  <si>
    <t>Michael E.</t>
  </si>
  <si>
    <t>Olszewski</t>
  </si>
  <si>
    <t>30346</t>
  </si>
  <si>
    <t>added 8/30/11 request by Mary Haefer</t>
  </si>
  <si>
    <t>Thompson, McMullan, P.C.</t>
  </si>
  <si>
    <t xml:space="preserve">Meils Thompson Dietz &amp; Berish </t>
  </si>
  <si>
    <t>Rick D. Meils  (LLQ)/ Bill Berish (LLQ)</t>
  </si>
  <si>
    <t>Christopher Malone</t>
  </si>
  <si>
    <t>100 Shockoe Slip, 3rd Floor</t>
  </si>
  <si>
    <t>Hulslander</t>
  </si>
  <si>
    <t>Robert Wanker</t>
  </si>
  <si>
    <t>718-745-3835</t>
  </si>
  <si>
    <t>425 73rd St</t>
  </si>
  <si>
    <t>11209</t>
  </si>
  <si>
    <t>317-637-1383</t>
  </si>
  <si>
    <t>Terry</t>
  </si>
  <si>
    <t>Hill</t>
  </si>
  <si>
    <t>317-264-2573</t>
  </si>
  <si>
    <t>251 E. Ohio St. 2 Market Square Center, Suite 830</t>
  </si>
  <si>
    <t>Previous rates were $125; $115; $75- rate increase retro to 1/1/13 updated spreadsheet 1/24/13. 2/6/13 all aty rates are $140 (blended)</t>
  </si>
  <si>
    <t>Danny</t>
  </si>
  <si>
    <t>Howell</t>
  </si>
  <si>
    <t>Riley Bennett Egloff LLP</t>
  </si>
  <si>
    <t>Donald S. Smith</t>
  </si>
  <si>
    <t>317-636-8000</t>
  </si>
  <si>
    <t>Richardson, Richardson, Boudreaux &amp; Keesling</t>
  </si>
  <si>
    <t>Charles Richardson</t>
  </si>
  <si>
    <t>(918) 492-7674</t>
  </si>
  <si>
    <t>6450 S. Lewis Ave, Ste. 300</t>
  </si>
  <si>
    <t>74136</t>
  </si>
  <si>
    <t>141 E Washington St  4th Floor</t>
  </si>
  <si>
    <t xml:space="preserve">3400 Peachtree Rd N.E., Suite 1135  </t>
  </si>
  <si>
    <t>30326</t>
  </si>
  <si>
    <t>rates added 3/15/12</t>
  </si>
  <si>
    <t>Frost Brown Todd LLC</t>
  </si>
  <si>
    <t>Juliea Blackwell Gelinas</t>
  </si>
  <si>
    <t>D. Jeffrey</t>
  </si>
  <si>
    <t>Burnham</t>
  </si>
  <si>
    <t>Pegalis &amp; Erickson</t>
  </si>
  <si>
    <t xml:space="preserve">100 Galleria Parkway, Suite 1600  </t>
  </si>
  <si>
    <t>201 N Illinois, Suite 1900</t>
  </si>
  <si>
    <t>Annamarie Bondi-Stoddard</t>
  </si>
  <si>
    <t>30339</t>
  </si>
  <si>
    <t>(516) 684-2900</t>
  </si>
  <si>
    <t>1 Hollow Lane, Ste 107</t>
  </si>
  <si>
    <t>46204-4236</t>
  </si>
  <si>
    <t>Schoen &amp; Strassman</t>
  </si>
  <si>
    <t>David Schoen</t>
  </si>
  <si>
    <t>631-421-0700</t>
  </si>
  <si>
    <t>631-421-0324</t>
  </si>
  <si>
    <t>52 Elm St</t>
  </si>
  <si>
    <t xml:space="preserve">3340 Peachtree Rd, NE, Suite 2100  </t>
  </si>
  <si>
    <t>2 &amp; 0</t>
  </si>
  <si>
    <t>Martin Pringle Oliver Wallace &amp; Bauer LLP</t>
  </si>
  <si>
    <t>Stanford Smith, Jr.</t>
  </si>
  <si>
    <t>316-265-9311</t>
  </si>
  <si>
    <t xml:space="preserve">1180 Peachtree St. NE, Suite 2900  </t>
  </si>
  <si>
    <t>Brandon J.</t>
  </si>
  <si>
    <t>Newlands</t>
  </si>
  <si>
    <t>Ste 6</t>
  </si>
  <si>
    <t>11743</t>
  </si>
  <si>
    <t>316-265-2955</t>
  </si>
  <si>
    <t>100 North Broadway, Suite 500</t>
  </si>
  <si>
    <t>Wichita</t>
  </si>
  <si>
    <t>Edward Brady III</t>
  </si>
  <si>
    <t>203-378-7711</t>
  </si>
  <si>
    <t>999 Oronoque Ln.</t>
  </si>
  <si>
    <t>KS (&amp; MO)</t>
  </si>
  <si>
    <t>Atkinson</t>
  </si>
  <si>
    <t>Franke Schultz &amp; Mullen PC</t>
  </si>
  <si>
    <t>John Schultz</t>
  </si>
  <si>
    <t>816-421-7100</t>
  </si>
  <si>
    <t>MT</t>
  </si>
  <si>
    <t>8900 Ward Parkway</t>
  </si>
  <si>
    <t>http://www.fsmlawfirm.com/</t>
  </si>
  <si>
    <t>Moore, Cockrell, Goicoechea &amp; Axelberg, PC</t>
  </si>
  <si>
    <t>Same as MO Information 12/21/11</t>
  </si>
  <si>
    <t xml:space="preserve">1355 Peachtree Street NE Suite 300  </t>
  </si>
  <si>
    <t>Mikel Moore</t>
  </si>
  <si>
    <t>406-751-6017</t>
  </si>
  <si>
    <t>Rosing &amp; Brownfield PLLC</t>
  </si>
  <si>
    <t>406-756-6522</t>
  </si>
  <si>
    <t>Robert Rosing (LLQ)</t>
  </si>
  <si>
    <t>502-749-8777 or cell 502-777-4633</t>
  </si>
  <si>
    <t>104 Ridgeway Ave  or PO Box 7277</t>
  </si>
  <si>
    <t>This firm was previously Ewin Kinney &amp; Rosing. Partner Robert Rosing going on his own; firm name change, etc. 12/16/11. Start using this 1/1/2012.</t>
  </si>
  <si>
    <t>Angus</t>
  </si>
  <si>
    <t>Everton</t>
  </si>
  <si>
    <t>145 Commons Loop, Ste. 200</t>
  </si>
  <si>
    <t>910 North Patterson Street   P.O. Box 5437</t>
  </si>
  <si>
    <t>PO Box 7370</t>
  </si>
  <si>
    <t>Kalispell</t>
  </si>
  <si>
    <t>59904</t>
  </si>
  <si>
    <t>Koskoff, Koskoff &amp; Bieder, P.C.</t>
  </si>
  <si>
    <t>Joel Lichtenstein</t>
  </si>
  <si>
    <t>203-336-4421</t>
  </si>
  <si>
    <t>203-368-3244</t>
  </si>
  <si>
    <t>350 Fairfield Avenue</t>
  </si>
  <si>
    <t>Bridgeport</t>
  </si>
  <si>
    <t>Sewell,OBrian &amp; Neal PLLC</t>
  </si>
  <si>
    <t xml:space="preserve">191 Peachtree Street, Suite 2900  </t>
  </si>
  <si>
    <t>Peter Sewell &amp; Catherine Sewell</t>
  </si>
  <si>
    <t>502-582-2030</t>
  </si>
  <si>
    <t>502-561-0766</t>
  </si>
  <si>
    <t>06604</t>
  </si>
  <si>
    <t>220 W Main St, Suite 300  LG&amp;E Center</t>
  </si>
  <si>
    <t>http://www.sonlegal.com/</t>
  </si>
  <si>
    <t>Robert Conroy</t>
  </si>
  <si>
    <t>Rates updated on 9/27/11. Mileage at .50/ mile at this time. Address updated 10/25/11</t>
  </si>
  <si>
    <t>(908) 704-8585</t>
  </si>
  <si>
    <t>(908) 704-8899</t>
  </si>
  <si>
    <t>1120 Route 22 East</t>
  </si>
  <si>
    <t>Bridgewater</t>
  </si>
  <si>
    <t>08807</t>
  </si>
  <si>
    <t>Edward</t>
  </si>
  <si>
    <t>Floyd, Pflueger &amp; Ringer</t>
  </si>
  <si>
    <t>Fox</t>
  </si>
  <si>
    <t>Rebecca Ringer</t>
  </si>
  <si>
    <t>(206) 441-4455</t>
  </si>
  <si>
    <t>rringer@floyd-ringer.com</t>
  </si>
  <si>
    <t>(206) 441-8484</t>
  </si>
  <si>
    <t>200 W. Thomas Street, Suite 500</t>
  </si>
  <si>
    <t>Alber Crafton, PSC</t>
  </si>
  <si>
    <t>Thomas E Crafton</t>
  </si>
  <si>
    <t>98119</t>
  </si>
  <si>
    <t>Mark</t>
  </si>
  <si>
    <t>9300 Shelbyville Rd., Suite 1300</t>
  </si>
  <si>
    <t>Stephan Kramer</t>
  </si>
  <si>
    <t>(330) 434-6003</t>
  </si>
  <si>
    <t>O'Donnell</t>
  </si>
  <si>
    <t>skremer@reminger.com</t>
  </si>
  <si>
    <t>(330) 375-9075</t>
  </si>
  <si>
    <t>200 Courtyard Square</t>
  </si>
  <si>
    <t>80 South Summit Street</t>
  </si>
  <si>
    <t>Akron</t>
  </si>
  <si>
    <t>44308</t>
  </si>
  <si>
    <t>40222-5170</t>
  </si>
  <si>
    <t>Albert Brooks friedman, Ltd.</t>
  </si>
  <si>
    <t>Ken</t>
  </si>
  <si>
    <t>Armstrong</t>
  </si>
  <si>
    <t>Albert Friedman</t>
  </si>
  <si>
    <t>Stites &amp; Harbison</t>
  </si>
  <si>
    <t>312-782-0282</t>
  </si>
  <si>
    <t xml:space="preserve">Anne E Gorham </t>
  </si>
  <si>
    <t xml:space="preserve">Suite 900, Atlantic Center Plaza 1180 West Peachtree Street, N.W. </t>
  </si>
  <si>
    <t>161 N. Clark St.</t>
  </si>
  <si>
    <t>Ste. 2575</t>
  </si>
  <si>
    <t>250 W Main St., Suite 2300</t>
  </si>
  <si>
    <t>Lexington</t>
  </si>
  <si>
    <t>40507-1758</t>
  </si>
  <si>
    <t>Henchy Verbois &amp; Hackenberg LLC</t>
  </si>
  <si>
    <t xml:space="preserve">E. Scott Hackenberg </t>
  </si>
  <si>
    <t>225-928-4444</t>
  </si>
  <si>
    <t xml:space="preserve">3528 Darien Highway, Suite 300  </t>
  </si>
  <si>
    <t>Collora, LLP</t>
  </si>
  <si>
    <t>Paul Cirel</t>
  </si>
  <si>
    <t>617.371.1000</t>
  </si>
  <si>
    <t>pcirel@collorallp.com</t>
  </si>
  <si>
    <t>John A.</t>
  </si>
  <si>
    <t xml:space="preserve"> 225-923-1234</t>
  </si>
  <si>
    <t>600 Atlantic Ave., 12th Floor</t>
  </si>
  <si>
    <t>7904 Wrenwood Blvd., Suite C P.O. Box 80179</t>
  </si>
  <si>
    <t>Baton Rouge</t>
  </si>
  <si>
    <t>http://www.hvhattnys.com/</t>
  </si>
  <si>
    <t>Farrell, White &amp; Legg, PLLC</t>
  </si>
  <si>
    <t>Michael Farrell, Esquire</t>
  </si>
  <si>
    <t>914 Fifth Ave.</t>
  </si>
  <si>
    <t>Krebs Farley &amp; Pelleteri LLC</t>
  </si>
  <si>
    <t>6457</t>
  </si>
  <si>
    <t>25772</t>
  </si>
  <si>
    <t>David J Krebs</t>
  </si>
  <si>
    <t>Raymond Raskin</t>
  </si>
  <si>
    <t xml:space="preserve">1564 King Rd.  </t>
  </si>
  <si>
    <t>Tifton</t>
  </si>
  <si>
    <t>(718) 875-2060</t>
  </si>
  <si>
    <t>26 Court Street, Suite 1607</t>
  </si>
  <si>
    <t>400 Poydras St., Suite 2500</t>
  </si>
  <si>
    <t>31793</t>
  </si>
  <si>
    <t>Leake &amp; Andersson LLP</t>
  </si>
  <si>
    <t>Dean Arruebarrena</t>
  </si>
  <si>
    <t>1100 Poudras St., Ste 1700</t>
  </si>
  <si>
    <t>Watkins &amp; Eager, PLLC</t>
  </si>
  <si>
    <t>Walter Johnson, Esquire</t>
  </si>
  <si>
    <t>601.965.1917</t>
  </si>
  <si>
    <t xml:space="preserve">4000 Suntrust Plaza 303 Peachtree Street, NE </t>
  </si>
  <si>
    <t>400 E. Capitol Street</t>
  </si>
  <si>
    <t>New- Added 1/6/12. This firm replaces Degan, Blanchard Firm</t>
  </si>
  <si>
    <t>39205</t>
  </si>
  <si>
    <t xml:space="preserve">LA </t>
  </si>
  <si>
    <t>Jeffery R.</t>
  </si>
  <si>
    <t>Lerman</t>
  </si>
  <si>
    <t>Galloway Johnson Tompkins Burr &amp; Smith</t>
  </si>
  <si>
    <t>Joe Hassinger (LLQ)</t>
  </si>
  <si>
    <t>504-525-6802</t>
  </si>
  <si>
    <t>Amy</t>
  </si>
  <si>
    <t>Bjork</t>
  </si>
  <si>
    <t>504-525-2456</t>
  </si>
  <si>
    <t>701 Poydvas St., 40th Fl</t>
  </si>
  <si>
    <t>http://gjtbs.com/</t>
  </si>
  <si>
    <t>Heilig</t>
  </si>
  <si>
    <t>30308</t>
  </si>
  <si>
    <t>Aycock</t>
  </si>
  <si>
    <t>Joseph Delitito</t>
  </si>
  <si>
    <t>914-764-5241</t>
  </si>
  <si>
    <t>40 Horseshoe Hill Rd</t>
  </si>
  <si>
    <t>Pound Ridge</t>
  </si>
  <si>
    <t>10576</t>
  </si>
  <si>
    <t>Phillip S.</t>
  </si>
  <si>
    <t>Ferguson</t>
  </si>
  <si>
    <t>**10/1/14 Rates increase to $185; $155; $75/Hour</t>
  </si>
  <si>
    <t>Stephen Mechanick, M.D.</t>
  </si>
  <si>
    <t>LA, CA</t>
  </si>
  <si>
    <t>David Rosenfield</t>
  </si>
  <si>
    <t>, M.D., FAAN</t>
  </si>
  <si>
    <t>(713) 441-5070</t>
  </si>
  <si>
    <t>(713) 790-2685</t>
  </si>
  <si>
    <t>The Methodist Hospital, Neurological Institute</t>
  </si>
  <si>
    <t>6560 Fannin, Suite 802</t>
  </si>
  <si>
    <t>Bean</t>
  </si>
  <si>
    <t>77030</t>
  </si>
  <si>
    <t>700.0000</t>
  </si>
  <si>
    <t>Clinical Neurophysiology</t>
  </si>
  <si>
    <t>David Vlach</t>
  </si>
  <si>
    <t>, M.D.</t>
  </si>
  <si>
    <t>3100 NE 83rd, #1001</t>
  </si>
  <si>
    <t>64119</t>
  </si>
  <si>
    <t>Kevin J.</t>
  </si>
  <si>
    <t>Kuhn</t>
  </si>
  <si>
    <t>Decker</t>
  </si>
  <si>
    <t>Daniel</t>
  </si>
  <si>
    <t>Lovein</t>
  </si>
  <si>
    <t>Toxicology Associates, Prof. LLC</t>
  </si>
  <si>
    <t>Robert Palmer</t>
  </si>
  <si>
    <t>, Ph.D.</t>
  </si>
  <si>
    <t>(303) 765-3800</t>
  </si>
  <si>
    <t>rpalmer@toxicologyassoc.com</t>
  </si>
  <si>
    <t>(303) 765-3804</t>
  </si>
  <si>
    <t>2555 South Downing Street, Suite 260</t>
  </si>
  <si>
    <t>Devine</t>
  </si>
  <si>
    <t>80210-5817</t>
  </si>
  <si>
    <t>1230 Peachtree St, NE, Suite 1900</t>
  </si>
  <si>
    <t>McAloon &amp; Freidman</t>
  </si>
  <si>
    <t>Theodore Rosenzweig</t>
  </si>
  <si>
    <t>(212) 732-8700</t>
  </si>
  <si>
    <t>123 Williams Street, 25th Floor</t>
  </si>
  <si>
    <t>Matthew P.</t>
  </si>
  <si>
    <t>Keris</t>
  </si>
  <si>
    <t>10038</t>
  </si>
  <si>
    <t>Soltman, Levitt, Flaherty &amp; Wattles, LLP</t>
  </si>
  <si>
    <t>Neil E. Jokelson &amp; Associates, P.C.</t>
  </si>
  <si>
    <t>Neil Jokelson</t>
  </si>
  <si>
    <t>(215) 735-7556</t>
  </si>
  <si>
    <t>230 South Broad Street, 8th Floor</t>
  </si>
  <si>
    <t>19102</t>
  </si>
  <si>
    <t>23-2067944</t>
  </si>
  <si>
    <t>Sugarman Rogers Barshak &amp; Cohen PC</t>
  </si>
  <si>
    <t>Jeff Stern (LLQ)</t>
  </si>
  <si>
    <t>James L.</t>
  </si>
  <si>
    <t xml:space="preserve">218 State Street, West  </t>
  </si>
  <si>
    <t>Cook</t>
  </si>
  <si>
    <t>Kolker &amp; Germeroth, LLC</t>
  </si>
  <si>
    <t>101 Merrimac St</t>
  </si>
  <si>
    <t xml:space="preserve">1230 Peachtree Street, Suite 1400  </t>
  </si>
  <si>
    <t>Christine</t>
  </si>
  <si>
    <t>Rate increase on 5/1/13; Rate increase will be effective 7/1/13 of $295 for Jeff Stern; $270 for Tony Agudelo; $225 Associates; $115 paralegals and clerks</t>
  </si>
  <si>
    <t>Thomas Germeroth</t>
  </si>
  <si>
    <t>(314) 727-4529</t>
  </si>
  <si>
    <t>(314) 727-8529</t>
  </si>
  <si>
    <t>7730 Carondelet Av., Suite 310</t>
  </si>
  <si>
    <t>Hinshaw &amp; Culbertson, LLP</t>
  </si>
  <si>
    <t>Clayton</t>
  </si>
  <si>
    <t>Brad Carver</t>
  </si>
  <si>
    <t xml:space="preserve">1180 Peachtree Street, N.E., Suite 3000  </t>
  </si>
  <si>
    <t>63105</t>
  </si>
  <si>
    <t>28 State Street, 24th Floor</t>
  </si>
  <si>
    <t>Rollins Smalkin Richards &amp; Mackie</t>
  </si>
  <si>
    <t>Michael S.</t>
  </si>
  <si>
    <t>McMillin</t>
  </si>
  <si>
    <t>James P. O'Meara</t>
  </si>
  <si>
    <t>410-727-2443</t>
  </si>
  <si>
    <t xml:space="preserve">1003 Bishop Street, Suite 2500 Pauahi Tower  </t>
  </si>
  <si>
    <t>96813</t>
  </si>
  <si>
    <t>Brinton</t>
  </si>
  <si>
    <t>410-727-4497</t>
  </si>
  <si>
    <t>Jack Gresh, Esquire</t>
  </si>
  <si>
    <t xml:space="preserve">737 Bishop Street, Suite 2100 Pacific Guardian Center, Mauka Tower </t>
  </si>
  <si>
    <t>401 N. Charles Street</t>
  </si>
  <si>
    <t>843.813.2010</t>
  </si>
  <si>
    <t>678.539.1561</t>
  </si>
  <si>
    <t>http://www.rsrm.com/</t>
  </si>
  <si>
    <t>2113 Middle Street, Ste. 305</t>
  </si>
  <si>
    <t>Sullivan's Island</t>
  </si>
  <si>
    <t>Charles A. DeMier,</t>
  </si>
  <si>
    <t>LeBlanc</t>
  </si>
  <si>
    <t>Ward &amp; Herzog LLC</t>
  </si>
  <si>
    <t>Margaret (Peggy) Ward</t>
  </si>
  <si>
    <t>Suzan</t>
  </si>
  <si>
    <t>410-296-1573 X224</t>
  </si>
  <si>
    <t>Cardwell</t>
  </si>
  <si>
    <t>29482</t>
  </si>
  <si>
    <t xml:space="preserve">317 Sixth Avenue, Ste 1200  </t>
  </si>
  <si>
    <t>102 W Pennsylvania Ave  Ste 401</t>
  </si>
  <si>
    <t>Goldberg</t>
  </si>
  <si>
    <t>Wood &amp; Scher</t>
  </si>
  <si>
    <t>Anthony Scher, Esquire</t>
  </si>
  <si>
    <t>914.328.5600</t>
  </si>
  <si>
    <t>175-D; $225 Cov.</t>
  </si>
  <si>
    <t>$150-D $175 C</t>
  </si>
  <si>
    <t>$110 D $115 C</t>
  </si>
  <si>
    <t>Added 3/23/12</t>
  </si>
  <si>
    <t>Wright, Constable &amp; Skeen LLP</t>
  </si>
  <si>
    <t>Geore Bachrach; Michael Stover</t>
  </si>
  <si>
    <t>Laura J.</t>
  </si>
  <si>
    <t>Herzog</t>
  </si>
  <si>
    <t xml:space="preserve">801 Grand Avenue, Suite 3700  </t>
  </si>
  <si>
    <t>DP018</t>
  </si>
  <si>
    <t>222 Bloomingdale Road, Ste. 301</t>
  </si>
  <si>
    <t>One Charles Center, 16th Floor; 100 N Charles St.</t>
  </si>
  <si>
    <t>21201-3812</t>
  </si>
  <si>
    <t>Pike &amp; Gillis, LLC</t>
  </si>
  <si>
    <t>Patrick Pike</t>
  </si>
  <si>
    <t xml:space="preserve">699 Walnut St, Suite 1900  </t>
  </si>
  <si>
    <t>9475 Deereco Rd, Suite 300</t>
  </si>
  <si>
    <t>Morris</t>
  </si>
  <si>
    <t>Timonium</t>
  </si>
  <si>
    <t xml:space="preserve">Whiteford Taylor and Preston </t>
  </si>
  <si>
    <t>Steven E. Tiller (direct fax 410-223-4325)</t>
  </si>
  <si>
    <t>410-347-8700</t>
  </si>
  <si>
    <t>W. Robert</t>
  </si>
  <si>
    <t>Lasater, Jr.</t>
  </si>
  <si>
    <t>410-752-7092</t>
  </si>
  <si>
    <t>Seven Saint Paul Street</t>
  </si>
  <si>
    <t xml:space="preserve">1000 42nd Street SE, Suite A  </t>
  </si>
  <si>
    <t>52403</t>
  </si>
  <si>
    <t>Ann</t>
  </si>
  <si>
    <t>Larson</t>
  </si>
  <si>
    <t>Lambert Coffin Haenn</t>
  </si>
  <si>
    <t>Phil Coffin</t>
  </si>
  <si>
    <t>Guttman  &amp; Wallace</t>
  </si>
  <si>
    <t>Richard Wallace</t>
  </si>
  <si>
    <t>John E.</t>
  </si>
  <si>
    <t xml:space="preserve">801 Grand Avenue, Ste. 3700  </t>
  </si>
  <si>
    <t>607-272-2102</t>
  </si>
  <si>
    <t>607-272-2350</t>
  </si>
  <si>
    <t>411 N. Tioga St.</t>
  </si>
  <si>
    <t>207-874-4040</t>
  </si>
  <si>
    <t>Ithaca</t>
  </si>
  <si>
    <t>P.O. Box 15215/ 477 Congress St. 14th Floor</t>
  </si>
  <si>
    <t>14850</t>
  </si>
  <si>
    <t>014112-5215</t>
  </si>
  <si>
    <t>http://www.lambertcoffin.com/</t>
  </si>
  <si>
    <t>updated address/contact 3/28/11</t>
  </si>
  <si>
    <t>Tucker &amp; Dostie PA</t>
  </si>
  <si>
    <t>Joshua Birocco</t>
  </si>
  <si>
    <t>207-945-4720</t>
  </si>
  <si>
    <t>Fredrikson &amp; Byron, P.A.</t>
  </si>
  <si>
    <t>Simko</t>
  </si>
  <si>
    <t>David Bunde</t>
  </si>
  <si>
    <t>207-945-4719</t>
  </si>
  <si>
    <t>P.O. Box 696</t>
  </si>
  <si>
    <t>Bangor</t>
  </si>
  <si>
    <t>04402</t>
  </si>
  <si>
    <t>Hal</t>
  </si>
  <si>
    <t>Corwin, M.D.</t>
  </si>
  <si>
    <t>1484</t>
  </si>
  <si>
    <t>55480</t>
  </si>
  <si>
    <t>O'Shaughnessy, Esquire</t>
  </si>
  <si>
    <t>LeVasseur &amp; LeVasseur PC</t>
  </si>
  <si>
    <t>Denice M. LeVasseur</t>
  </si>
  <si>
    <t>248-356-8600 or cell 248-770-6161</t>
  </si>
  <si>
    <t>Charles Dingham</t>
  </si>
  <si>
    <t>Tangredi</t>
  </si>
  <si>
    <t>207-623-5300</t>
  </si>
  <si>
    <t xml:space="preserve">203 West Main Street PO Box 1009  </t>
  </si>
  <si>
    <t>207-623-2914</t>
  </si>
  <si>
    <t>83701</t>
  </si>
  <si>
    <t>45 Memorial Circle</t>
  </si>
  <si>
    <t>P. O. Box 1058</t>
  </si>
  <si>
    <t>24725 W 12 Mile, Ste 230</t>
  </si>
  <si>
    <t>Southfield</t>
  </si>
  <si>
    <t>Sheldon</t>
  </si>
  <si>
    <t>Gross</t>
  </si>
  <si>
    <t>Taylor-Kolis</t>
  </si>
  <si>
    <t>04332-1058</t>
  </si>
  <si>
    <t>Tom</t>
  </si>
  <si>
    <t>Kresl</t>
  </si>
  <si>
    <t>Farkas &amp; Donohue, LLC</t>
  </si>
  <si>
    <t>Beth Hardy</t>
  </si>
  <si>
    <t>(973) 443-9400</t>
  </si>
  <si>
    <t>bhardy@farkasanddonohue.com</t>
  </si>
  <si>
    <t>25A Hanover Road - Suite 320</t>
  </si>
  <si>
    <t>Florham Park</t>
  </si>
  <si>
    <t>07932</t>
  </si>
  <si>
    <t>Timothy</t>
  </si>
  <si>
    <t>Dugan</t>
  </si>
  <si>
    <t>Workers Comp</t>
  </si>
  <si>
    <t>Frohnmayer, Deatherage, Jamieson, Moore, Armosino &amp; McGovern</t>
  </si>
  <si>
    <t>Thomas Armosino, Esquire</t>
  </si>
  <si>
    <t>541.779.2333</t>
  </si>
  <si>
    <t>armosino@fdfirm.com</t>
  </si>
  <si>
    <t>Strang</t>
  </si>
  <si>
    <t>2592 E. Barnett Rd.</t>
  </si>
  <si>
    <t>Medford</t>
  </si>
  <si>
    <t>97504</t>
  </si>
  <si>
    <t xml:space="preserve">700 Northwest Blvd PO Box 1336 </t>
  </si>
  <si>
    <t>Rossetti</t>
  </si>
  <si>
    <t>Ball, Ball, Matthews &amp; Novak, P.A.</t>
  </si>
  <si>
    <t>Pedersen, Keenan, King, Wachsberg, &amp; Andrzejak P.C.</t>
  </si>
  <si>
    <t>Tabor Novak, Jr., Esquire</t>
  </si>
  <si>
    <t>Thomas Keenan (LLQ) / Mary Roman</t>
  </si>
  <si>
    <t>334.387.7680.166</t>
  </si>
  <si>
    <t>4057 Pioneer Dr, Suite 300</t>
  </si>
  <si>
    <t>Commerce Township</t>
  </si>
  <si>
    <t>Scott</t>
  </si>
  <si>
    <t>Bethune</t>
  </si>
  <si>
    <t>250 South Fifth Street, Ste. 700  P.O. Box 7426</t>
  </si>
  <si>
    <t>Hutchinson, Lewis &amp; Dauphinot</t>
  </si>
  <si>
    <t>Kern Lewis</t>
  </si>
  <si>
    <t>83707</t>
  </si>
  <si>
    <t>817-336-5533</t>
  </si>
  <si>
    <t>http://www.pedersenkeenanking.com/about/attorneys.aspx</t>
  </si>
  <si>
    <t xml:space="preserve">Email new suits to Secretary dawnz@pkkwa.com.Rates increased from $130 to $150 and from $50 to $75 for paralegals. </t>
  </si>
  <si>
    <t>611 South Main Street</t>
  </si>
  <si>
    <t>Bremer &amp; Nelson</t>
  </si>
  <si>
    <t>Grapevine</t>
  </si>
  <si>
    <t>Phil Nelson</t>
  </si>
  <si>
    <t>616-538-7446</t>
  </si>
  <si>
    <t xml:space="preserve">2105 Coronado Street  </t>
  </si>
  <si>
    <t>76051</t>
  </si>
  <si>
    <t>Idaho Falls</t>
  </si>
  <si>
    <t>83404</t>
  </si>
  <si>
    <t>Baker</t>
  </si>
  <si>
    <t>Aaron &amp; Quirk</t>
  </si>
  <si>
    <t>616-538-7830</t>
  </si>
  <si>
    <t>Thomas Quirk</t>
  </si>
  <si>
    <t>1787 R W Berends Dr SW</t>
  </si>
  <si>
    <t>(210) 820-0211</t>
  </si>
  <si>
    <t>Grand Rapids</t>
  </si>
  <si>
    <t>teq@aaron-quirk.com</t>
  </si>
  <si>
    <t>49519-4993</t>
  </si>
  <si>
    <t>Lesa</t>
  </si>
  <si>
    <t>(210) 820-0214</t>
  </si>
  <si>
    <t>Gelb</t>
  </si>
  <si>
    <t>8700 Crownhill Blvd, Suite 600</t>
  </si>
  <si>
    <t>78209-1130</t>
  </si>
  <si>
    <t>877 Main Street, Suite 1000   P.O. Box 1617</t>
  </si>
  <si>
    <t>10/0/13</t>
  </si>
  <si>
    <t>Added on 10/9/13</t>
  </si>
  <si>
    <t>Decof</t>
  </si>
  <si>
    <t>Ernest Kendrick</t>
  </si>
  <si>
    <t>Black &amp; Coash, P.C.</t>
  </si>
  <si>
    <t>Michael Black</t>
  </si>
  <si>
    <t>Stafford</t>
  </si>
  <si>
    <t>2301 W Big Beaver Rd  Suite 7200</t>
  </si>
  <si>
    <t>Joy Price</t>
  </si>
  <si>
    <t>Added 9/24/14. Sent letter-guidelines 9.25.14</t>
  </si>
  <si>
    <t>Affinito</t>
  </si>
  <si>
    <t xml:space="preserve">The Spokesman Review Building 608 Northwest Boulevard, Suite 300  </t>
  </si>
  <si>
    <t>Coeur D'Alene</t>
  </si>
  <si>
    <t>83814</t>
  </si>
  <si>
    <t>Copeland</t>
  </si>
  <si>
    <t>Kerr, Russel &amp; Weber, PLC</t>
  </si>
  <si>
    <t>James R Case</t>
  </si>
  <si>
    <t>5169 Corey Rd</t>
  </si>
  <si>
    <t>43623</t>
  </si>
  <si>
    <t>Jeffrey</t>
  </si>
  <si>
    <t>Bloom</t>
  </si>
  <si>
    <t>200 Woodward Ave, Ste 2500</t>
  </si>
  <si>
    <t xml:space="preserve">222 N LaSalle St  Suite 300  </t>
  </si>
  <si>
    <t>48226-0200</t>
  </si>
  <si>
    <t>Price Joy</t>
  </si>
  <si>
    <t>Jeffery M Frank</t>
  </si>
  <si>
    <t>2301 W Big Beaver Rd  Suite 300</t>
  </si>
  <si>
    <t>Carolyn</t>
  </si>
  <si>
    <t>Heneghan, Kennedy &amp; Doyle, L.L.C.</t>
  </si>
  <si>
    <t>Caccese</t>
  </si>
  <si>
    <t>Daniel Kennedy, III</t>
  </si>
  <si>
    <t>860-563-0127</t>
  </si>
  <si>
    <t>0,1,CD, P</t>
  </si>
  <si>
    <t>860-563-4711</t>
  </si>
  <si>
    <t>21 New Britain Avenue</t>
  </si>
  <si>
    <t>Rocky Hill</t>
  </si>
  <si>
    <t>Secrest Wardle</t>
  </si>
  <si>
    <t xml:space="preserve">One North LaSalle, Suite 3600  </t>
  </si>
  <si>
    <t>Thomas J. Azoni</t>
  </si>
  <si>
    <t>248-851-9500</t>
  </si>
  <si>
    <t>06067</t>
  </si>
  <si>
    <t>P.O. Box 5025</t>
  </si>
  <si>
    <t>www/secrestwardle.com</t>
  </si>
  <si>
    <t>New address effective 6/15/12 is now entered here. Main phone number has not changed.</t>
  </si>
  <si>
    <t>MI, IL</t>
  </si>
  <si>
    <t>Added 9/24/14. Sent documents 9.25.14. Asked for rates.</t>
  </si>
  <si>
    <t>10 South Wacker Dr, Suite 2935</t>
  </si>
  <si>
    <t>2, LLQ</t>
  </si>
  <si>
    <t>Erickson Bell Beckman &amp; Quinn PA</t>
  </si>
  <si>
    <t>James Erickson, Sr. (LLQ)</t>
  </si>
  <si>
    <t>James E. Parham, Jr., P.A.</t>
  </si>
  <si>
    <t>James Parham, Jr., Esquire</t>
  </si>
  <si>
    <t xml:space="preserve">55 W Monroe St  Suite 3800  </t>
  </si>
  <si>
    <t>803.749.8555</t>
  </si>
  <si>
    <t>803.749.0277</t>
  </si>
  <si>
    <t>220 Ministry Drive</t>
  </si>
  <si>
    <t>Irmo</t>
  </si>
  <si>
    <t>29063</t>
  </si>
  <si>
    <t>10/1/14 Added for Surety; Probate</t>
  </si>
  <si>
    <t>1700 W Hwy 36 Ste 110</t>
  </si>
  <si>
    <t>Roseville</t>
  </si>
  <si>
    <t>Alan</t>
  </si>
  <si>
    <t>Rich</t>
  </si>
  <si>
    <t>Bergstresser &amp; Pollock, LLC</t>
  </si>
  <si>
    <t>Clyde Bergstresser, Esquire</t>
  </si>
  <si>
    <t>617.682.9212</t>
  </si>
  <si>
    <t>52 Temple Place</t>
  </si>
  <si>
    <t>Fourth Floor</t>
  </si>
  <si>
    <t>12/8/11 changed email, web mail, address for this atty - company name change also. Previously Jensen, Bell, Converse &amp; Erickson, P.A.</t>
  </si>
  <si>
    <t>02111</t>
  </si>
  <si>
    <t>1, LLQ, O for P</t>
  </si>
  <si>
    <t>Sara R.</t>
  </si>
  <si>
    <t>Gregerson Rosow Johnson &amp; Nilan Ltd</t>
  </si>
  <si>
    <t>Lincoln</t>
  </si>
  <si>
    <t>Joe Nilan (LLQ)</t>
  </si>
  <si>
    <t>Charlson Bredehoft Cohen Brown &amp; Sakata, P.C.</t>
  </si>
  <si>
    <t>Elaine Bredehoft</t>
  </si>
  <si>
    <t>703-318-6800</t>
  </si>
  <si>
    <t xml:space="preserve">Richland Plaza 525 West Main St #200  </t>
  </si>
  <si>
    <t>650 Third Ave. South, Ste 1600</t>
  </si>
  <si>
    <t>62220</t>
  </si>
  <si>
    <t>http://www.grjn.com/</t>
  </si>
  <si>
    <t>0,2</t>
  </si>
  <si>
    <t>Aaefedt, Forde, Gray, Monson &amp; Hager</t>
  </si>
  <si>
    <t>William Celbrezze, Devin Murphy</t>
  </si>
  <si>
    <t>612-339-8965</t>
  </si>
  <si>
    <t>bcelebrezze@aafedt.com; dmurphy@aafedt.com</t>
  </si>
  <si>
    <t>Lewis</t>
  </si>
  <si>
    <t>Coverage add $5 to partner &amp; associate rate.</t>
  </si>
  <si>
    <t>703-318-6808</t>
  </si>
  <si>
    <t>11260 Roger Bacon Drive, Ste 201</t>
  </si>
  <si>
    <t>Reston</t>
  </si>
  <si>
    <t>Carrie</t>
  </si>
  <si>
    <t>20190</t>
  </si>
  <si>
    <t>Meigs</t>
  </si>
  <si>
    <t xml:space="preserve">33 W Monroe St  Ste 1100  </t>
  </si>
  <si>
    <t>MN, WI</t>
  </si>
  <si>
    <t>Gianfortune &amp; Mionis, P.C.</t>
  </si>
  <si>
    <t>Philip</t>
  </si>
  <si>
    <t>von Kuhn</t>
  </si>
  <si>
    <t>David H Gregerson; Daniel Gregerson</t>
  </si>
  <si>
    <t>John Gianfortune</t>
  </si>
  <si>
    <t>516-281-8550</t>
  </si>
  <si>
    <t>516-281-8552</t>
  </si>
  <si>
    <t>231 Mineola Boulevard</t>
  </si>
  <si>
    <t>Mineola</t>
  </si>
  <si>
    <t>11501</t>
  </si>
  <si>
    <t>27-16-89502</t>
  </si>
  <si>
    <t xml:space="preserve">20 N Clark Street, Suite 1000  </t>
  </si>
  <si>
    <t>Larry Tawwater</t>
  </si>
  <si>
    <t>(405) 607-1400</t>
  </si>
  <si>
    <t>14001 Quail Springs Parkway</t>
  </si>
  <si>
    <t>73134</t>
  </si>
  <si>
    <t>Schwab</t>
  </si>
  <si>
    <t>Leritz Plunkert &amp; Bruning PC</t>
  </si>
  <si>
    <t>Chris Leritz</t>
  </si>
  <si>
    <t>Owen</t>
  </si>
  <si>
    <t>Pickus, DO, Esq.</t>
  </si>
  <si>
    <t>Norman, Hanson &amp; DeTroy, LLC</t>
  </si>
  <si>
    <t>314-231-9600</t>
  </si>
  <si>
    <t>555 Washington, Ste 600</t>
  </si>
  <si>
    <t>Christopher Taintor, Esquire</t>
  </si>
  <si>
    <t>207.553.4619</t>
  </si>
  <si>
    <t>415 Congress Street</t>
  </si>
  <si>
    <t>4600</t>
  </si>
  <si>
    <t>04112</t>
  </si>
  <si>
    <t>Added on 7/1/11</t>
  </si>
  <si>
    <t>Tony Juneau</t>
  </si>
  <si>
    <t>(479) 464-5657</t>
  </si>
  <si>
    <t>tjuneau@mwlaw.com</t>
  </si>
  <si>
    <t>(479) 464-5680</t>
  </si>
  <si>
    <t>425 West Capitol Ave, Suite 1800</t>
  </si>
  <si>
    <t>Brown &amp; Ruprecht, PC</t>
  </si>
  <si>
    <t>G Steven Ruprecht</t>
  </si>
  <si>
    <t>911 Main Street, Ste 2300</t>
  </si>
  <si>
    <t>Ice Miller, LLP</t>
  </si>
  <si>
    <t>Sherry Fabina-Abney</t>
  </si>
  <si>
    <t>(317) 236-2446</t>
  </si>
  <si>
    <t>sherry.fabina-abney@icemiller.com</t>
  </si>
  <si>
    <t>(317) 592-4646</t>
  </si>
  <si>
    <t>1 American Sq # 2900</t>
  </si>
  <si>
    <t>46282</t>
  </si>
  <si>
    <t>Ruth Nass</t>
  </si>
  <si>
    <t>(212) 263-7753</t>
  </si>
  <si>
    <t>(212) 263-8662</t>
  </si>
  <si>
    <t>Devereux Murphy, LLC</t>
  </si>
  <si>
    <t>577 First Ave</t>
  </si>
  <si>
    <t>David D. Crane</t>
  </si>
  <si>
    <t>McManus</t>
  </si>
  <si>
    <t>McCloskey</t>
  </si>
  <si>
    <t xml:space="preserve">Buhl Bldg  535 Griswold St, Ste 2400  </t>
  </si>
  <si>
    <t>Al Ravitz</t>
  </si>
  <si>
    <t>Kimberly W.</t>
  </si>
  <si>
    <t>(646) 625-4312</t>
  </si>
  <si>
    <t>Geisler</t>
  </si>
  <si>
    <t>(646) 625-4351</t>
  </si>
  <si>
    <t>445 Park Ave.</t>
  </si>
  <si>
    <t>Schroer</t>
  </si>
  <si>
    <t xml:space="preserve">One South Wacker Drive, Ste 2500  </t>
  </si>
  <si>
    <t>Garfunkel Wild, P.C.</t>
  </si>
  <si>
    <t>60606</t>
  </si>
  <si>
    <t>Marianne Monroy</t>
  </si>
  <si>
    <t>(516) 393-2212</t>
  </si>
  <si>
    <t>mmonroy@garfunkelwild.com</t>
  </si>
  <si>
    <t>(516) 466-5964</t>
  </si>
  <si>
    <t>111 Great Neck Road</t>
  </si>
  <si>
    <t>11021</t>
  </si>
  <si>
    <t>Horn Law</t>
  </si>
  <si>
    <t>Laurie Del Percio</t>
  </si>
  <si>
    <t>(816) 795-7500</t>
  </si>
  <si>
    <t>ldelpercio@hornlaw.com</t>
  </si>
  <si>
    <t>(816) 795-7881</t>
  </si>
  <si>
    <t>19049 E. Valley View Parkway, Suite J</t>
  </si>
  <si>
    <t>Independence</t>
  </si>
  <si>
    <t>64055</t>
  </si>
  <si>
    <t>101 S Hanley, Suite 400</t>
  </si>
  <si>
    <t>MO &amp; IL</t>
  </si>
  <si>
    <t>Kline &amp; Specter, PC</t>
  </si>
  <si>
    <t>Andrew Stern</t>
  </si>
  <si>
    <t>(215) 770-1000</t>
  </si>
  <si>
    <t>andy.stern@klinespecter.com</t>
  </si>
  <si>
    <t>(215) 735-0958</t>
  </si>
  <si>
    <t>1525 Locust Street, 19th Floor</t>
  </si>
  <si>
    <t>Delisle</t>
  </si>
  <si>
    <t xml:space="preserve">1860 W Winchester Rd Ste 201  </t>
  </si>
  <si>
    <t>Grassi</t>
  </si>
  <si>
    <t>60048</t>
  </si>
  <si>
    <t>Shipman &amp; Goodwin, LLP</t>
  </si>
  <si>
    <t>Jim Bergenn</t>
  </si>
  <si>
    <t>860-251-5639</t>
  </si>
  <si>
    <t>314-2425295</t>
  </si>
  <si>
    <t xml:space="preserve">2525 Cabot Drive, Suite 204  </t>
  </si>
  <si>
    <t>60532</t>
  </si>
  <si>
    <t>Nicholas</t>
  </si>
  <si>
    <t>Wocl</t>
  </si>
  <si>
    <t>1010 Market St, 20th Floor (address changing 10/1/12 to 800 Market St, Ste 1100 St. Louis MO 63101)</t>
  </si>
  <si>
    <t>Frederick</t>
  </si>
  <si>
    <t>Stellato</t>
  </si>
  <si>
    <t>jbergenn@goodwin.com</t>
  </si>
  <si>
    <t>860-251-5219</t>
  </si>
  <si>
    <t>One Constitution Plaza</t>
  </si>
  <si>
    <t>Note address changing 10/1/12- remove John Johnson and repalced with Kevin Adrian on 9/25/12; New rates effective 4/24/13. Rates increased effective 4/24/13</t>
  </si>
  <si>
    <t>06103-1919</t>
  </si>
  <si>
    <t>MO, KS</t>
  </si>
  <si>
    <t xml:space="preserve">200 North La Salle Street, Suite 2700  </t>
  </si>
  <si>
    <t>Duffy</t>
  </si>
  <si>
    <t>John Schultz (LLQ)</t>
  </si>
  <si>
    <t>Steven Denny</t>
  </si>
  <si>
    <t>312-236-6100</t>
  </si>
  <si>
    <t>33 N. LaSalle St.</t>
  </si>
  <si>
    <t>Ste 2125</t>
  </si>
  <si>
    <t>Shea Conley</t>
  </si>
  <si>
    <t>859.233.1311</t>
  </si>
  <si>
    <t>sconley@reminger.com</t>
  </si>
  <si>
    <t>269 West Main Street, Ste. 700</t>
  </si>
  <si>
    <t>40507</t>
  </si>
  <si>
    <t>5169 Corey Rd.</t>
  </si>
  <si>
    <t xml:space="preserve">400 South County Farm Road, Suite 200    </t>
  </si>
  <si>
    <t>Doherty</t>
  </si>
  <si>
    <t>Change of fax number 12/21/11; No address in St. Louis MO</t>
  </si>
  <si>
    <t>Samuel Butcher</t>
  </si>
  <si>
    <t>Daniel Coker Horton &amp; Bell</t>
  </si>
  <si>
    <t>Mitchell Driskell</t>
  </si>
  <si>
    <t xml:space="preserve">265 N Lamar Blvd Ste R  PO Box 1396 </t>
  </si>
  <si>
    <t>38655-1396</t>
  </si>
  <si>
    <t xml:space="preserve">456 Fulton Street, Suite 298  </t>
  </si>
  <si>
    <t>12001 Prospect Road, Ste A-1</t>
  </si>
  <si>
    <t>Peoria</t>
  </si>
  <si>
    <t>Duetsch, Kerrigan &amp; Styles</t>
  </si>
  <si>
    <t>Strongsville</t>
  </si>
  <si>
    <t>61602</t>
  </si>
  <si>
    <t>Vic Frankiewicz</t>
  </si>
  <si>
    <t>44149</t>
  </si>
  <si>
    <t>2510 14th Street</t>
  </si>
  <si>
    <t>Gulfport</t>
  </si>
  <si>
    <t>Riley Law Firm</t>
  </si>
  <si>
    <t>Tim Riley</t>
  </si>
  <si>
    <t>(713) 646-1000</t>
  </si>
  <si>
    <t>Anthony</t>
  </si>
  <si>
    <t>The Civil Justice Center</t>
  </si>
  <si>
    <t>Pirrotti, Jr.</t>
  </si>
  <si>
    <t>112 East 4th St</t>
  </si>
  <si>
    <t>Jacks Luciano, PA  (formerly Jacks Adams &amp; Westerfield  or Jacks, Adams &amp; Norquist, P.A.)</t>
  </si>
  <si>
    <t>77007</t>
  </si>
  <si>
    <t>Gerald Jacks</t>
  </si>
  <si>
    <t xml:space="preserve">521 West Main Street, Suite 300  </t>
  </si>
  <si>
    <t>62222</t>
  </si>
  <si>
    <t>106 South Pearman Avenue</t>
  </si>
  <si>
    <t>16-931300</t>
  </si>
  <si>
    <t>Name Change, domain and email address change</t>
  </si>
  <si>
    <t>Lisa Clark</t>
  </si>
  <si>
    <t>8220 Walnut Hill Lane, Suite 110</t>
  </si>
  <si>
    <t>75231</t>
  </si>
  <si>
    <t>Internal Medicine</t>
  </si>
  <si>
    <t>A. David Axelrad</t>
  </si>
  <si>
    <t xml:space="preserve">33 North Dearborn, Suite 1650  </t>
  </si>
  <si>
    <t>4545 Bissonnet Street, Suite 131</t>
  </si>
  <si>
    <t>Bellaire</t>
  </si>
  <si>
    <t>77401</t>
  </si>
  <si>
    <t>Daniel Coker Horton &amp; Bell, PA</t>
  </si>
  <si>
    <t>Terry R Levy</t>
  </si>
  <si>
    <t>Neurological Surgeons of Dallas, P.A.</t>
  </si>
  <si>
    <t>W. Robert Hudgins</t>
  </si>
  <si>
    <t>Gordon, M.D.</t>
  </si>
  <si>
    <t>7557 Rambler Road, Suite 700</t>
  </si>
  <si>
    <t>4400 Old Canton Rd, Suite 400</t>
  </si>
  <si>
    <t>Neurological Surgery</t>
  </si>
  <si>
    <t>Stephen Tew</t>
  </si>
  <si>
    <t>(713) 661-0404</t>
  </si>
  <si>
    <t>3400 Bissonnet, Suite 206</t>
  </si>
  <si>
    <t>Andrew S.</t>
  </si>
  <si>
    <t>77005</t>
  </si>
  <si>
    <t>Ittleman</t>
  </si>
  <si>
    <t>2 , 0, LLQ</t>
  </si>
  <si>
    <t>### Boone Karlberg PC</t>
  </si>
  <si>
    <t>Ross Tillman (LLQ)</t>
  </si>
  <si>
    <t>University of Utah Behavioral Health Clinic</t>
  </si>
  <si>
    <t>Rachele McCarthey</t>
  </si>
  <si>
    <t>(801) 585-1212</t>
  </si>
  <si>
    <t>650 Komas Drive, Suite 208</t>
  </si>
  <si>
    <t>84108</t>
  </si>
  <si>
    <t>Lois</t>
  </si>
  <si>
    <t xml:space="preserve">201 East Main, Suite 300, Po Box 9199 </t>
  </si>
  <si>
    <t>Ottombrino</t>
  </si>
  <si>
    <t>Missoula</t>
  </si>
  <si>
    <t>http://www.boonekarlberg.com/index.htm</t>
  </si>
  <si>
    <t>EFFECTIVE 2/1/13 rates will change to $200, $165 and $80</t>
  </si>
  <si>
    <t>1 or 2</t>
  </si>
  <si>
    <t xml:space="preserve">400 South Ninth Street, Suite 102  </t>
  </si>
  <si>
    <t xml:space="preserve">%%% Williams Law Firm PC </t>
  </si>
  <si>
    <t>Springfield</t>
  </si>
  <si>
    <t>Mark Williams</t>
  </si>
  <si>
    <t>406-721-4350</t>
  </si>
  <si>
    <t>62701</t>
  </si>
  <si>
    <t>Mary-Pat</t>
  </si>
  <si>
    <t>Cormier</t>
  </si>
  <si>
    <t>Child and Adolescent Psychiatry</t>
  </si>
  <si>
    <t>Devlin, Cittadino &amp; Shaw</t>
  </si>
  <si>
    <t>Benjamin Cittadino</t>
  </si>
  <si>
    <t>(609) 896-2222</t>
  </si>
  <si>
    <t>3131 Princeton Pike</t>
  </si>
  <si>
    <t>Trenton</t>
  </si>
  <si>
    <t>08648</t>
  </si>
  <si>
    <t>Mollie</t>
  </si>
  <si>
    <t>McGorry</t>
  </si>
  <si>
    <t xml:space="preserve">55 West Monroe Street, Suite 3000  </t>
  </si>
  <si>
    <t>Bird</t>
  </si>
  <si>
    <t>Thomas Kline</t>
  </si>
  <si>
    <t>(215) 772-1000</t>
  </si>
  <si>
    <t>235 Pine St, PO Box 9440</t>
  </si>
  <si>
    <t>Larry</t>
  </si>
  <si>
    <t>http://www.law@wmslaw.com</t>
  </si>
  <si>
    <t>Rotenberg</t>
  </si>
  <si>
    <t>Jr. rate is $175; Added 12/16/11 as new atty firm.  Confirmed rates on 2/10/12. Montana does not required signed contracts or agrements so we will not be getting one from this firm. Effective 1/1/14 rates are $210 Managing Partner; $185 Partner; $170 Associate; $110 Paralegal</t>
  </si>
  <si>
    <t>Laurie Cohen</t>
  </si>
  <si>
    <t>National</t>
  </si>
  <si>
    <t>518-449-8893</t>
  </si>
  <si>
    <t>518-449-4292</t>
  </si>
  <si>
    <t>677 Broadway</t>
  </si>
  <si>
    <t>12207-2996</t>
  </si>
  <si>
    <t>ND</t>
  </si>
  <si>
    <t>Williford</t>
  </si>
  <si>
    <t>Serkland Law Firm</t>
  </si>
  <si>
    <t>Ronald McLean, Esquire</t>
  </si>
  <si>
    <t>701.232.8957</t>
  </si>
  <si>
    <t>rmclean@serklandlaw.com</t>
  </si>
  <si>
    <t>Matthiesen Wickert &amp; Lehrer SC</t>
  </si>
  <si>
    <t>10 Roberts Street</t>
  </si>
  <si>
    <t>Douglas W. Lehrer</t>
  </si>
  <si>
    <t>Marc</t>
  </si>
  <si>
    <t>6017</t>
  </si>
  <si>
    <t>Cohen</t>
  </si>
  <si>
    <t>Fargo</t>
  </si>
  <si>
    <t>58108</t>
  </si>
  <si>
    <t>1111 E Sumner St, PO Box 270670</t>
  </si>
  <si>
    <t>Audrey Bedolis</t>
  </si>
  <si>
    <t>Christopher</t>
  </si>
  <si>
    <t>917-847-3452</t>
  </si>
  <si>
    <t>Malone</t>
  </si>
  <si>
    <t>215 West 78th Street</t>
  </si>
  <si>
    <t>Suite 3C</t>
  </si>
  <si>
    <t>10024</t>
  </si>
  <si>
    <t xml:space="preserve"> Alternative contact: Bradley W. Matthiesen (bmatthiesen@mwl-law.com)</t>
  </si>
  <si>
    <t>Beirne, Maynard &amp; Parsons, LLP</t>
  </si>
  <si>
    <t>Jeffery Parsons</t>
  </si>
  <si>
    <t>(713) 623-0887</t>
  </si>
  <si>
    <t>(713) 960-1527</t>
  </si>
  <si>
    <t>Dean &amp; Gibson PLLC</t>
  </si>
  <si>
    <t>Wanker</t>
  </si>
  <si>
    <t>Mike Gibson</t>
  </si>
  <si>
    <t>Charles</t>
  </si>
  <si>
    <t>Richardson</t>
  </si>
  <si>
    <t>27457</t>
  </si>
  <si>
    <t>Cameron Brown Bldg, Suite 900, 301 S McDowell St.</t>
  </si>
  <si>
    <t>http://www.deanandgibson.com/</t>
  </si>
  <si>
    <t>77227-7457</t>
  </si>
  <si>
    <t>395.00</t>
  </si>
  <si>
    <t>ON 2/1/13 rates increased from $175/$150 to $200/$275/$75</t>
  </si>
  <si>
    <t xml:space="preserve">55 West Monroe Street, Suite 3800  </t>
  </si>
  <si>
    <t>Ennis, Baynard &amp; Morton, PA</t>
  </si>
  <si>
    <t>B. Danforth Morton</t>
  </si>
  <si>
    <t xml:space="preserve">IL </t>
  </si>
  <si>
    <t>PO Drawer 1327</t>
  </si>
  <si>
    <t>Wrightsville Beach</t>
  </si>
  <si>
    <t xml:space="preserve">555 Washington Avenue, Suite 600   </t>
  </si>
  <si>
    <t>Annamarie</t>
  </si>
  <si>
    <t>http://www.ennis-baynard.com
</t>
  </si>
  <si>
    <t>Bondi-Stoddard</t>
  </si>
  <si>
    <t>Added 1/15/15</t>
  </si>
  <si>
    <t>Firm name was previously Hedrick &amp; Blackwell, LLP. Rates were $135, $100, $75. Rates have not been confirmed with this new firm that Dan Morton joined.  1/24/12</t>
  </si>
  <si>
    <t>76-0208646</t>
  </si>
  <si>
    <t>Marvin Ruderman</t>
  </si>
  <si>
    <t>973-439-7000</t>
  </si>
  <si>
    <t>973-439-7020</t>
  </si>
  <si>
    <t>1099 Bloomfield Avenue</t>
  </si>
  <si>
    <t>West Caldwell</t>
  </si>
  <si>
    <t>07006</t>
  </si>
  <si>
    <t>Neuromuscular Medicine</t>
  </si>
  <si>
    <t>Wall Templeton</t>
  </si>
  <si>
    <t>Keith E. Coltrain</t>
  </si>
  <si>
    <t>Sami Khella</t>
  </si>
  <si>
    <t>215-662-8570</t>
  </si>
  <si>
    <t>sami.khella@uphs.upenn.edu</t>
  </si>
  <si>
    <t>Penn Presbyterian Medical Center</t>
  </si>
  <si>
    <t>39th and Market Streets</t>
  </si>
  <si>
    <t>1001 Wade Ave., Suite 423</t>
  </si>
  <si>
    <t>MOB, Suite 305</t>
  </si>
  <si>
    <t>19104</t>
  </si>
  <si>
    <t>Lewis &amp; Roberts, PLLC</t>
  </si>
  <si>
    <t>Jessica E. Bowers</t>
  </si>
  <si>
    <t>Schoen</t>
  </si>
  <si>
    <t>3700 Glenwood Avenue, Suite 410</t>
  </si>
  <si>
    <t>10/1/14 Added for Surety; Direct line for Jessica Bowers is 919-719-8538</t>
  </si>
  <si>
    <t>Gregory Gates</t>
  </si>
  <si>
    <t>(607) 723-1990</t>
  </si>
  <si>
    <t>ND &amp; MN</t>
  </si>
  <si>
    <t>160 Hawley Street</t>
  </si>
  <si>
    <t>2124</t>
  </si>
  <si>
    <t>Cahill Law Office PA</t>
  </si>
  <si>
    <t>Brady III</t>
  </si>
  <si>
    <t>Barton J. Cahill</t>
  </si>
  <si>
    <t>Binghamton</t>
  </si>
  <si>
    <t xml:space="preserve">403 Center Ave, Suite 200, Po Box 1238 </t>
  </si>
  <si>
    <t>Moorhead</t>
  </si>
  <si>
    <t>http://cahill-lawyers.com/</t>
  </si>
  <si>
    <t xml:space="preserve"> Alternative contact: 1-800-772-5441 . Old rates were $130, $110, $75 which increased on 2/1/13</t>
  </si>
  <si>
    <t>ND(East)</t>
  </si>
  <si>
    <t>Morley Law Firm Ltd</t>
  </si>
  <si>
    <t>Patrick R Morley (LLQ) / Brad Beehler</t>
  </si>
  <si>
    <t>13902</t>
  </si>
  <si>
    <t xml:space="preserve">201 N Illinois, Suite 1900  </t>
  </si>
  <si>
    <t>46204</t>
  </si>
  <si>
    <t>Mikel</t>
  </si>
  <si>
    <t>Moore</t>
  </si>
  <si>
    <t>1697 S 42nd St, Ste 200, Po Box 14519</t>
  </si>
  <si>
    <t>Grand Forks</t>
  </si>
  <si>
    <t>http://www.morleylawfirm.com/</t>
  </si>
  <si>
    <t>UC San Francisco Department of Psychiatry</t>
  </si>
  <si>
    <t>Victor Reus</t>
  </si>
  <si>
    <t>, MD</t>
  </si>
  <si>
    <t>(415) 476-7478</t>
  </si>
  <si>
    <t>victor.reus@ucsf.edu</t>
  </si>
  <si>
    <t>(415) 476-7404</t>
  </si>
  <si>
    <t xml:space="preserve">Engles Ketchem Olson &amp; Keith </t>
  </si>
  <si>
    <t>401 Parnassus Ave, Box F-0984</t>
  </si>
  <si>
    <t>Stephen G. Olson II</t>
  </si>
  <si>
    <t>94143-0984</t>
  </si>
  <si>
    <t>Geriatric Psychiatry</t>
  </si>
  <si>
    <t>1350 Woodmen Tower, 1700 Farnam St.</t>
  </si>
  <si>
    <t>Baker &amp; Resendez Lawyers</t>
  </si>
  <si>
    <t>Rodolfo Resendez</t>
  </si>
  <si>
    <t>http://www.ekoklawfirm.com/</t>
  </si>
  <si>
    <t>(602) 265-5555</t>
  </si>
  <si>
    <t>(602) 265-5550</t>
  </si>
  <si>
    <t>202 E. Earll Drive, Suite 490</t>
  </si>
  <si>
    <t>Erickson &amp; Sederstrom PC</t>
  </si>
  <si>
    <t>Richard J Gilloon</t>
  </si>
  <si>
    <t>Lichtenstein</t>
  </si>
  <si>
    <t>VT</t>
  </si>
  <si>
    <t>10330 Regency Parkway Dr</t>
  </si>
  <si>
    <t>Richard Davis</t>
  </si>
  <si>
    <t>802-476-3123</t>
  </si>
  <si>
    <t>802-479-9590</t>
  </si>
  <si>
    <t>PO Box 666</t>
  </si>
  <si>
    <t>Barre</t>
  </si>
  <si>
    <t>*$100</t>
  </si>
  <si>
    <t>05641</t>
  </si>
  <si>
    <t>Prior rates were $175;$160; $60 paralegals  and increased on 4/23/13  Added a rate of $60/hr for LAW Clerks  11/26/13 removed John Brownrigg-retiring 12/31/13. Updated Richard Gilloons contact information 12/23/13.</t>
  </si>
  <si>
    <t>Bernard &amp; Merrill PLLC</t>
  </si>
  <si>
    <t>Conroy</t>
  </si>
  <si>
    <t>Merrick "Rick" Weinstein</t>
  </si>
  <si>
    <t>Jeyaram &amp; Associates</t>
  </si>
  <si>
    <t>D.J. Jeyaram</t>
  </si>
  <si>
    <t>404-995-6792</t>
  </si>
  <si>
    <t>dj@jeylaw.com</t>
  </si>
  <si>
    <t>770-451-7195</t>
  </si>
  <si>
    <t>3455 Peachtree Road NE, Ste. 500</t>
  </si>
  <si>
    <t>30336</t>
  </si>
  <si>
    <t>603-626-8490</t>
  </si>
  <si>
    <t xml:space="preserve">814 Elm St </t>
  </si>
  <si>
    <t>Carl Ansevin</t>
  </si>
  <si>
    <t>Rebecca</t>
  </si>
  <si>
    <t>Ringer</t>
  </si>
  <si>
    <t>Old firm dissolved; New firm name, address, etc. on 12/23/11 ( Sent email to Bill on 12/23 asking if he could get rates confirmed)</t>
  </si>
  <si>
    <t>MD, FAAN</t>
  </si>
  <si>
    <t>330-726-7900</t>
  </si>
  <si>
    <t>330-726-7901</t>
  </si>
  <si>
    <t>Simons &amp; Wiskin</t>
  </si>
  <si>
    <t>Jerry Wiskin</t>
  </si>
  <si>
    <t>5701 Market Street</t>
  </si>
  <si>
    <t>Boardman</t>
  </si>
  <si>
    <t>44512</t>
  </si>
  <si>
    <t>201 S Broadway</t>
  </si>
  <si>
    <t>South Amboy</t>
  </si>
  <si>
    <t>Hamel, Marcin, Dunn&amp; Reardon, PC</t>
  </si>
  <si>
    <t>Donna Marcin, Esq</t>
  </si>
  <si>
    <t>24 Federal Street, 11th Floor</t>
  </si>
  <si>
    <t>45-2680730</t>
  </si>
  <si>
    <t xml:space="preserve">54 Monument Circle, Fourth Floor  </t>
  </si>
  <si>
    <t>Dresnick, Rodriguez &amp; Perry</t>
  </si>
  <si>
    <t>Mark Dresnick</t>
  </si>
  <si>
    <t>**Mintzer, Sarowitz Zeris Ledva &amp; Meyers LLP</t>
  </si>
  <si>
    <t>305-670-9800</t>
  </si>
  <si>
    <t>Kimberly A. Murphy (LLQ)</t>
  </si>
  <si>
    <t>One Datran Center, Suite 1610</t>
  </si>
  <si>
    <t>856-616-0070</t>
  </si>
  <si>
    <t>9100 S. Dadeland Blvd.</t>
  </si>
  <si>
    <t>33156</t>
  </si>
  <si>
    <t>856-616-0776</t>
  </si>
  <si>
    <t>2070 Springdale Rd., Suite 400</t>
  </si>
  <si>
    <t>http:www.defensecounsel.com</t>
  </si>
  <si>
    <t>NJ &amp; PA</t>
  </si>
  <si>
    <t>Stephan</t>
  </si>
  <si>
    <t>Kramer</t>
  </si>
  <si>
    <t>Gregory C. Dicarlo, Esquire</t>
  </si>
  <si>
    <t>856-761-3800</t>
  </si>
  <si>
    <t>155 Gaither Dr, Suite B</t>
  </si>
  <si>
    <t>Mt. Laurel</t>
  </si>
  <si>
    <t xml:space="preserve">251 E. Ohio St. 2 Market Square Center, Suite 830  </t>
  </si>
  <si>
    <t>Added 3/23/12 (PA) Added New Jersey address &amp; contact on 5/9/12</t>
  </si>
  <si>
    <t>Yates, McLamb &amp; Weyher, L.L.P.</t>
  </si>
  <si>
    <t>Dan McLamb</t>
  </si>
  <si>
    <t>919-719-6003</t>
  </si>
  <si>
    <t>dmclamb@ymwlaw.com</t>
  </si>
  <si>
    <t>919-582-2503</t>
  </si>
  <si>
    <t>One Bank of America Plaza</t>
  </si>
  <si>
    <t>421 Fayetteville St., Ste. 1200</t>
  </si>
  <si>
    <t>PO Box 2889</t>
  </si>
  <si>
    <t>27602-2889</t>
  </si>
  <si>
    <t>Christopher Nuland, Esquire</t>
  </si>
  <si>
    <t>904.355.1555</t>
  </si>
  <si>
    <t>1000 Riverside Ave.</t>
  </si>
  <si>
    <t>32204</t>
  </si>
  <si>
    <t>Albert</t>
  </si>
  <si>
    <t>Friedman</t>
  </si>
  <si>
    <t>Cooper &amp; Clough, P.C.</t>
  </si>
  <si>
    <t>Jeremy Swift</t>
  </si>
  <si>
    <t>303-607-0077</t>
  </si>
  <si>
    <t>303-607-0472</t>
  </si>
  <si>
    <t>1600 Stout St., #850</t>
  </si>
  <si>
    <t>Cirel</t>
  </si>
  <si>
    <t>Eve Slattery</t>
  </si>
  <si>
    <t>617-371-1000</t>
  </si>
  <si>
    <t>617-371-1037</t>
  </si>
  <si>
    <t>100 High St.</t>
  </si>
  <si>
    <t>02210-2211</t>
  </si>
  <si>
    <t>Farrell, Esquire</t>
  </si>
  <si>
    <t>Joseph Kolar</t>
  </si>
  <si>
    <t>847-433-6677</t>
  </si>
  <si>
    <t>513 Central Ave</t>
  </si>
  <si>
    <t>5th FL</t>
  </si>
  <si>
    <t>Raskin</t>
  </si>
  <si>
    <t>Highlan Park</t>
  </si>
  <si>
    <t>60035</t>
  </si>
  <si>
    <t>Richard Berdelle</t>
  </si>
  <si>
    <t>312-258-0200</t>
  </si>
  <si>
    <t>Walter</t>
  </si>
  <si>
    <t>820 W Jackson</t>
  </si>
  <si>
    <t>Johnson, Esquire</t>
  </si>
  <si>
    <t>Ste 300</t>
  </si>
  <si>
    <t>60607</t>
  </si>
  <si>
    <t>Geller, Siegel &amp; Coonerty</t>
  </si>
  <si>
    <t>Philip Papa</t>
  </si>
  <si>
    <t>212-532-0532</t>
  </si>
  <si>
    <t>419 Park Ave S</t>
  </si>
  <si>
    <t>Ste 700</t>
  </si>
  <si>
    <t>Delitito</t>
  </si>
  <si>
    <t>Ratcliffe, Harten, Burke &amp; Galamaga, LLC</t>
  </si>
  <si>
    <t>Paul Galamaga</t>
  </si>
  <si>
    <t>401-455-6369</t>
  </si>
  <si>
    <t>pgalamaga@rhbglaw.com</t>
  </si>
  <si>
    <t>One Financial Plaza, 16th Floor</t>
  </si>
  <si>
    <t>Mechanick, M.D.</t>
  </si>
  <si>
    <t xml:space="preserve">1 American Sq # 2900  </t>
  </si>
  <si>
    <t>Rosenfield</t>
  </si>
  <si>
    <t>Melton, Espy &amp; Williams</t>
  </si>
  <si>
    <t>James Williams</t>
  </si>
  <si>
    <t>334-263-6621</t>
  </si>
  <si>
    <t>334-269-9515</t>
  </si>
  <si>
    <t>255 Dexter Avenue</t>
  </si>
  <si>
    <t>Wilson, Harrell, Smith, Farrington, Ford, Fricke, Wilson &amp; Spain, P.A.</t>
  </si>
  <si>
    <t>Joseph A. Wilson</t>
  </si>
  <si>
    <t>Vlach</t>
  </si>
  <si>
    <t>850-438-1111</t>
  </si>
  <si>
    <t>307 South Palafox St.</t>
  </si>
  <si>
    <t>Larry Zucker</t>
  </si>
  <si>
    <t>Palmer</t>
  </si>
  <si>
    <t>200 Lake Drive East, Suite 300</t>
  </si>
  <si>
    <t xml:space="preserve">One Indiana Square, Suite 300 211 N Pennsylvania St. </t>
  </si>
  <si>
    <t>Theodore</t>
  </si>
  <si>
    <t>Rosenzweig</t>
  </si>
  <si>
    <t>Added on 7/17/12. Rates added 8/16/12</t>
  </si>
  <si>
    <t>Neil</t>
  </si>
  <si>
    <t>Jokelson</t>
  </si>
  <si>
    <t>NJ, NY</t>
  </si>
  <si>
    <t xml:space="preserve">1001 Main Street, Suite 300  </t>
  </si>
  <si>
    <t>Wolff &amp; Samson, PC</t>
  </si>
  <si>
    <t>Armen Shahinian</t>
  </si>
  <si>
    <t>One Boland Drive</t>
  </si>
  <si>
    <t>West Orange</t>
  </si>
  <si>
    <t>Butt Thorton &amp; Baehr</t>
  </si>
  <si>
    <t>Alfred L. Green, Jr.</t>
  </si>
  <si>
    <t>Germeroth</t>
  </si>
  <si>
    <t xml:space="preserve">520 Indiana Avenue  </t>
  </si>
  <si>
    <t>46202</t>
  </si>
  <si>
    <t>Po Box 3170</t>
  </si>
  <si>
    <t>http://www.btblaw.com/</t>
  </si>
  <si>
    <t>Gresh, Esquire</t>
  </si>
  <si>
    <t>Johnson Law Firm LC</t>
  </si>
  <si>
    <t>Thomas L. Johnson</t>
  </si>
  <si>
    <t xml:space="preserve">8900 Ward Parkway  </t>
  </si>
  <si>
    <t>64114</t>
  </si>
  <si>
    <t>111 Lomas Blvd NW  Ste 205</t>
  </si>
  <si>
    <t>Scher, Esquire</t>
  </si>
  <si>
    <t>87125-7747</t>
  </si>
  <si>
    <t>Falk, Waas, Hernandez, Cortina, Solomon, &amp; Bonner, PA</t>
  </si>
  <si>
    <t>RoseMarie Antonacci-Pollock</t>
  </si>
  <si>
    <t>950-334-0230</t>
  </si>
  <si>
    <t>515 E. Las Olas Blvd.</t>
  </si>
  <si>
    <t>Ste, 1000</t>
  </si>
  <si>
    <t>Prior company name was: Thomas L. Johnson Law Offices, L.C. - New Name (notified 1/12/12) Also change of email, mailing address and email address. Rate increase 3/1/13 old rates were $165, $95, $85</t>
  </si>
  <si>
    <t>Montgomery &amp; Andrews Law Firm</t>
  </si>
  <si>
    <t>Kevin M. Sexton</t>
  </si>
  <si>
    <t>Jackson &amp; Campbell</t>
  </si>
  <si>
    <t>Wallace</t>
  </si>
  <si>
    <t>Richard Bryan</t>
  </si>
  <si>
    <t>202-457-1600</t>
  </si>
  <si>
    <t>rbyran@jackscamp.com</t>
  </si>
  <si>
    <t>202-457-1678</t>
  </si>
  <si>
    <t>1120  Twentieth St., NW</t>
  </si>
  <si>
    <t>South Tower</t>
  </si>
  <si>
    <t>Bunde</t>
  </si>
  <si>
    <t>6301 Indian School Rd NE, Suite 400  PO Box 36210</t>
  </si>
  <si>
    <t>Todd Smyth</t>
  </si>
  <si>
    <t>843.606.5635</t>
  </si>
  <si>
    <t>843.654.4095</t>
  </si>
  <si>
    <t>BB&amp;T Plaza, Ste. 215</t>
  </si>
  <si>
    <t>87190-6210</t>
  </si>
  <si>
    <t>Forensic Toxicology Services</t>
  </si>
  <si>
    <t>Jack Kalin</t>
  </si>
  <si>
    <t>Ph.D.</t>
  </si>
  <si>
    <t>Bremer Whyte Brown &amp; O'Meara LLP</t>
  </si>
  <si>
    <t>Peter Brown</t>
  </si>
  <si>
    <t>702-258-6665</t>
  </si>
  <si>
    <t>pbrown@bremerandwhyte.com</t>
  </si>
  <si>
    <t>702-258-6662</t>
  </si>
  <si>
    <t>1160 N Town Center Dr, St 250</t>
  </si>
  <si>
    <t>Las Vegas</t>
  </si>
  <si>
    <t>www.bremerandwhyte.com</t>
  </si>
  <si>
    <t>Add to NV on 11/18/11. Changed address 9/25/14</t>
  </si>
  <si>
    <t>Mautz &amp; O'Hanlon LLP</t>
  </si>
  <si>
    <t>Timothy O'Hanlon</t>
  </si>
  <si>
    <t>541-276-2811</t>
  </si>
  <si>
    <t>mo@mautzetal.com</t>
  </si>
  <si>
    <t>541-276-0543</t>
  </si>
  <si>
    <t>101 S.E. Byers Avenue</t>
  </si>
  <si>
    <t>628</t>
  </si>
  <si>
    <t>Pendleton</t>
  </si>
  <si>
    <t>97801</t>
  </si>
  <si>
    <t xml:space="preserve">100 North Broadway, Suite 500  </t>
  </si>
  <si>
    <t>67202</t>
  </si>
  <si>
    <t>Janine Mastellone</t>
  </si>
  <si>
    <t>(914) 872-7230</t>
  </si>
  <si>
    <t>janine.mastellone@wilsonelser.com</t>
  </si>
  <si>
    <t>(914) 323.7001</t>
  </si>
  <si>
    <t>3 Gannett Drive</t>
  </si>
  <si>
    <t>10604</t>
  </si>
  <si>
    <t>Dingham</t>
  </si>
  <si>
    <t>Ward &amp; Smith, P.A.</t>
  </si>
  <si>
    <t>Troy Smith</t>
  </si>
  <si>
    <t xml:space="preserve">9401 Indian Creek Parkway, Suite 1250  </t>
  </si>
  <si>
    <t>(252) 672-5425</t>
  </si>
  <si>
    <t>66210</t>
  </si>
  <si>
    <t>jts@wardandsmith.com</t>
  </si>
  <si>
    <t>(252) 672-5477</t>
  </si>
  <si>
    <t>1001 College Court</t>
  </si>
  <si>
    <t>New Bern</t>
  </si>
  <si>
    <t>28562</t>
  </si>
  <si>
    <t>56-1034724</t>
  </si>
  <si>
    <t>Jeffrey Borenstein</t>
  </si>
  <si>
    <t>917-853-6474</t>
  </si>
  <si>
    <t>20 East 74th St., Ste. 1A</t>
  </si>
  <si>
    <t xml:space="preserve">Commerce Plaza II 7400 West 110th Street, Suite 600 </t>
  </si>
  <si>
    <t>10021</t>
  </si>
  <si>
    <t xml:space="preserve">800 SW Jackson Street, Suite 900  </t>
  </si>
  <si>
    <t>Topeka</t>
  </si>
  <si>
    <t>66612</t>
  </si>
  <si>
    <t>Add to NV-0 on 11/3/11</t>
  </si>
  <si>
    <t>David Dunner</t>
  </si>
  <si>
    <t>Doctor</t>
  </si>
  <si>
    <t>206-230-0330</t>
  </si>
  <si>
    <t>dldunner@comcast.net</t>
  </si>
  <si>
    <t>206-230-0336</t>
  </si>
  <si>
    <t>Darrell D. Dennis</t>
  </si>
  <si>
    <t>7525 SE 24th Streetm Suite 400</t>
  </si>
  <si>
    <t>702-693-4368 or cell 702-339-9072</t>
  </si>
  <si>
    <t>Mercer Island</t>
  </si>
  <si>
    <t>98040</t>
  </si>
  <si>
    <t xml:space="preserve">245 N. Waco, Suite 260 P.O. Box 127 </t>
  </si>
  <si>
    <t>400 S Fourth St., Suite 500</t>
  </si>
  <si>
    <t>Magna Legal Services</t>
  </si>
  <si>
    <t>Matt Richter</t>
  </si>
  <si>
    <t>Director of Sales</t>
  </si>
  <si>
    <t>866-624-6221</t>
  </si>
  <si>
    <t>mrichter@magnals.com</t>
  </si>
  <si>
    <t>1200 Avenue of the Americas</t>
  </si>
  <si>
    <t>3rd Floor</t>
  </si>
  <si>
    <t>Added 3/28/11</t>
  </si>
  <si>
    <t>10036</t>
  </si>
  <si>
    <t xml:space="preserve">9300 Shelbyville Rd., Suite 1300  </t>
  </si>
  <si>
    <t>40222</t>
  </si>
  <si>
    <t>The Marks Law Group LLP</t>
  </si>
  <si>
    <t>Eileen Mulligan Marks / Janeen Isaacson</t>
  </si>
  <si>
    <t>Taylor &amp; Boguski, LLC</t>
  </si>
  <si>
    <t xml:space="preserve">Gary Boguski </t>
  </si>
  <si>
    <t xml:space="preserve">250 W Main St., Suite 2300  </t>
  </si>
  <si>
    <t>856-234-2233</t>
  </si>
  <si>
    <t>856-234-0713</t>
  </si>
  <si>
    <t>199 Sixth Sve.</t>
  </si>
  <si>
    <t>227</t>
  </si>
  <si>
    <t>1120 Town Center Dr, Ste 200</t>
  </si>
  <si>
    <t>Mount Laurel</t>
  </si>
  <si>
    <t>08054</t>
  </si>
  <si>
    <t>275.00</t>
  </si>
  <si>
    <t>Hudgins Law Firm</t>
  </si>
  <si>
    <t>David Hudgins</t>
  </si>
  <si>
    <t>703-739-3300</t>
  </si>
  <si>
    <t xml:space="preserve">104 Ridgeway Ave  or PO Box 7277  </t>
  </si>
  <si>
    <t>703-739-3700</t>
  </si>
  <si>
    <t>515 King Street</t>
  </si>
  <si>
    <t>Suite 400</t>
  </si>
  <si>
    <t>40257</t>
  </si>
  <si>
    <t>secondary fax 702-341-8195         car phone 702-341-8195</t>
  </si>
  <si>
    <t>Alexandria</t>
  </si>
  <si>
    <t>22314</t>
  </si>
  <si>
    <t>Bendit Weinstock</t>
  </si>
  <si>
    <t>Abbott Brown</t>
  </si>
  <si>
    <t>973-736-9800</t>
  </si>
  <si>
    <t>80 Main Street</t>
  </si>
  <si>
    <t>07052</t>
  </si>
  <si>
    <t xml:space="preserve">220 W Main St, Suite 300  LG&amp;E Center  </t>
  </si>
  <si>
    <t>Sharon Griffin &amp; Associates, Inc.</t>
  </si>
  <si>
    <t>Watt Tieder Hoffar</t>
  </si>
  <si>
    <t>David Johnson</t>
  </si>
  <si>
    <t>Ro Baltayan, M.Ed, CRC, CVE, CCM</t>
  </si>
  <si>
    <t>706-867-7239</t>
  </si>
  <si>
    <t>246 Laurel Circle</t>
  </si>
  <si>
    <t>Dahlonega</t>
  </si>
  <si>
    <t>30533</t>
  </si>
  <si>
    <t>Forensic Economist</t>
  </si>
  <si>
    <t>Lakes Business Park, 8831 W Sahara Ave</t>
  </si>
  <si>
    <t xml:space="preserve">120 North Main Street    </t>
  </si>
  <si>
    <t>6</t>
  </si>
  <si>
    <t>London</t>
  </si>
  <si>
    <t>40741</t>
  </si>
  <si>
    <t>Cruser Mitchell &amp; Novitz LLP</t>
  </si>
  <si>
    <t>Rondiene Novitz</t>
  </si>
  <si>
    <t>Gray, Griffith &amp; Mays, a.c.</t>
  </si>
  <si>
    <t>Roger Griffith, MBA, CPA, CFP, CLU</t>
  </si>
  <si>
    <t>707 Virginia Street, East, Ste. 400</t>
  </si>
  <si>
    <t>25301</t>
  </si>
  <si>
    <t>341 Conklin St, 2nd Floor</t>
  </si>
  <si>
    <t>Farmingdale</t>
  </si>
  <si>
    <t>127 North Main Street  P.O. Box 43</t>
  </si>
  <si>
    <t>Catherine Ingebrigtsen, R.N., M.S.</t>
  </si>
  <si>
    <t>42419</t>
  </si>
  <si>
    <t>cwi123@comcast.net</t>
  </si>
  <si>
    <t>904-310-6281</t>
  </si>
  <si>
    <t>0557</t>
  </si>
  <si>
    <t>Fernandina Beach</t>
  </si>
  <si>
    <t>32035</t>
  </si>
  <si>
    <t>WC, 1</t>
  </si>
  <si>
    <t xml:space="preserve">716 West Main Street, Suite 300  </t>
  </si>
  <si>
    <t>Medical Ancillary</t>
  </si>
  <si>
    <t>4</t>
  </si>
  <si>
    <t>Beth Gereg</t>
  </si>
  <si>
    <t>Selby, Epperly &amp; Associates</t>
  </si>
  <si>
    <t>Daniel Selby, MBA, CPA, CFF, CVA</t>
  </si>
  <si>
    <t>3568 Teays Valley Road</t>
  </si>
  <si>
    <t>Hurricane</t>
  </si>
  <si>
    <t>25526</t>
  </si>
  <si>
    <t>Virginia Institute of Neuropsychiatry</t>
  </si>
  <si>
    <t>David Ross, M.D.</t>
  </si>
  <si>
    <t>804-594-7046</t>
  </si>
  <si>
    <t>364 Browns Hill Court</t>
  </si>
  <si>
    <t>Midlothian</t>
  </si>
  <si>
    <t xml:space="preserve">269 West Main Street, Ste. 700  </t>
  </si>
  <si>
    <t>23114</t>
  </si>
  <si>
    <t>Pauley Curry, PLLC</t>
  </si>
  <si>
    <t>Rates aded 3/15/12</t>
  </si>
  <si>
    <t>Arden Curry II, Esquire</t>
  </si>
  <si>
    <t>304-342-6000</t>
  </si>
  <si>
    <t>100 Kanawha Blvd. West</t>
  </si>
  <si>
    <t>25302</t>
  </si>
  <si>
    <t>Kelley Luglio</t>
  </si>
  <si>
    <t>Andy Arcuri</t>
  </si>
  <si>
    <t>Lawson F. Bernstein, M.D., P.C.</t>
  </si>
  <si>
    <t>Lawson Bernstein, M.D.</t>
  </si>
  <si>
    <t>412.422.9240</t>
  </si>
  <si>
    <t>lawsonbernstein@hotmail.com</t>
  </si>
  <si>
    <t>100 Delafield Rd.</t>
  </si>
  <si>
    <t>Building One, Ste. 103</t>
  </si>
  <si>
    <t>Pittsburgh</t>
  </si>
  <si>
    <t>15215</t>
  </si>
  <si>
    <t>2023 Deer Park Ave</t>
  </si>
  <si>
    <t>Deer Park</t>
  </si>
  <si>
    <t xml:space="preserve">One Riverfront Plaza, 16th Floor 401 West Main Street </t>
  </si>
  <si>
    <t>Forensic Psychiatry</t>
  </si>
  <si>
    <t>McConnell, Sneed &amp; Cohen, LLC</t>
  </si>
  <si>
    <t>Jan Cohen</t>
  </si>
  <si>
    <t>Added 3/30/12 Mary to get rates. Rates added 1/7/13</t>
  </si>
  <si>
    <t>0,2,CD</t>
  </si>
  <si>
    <t>Wilson Elser</t>
  </si>
  <si>
    <t xml:space="preserve">400 W Market St., Suite 1800  </t>
  </si>
  <si>
    <t>Phillip A. Tumbarello</t>
  </si>
  <si>
    <t>phillip.tumbarello@wilsonelser.com</t>
  </si>
  <si>
    <t>Erik Kapner</t>
  </si>
  <si>
    <t>kapnee@mcblaw.com</t>
  </si>
  <si>
    <t>220 East 42nd St.</t>
  </si>
  <si>
    <t>Roxanne Conlin &amp; Associates, P.C.</t>
  </si>
  <si>
    <t>Roxanne Conlin</t>
  </si>
  <si>
    <t>515.283.1111</t>
  </si>
  <si>
    <t>319 7th Street, St. 600</t>
  </si>
  <si>
    <t xml:space="preserve">1700 PNC Plaza 500 West Jefferson Street </t>
  </si>
  <si>
    <t>10604-3407</t>
  </si>
  <si>
    <t>http://www.wilsonelser.com</t>
  </si>
  <si>
    <t>Firm added 5/2/12. Previous name was Dicker, LLP - updated name change to Wilson Elser on 2/28/13</t>
  </si>
  <si>
    <t>Torre Lentz Garnell Gary &amp; Rittsmaster LLP</t>
  </si>
  <si>
    <t>Benjamin Lentz; Mark Gamell</t>
  </si>
  <si>
    <t>Beth</t>
  </si>
  <si>
    <t>Ransmeier &amp; Spellman</t>
  </si>
  <si>
    <t>Lawrence Smith, Esquire</t>
  </si>
  <si>
    <t>603.228.0477</t>
  </si>
  <si>
    <t>600</t>
  </si>
  <si>
    <t>Concord</t>
  </si>
  <si>
    <t>03302</t>
  </si>
  <si>
    <t>100 Jericho Quadrangle, Ste 309</t>
  </si>
  <si>
    <t>Jericho</t>
  </si>
  <si>
    <t>Spilman Thomas &amp; Battle, PLLC</t>
  </si>
  <si>
    <t>Nathan Atkinson</t>
  </si>
  <si>
    <t>(336) 725-4496</t>
  </si>
  <si>
    <t>natkinson@spilmanlaw.com</t>
  </si>
  <si>
    <t>(336) 725-4476</t>
  </si>
  <si>
    <t>110 Oakwood Drive, Suite 500</t>
  </si>
  <si>
    <t>Winston-Salem</t>
  </si>
  <si>
    <t>27103</t>
  </si>
  <si>
    <t xml:space="preserve">600 West Main Street, Suite 500  </t>
  </si>
  <si>
    <t>Ervin Thompson</t>
  </si>
  <si>
    <t>704.358.2822</t>
  </si>
  <si>
    <t>6621 Alexander Road</t>
  </si>
  <si>
    <t>28270</t>
  </si>
  <si>
    <t xml:space="preserve">400 Poydras St., Suite 2500  </t>
  </si>
  <si>
    <t>Armosino, Esquire</t>
  </si>
  <si>
    <t>Joseph, Lichtenstein &amp; Levinson</t>
  </si>
  <si>
    <t>John Stefani</t>
  </si>
  <si>
    <t>221 N. Lasalle St.</t>
  </si>
  <si>
    <t>Ste. 2119</t>
  </si>
  <si>
    <t>Goldberg Segalla</t>
  </si>
  <si>
    <t>Theodore M Baum</t>
  </si>
  <si>
    <t>Law Office of Daniel Moynihan</t>
  </si>
  <si>
    <t xml:space="preserve">701 Poydvas St., 40th Fl  </t>
  </si>
  <si>
    <t>Daniel Moynihan</t>
  </si>
  <si>
    <t>70139</t>
  </si>
  <si>
    <t>781-438-8800</t>
  </si>
  <si>
    <t>271 Main Street</t>
  </si>
  <si>
    <t>Suite 302</t>
  </si>
  <si>
    <t>Stoneham</t>
  </si>
  <si>
    <t>02180</t>
  </si>
  <si>
    <t>Sweeney Law Firm</t>
  </si>
  <si>
    <t>2 State Street, Suite 805</t>
  </si>
  <si>
    <t>Rochester</t>
  </si>
  <si>
    <t>David Farnbauch</t>
  </si>
  <si>
    <t>260-420-3137</t>
  </si>
  <si>
    <t>260-969-0321</t>
  </si>
  <si>
    <t>8109 Lima Rd.</t>
  </si>
  <si>
    <t>Ste. B</t>
  </si>
  <si>
    <t>Fort Wayne</t>
  </si>
  <si>
    <t>46818</t>
  </si>
  <si>
    <t>Rivkin Radler LLP</t>
  </si>
  <si>
    <t>Anthony Gambardella</t>
  </si>
  <si>
    <t>Sellers, Haraldson &amp; Binford</t>
  </si>
  <si>
    <t>Tabor</t>
  </si>
  <si>
    <t>Michael Sellers, Esquire</t>
  </si>
  <si>
    <t>Novak, Jr., Esquire</t>
  </si>
  <si>
    <t>515.221.0111</t>
  </si>
  <si>
    <t>515.221.2702</t>
  </si>
  <si>
    <t>400 Locust Street, Ste. 170</t>
  </si>
  <si>
    <t>Des Moinses</t>
  </si>
  <si>
    <t>926 RXR Plaza</t>
  </si>
  <si>
    <t>Uniondale</t>
  </si>
  <si>
    <t>http://rivkinradler.com</t>
  </si>
  <si>
    <t>Only use Anthony Gambardella</t>
  </si>
  <si>
    <t>NY (Hicksville)</t>
  </si>
  <si>
    <t>Matthew Schrader</t>
  </si>
  <si>
    <t>**Mintzer Sarowitz  Zeris Ledva &amp; Meyers LLP</t>
  </si>
  <si>
    <t>Kern</t>
  </si>
  <si>
    <t>LLQ- Bradley J. Levien and Malvina Herschkowitz</t>
  </si>
  <si>
    <t>516-939-9200</t>
  </si>
  <si>
    <t xml:space="preserve">1100 Poudras St., Ste 1700  </t>
  </si>
  <si>
    <t>(614) 232-2631</t>
  </si>
  <si>
    <t>mschrader@reminger.com</t>
  </si>
  <si>
    <t>(614) 232-2410</t>
  </si>
  <si>
    <t>Capitol Square Office Bldg</t>
  </si>
  <si>
    <t>65 East State St, 4th Floor</t>
  </si>
  <si>
    <t>516-939-9201</t>
  </si>
  <si>
    <t>17 W John St, Suite 200</t>
  </si>
  <si>
    <t>Hicksville</t>
  </si>
  <si>
    <t>Adams and Reese, L.L.P.</t>
  </si>
  <si>
    <t>F. Laurens "Larry" Brock</t>
  </si>
  <si>
    <t>615-259-1450</t>
  </si>
  <si>
    <t>larry.brock@arlaw.com</t>
  </si>
  <si>
    <t>615-259-1470</t>
  </si>
  <si>
    <t>Fifth Third Center</t>
  </si>
  <si>
    <t>70163</t>
  </si>
  <si>
    <t>424 Church St., Ste. 2700</t>
  </si>
  <si>
    <t>Quirk</t>
  </si>
  <si>
    <t xml:space="preserve">601 Poydras Street, Suite 2300 Pan American Life Center </t>
  </si>
  <si>
    <t>Paul Frank + Collins P.C.</t>
  </si>
  <si>
    <t>NY (NY)</t>
  </si>
  <si>
    <t>David Pocius</t>
  </si>
  <si>
    <t>802-565-2311</t>
  </si>
  <si>
    <t>dpocius@pfclaw.com</t>
  </si>
  <si>
    <t>Richard A. Gash</t>
  </si>
  <si>
    <t>802-565-0042</t>
  </si>
  <si>
    <t>212-968-8300</t>
  </si>
  <si>
    <t>One Church St.</t>
  </si>
  <si>
    <t>PO Box 1307</t>
  </si>
  <si>
    <t>Burlington</t>
  </si>
  <si>
    <t>05402-1307</t>
  </si>
  <si>
    <t>Underberg &amp; Kessler</t>
  </si>
  <si>
    <t>212-968-9840</t>
  </si>
  <si>
    <t>Margaret Somerset</t>
  </si>
  <si>
    <t>(585) 919-6080</t>
  </si>
  <si>
    <t>39 Broadway, Suite 950</t>
  </si>
  <si>
    <t>msomerset@underbergkessler.com</t>
  </si>
  <si>
    <t>333 Texas Street, Suite 1700  P.O. Box 22260</t>
  </si>
  <si>
    <t>(585) 394-1614</t>
  </si>
  <si>
    <t>23 Sly Street</t>
  </si>
  <si>
    <t>Canandaigua</t>
  </si>
  <si>
    <t>14424</t>
  </si>
  <si>
    <t>Meindok legal</t>
  </si>
  <si>
    <t>Dorothy Meindok</t>
  </si>
  <si>
    <t>607-301-0111</t>
  </si>
  <si>
    <t>47 Liberty St. B</t>
  </si>
  <si>
    <t>bath</t>
  </si>
  <si>
    <t>14810</t>
  </si>
  <si>
    <t>Donald Marks, M.D.</t>
  </si>
  <si>
    <t>9340 Helena Road, Ste. F-414</t>
  </si>
  <si>
    <t>Hoover</t>
  </si>
  <si>
    <t>35244</t>
  </si>
  <si>
    <t>Michael Oldani, PhD</t>
  </si>
  <si>
    <t>Ernest</t>
  </si>
  <si>
    <t>1916 East Elmvale Ct.</t>
  </si>
  <si>
    <t>Kendrick</t>
  </si>
  <si>
    <t>Shorewood</t>
  </si>
  <si>
    <t>53211</t>
  </si>
  <si>
    <t xml:space="preserve">303 West Vermilion, Suite 210 P.O. Box 3667 </t>
  </si>
  <si>
    <t>Lafayette</t>
  </si>
  <si>
    <t>70502</t>
  </si>
  <si>
    <t>James O'Donnell, PharmD MS FCP</t>
  </si>
  <si>
    <t>Joy</t>
  </si>
  <si>
    <t>117 S. Cook St., #353</t>
  </si>
  <si>
    <t xml:space="preserve">755 Magazine Street  </t>
  </si>
  <si>
    <t>Price</t>
  </si>
  <si>
    <t>Barrington</t>
  </si>
  <si>
    <t>60010</t>
  </si>
  <si>
    <t>Joseph Glenmullen, M.D.</t>
  </si>
  <si>
    <t>1770 Massachusetts Avenue, #263</t>
  </si>
  <si>
    <t>Cambridge</t>
  </si>
  <si>
    <t>02140</t>
  </si>
  <si>
    <t>NY, NJ</t>
  </si>
  <si>
    <t>Wolff &amp; Sampson, PC</t>
  </si>
  <si>
    <t>Kennedy, III</t>
  </si>
  <si>
    <t>Parham, Jr., Esquire</t>
  </si>
  <si>
    <t xml:space="preserve">28 State Street, 24th Floor  </t>
  </si>
  <si>
    <t>2109</t>
  </si>
  <si>
    <t>American Association of Suicidology</t>
  </si>
  <si>
    <t>Mazanec Raskin Ryder &amp; Keller</t>
  </si>
  <si>
    <t>Thomas S. Mazanec  (LLQ)</t>
  </si>
  <si>
    <t xml:space="preserve">101 Merrimac St  </t>
  </si>
  <si>
    <t>2114</t>
  </si>
  <si>
    <t>Alan Berman, PhD, ABPP</t>
  </si>
  <si>
    <t>5221 Wisconsin Ave., NW</t>
  </si>
  <si>
    <t>20015</t>
  </si>
  <si>
    <t>100 Franklin's Row, 34305 Solon Rd</t>
  </si>
  <si>
    <t>Clyde</t>
  </si>
  <si>
    <t>Kathy Smith, RN, CRRN, CCM</t>
  </si>
  <si>
    <t>4662 Sandpiper Lane</t>
  </si>
  <si>
    <t>Bergstresser, Esquire</t>
  </si>
  <si>
    <t xml:space="preserve">101 Federal St, 14th Floor  </t>
  </si>
  <si>
    <t>2110</t>
  </si>
  <si>
    <t>Removed Stan Keller &amp; Walt Krohngold; new website updated on 2/3/14 per CFH via MPH.</t>
  </si>
  <si>
    <t>Surdyk Dowd &amp; Turner Co LPA</t>
  </si>
  <si>
    <t>Edward (Ned) J. Dowd</t>
  </si>
  <si>
    <t xml:space="preserve">600 Atlantic Ave., 12th Floor  </t>
  </si>
  <si>
    <t>Elaine</t>
  </si>
  <si>
    <t>Bredehoft</t>
  </si>
  <si>
    <t>Roger Grimson, PhD</t>
  </si>
  <si>
    <t>3 Birdseye Circle</t>
  </si>
  <si>
    <t>Stony Brook</t>
  </si>
  <si>
    <t>11790</t>
  </si>
  <si>
    <t>One Prestige Place, Suite 700</t>
  </si>
  <si>
    <t xml:space="preserve">1350 Main Street    </t>
  </si>
  <si>
    <t>Miamisburg</t>
  </si>
  <si>
    <t>Financial Economics Consulting Group, Inc.</t>
  </si>
  <si>
    <t>Robert W. McLeod</t>
  </si>
  <si>
    <t>2316 University Blvd., Ste. 201</t>
  </si>
  <si>
    <t>Tuscaloosa</t>
  </si>
  <si>
    <t>Gianfortune</t>
  </si>
  <si>
    <t>Reminger Co. LPA</t>
  </si>
  <si>
    <t>Russell J Meraglio, Jr.</t>
  </si>
  <si>
    <t>35401</t>
  </si>
  <si>
    <t>Tawwater</t>
  </si>
  <si>
    <t>1400 Midland Bldg, 101 Prospect Ave West</t>
  </si>
  <si>
    <t>Lee M. Brewer</t>
  </si>
  <si>
    <t>Taintor, Esquire</t>
  </si>
  <si>
    <t xml:space="preserve">Thirty-One State Street  </t>
  </si>
  <si>
    <t>Steven Hoffner</t>
  </si>
  <si>
    <t>212-911-8330</t>
  </si>
  <si>
    <t>325 Broadway Ste 505</t>
  </si>
  <si>
    <t>501 W Schrock, Suite 104</t>
  </si>
  <si>
    <t>Westerville</t>
  </si>
  <si>
    <t>43081-3360</t>
  </si>
  <si>
    <t>Wagstaff &amp; Cartmell</t>
  </si>
  <si>
    <t>Tom Rottinghaus</t>
  </si>
  <si>
    <t>Meyers, Roman, Friedberg &amp; Lewis</t>
  </si>
  <si>
    <t>(816) 701-1100</t>
  </si>
  <si>
    <t>Anne L. Meyers; Matthew Parkins</t>
  </si>
  <si>
    <t>trottinghaus@wcllp.com</t>
  </si>
  <si>
    <t>4740 Grand Avenue, Suite 300</t>
  </si>
  <si>
    <t>64112</t>
  </si>
  <si>
    <t>285.00</t>
  </si>
  <si>
    <t xml:space="preserve">83 Atlantic Avenue  </t>
  </si>
  <si>
    <t>Scylla Systems/Pendulum</t>
  </si>
  <si>
    <t>Ashtin Roberson</t>
  </si>
  <si>
    <t>Tony</t>
  </si>
  <si>
    <t>Executive Assistant</t>
  </si>
  <si>
    <t>www.wearependulum.com</t>
  </si>
  <si>
    <t>28601 Chagrin Blvd., Suite 500</t>
  </si>
  <si>
    <t xml:space="preserve">101 Federal Street Suite 1900 </t>
  </si>
  <si>
    <t>44122-4556</t>
  </si>
  <si>
    <t>Williams &amp; Petro Co., LLC</t>
  </si>
  <si>
    <t>John J. Petro</t>
  </si>
  <si>
    <t>Sherry</t>
  </si>
  <si>
    <t>Fabina-Abney</t>
  </si>
  <si>
    <t>338 S High Street, 2nd Floor</t>
  </si>
  <si>
    <t>43215-4546</t>
  </si>
  <si>
    <t>OH-South</t>
  </si>
  <si>
    <t>0,1, LLQ</t>
  </si>
  <si>
    <t>Chatham &amp; Baricevic</t>
  </si>
  <si>
    <t>Ruth</t>
  </si>
  <si>
    <t>Nass</t>
  </si>
  <si>
    <t>Droder &amp; Miller Co LPA</t>
  </si>
  <si>
    <t>Richard J. Rinear (LLQ)</t>
  </si>
  <si>
    <t>513-721-1504 X208</t>
  </si>
  <si>
    <t>rrinear@drodermiller.com</t>
  </si>
  <si>
    <t>125 W Central Parkway</t>
  </si>
  <si>
    <t>www.drodermiller.com</t>
  </si>
  <si>
    <t>Added 8/4/11; has done business with CIC for 10 plus years. Added "O" on 2/3/14</t>
  </si>
  <si>
    <t>Abowitz Timberlake &amp; Dahnke PC</t>
  </si>
  <si>
    <t>Sarah J. Timberlake (ext 3032)</t>
  </si>
  <si>
    <t>Al</t>
  </si>
  <si>
    <t>Ravitz</t>
  </si>
  <si>
    <t>Marianne</t>
  </si>
  <si>
    <t>Monroy</t>
  </si>
  <si>
    <t>Charles Baricevic</t>
  </si>
  <si>
    <t>105 N Hudson, 10th Floor, Po Box 1937</t>
  </si>
  <si>
    <t>Esq,</t>
  </si>
  <si>
    <t>618-233-2200</t>
  </si>
  <si>
    <t>cj@chathamlaw.org</t>
  </si>
  <si>
    <t>http://abowitzlaw.com/</t>
  </si>
  <si>
    <t>618-233-1589</t>
  </si>
  <si>
    <t>4010 N. Illinois St., Sutie 1</t>
  </si>
  <si>
    <t>Swabsea</t>
  </si>
  <si>
    <t>Former Firm name was: Abowitz Timberlake &amp; Dahnke P.C.  Updated on 1/13/12</t>
  </si>
  <si>
    <t>62226</t>
  </si>
  <si>
    <t>Hayes Magrini &amp; Gatewood</t>
  </si>
  <si>
    <t>Evan Gatewood / Alan Bardell</t>
  </si>
  <si>
    <t>Laurie</t>
  </si>
  <si>
    <t>Del Percio</t>
  </si>
  <si>
    <t>Schochor, Federico and Staton, P.A.</t>
  </si>
  <si>
    <t>James Cardea</t>
  </si>
  <si>
    <t>410-234-1000</t>
  </si>
  <si>
    <t>The Paul</t>
  </si>
  <si>
    <t>1211 St,Paul Street</t>
  </si>
  <si>
    <t>2210</t>
  </si>
  <si>
    <t>1220 N Walker, PO Box 60140</t>
  </si>
  <si>
    <t>Terry Teplitz</t>
  </si>
  <si>
    <t>5610 Wisconsin Ave, #609</t>
  </si>
  <si>
    <t>Chevy Chase</t>
  </si>
  <si>
    <t xml:space="preserve">60 State Street, Suite 1100  </t>
  </si>
  <si>
    <t>Robert Magrini, Evan Gatewood, John Hayes, Bob Brown</t>
  </si>
  <si>
    <t>rmagrini@hmglawyers.com; jhayes@hmglawyers.com; egatewood@hmglawyers.com</t>
  </si>
  <si>
    <t>Stern</t>
  </si>
  <si>
    <t>1220 N Walker, Po Box 60140</t>
  </si>
  <si>
    <t>20815</t>
  </si>
  <si>
    <t>Law Offices of Gerald S. Sack, LLC</t>
  </si>
  <si>
    <t>Gerald Sack</t>
  </si>
  <si>
    <t xml:space="preserve">Three Center Plaza  </t>
  </si>
  <si>
    <t>860-236-7225</t>
  </si>
  <si>
    <t>gssack@sacklawoffice.com</t>
  </si>
  <si>
    <t>836 Farmington Avenue</t>
  </si>
  <si>
    <t>Suite 109</t>
  </si>
  <si>
    <t>West Hartford</t>
  </si>
  <si>
    <t>06119</t>
  </si>
  <si>
    <t>Cosgrave Vergeer Kester LLP</t>
  </si>
  <si>
    <t>Derek J. Ashton, Partner</t>
  </si>
  <si>
    <t>Law Office of Kevin Ferry</t>
  </si>
  <si>
    <t>Kevin Ferry</t>
  </si>
  <si>
    <t>860-827-0880</t>
  </si>
  <si>
    <t>77 Lexington Street</t>
  </si>
  <si>
    <t>New Britain</t>
  </si>
  <si>
    <t>06052</t>
  </si>
  <si>
    <t>503-323-9019</t>
  </si>
  <si>
    <t>888 SW Fifth Ave   Ste 500  Pioneer Tower</t>
  </si>
  <si>
    <t>J. Ben Alexander</t>
  </si>
  <si>
    <t>(864) 240-3323</t>
  </si>
  <si>
    <t>balexander@hsblawfirm.com</t>
  </si>
  <si>
    <t>Jim</t>
  </si>
  <si>
    <t>(864) 240-3300</t>
  </si>
  <si>
    <t>Bergenn</t>
  </si>
  <si>
    <t>One North Main, 2nd Floor</t>
  </si>
  <si>
    <t>29601-2772</t>
  </si>
  <si>
    <t>Added 11/3/11 as new. 12/22/11 follow up on letter; not returned. Called their office. New address as shown now. Will resend letter 12.22.11</t>
  </si>
  <si>
    <t>Nodland Law Offices</t>
  </si>
  <si>
    <t>James Nodland</t>
  </si>
  <si>
    <t>701-222-3030</t>
  </si>
  <si>
    <t>0, 1, CD</t>
  </si>
  <si>
    <t>701-222-3586</t>
  </si>
  <si>
    <t>109 N. Fourth St.</t>
  </si>
  <si>
    <t>Ste. 300</t>
  </si>
  <si>
    <t>Bismarck</t>
  </si>
  <si>
    <t>Davis Rothwell Earle &amp; Xochihua PC</t>
  </si>
  <si>
    <t>William (Bill) Earle / Elizabeth Lampson / Brian Church</t>
  </si>
  <si>
    <t xml:space="preserve">9475 Deereco Rd, Suite 300  </t>
  </si>
  <si>
    <t>21093</t>
  </si>
  <si>
    <t>58502-0640</t>
  </si>
  <si>
    <t>111 SW 5th Ave Ste 2700</t>
  </si>
  <si>
    <t xml:space="preserve">One Charles Center, 16th Floor; 100 N Charles St.  </t>
  </si>
  <si>
    <t>21201</t>
  </si>
  <si>
    <t>Philip Rizzuto, P.C.</t>
  </si>
  <si>
    <t>516-622-0606</t>
  </si>
  <si>
    <t>amended contact email address on 10/21/11</t>
  </si>
  <si>
    <t>One Old Country Road</t>
  </si>
  <si>
    <t>Carle Place</t>
  </si>
  <si>
    <t>11514</t>
  </si>
  <si>
    <t>Denny</t>
  </si>
  <si>
    <t>Gordon &amp; Polscer LLC</t>
  </si>
  <si>
    <t>Gregory L. Baird</t>
  </si>
  <si>
    <t>503-802-9156 (direct)</t>
  </si>
  <si>
    <t>Greenberg Law Office</t>
  </si>
  <si>
    <t>Toni Holcomb</t>
  </si>
  <si>
    <t>410-539-5250</t>
  </si>
  <si>
    <t>Shea</t>
  </si>
  <si>
    <t>6 East Biddle Street</t>
  </si>
  <si>
    <t>Conley</t>
  </si>
  <si>
    <t>503-242-1264</t>
  </si>
  <si>
    <t>9755 SW Barnes Rd Ste 650</t>
  </si>
  <si>
    <t>Added as new atty 11/30/11</t>
  </si>
  <si>
    <t>Smith, Freed &amp; Eberhard, P.C.</t>
  </si>
  <si>
    <t>Matthew G Ukishima</t>
  </si>
  <si>
    <t xml:space="preserve">401 N. Charles Street  </t>
  </si>
  <si>
    <t>21202-2702</t>
  </si>
  <si>
    <t>111 SW Fifth Ave, Suite 4300</t>
  </si>
  <si>
    <t>Butcher</t>
  </si>
  <si>
    <t>Tim</t>
  </si>
  <si>
    <t xml:space="preserve">102 W Pennsylvania Ave  Ste 401  </t>
  </si>
  <si>
    <t>Riley</t>
  </si>
  <si>
    <t>21204</t>
  </si>
  <si>
    <t>Kern Augustine, Conroy &amp; Schoppmann, PC</t>
  </si>
  <si>
    <t>David Vozza</t>
  </si>
  <si>
    <t>, Esquire</t>
  </si>
  <si>
    <t>Changed contact name to Matthew Ukishima 8 27 12</t>
  </si>
  <si>
    <t>516-294-5432</t>
  </si>
  <si>
    <t>dvozza@drlaw.com</t>
  </si>
  <si>
    <t>516-294-5414</t>
  </si>
  <si>
    <t>Clark</t>
  </si>
  <si>
    <t>865 Merrick Avenue</t>
  </si>
  <si>
    <t>Suite 200 North</t>
  </si>
  <si>
    <t>Westbury</t>
  </si>
  <si>
    <t>11590</t>
  </si>
  <si>
    <t>Jack Levy</t>
  </si>
  <si>
    <t>Rawls, McNelis &amp; Mitchell, PC</t>
  </si>
  <si>
    <t>Ramon Rodriguez</t>
  </si>
  <si>
    <t>804-344-0038</t>
  </si>
  <si>
    <t>rrodriguez@rawlsmcnelis.com</t>
  </si>
  <si>
    <t>A. David</t>
  </si>
  <si>
    <t>804-782-0133</t>
  </si>
  <si>
    <t>Axelrad</t>
  </si>
  <si>
    <t>211 Rocketts Way, Suite 100</t>
  </si>
  <si>
    <t>23231</t>
  </si>
  <si>
    <t>Hudgins</t>
  </si>
  <si>
    <t xml:space="preserve">Seven Saint Paul Street  </t>
  </si>
  <si>
    <t>Sean Stanton</t>
  </si>
  <si>
    <t>212-742-9700</t>
  </si>
  <si>
    <t>1799 Lexington Avenue</t>
  </si>
  <si>
    <t>OR, WA</t>
  </si>
  <si>
    <t>10039</t>
  </si>
  <si>
    <t>Cable Hutson LLP</t>
  </si>
  <si>
    <t>G. Kevin Kiely</t>
  </si>
  <si>
    <t>Tew</t>
  </si>
  <si>
    <t>Coleman Talley LLP</t>
  </si>
  <si>
    <t>1001 SW Fifth Ave, Suite 2000</t>
  </si>
  <si>
    <t>Rachele</t>
  </si>
  <si>
    <t>McCarthey</t>
  </si>
  <si>
    <t>97204-1136</t>
  </si>
  <si>
    <t>10/1/14 Added For Surety</t>
  </si>
  <si>
    <t>Robert Goldstein</t>
  </si>
  <si>
    <t>Dell Moser Lane &amp; Loughney LLC</t>
  </si>
  <si>
    <t>Bryan J Smith</t>
  </si>
  <si>
    <t>Benjamin</t>
  </si>
  <si>
    <t>405 East-84th Street</t>
  </si>
  <si>
    <t>412-471-1180</t>
  </si>
  <si>
    <t>412-471-9012</t>
  </si>
  <si>
    <t>525 William Penn Place, Suite 3700</t>
  </si>
  <si>
    <t xml:space="preserve">204 Monroe Street, Suite 101  </t>
  </si>
  <si>
    <t>Prior approval by Kent; just added at Mary's request on 10/25/11</t>
  </si>
  <si>
    <t>P</t>
  </si>
  <si>
    <t>Cittadino</t>
  </si>
  <si>
    <t>Peter Leach</t>
  </si>
  <si>
    <t xml:space="preserve">DiBella Geer McAllister &amp; Best PC </t>
  </si>
  <si>
    <t>Paul K. Geer</t>
  </si>
  <si>
    <t>412-261-2900</t>
  </si>
  <si>
    <t>401-521-9100</t>
  </si>
  <si>
    <t>293 South Main Street, Suite 1</t>
  </si>
  <si>
    <t xml:space="preserve">One South Street, 20th Floor  </t>
  </si>
  <si>
    <t>412-261-3222</t>
  </si>
  <si>
    <t>Kline</t>
  </si>
  <si>
    <t>20 Stanwix St  11th Floor</t>
  </si>
  <si>
    <t xml:space="preserve">233 East Redwood Street The Garrett Building </t>
  </si>
  <si>
    <t>4/4/13 rate increase from old rates of $135, $125, $75 to current rates reflected</t>
  </si>
  <si>
    <t>Marshall Dennehey Warner Coleman and Goggin PC</t>
  </si>
  <si>
    <t>Eric Fitzgerald</t>
  </si>
  <si>
    <t>Yafa Minazad</t>
  </si>
  <si>
    <t>DO</t>
  </si>
  <si>
    <t>Ronald</t>
  </si>
  <si>
    <t>626-535-9344</t>
  </si>
  <si>
    <t>McLean, Esquire</t>
  </si>
  <si>
    <t>minazad@gmail.com</t>
  </si>
  <si>
    <t>625 S. Fair Oaks Ave., Ste. 325</t>
  </si>
  <si>
    <t>1845 Walnut St</t>
  </si>
  <si>
    <t>91105</t>
  </si>
  <si>
    <t xml:space="preserve">Executive Plaza III, Suite 400 11350 McCormick Road </t>
  </si>
  <si>
    <t>Audrey</t>
  </si>
  <si>
    <t>Bedolis</t>
  </si>
  <si>
    <t>$210 -C  $170 Liab</t>
  </si>
  <si>
    <t>$85 Cov  $80 Liab</t>
  </si>
  <si>
    <t>Rate increase effective 3/1/13 - Coverage: $210 and $85; Liability: $170 and $80</t>
  </si>
  <si>
    <t>Silver Golub &amp; Teitell</t>
  </si>
  <si>
    <t>David Golub</t>
  </si>
  <si>
    <t>203-325-4491</t>
  </si>
  <si>
    <t>184 Atlantic St.</t>
  </si>
  <si>
    <t>PO Box 389</t>
  </si>
  <si>
    <t>06904</t>
  </si>
  <si>
    <t>Bentz Law Firm, PC</t>
  </si>
  <si>
    <t>Amy Bentz, Jack W Plowman</t>
  </si>
  <si>
    <t>DanaherLagnese</t>
  </si>
  <si>
    <t>Jonathan Kocienda</t>
  </si>
  <si>
    <t>860-493-5770</t>
  </si>
  <si>
    <t>jkocienda@danaherlagnese.com</t>
  </si>
  <si>
    <t>21 Oak St.</t>
  </si>
  <si>
    <t>Jeffery</t>
  </si>
  <si>
    <t>Parsons</t>
  </si>
  <si>
    <t xml:space="preserve">Executive Plaza III, Suite 400 11350 McCormick Rd </t>
  </si>
  <si>
    <t>Marvin</t>
  </si>
  <si>
    <t>Ruderman</t>
  </si>
  <si>
    <t>Edgar CAmpbell</t>
  </si>
  <si>
    <t>608 Washington Rd., Suite 200</t>
  </si>
  <si>
    <t>914-948-7700</t>
  </si>
  <si>
    <t>2 Madison Avenue</t>
  </si>
  <si>
    <t>Sulloway &amp; Hollis</t>
  </si>
  <si>
    <t xml:space="preserve">111 Annapolis Street  </t>
  </si>
  <si>
    <t>Melissa Hanlon</t>
  </si>
  <si>
    <t>Annapolis</t>
  </si>
  <si>
    <t>603.224.2341</t>
  </si>
  <si>
    <t>Sami</t>
  </si>
  <si>
    <t>Khella</t>
  </si>
  <si>
    <t>9 Capitol Street</t>
  </si>
  <si>
    <t>1256</t>
  </si>
  <si>
    <t>Margolis Edelstein</t>
  </si>
  <si>
    <t>R. James Reynolds, Jr.</t>
  </si>
  <si>
    <t>Sylvan Schaffer, Esquire</t>
  </si>
  <si>
    <t>21401</t>
  </si>
  <si>
    <t>Flushing</t>
  </si>
  <si>
    <t>11367</t>
  </si>
  <si>
    <t>3510 Trindel Rd</t>
  </si>
  <si>
    <t>Camp Hill</t>
  </si>
  <si>
    <t>21404</t>
  </si>
  <si>
    <t>Griffith, McCague &amp; Wallace</t>
  </si>
  <si>
    <t>Mike McCague</t>
  </si>
  <si>
    <t>Garson &amp; Jakub, LLP</t>
  </si>
  <si>
    <t>Andrew Garson</t>
  </si>
  <si>
    <t>646-863-8980</t>
  </si>
  <si>
    <t>garson@garsonlawgroup.com</t>
  </si>
  <si>
    <t>14 Wall Street, Ste. 6B</t>
  </si>
  <si>
    <t xml:space="preserve">100 N Charles St, 16th Floor  </t>
  </si>
  <si>
    <t>707 Grant Street, 38th Floor</t>
  </si>
  <si>
    <t>Kern, Augustine, Conroy &amp; Schoppman, P.C.</t>
  </si>
  <si>
    <t>Gates</t>
  </si>
  <si>
    <t>865 Merrick Ave. Suite 200 South</t>
  </si>
  <si>
    <t>Sanders, Warren &amp; Russell, LLP</t>
  </si>
  <si>
    <t>Brad Russell</t>
  </si>
  <si>
    <t>(913) 234-6110</t>
  </si>
  <si>
    <t>Reus</t>
  </si>
  <si>
    <t xml:space="preserve">P.O. Box 15215/ 477 Congress St. 14th Floor  </t>
  </si>
  <si>
    <t>01411</t>
  </si>
  <si>
    <t>Rodolfo</t>
  </si>
  <si>
    <t>Resendez</t>
  </si>
  <si>
    <t>PA &amp; NJ</t>
  </si>
  <si>
    <t xml:space="preserve">P.O. Box 696  </t>
  </si>
  <si>
    <t>Cipriani and Werner PC</t>
  </si>
  <si>
    <t>b.russell@swrllp.com</t>
  </si>
  <si>
    <t>(913) 234-6199</t>
  </si>
  <si>
    <t>Davis</t>
  </si>
  <si>
    <t>9401 Indian Creek Parkway, Suite 1250</t>
  </si>
  <si>
    <t>D.J.</t>
  </si>
  <si>
    <t>Jeyaram</t>
  </si>
  <si>
    <t>Chester A. Dudzinski  LLQ-Mary Ellen Conroy</t>
  </si>
  <si>
    <t>100 Middle Street  P.O. Box 9729</t>
  </si>
  <si>
    <t>Carl</t>
  </si>
  <si>
    <t>415 Congress Street  P.O. Box 4600</t>
  </si>
  <si>
    <t>Ansevin</t>
  </si>
  <si>
    <t>Michael David</t>
  </si>
  <si>
    <t>Marcin, Esq</t>
  </si>
  <si>
    <t>212-363-1997</t>
  </si>
  <si>
    <t>82 Wall Street</t>
  </si>
  <si>
    <t>412-563-2500</t>
  </si>
  <si>
    <t>Dresnick</t>
  </si>
  <si>
    <t xml:space="preserve">415 Congress Street, 5th Floor  </t>
  </si>
  <si>
    <t>Dan</t>
  </si>
  <si>
    <t>Peltz &amp; Walker</t>
  </si>
  <si>
    <t>Paul Walker</t>
  </si>
  <si>
    <t>212-349-6775</t>
  </si>
  <si>
    <t>McLamb</t>
  </si>
  <si>
    <t>412-563-2080</t>
  </si>
  <si>
    <t>222 Broadway #25</t>
  </si>
  <si>
    <t>Bradshaw, Fowler, Proctor &amp; Fairgrave, PC</t>
  </si>
  <si>
    <t>Thomas J. Joensen</t>
  </si>
  <si>
    <t>515-246-5830</t>
  </si>
  <si>
    <t>joensen.thomas@bradshawlaw.com</t>
  </si>
  <si>
    <t>Nuland, Esquire</t>
  </si>
  <si>
    <t>801 Grand Avenue, Ste. 3700</t>
  </si>
  <si>
    <t xml:space="preserve">One City Center P. O. Box 9546 </t>
  </si>
  <si>
    <t>Jeremy</t>
  </si>
  <si>
    <t>Swift</t>
  </si>
  <si>
    <t>Boehl, Stropher &amp; Graves, LLP</t>
  </si>
  <si>
    <t>Rick Walter, Esquire</t>
  </si>
  <si>
    <t>270.442.4369</t>
  </si>
  <si>
    <t>rwalter@bsgpad.com</t>
  </si>
  <si>
    <t>270.442.4689</t>
  </si>
  <si>
    <t>410 Broadway</t>
  </si>
  <si>
    <t>Paducah</t>
  </si>
  <si>
    <t>42001</t>
  </si>
  <si>
    <t>Eve</t>
  </si>
  <si>
    <t>Slattery</t>
  </si>
  <si>
    <t>Kolar</t>
  </si>
  <si>
    <t>Whitlow, Roberts, Houston &amp; Straub, PLC</t>
  </si>
  <si>
    <t>E. Frederick Straub</t>
  </si>
  <si>
    <t>270-443-4516</t>
  </si>
  <si>
    <t>300 Broadway</t>
  </si>
  <si>
    <t>PO Box 995</t>
  </si>
  <si>
    <t>42002-0995</t>
  </si>
  <si>
    <t>Berdelle</t>
  </si>
  <si>
    <t>Papa</t>
  </si>
  <si>
    <t>Roberts, Carroll , Feldstein &amp; Peirce, Inc</t>
  </si>
  <si>
    <t>Robert Landau</t>
  </si>
  <si>
    <t>rlandau@rcfp.com</t>
  </si>
  <si>
    <t>10 Weybosset Street, 8th Floor</t>
  </si>
  <si>
    <t>Galamaga</t>
  </si>
  <si>
    <t>Williams</t>
  </si>
  <si>
    <t>Rome, Clifford, Katz &amp; Koerner, LLP</t>
  </si>
  <si>
    <t>John Clifford</t>
  </si>
  <si>
    <t>860-527-7044</t>
  </si>
  <si>
    <t>214 Main Stret</t>
  </si>
  <si>
    <t>Joseph A.</t>
  </si>
  <si>
    <t>Wilson</t>
  </si>
  <si>
    <t>Weinstein, Kannebecker &amp; Lokuta</t>
  </si>
  <si>
    <t>RoseMarie</t>
  </si>
  <si>
    <t>Jason Ohlinger</t>
  </si>
  <si>
    <t>Antonacci-Pollock</t>
  </si>
  <si>
    <t>570-296-6471</t>
  </si>
  <si>
    <t>104 W. High Street</t>
  </si>
  <si>
    <t>Milford</t>
  </si>
  <si>
    <t>18337</t>
  </si>
  <si>
    <t>Bryan</t>
  </si>
  <si>
    <t>Warren Enders</t>
  </si>
  <si>
    <t>(614) 232-2414</t>
  </si>
  <si>
    <t>wenders@reminger.com</t>
  </si>
  <si>
    <t>Capitol Square Office Building</t>
  </si>
  <si>
    <t>65 East State St., 4th Floor</t>
  </si>
  <si>
    <t>Todd</t>
  </si>
  <si>
    <t>Kalin</t>
  </si>
  <si>
    <t>Marshall, Conway &amp; Bradley, P.C.</t>
  </si>
  <si>
    <t>Christopher Bradley</t>
  </si>
  <si>
    <t>45 Broadway</t>
  </si>
  <si>
    <t>O'Hanlon</t>
  </si>
  <si>
    <t>10006</t>
  </si>
  <si>
    <t>Janine</t>
  </si>
  <si>
    <t>Mastellone</t>
  </si>
  <si>
    <t>Martin Allen</t>
  </si>
  <si>
    <t>Smith</t>
  </si>
  <si>
    <t>650 Washington Rd Ste 700</t>
  </si>
  <si>
    <t>Manning &amp; Kass, Ellrod, Ramirez, Trester LLP</t>
  </si>
  <si>
    <t>Louis Pappas</t>
  </si>
  <si>
    <t>(213) 430-2611</t>
  </si>
  <si>
    <t>lwp@manningllp.com</t>
  </si>
  <si>
    <t>801 South Figueroa Street</t>
  </si>
  <si>
    <t>15th Floor</t>
  </si>
  <si>
    <t>90017-3012</t>
  </si>
  <si>
    <t>Increased Assoc. rate from $140 to $145 effective 12/10/12</t>
  </si>
  <si>
    <t>PA, NJ, CT, NY</t>
  </si>
  <si>
    <t>Michael Saltzman</t>
  </si>
  <si>
    <t>Thompson &amp; Bowie, LLP</t>
  </si>
  <si>
    <t>Roboert Hatch</t>
  </si>
  <si>
    <t>207.774.2500</t>
  </si>
  <si>
    <t>207.774.3591</t>
  </si>
  <si>
    <t>3 Canal Plaza</t>
  </si>
  <si>
    <t>4630</t>
  </si>
  <si>
    <t xml:space="preserve">One City Center  </t>
  </si>
  <si>
    <t>Rome. Clifford, Katz &amp; Koerner</t>
  </si>
  <si>
    <t>860-527-4968</t>
  </si>
  <si>
    <t>214 Main Street</t>
  </si>
  <si>
    <t>Borenstein</t>
  </si>
  <si>
    <t>Dunner</t>
  </si>
  <si>
    <t>Smith Moore Leatherwood LLP</t>
  </si>
  <si>
    <t>D. Clark Smith, Jr.</t>
  </si>
  <si>
    <t>336-378-5200</t>
  </si>
  <si>
    <t>clark.smith@smithmoorelaw.com</t>
  </si>
  <si>
    <t>336-433-7447</t>
  </si>
  <si>
    <t>267-519-6830</t>
  </si>
  <si>
    <t>300 North Greene Street, Ste. 1400</t>
  </si>
  <si>
    <t>27401</t>
  </si>
  <si>
    <t>One Portland Square   P.O. Box 586</t>
  </si>
  <si>
    <t>Matt</t>
  </si>
  <si>
    <t>Shearer &amp; Dwyer, LLP</t>
  </si>
  <si>
    <t>PA-East</t>
  </si>
  <si>
    <t>Richter</t>
  </si>
  <si>
    <t>Jay Mintzer</t>
  </si>
  <si>
    <t>1500 Market St, Center Square West, Suite 4100</t>
  </si>
  <si>
    <t>Gary Boguski</t>
  </si>
  <si>
    <t xml:space="preserve">2301 W Big Beaver Rd  Suite 300  </t>
  </si>
  <si>
    <t>Sean Dwyer</t>
  </si>
  <si>
    <t>516-750-8500</t>
  </si>
  <si>
    <t>1581 Franklin Avenue</t>
  </si>
  <si>
    <t>The Finan Law Offices</t>
  </si>
  <si>
    <t>48084</t>
  </si>
  <si>
    <t>Jeffrey P. Finan</t>
  </si>
  <si>
    <t xml:space="preserve">1130 Ten Rod Rd., Suite B-208 </t>
  </si>
  <si>
    <t>North Kingstown</t>
  </si>
  <si>
    <t>Change in address on 2/1/13</t>
  </si>
  <si>
    <t>Abbott</t>
  </si>
  <si>
    <t>Morgan S. Templeton</t>
  </si>
  <si>
    <t>Aronvitz Law</t>
  </si>
  <si>
    <t>Elijah Stiers</t>
  </si>
  <si>
    <t>305-372-2772</t>
  </si>
  <si>
    <t>One Biscayne Tower, Ste. 2630</t>
  </si>
  <si>
    <t>2 South Biscayne Blvd.</t>
  </si>
  <si>
    <t>145 King St., Ste 300</t>
  </si>
  <si>
    <t>Ro</t>
  </si>
  <si>
    <t>Baltayan, M.Ed, CRC, CVE, CCM</t>
  </si>
  <si>
    <t>375.00</t>
  </si>
  <si>
    <t xml:space="preserve">200 Woodward Ave, Ste 2500  </t>
  </si>
  <si>
    <t>Added on 3/13/12 as new; PO Box 1200 Charleston, SC 29402</t>
  </si>
  <si>
    <t>Roger</t>
  </si>
  <si>
    <t>Griffith, MBA, CPA, CFP, CLU</t>
  </si>
  <si>
    <t>Randolph M. Evan &amp; Associates,</t>
  </si>
  <si>
    <t>Scott Diamond</t>
  </si>
  <si>
    <t>5550 Topanga Canyon Blvd., Ste. 280</t>
  </si>
  <si>
    <t>Woodland Hills</t>
  </si>
  <si>
    <t>91367</t>
  </si>
  <si>
    <t>Popham Law Firm</t>
  </si>
  <si>
    <t>James Bell</t>
  </si>
  <si>
    <t>712 Broadway, Suite 100</t>
  </si>
  <si>
    <t xml:space="preserve">2301 W Big Beaver Rd  Suite 7200  </t>
  </si>
  <si>
    <t>Ingebrigtsen, R.N., M.S.</t>
  </si>
  <si>
    <t>Blitman &amp; King LLP</t>
  </si>
  <si>
    <t>Jules L. Smith</t>
  </si>
  <si>
    <t>585-341-3130</t>
  </si>
  <si>
    <t>jlsmith@bklawyers.com</t>
  </si>
  <si>
    <t>585-232-7738</t>
  </si>
  <si>
    <t>The Powers Building, Ste. 500</t>
  </si>
  <si>
    <t>16 West Main Street</t>
  </si>
  <si>
    <t>14614</t>
  </si>
  <si>
    <t xml:space="preserve">222 N LaSalle St  Suite 1400  </t>
  </si>
  <si>
    <t>146.00</t>
  </si>
  <si>
    <t xml:space="preserve">4057 Pioneer Dr, Suite 300  </t>
  </si>
  <si>
    <t>48390</t>
  </si>
  <si>
    <t>Neil S Haldrup</t>
  </si>
  <si>
    <t>&lt;None&gt;</t>
  </si>
  <si>
    <t>Robert H. Levy</t>
  </si>
  <si>
    <t>145 King St., Ste 302</t>
  </si>
  <si>
    <t>315 West 23rd St., Ste. 12-C</t>
  </si>
  <si>
    <t>10011</t>
  </si>
  <si>
    <t>Added for Surety 10/1/14</t>
  </si>
  <si>
    <t>Lynn Jackson Shultz &amp; Lebrun PC</t>
  </si>
  <si>
    <t xml:space="preserve">Thomas G. Fritz </t>
  </si>
  <si>
    <t>909 St. Joseph St, 8th Floor, Po Box 8250</t>
  </si>
  <si>
    <t>Rapid City</t>
  </si>
  <si>
    <t>Selby, MBA, CPA, CFF, CVA</t>
  </si>
  <si>
    <t>http://www.lynnjackson.com/</t>
  </si>
  <si>
    <t>Ruskin, Moscou, Faltischeck, P.C.</t>
  </si>
  <si>
    <t>7/15/13 Ashley Parr no longer with company- has been removed from document</t>
  </si>
  <si>
    <t>Jay Silverman, Esquire</t>
  </si>
  <si>
    <t>516.663.6600</t>
  </si>
  <si>
    <t>1425 RXR Plaza</t>
  </si>
  <si>
    <t>11556-1425</t>
  </si>
  <si>
    <t>Woods Fuller Shultz &amp; Smith PC</t>
  </si>
  <si>
    <t>Ross, M.D.</t>
  </si>
  <si>
    <t xml:space="preserve">P.O. Box 5025  </t>
  </si>
  <si>
    <t>48007</t>
  </si>
  <si>
    <t>Michael Koskoff</t>
  </si>
  <si>
    <t>Arden</t>
  </si>
  <si>
    <t>203-583-8634</t>
  </si>
  <si>
    <t>Curry II, Esquire</t>
  </si>
  <si>
    <t>Gary P. Thimsen</t>
  </si>
  <si>
    <t>300 South Phillips Ave, Suite 300</t>
  </si>
  <si>
    <t>Law Offices of David J. Fine</t>
  </si>
  <si>
    <t>David Fine</t>
  </si>
  <si>
    <t>617-720-2942</t>
  </si>
  <si>
    <t>dvdfine@aol.com</t>
  </si>
  <si>
    <t>1 State Street, Suite 1500</t>
  </si>
  <si>
    <t>Lawson</t>
  </si>
  <si>
    <t>Bernstein, M.D.</t>
  </si>
  <si>
    <t xml:space="preserve"> Alternative contact: Audrey.Belitz@woodsfuller.com. Change of email address on 4/26/13 as shown</t>
  </si>
  <si>
    <t>Pineiro Legal</t>
  </si>
  <si>
    <t>Hector Pineiro</t>
  </si>
  <si>
    <t>Ambrose Wilson Grimm &amp; Durand</t>
  </si>
  <si>
    <t>508-770-0600</t>
  </si>
  <si>
    <t>Ronald L. Grimm</t>
  </si>
  <si>
    <t>hector@pineirolegal.com</t>
  </si>
  <si>
    <t>807 Main Street</t>
  </si>
  <si>
    <t>Worcester</t>
  </si>
  <si>
    <t>01610</t>
  </si>
  <si>
    <t>607 Market St 9th Floor, Po Box 2466</t>
  </si>
  <si>
    <t>Knoxville</t>
  </si>
  <si>
    <t>Wake Forest University Health Sciences</t>
  </si>
  <si>
    <t>Stephen Kramer</t>
  </si>
  <si>
    <t>These rates are for Capitol, normal rates are 300/225/75; changed email address 11/14/13</t>
  </si>
  <si>
    <t>(336) 716-3920</t>
  </si>
  <si>
    <t xml:space="preserve">4000 Town Center, Suite 909  </t>
  </si>
  <si>
    <t>Department of Psychiatry and Behavioral Medicine, Wake Forest University School of Medicine</t>
  </si>
  <si>
    <t>48075</t>
  </si>
  <si>
    <t>Medical Center Blvd</t>
  </si>
  <si>
    <t>27157-1087</t>
  </si>
  <si>
    <t>400.0000</t>
  </si>
  <si>
    <t>22-3849199</t>
  </si>
  <si>
    <t>Voute, Lohrfink, Magro &amp; McAndrew, LLP</t>
  </si>
  <si>
    <t>Mark McAndrew</t>
  </si>
  <si>
    <t>Jan</t>
  </si>
  <si>
    <t>914-946-1400</t>
  </si>
  <si>
    <t>Brewer Krause Brooks Chastain &amp; Burrow PLLC</t>
  </si>
  <si>
    <t>mark@vlmmc-law.com</t>
  </si>
  <si>
    <t>Gary Brewer/ Steve Meisner (smeisner@bkblaw.com)</t>
  </si>
  <si>
    <t>914-946-8024</t>
  </si>
  <si>
    <t>170 Hamilton Avenue</t>
  </si>
  <si>
    <t>Erik</t>
  </si>
  <si>
    <t>Kapner</t>
  </si>
  <si>
    <t>2600 Renaissance Tower, 611 Commerce Street,        Po Box 23890</t>
  </si>
  <si>
    <t>http://www.bkblaw.com/</t>
  </si>
  <si>
    <t xml:space="preserve">1000 Woodbridge Street    </t>
  </si>
  <si>
    <t>48207</t>
  </si>
  <si>
    <t>Roxanne</t>
  </si>
  <si>
    <t>Conlin</t>
  </si>
  <si>
    <t>Glassman Edwards Wade &amp; Wyatt PC</t>
  </si>
  <si>
    <t>Richard Glassman / Kyle Cannon</t>
  </si>
  <si>
    <t>Cheryl Atwell</t>
  </si>
  <si>
    <t>(216) 687-1841</t>
  </si>
  <si>
    <t>catwell@reminger.com</t>
  </si>
  <si>
    <t>(216) 430-2291</t>
  </si>
  <si>
    <t>26 N 2nd St</t>
  </si>
  <si>
    <t xml:space="preserve">Detroit Center 500 Woodward Avenue, Suite 2500 </t>
  </si>
  <si>
    <t>101 West Prospect Ave, Suite 1400</t>
  </si>
  <si>
    <t>Lawrence</t>
  </si>
  <si>
    <t>Smith, Esquire</t>
  </si>
  <si>
    <t>34-1101394</t>
  </si>
  <si>
    <t>Howard &amp; Howard</t>
  </si>
  <si>
    <t>David Van Dyke</t>
  </si>
  <si>
    <t>Nathan</t>
  </si>
  <si>
    <t>312-372-4000</t>
  </si>
  <si>
    <t>200 S. Michigan Ave.</t>
  </si>
  <si>
    <t>Ste. 1100</t>
  </si>
  <si>
    <t>60604-2402</t>
  </si>
  <si>
    <t>Memphis</t>
  </si>
  <si>
    <t>http://www.gewwlaw.com/</t>
  </si>
  <si>
    <t xml:space="preserve">Breakdown of rates is by eperiance &gt; 5yrs trial exp $175 / &lt; 5yrs trial exp $150 / paralegal $75 </t>
  </si>
  <si>
    <t>Anderson, Julian &amp; Hull LLP</t>
  </si>
  <si>
    <t xml:space="preserve">3910 Telegraph Rd, Ste 200  </t>
  </si>
  <si>
    <t>Manier &amp; Herod</t>
  </si>
  <si>
    <t>John Gillum</t>
  </si>
  <si>
    <t>Thompson</t>
  </si>
  <si>
    <t>48302</t>
  </si>
  <si>
    <t>Stefani</t>
  </si>
  <si>
    <t>150 Fourth Ave. North, Ste 2200</t>
  </si>
  <si>
    <t>37219-2494</t>
  </si>
  <si>
    <t>Moynihan</t>
  </si>
  <si>
    <t>Robert Anderson</t>
  </si>
  <si>
    <t>(208) 344-5800</t>
  </si>
  <si>
    <t>randerson@ajhlaw.com</t>
  </si>
  <si>
    <t>(208) 344-5510</t>
  </si>
  <si>
    <t>250 South Fifth Street, Ste. 700</t>
  </si>
  <si>
    <t>7426</t>
  </si>
  <si>
    <t>83707-7426</t>
  </si>
  <si>
    <t>Goldberg Law Group, LLC</t>
  </si>
  <si>
    <t>James Goldberg</t>
  </si>
  <si>
    <t>312.9305600</t>
  </si>
  <si>
    <t>1,LLQ</t>
  </si>
  <si>
    <t>120 S. Riverside Plaza, Ste. 1675</t>
  </si>
  <si>
    <t>Downs &amp; Stanford PC</t>
  </si>
  <si>
    <t>60606-3988</t>
  </si>
  <si>
    <t>Jay Downs (LLQ)</t>
  </si>
  <si>
    <t>214-748-7900</t>
  </si>
  <si>
    <t>Tavss Fletcher</t>
  </si>
  <si>
    <t>Robert Moreland</t>
  </si>
  <si>
    <t>214-748-4530</t>
  </si>
  <si>
    <t>2001 Bryan Street, Ste 4000</t>
  </si>
  <si>
    <t>757-625-1214</t>
  </si>
  <si>
    <t>555 Main Street, 14th Floor</t>
  </si>
  <si>
    <t>23510</t>
  </si>
  <si>
    <t>Davis, Snyder &amp; Williford, P.A.</t>
  </si>
  <si>
    <t>Farnbauch</t>
  </si>
  <si>
    <t>Steven Snyder, Esquire</t>
  </si>
  <si>
    <t>864.335.3500</t>
  </si>
  <si>
    <t xml:space="preserve">650 Third Ave. South, Ste 1600  </t>
  </si>
  <si>
    <t>5 Hawthorne Park Court</t>
  </si>
  <si>
    <t>29615</t>
  </si>
  <si>
    <t>Gleason Flynn Emig &amp; Fogleman</t>
  </si>
  <si>
    <t>Sellers, Esquire</t>
  </si>
  <si>
    <t>Crystal Deese</t>
  </si>
  <si>
    <t>301-605-1617</t>
  </si>
  <si>
    <t>cdeese@gleason-law.com</t>
  </si>
  <si>
    <t>301-294-0737</t>
  </si>
  <si>
    <t>11 North Washington Street, Ste. 400</t>
  </si>
  <si>
    <t>J. Craig Curry &amp; Associates, P.C.</t>
  </si>
  <si>
    <t>J. Craig Curry</t>
  </si>
  <si>
    <t>215-564-0833</t>
  </si>
  <si>
    <t>1600 Market St., 25th Floor</t>
  </si>
  <si>
    <t>Schrader</t>
  </si>
  <si>
    <t>Added on 8/3/12</t>
  </si>
  <si>
    <t>F. Laurens "Larry"</t>
  </si>
  <si>
    <t>Brock</t>
  </si>
  <si>
    <t>Touchstone Bernays Johnston Beall Smith &amp; Stollenwerck LLP</t>
  </si>
  <si>
    <t>Rocky (William) Feemster, Partner</t>
  </si>
  <si>
    <t>214-741-1166</t>
  </si>
  <si>
    <t>Alan Z. Segal</t>
  </si>
  <si>
    <t>Pocius</t>
  </si>
  <si>
    <t>212-746-0225</t>
  </si>
  <si>
    <t>azs2001@med.cornell.edu</t>
  </si>
  <si>
    <t xml:space="preserve">403 Center Ave, Suite 200, Po Box 1238   </t>
  </si>
  <si>
    <t>212-746-5509</t>
  </si>
  <si>
    <t>525 E. 68th St., F610</t>
  </si>
  <si>
    <t>214-741-7548</t>
  </si>
  <si>
    <t>4040 Renaissance Tower, 1201 Elm St</t>
  </si>
  <si>
    <t>75270-2196</t>
  </si>
  <si>
    <t>Somerset</t>
  </si>
  <si>
    <t>Dorothy</t>
  </si>
  <si>
    <t>Meindok</t>
  </si>
  <si>
    <t>56561</t>
  </si>
  <si>
    <t>Kaye &amp; Lenchner</t>
  </si>
  <si>
    <t>Corey Kaye</t>
  </si>
  <si>
    <t>516-747-5900</t>
  </si>
  <si>
    <t>270 Mineola Boulevard</t>
  </si>
  <si>
    <t>$175 complex; $150 Std</t>
  </si>
  <si>
    <t>Added 12/29/11 as new; Complex rates for Sr. Associates $160/ Std. Rates Sr. Assoc. $150. Associate and Paralegal rate same for std and complex.</t>
  </si>
  <si>
    <t>Marks, M.D.</t>
  </si>
  <si>
    <t>Oldani, PhD</t>
  </si>
  <si>
    <t>Cupples &amp; Associates, PLLC</t>
  </si>
  <si>
    <t>Jim D. Cupples</t>
  </si>
  <si>
    <t>O'Donnell, PharmD MS FCP</t>
  </si>
  <si>
    <t xml:space="preserve">1700 W Hwy 36 Ste 110  </t>
  </si>
  <si>
    <t>55113</t>
  </si>
  <si>
    <t>1331 Gemeni Street, Ste 201</t>
  </si>
  <si>
    <t>Fulbright Winniford</t>
  </si>
  <si>
    <t>Glenmullen, M.D.</t>
  </si>
  <si>
    <t>Dan MacLemore</t>
  </si>
  <si>
    <t>254-776-6000</t>
  </si>
  <si>
    <t>dmaclemore@fulbrightlaw.com</t>
  </si>
  <si>
    <t>425 Austin Ave, 22nd Floor</t>
  </si>
  <si>
    <t>Waco</t>
  </si>
  <si>
    <t>76703</t>
  </si>
  <si>
    <t>Law Office of R. Kent Livesay</t>
  </si>
  <si>
    <t>R. Kent Livesay</t>
  </si>
  <si>
    <t>956-686-5776</t>
  </si>
  <si>
    <t>956-686-0050</t>
  </si>
  <si>
    <t>5319 South McColl Road</t>
  </si>
  <si>
    <t>Edinburg</t>
  </si>
  <si>
    <t>78539</t>
  </si>
  <si>
    <t>Berman, PhD, ABPP</t>
  </si>
  <si>
    <t>Kathy</t>
  </si>
  <si>
    <t>Smith, RN, CRRN, CCM</t>
  </si>
  <si>
    <t>McIntyre, Hartye, Schmitt &amp; Sosnowski</t>
  </si>
  <si>
    <t>Grimson, PhD</t>
  </si>
  <si>
    <t>Michael Sosnowski</t>
  </si>
  <si>
    <t>(814) 696-3581</t>
  </si>
  <si>
    <t>msosnowski@mhslawoffice.com</t>
  </si>
  <si>
    <t>(814) 696-9399</t>
  </si>
  <si>
    <t>P.O. Box 533</t>
  </si>
  <si>
    <t>Hollidaysburg</t>
  </si>
  <si>
    <t>Robert W.</t>
  </si>
  <si>
    <t>16648</t>
  </si>
  <si>
    <t>McLeod</t>
  </si>
  <si>
    <t>Langley &amp; Banack Inc.</t>
  </si>
  <si>
    <t>Roy L. White</t>
  </si>
  <si>
    <t>Williams Kastner</t>
  </si>
  <si>
    <t>Eric Neiman</t>
  </si>
  <si>
    <t>(503) 944-6943</t>
  </si>
  <si>
    <t>eneiman@williamskastner.com</t>
  </si>
  <si>
    <t>(503) 222-7261</t>
  </si>
  <si>
    <t>888 SW Fifth Avenue, Suite 600</t>
  </si>
  <si>
    <t>97204-2025</t>
  </si>
  <si>
    <t>Hoffner</t>
  </si>
  <si>
    <t>745 E Mullberry, Ste 900</t>
  </si>
  <si>
    <t>Carmondy,Torrance, Sandak &amp; Hennessey</t>
  </si>
  <si>
    <t>Rottinghaus</t>
  </si>
  <si>
    <t>Matthew Peterson</t>
  </si>
  <si>
    <t>203-784-3111</t>
  </si>
  <si>
    <t>mpeterson@carmodylaw.com</t>
  </si>
  <si>
    <t>203-784-3199</t>
  </si>
  <si>
    <t>PO NBox 1950</t>
  </si>
  <si>
    <t xml:space="preserve">33 S 6th Street #4400  </t>
  </si>
  <si>
    <t>Feldman &amp; Pinto,  P.C.</t>
  </si>
  <si>
    <t>Laura Feldman</t>
  </si>
  <si>
    <t>215-546-2604</t>
  </si>
  <si>
    <t>16047 Locust Street, 2R</t>
  </si>
  <si>
    <t>Strasburger &amp; Price LLP</t>
  </si>
  <si>
    <t xml:space="preserve">1550 Utica Avenue South, Ste. 600  </t>
  </si>
  <si>
    <t>Christopher Ward</t>
  </si>
  <si>
    <t>55416</t>
  </si>
  <si>
    <t>901 Main St., Suite 4400</t>
  </si>
  <si>
    <t>Professional Psychiatric Associates</t>
  </si>
  <si>
    <t>Ashtin</t>
  </si>
  <si>
    <t>Roberson</t>
  </si>
  <si>
    <t>Douglas Jacobs</t>
  </si>
  <si>
    <t>Baricevic</t>
  </si>
  <si>
    <t>Cardea</t>
  </si>
  <si>
    <t>781-239-0071</t>
  </si>
  <si>
    <t>781-235-6390</t>
  </si>
  <si>
    <t>One Washington Street</t>
  </si>
  <si>
    <t>Suite 304</t>
  </si>
  <si>
    <t>Teplitz</t>
  </si>
  <si>
    <t>Wellesley Hills</t>
  </si>
  <si>
    <t xml:space="preserve">2323 Grand Boulevard, Ste 1100  </t>
  </si>
  <si>
    <t>02481-1706</t>
  </si>
  <si>
    <t>75202-3794</t>
  </si>
  <si>
    <t>2500.0000</t>
  </si>
  <si>
    <t>Coats Rose Yale Ryman &amp; Lee</t>
  </si>
  <si>
    <t>Patrick E Gaas</t>
  </si>
  <si>
    <t>500.0000</t>
  </si>
  <si>
    <t>Harold Goldstein</t>
  </si>
  <si>
    <t>5617452300</t>
  </si>
  <si>
    <t>3 Greenway Plaza, Ste 2000</t>
  </si>
  <si>
    <t>dolly321@aol.com</t>
  </si>
  <si>
    <t>TX-South</t>
  </si>
  <si>
    <t>2,0,P</t>
  </si>
  <si>
    <t>Donato Minx Brown &amp; Pool PC</t>
  </si>
  <si>
    <t>Robert (Bob) Brown</t>
  </si>
  <si>
    <t>713-877-1112</t>
  </si>
  <si>
    <t>5617459145</t>
  </si>
  <si>
    <t>185 Commodore Drive</t>
  </si>
  <si>
    <t>Admiral's Cove</t>
  </si>
  <si>
    <t>33477</t>
  </si>
  <si>
    <t>64108</t>
  </si>
  <si>
    <t>3200 Southwest Freeway, Suite 2300</t>
  </si>
  <si>
    <t>Neurological Institute</t>
  </si>
  <si>
    <t>Stephan Mayer</t>
  </si>
  <si>
    <t>2123057236</t>
  </si>
  <si>
    <t>2123052792</t>
  </si>
  <si>
    <t>710 West 168th Street</t>
  </si>
  <si>
    <t>Senior Associates: $175./ These are discounted rates for Casualty only; added 11/30/10</t>
  </si>
  <si>
    <t>Lorance &amp; Thompson</t>
  </si>
  <si>
    <t>David J. Escobar (LLQ)</t>
  </si>
  <si>
    <t>Suja Johnkutty</t>
  </si>
  <si>
    <t>713-868-5560</t>
  </si>
  <si>
    <t>MD, ABPN</t>
  </si>
  <si>
    <t>5163126976</t>
  </si>
  <si>
    <t>gelastic@optonline.net</t>
  </si>
  <si>
    <t>634 Park Avenue</t>
  </si>
  <si>
    <t>Gerald</t>
  </si>
  <si>
    <t>713-864-4671</t>
  </si>
  <si>
    <t>Sack</t>
  </si>
  <si>
    <t>2900 N. Loop West, Suite 500</t>
  </si>
  <si>
    <t xml:space="preserve">101 S Hanley, Suite 400  </t>
  </si>
  <si>
    <t>added 11/30/10</t>
  </si>
  <si>
    <t>1 &amp; 0</t>
  </si>
  <si>
    <t>Berrett &amp; Taylor LC</t>
  </si>
  <si>
    <t>Richard Rubenstein</t>
  </si>
  <si>
    <t>Barbara Berrett</t>
  </si>
  <si>
    <t>4159241340</t>
  </si>
  <si>
    <t>rr@rrubenstein.com</t>
  </si>
  <si>
    <t>405 South Main St #1050</t>
  </si>
  <si>
    <t>Ferry</t>
  </si>
  <si>
    <t>4159245259</t>
  </si>
  <si>
    <t>Plaza One Office</t>
  </si>
  <si>
    <t>3220 Blume Drive, Suite 151</t>
  </si>
  <si>
    <t>J. Ben</t>
  </si>
  <si>
    <t>94806</t>
  </si>
  <si>
    <t>Atlantic Neurology, PC</t>
  </si>
  <si>
    <t>John Steel</t>
  </si>
  <si>
    <t>2526377860</t>
  </si>
  <si>
    <t>2526387865</t>
  </si>
  <si>
    <t>2861 Trent Road</t>
  </si>
  <si>
    <t>Jones Waldo Holbrook &amp; McDonough</t>
  </si>
  <si>
    <t>Angus Edwards</t>
  </si>
  <si>
    <t xml:space="preserve">555 Washington, Ste 600  </t>
  </si>
  <si>
    <t>John Kelly</t>
  </si>
  <si>
    <t>2027412700</t>
  </si>
  <si>
    <t>jkelly@mfa.gwu.edu</t>
  </si>
  <si>
    <t>2150 Pennsylvania Ave., NW, Suite 7-404</t>
  </si>
  <si>
    <t>Elliott Gross</t>
  </si>
  <si>
    <t>9142511010</t>
  </si>
  <si>
    <t>eggross@me.com</t>
  </si>
  <si>
    <t>9142510212</t>
  </si>
  <si>
    <t>14 Rye Ridge Plaza, Suite 220</t>
  </si>
  <si>
    <t>Nodland</t>
  </si>
  <si>
    <t>Rye Brook</t>
  </si>
  <si>
    <t>10573</t>
  </si>
  <si>
    <t xml:space="preserve">800 Market Street, Suite  1100  </t>
  </si>
  <si>
    <t>Burk Jubelt</t>
  </si>
  <si>
    <t>170 S Main St #1500</t>
  </si>
  <si>
    <t>3154646401</t>
  </si>
  <si>
    <t>http://www.joneswaldo.com/</t>
  </si>
  <si>
    <t>jubeltb@upstate.edu</t>
  </si>
  <si>
    <t>Snow Christensen &amp; Martineau</t>
  </si>
  <si>
    <t>3154647328</t>
  </si>
  <si>
    <t>David W Slaughter</t>
  </si>
  <si>
    <t>750 East Adams Street</t>
  </si>
  <si>
    <t>13210</t>
  </si>
  <si>
    <t>Rizzuto, P.C.</t>
  </si>
  <si>
    <t>Daniel Hier</t>
  </si>
  <si>
    <t>MD, MBA</t>
  </si>
  <si>
    <t>3129961759</t>
  </si>
  <si>
    <t>dhier@uic.edu</t>
  </si>
  <si>
    <t>3123240650</t>
  </si>
  <si>
    <t>10 Exchange Place, 11th Floor</t>
  </si>
  <si>
    <t>1801 W. Taylor Street (MC 699)</t>
  </si>
  <si>
    <t>Neouroscience Center, University of Illinois at Chicago</t>
  </si>
  <si>
    <t xml:space="preserve">One South Memorial Drive, 12 Floor  </t>
  </si>
  <si>
    <t>63102</t>
  </si>
  <si>
    <t>60612</t>
  </si>
  <si>
    <t>Alan Gelenberg</t>
  </si>
  <si>
    <t>5206266586</t>
  </si>
  <si>
    <t>alang@email.arizona.edu</t>
  </si>
  <si>
    <t>1 &amp; 2</t>
  </si>
  <si>
    <t>5206264070</t>
  </si>
  <si>
    <t>Arizona Health Sciences Center</t>
  </si>
  <si>
    <t>1501 N. Campbell Avenue</t>
  </si>
  <si>
    <t>Morin &amp; Barkley LLP</t>
  </si>
  <si>
    <t>85724</t>
  </si>
  <si>
    <t>James W. Barkley</t>
  </si>
  <si>
    <t>Toni</t>
  </si>
  <si>
    <t>Flat Branch Center 401 Locust Street, Suite 406 P.O. Box 977</t>
  </si>
  <si>
    <t>Holcomb</t>
  </si>
  <si>
    <t>65205</t>
  </si>
  <si>
    <t>Vozza</t>
  </si>
  <si>
    <t>434-293-1200</t>
  </si>
  <si>
    <t xml:space="preserve">Twelve Wyandotte Plaza 120 West 12th Street, Suite 1800 </t>
  </si>
  <si>
    <t>Kansas</t>
  </si>
  <si>
    <t>434-293-2135</t>
  </si>
  <si>
    <t xml:space="preserve">Twelve Wyandotte Plaza 120 W. 12th Street, Suite 1800 </t>
  </si>
  <si>
    <t>455 Second Street, S.E. Suite 200</t>
  </si>
  <si>
    <t>Andrew Kent</t>
  </si>
  <si>
    <t>5163795900</t>
  </si>
  <si>
    <t>5163798653</t>
  </si>
  <si>
    <t>Charlottesville</t>
  </si>
  <si>
    <t>1841 Merrick Avenue</t>
  </si>
  <si>
    <t>Merrick</t>
  </si>
  <si>
    <t>11566</t>
  </si>
  <si>
    <t>Arthur Rousseau</t>
  </si>
  <si>
    <t>MD, DFAPA</t>
  </si>
  <si>
    <t>4057554700</t>
  </si>
  <si>
    <t>4057556900</t>
  </si>
  <si>
    <t>4205 McCauley Blvd., Suite 480</t>
  </si>
  <si>
    <t>73120</t>
  </si>
  <si>
    <t>Ramon</t>
  </si>
  <si>
    <t>Rodriguez</t>
  </si>
  <si>
    <t>TaylorWalker PC</t>
  </si>
  <si>
    <t>John Franklin III</t>
  </si>
  <si>
    <t>757-625-7300</t>
  </si>
  <si>
    <t>Sean</t>
  </si>
  <si>
    <t>757-625-1504</t>
  </si>
  <si>
    <t xml:space="preserve">555 E Main St Ste 1300 </t>
  </si>
  <si>
    <t>Barry Reisberg, MD, PC</t>
  </si>
  <si>
    <t>Barry Reisberg</t>
  </si>
  <si>
    <t>2128897579</t>
  </si>
  <si>
    <t>barry.reisberg@med.nyu.edu</t>
  </si>
  <si>
    <t>20 Waterside Plaza (#7K)</t>
  </si>
  <si>
    <t>10010</t>
  </si>
  <si>
    <t>Stanton</t>
  </si>
  <si>
    <t xml:space="preserve">One City Centre, 15th Floor 515 North Sixth Street </t>
  </si>
  <si>
    <t>Gregory B. Collins</t>
  </si>
  <si>
    <t>216-444-2970</t>
  </si>
  <si>
    <t>drgbcollins@yahoo.com</t>
  </si>
  <si>
    <t>440-285-8443</t>
  </si>
  <si>
    <t>Sands Anderson Marks &amp; Miller</t>
  </si>
  <si>
    <t>Margaret F Hardy</t>
  </si>
  <si>
    <t>801 E Main St.</t>
  </si>
  <si>
    <t>VA, DC</t>
  </si>
  <si>
    <t>Goldstein</t>
  </si>
  <si>
    <t xml:space="preserve">600 Washiington Ave., 15th Floor  </t>
  </si>
  <si>
    <t>11475 Grey Friar Way</t>
  </si>
  <si>
    <t>Chardon</t>
  </si>
  <si>
    <t>44024</t>
  </si>
  <si>
    <t>Addiction Psychiatry</t>
  </si>
  <si>
    <t>Reis Urso Ewald &amp; Anderson PLLC</t>
  </si>
  <si>
    <t xml:space="preserve">Bob Reis / (Frank Urso - Tree PD/Tripple Damages PD) </t>
  </si>
  <si>
    <t>Roger D. Weiss</t>
  </si>
  <si>
    <t>617-855-2242</t>
  </si>
  <si>
    <t>rweiss@mclean.harvard.edu</t>
  </si>
  <si>
    <t>617-855-2699</t>
  </si>
  <si>
    <t>Leach</t>
  </si>
  <si>
    <t>115 Mill Street</t>
  </si>
  <si>
    <t>Belmont</t>
  </si>
  <si>
    <t>Po Box 890 or 60 N Main St.</t>
  </si>
  <si>
    <t>Rutland</t>
  </si>
  <si>
    <t>02478</t>
  </si>
  <si>
    <t>Bruce Shapiro</t>
  </si>
  <si>
    <t>MD, FAPA</t>
  </si>
  <si>
    <t>2033257438</t>
  </si>
  <si>
    <t>190 West Broad Street</t>
  </si>
  <si>
    <t>PO Box 9317</t>
  </si>
  <si>
    <t>Name changed to Reis, Urso, Ewald &amp; Anderson, PLLC - notifed 12/28/11  Old name was Reis, Urso and Ewald</t>
  </si>
  <si>
    <t>Yafa</t>
  </si>
  <si>
    <t>Minazad</t>
  </si>
  <si>
    <t>Gordon Thomas Honeywell LLP</t>
  </si>
  <si>
    <t>Joanne Blackburn</t>
  </si>
  <si>
    <t>Charles Edward Laurito</t>
  </si>
  <si>
    <t>312-996-4022</t>
  </si>
  <si>
    <t>claurito@gmail.com</t>
  </si>
  <si>
    <t>430 Fox Meadow Drive</t>
  </si>
  <si>
    <t>Northfield</t>
  </si>
  <si>
    <t>60093</t>
  </si>
  <si>
    <t>Golub</t>
  </si>
  <si>
    <t>One Union Square, 600 University, Suite 2100</t>
  </si>
  <si>
    <t>Anesthesiology</t>
  </si>
  <si>
    <t>Pain Medicine</t>
  </si>
  <si>
    <t>Chester Schmidt, Jr.</t>
  </si>
  <si>
    <t>4105500062</t>
  </si>
  <si>
    <t>cwschmid@jhmi.edu</t>
  </si>
  <si>
    <t>4105501407</t>
  </si>
  <si>
    <t>4940 Eastern Avenue</t>
  </si>
  <si>
    <t>21224</t>
  </si>
  <si>
    <t>Kocienda</t>
  </si>
  <si>
    <t xml:space="preserve">265 N Lamar Blvd Ste R  PO Box 1396   </t>
  </si>
  <si>
    <t>38655</t>
  </si>
  <si>
    <t>Edgar</t>
  </si>
  <si>
    <t>CAmpbell</t>
  </si>
  <si>
    <t>Jeffrey Alan Wagner</t>
  </si>
  <si>
    <t>203-783-1831</t>
  </si>
  <si>
    <t>Melissa</t>
  </si>
  <si>
    <t>wagnerds@aol.com</t>
  </si>
  <si>
    <t>Hanlon</t>
  </si>
  <si>
    <t>30 Davis Hill Road</t>
  </si>
  <si>
    <t>Weston</t>
  </si>
  <si>
    <t>06883</t>
  </si>
  <si>
    <t xml:space="preserve">106 South Pearman Avenue  </t>
  </si>
  <si>
    <t>Critical Care Medicine</t>
  </si>
  <si>
    <t>38732</t>
  </si>
  <si>
    <t>Sylvan</t>
  </si>
  <si>
    <t>Schaffer, Esquire</t>
  </si>
  <si>
    <t>David Gorelick</t>
  </si>
  <si>
    <t>MD, PhD</t>
  </si>
  <si>
    <t>Added as new on 6/12/12</t>
  </si>
  <si>
    <t>McCafferty &amp; Steinmark PLLC</t>
  </si>
  <si>
    <t>Frank Steinmark</t>
  </si>
  <si>
    <t>1044 River Oaks Drive  P.O. Box 750</t>
  </si>
  <si>
    <t>University of Texas Southwestern Medical Center</t>
  </si>
  <si>
    <t>Scott A. Freeman</t>
  </si>
  <si>
    <t>520 Pike St, Ste 2210</t>
  </si>
  <si>
    <t>Garson</t>
  </si>
  <si>
    <t>address/name updated 1/3/11</t>
  </si>
  <si>
    <t>William Cardasis</t>
  </si>
  <si>
    <t>Murray Dunham &amp; Murray</t>
  </si>
  <si>
    <t>734-747-9345</t>
  </si>
  <si>
    <t>Michael K. Taylor</t>
  </si>
  <si>
    <t>734-747-9328</t>
  </si>
  <si>
    <t>206-708-6162</t>
  </si>
  <si>
    <t>202 E. Washington Street, Suite 208</t>
  </si>
  <si>
    <t>Ann Arbor</t>
  </si>
  <si>
    <t>48104-2017</t>
  </si>
  <si>
    <t>206-708-6729</t>
  </si>
  <si>
    <t>8015 SE 28th Street # 301</t>
  </si>
  <si>
    <t xml:space="preserve">2510 14th Street, Ste 1001  </t>
  </si>
  <si>
    <t>39501</t>
  </si>
  <si>
    <t>rates entered on 2/28/13; address updated on 5/23/13</t>
  </si>
  <si>
    <t>Brad</t>
  </si>
  <si>
    <t>Yusen &amp; Friedrich</t>
  </si>
  <si>
    <t>Jeff Yusen, Alex Friedrick</t>
  </si>
  <si>
    <t>David Schopick</t>
  </si>
  <si>
    <t>215 N E 40th Street, Suite C3</t>
  </si>
  <si>
    <t>6034315411</t>
  </si>
  <si>
    <t>6034309085</t>
  </si>
  <si>
    <t>118 Maplewood Avenue</t>
  </si>
  <si>
    <t>Portsmouth</t>
  </si>
  <si>
    <t>03801</t>
  </si>
  <si>
    <t xml:space="preserve">1305 Madison Avenue    </t>
  </si>
  <si>
    <t>Richard L. Frierson</t>
  </si>
  <si>
    <t>803-434-2808</t>
  </si>
  <si>
    <t>richard.frierson@uscmed.sc.edu</t>
  </si>
  <si>
    <t>803-434-2985</t>
  </si>
  <si>
    <t>3555 Harden Street Extension, Suite 301</t>
  </si>
  <si>
    <t>29203</t>
  </si>
  <si>
    <t>Smith Law Firm</t>
  </si>
  <si>
    <t>Patrick Downey</t>
  </si>
  <si>
    <t>7043582822</t>
  </si>
  <si>
    <t>erv.thompson@carolinashealthcare.org</t>
  </si>
  <si>
    <t>7043582945</t>
  </si>
  <si>
    <t>501 Billingsley Road</t>
  </si>
  <si>
    <t xml:space="preserve">400 E. Capitol Street  </t>
  </si>
  <si>
    <t>421 W Riverside Ave, Ste 275B</t>
  </si>
  <si>
    <t xml:space="preserve">600 Heritage Building 401 East Capitol St. </t>
  </si>
  <si>
    <t>Ramsden &amp; Lyons LLP</t>
  </si>
  <si>
    <t>Mike Ealy</t>
  </si>
  <si>
    <t>Walker</t>
  </si>
  <si>
    <t>28211</t>
  </si>
  <si>
    <t>Po Box 1336</t>
  </si>
  <si>
    <t>Thomas J.</t>
  </si>
  <si>
    <t>Joensen</t>
  </si>
  <si>
    <t xml:space="preserve">www.ramsdenlyons.com </t>
  </si>
  <si>
    <t>WA, OR</t>
  </si>
  <si>
    <t>212-889-7579</t>
  </si>
  <si>
    <t>Family Medicine</t>
  </si>
  <si>
    <t xml:space="preserve">2781 CT Switzer Sr. Drive Suite 307 </t>
  </si>
  <si>
    <t>Geriatric Medicine</t>
  </si>
  <si>
    <t>Walter, Esquire</t>
  </si>
  <si>
    <t>Gary Sachs</t>
  </si>
  <si>
    <t>6177246544</t>
  </si>
  <si>
    <t>6177266768</t>
  </si>
  <si>
    <t>15 Parkman Street, WACC 815</t>
  </si>
  <si>
    <t>02114</t>
  </si>
  <si>
    <t xml:space="preserve">201 East Main, Suite 300, Po Box 9199   </t>
  </si>
  <si>
    <t>59807</t>
  </si>
  <si>
    <t>WA/NV</t>
  </si>
  <si>
    <t>Bremer Whyte Brown &amp; OMeara LLP</t>
  </si>
  <si>
    <t>7670 W Lake Mead Blvd, Suite 225</t>
  </si>
  <si>
    <t>Add to NV on 11/18/11; add to WA 6/8/12</t>
  </si>
  <si>
    <t>203-325-7438</t>
  </si>
  <si>
    <t>9317</t>
  </si>
  <si>
    <t>West ND</t>
  </si>
  <si>
    <t>Ebeltoft Sickler Kolling Grosz Bouray PLLC</t>
  </si>
  <si>
    <t>Paul F. Ebeltoft</t>
  </si>
  <si>
    <t xml:space="preserve">1915 South 19th Ave  </t>
  </si>
  <si>
    <t>Bozeman</t>
  </si>
  <si>
    <t>59718</t>
  </si>
  <si>
    <t>46 West 2nd Street</t>
  </si>
  <si>
    <t>Dickinson</t>
  </si>
  <si>
    <t>58602-1598</t>
  </si>
  <si>
    <t>E. Frederick</t>
  </si>
  <si>
    <t>Straub</t>
  </si>
  <si>
    <t>George Seiden</t>
  </si>
  <si>
    <t>Added as new on 12/29/11;old rates $195, $185, 100 increase to $250,200, 125 on 12/19/12</t>
  </si>
  <si>
    <t>3184244623</t>
  </si>
  <si>
    <t>3184244678</t>
  </si>
  <si>
    <t>1541 Irving Place</t>
  </si>
  <si>
    <t>Anderson Guerrero SC</t>
  </si>
  <si>
    <t>71101</t>
  </si>
  <si>
    <t>James L. Levenson</t>
  </si>
  <si>
    <t>804-828-0763</t>
  </si>
  <si>
    <t>jllevens@vcu.edu</t>
  </si>
  <si>
    <t>Kurt Anderson</t>
  </si>
  <si>
    <t>804-828-7675</t>
  </si>
  <si>
    <t>920-945-0314</t>
  </si>
  <si>
    <t xml:space="preserve">235 Pine St, PO Box 9440  </t>
  </si>
  <si>
    <t>920-945-0324</t>
  </si>
  <si>
    <t>116 E Lake St</t>
  </si>
  <si>
    <t>Lake Mills</t>
  </si>
  <si>
    <t>Name has changed; Rates added 5/25/12 Assistant is Jean Winter - Jwinter@aglaw.biz</t>
  </si>
  <si>
    <t>Landau</t>
  </si>
  <si>
    <t>Healthcare Technology Systems, Inc.</t>
  </si>
  <si>
    <t>James Jefferson</t>
  </si>
  <si>
    <t>6088272451</t>
  </si>
  <si>
    <t>jeffj@healthtechsys.com</t>
  </si>
  <si>
    <t>6088272444</t>
  </si>
  <si>
    <t>7617 Mineral Point Road, Suite 300</t>
  </si>
  <si>
    <t>53717</t>
  </si>
  <si>
    <t>Richard N. Podell</t>
  </si>
  <si>
    <t>M.D., F.A.C.P.</t>
  </si>
  <si>
    <t>973-273-7770</t>
  </si>
  <si>
    <t>podell2@gmail.com</t>
  </si>
  <si>
    <t>11 Overlook Road, Suite 140</t>
  </si>
  <si>
    <t>Summit</t>
  </si>
  <si>
    <t>07901</t>
  </si>
  <si>
    <t>Aplin &amp; Ringsmuth LLC</t>
  </si>
  <si>
    <t>James Levenson</t>
  </si>
  <si>
    <t>Ron Aplin</t>
  </si>
  <si>
    <t>608-764-2907</t>
  </si>
  <si>
    <t>8048280763</t>
  </si>
  <si>
    <t>8048287675</t>
  </si>
  <si>
    <t>Department of Psychiatry, Virginia Commonwealth University</t>
  </si>
  <si>
    <t>608-764-8049</t>
  </si>
  <si>
    <t xml:space="preserve">51 N Main St </t>
  </si>
  <si>
    <t>199 West Pine Street  P.O. Box 7909</t>
  </si>
  <si>
    <t>Deerfield</t>
  </si>
  <si>
    <t>53531-0348</t>
  </si>
  <si>
    <t>Richard Stripp</t>
  </si>
  <si>
    <t>Updated 5/10/12; rate schedule in I.R. File in detail</t>
  </si>
  <si>
    <t>631-423-1133</t>
  </si>
  <si>
    <t>rstripp@forensictox.com</t>
  </si>
  <si>
    <t>Clifford</t>
  </si>
  <si>
    <t>631-423-1211</t>
  </si>
  <si>
    <t>132 Cove Road</t>
  </si>
  <si>
    <t>2400.0000</t>
  </si>
  <si>
    <t>Ohlinger</t>
  </si>
  <si>
    <t>Warren</t>
  </si>
  <si>
    <t>Enders</t>
  </si>
  <si>
    <t>P only</t>
  </si>
  <si>
    <t xml:space="preserve">145 Commons Loop, Ste. 200 PO Box 7370 </t>
  </si>
  <si>
    <t>Borgelt Powell  Peterson &amp; Frauen SC</t>
  </si>
  <si>
    <t>Robert Burrell or Jim Fredericks</t>
  </si>
  <si>
    <t>Domenic Sica</t>
  </si>
  <si>
    <t>8048287520</t>
  </si>
  <si>
    <t>8048285717</t>
  </si>
  <si>
    <t>Medical College of Virginia Commonwealth University</t>
  </si>
  <si>
    <t>23298</t>
  </si>
  <si>
    <t>Nephrology</t>
  </si>
  <si>
    <t>131 W Wilson St  Ste 600</t>
  </si>
  <si>
    <t>Gary S, Sachs</t>
  </si>
  <si>
    <t>Added on 1/10/12</t>
  </si>
  <si>
    <t>617-724-6544</t>
  </si>
  <si>
    <t>sachsg@aol.com</t>
  </si>
  <si>
    <t>617-726-6768</t>
  </si>
  <si>
    <t>10 Garland Road</t>
  </si>
  <si>
    <t>01773</t>
  </si>
  <si>
    <t>735 N Water St  Ste 1500</t>
  </si>
  <si>
    <t>4000.0000</t>
  </si>
  <si>
    <t>53202-4188</t>
  </si>
  <si>
    <t>Charles H. Beckmann</t>
  </si>
  <si>
    <t>1341 Harrison Ave.  P.O. Box 2000</t>
  </si>
  <si>
    <t>Butte</t>
  </si>
  <si>
    <t>210-224-1771</t>
  </si>
  <si>
    <t>59702</t>
  </si>
  <si>
    <t>124 Dallas Street</t>
  </si>
  <si>
    <t>San Antontio</t>
  </si>
  <si>
    <t>Subro</t>
  </si>
  <si>
    <t>Martin</t>
  </si>
  <si>
    <t xml:space="preserve">1111 E Sumner St, PO Box 270670  </t>
  </si>
  <si>
    <t>53027</t>
  </si>
  <si>
    <t>Corneille Law Group LLC **New Rates updated on 4/1/14 - see notes**</t>
  </si>
  <si>
    <t>Barrett J Corneille / David J. Pilner</t>
  </si>
  <si>
    <t>Louis</t>
  </si>
  <si>
    <t>Pappas</t>
  </si>
  <si>
    <t>78205</t>
  </si>
  <si>
    <t>450.0000</t>
  </si>
  <si>
    <t>7618 Westward Way #100</t>
  </si>
  <si>
    <t>http://corneillelaw.com/</t>
  </si>
  <si>
    <t>New increase on 4/1/14. They are as follows: $170 Partners; $150- Associates; $90- Paralegal</t>
  </si>
  <si>
    <t>Roboert</t>
  </si>
  <si>
    <t>SUBRO</t>
  </si>
  <si>
    <t>Hatch</t>
  </si>
  <si>
    <t>see "N" for National above</t>
  </si>
  <si>
    <t>Cardiovascular Disease</t>
  </si>
  <si>
    <t xml:space="preserve">PO Box 270670  </t>
  </si>
  <si>
    <t>David Kaufman</t>
  </si>
  <si>
    <t>7189204730</t>
  </si>
  <si>
    <t>7185527245</t>
  </si>
  <si>
    <t>Rates 12/21/12 Sr. Associates $165/Hr.</t>
  </si>
  <si>
    <t>3400 Bainbridge Ave.</t>
  </si>
  <si>
    <t>Bronx</t>
  </si>
  <si>
    <t>10467</t>
  </si>
  <si>
    <t>McCollum Crowley Moschet Miller and Laak Ltd</t>
  </si>
  <si>
    <t>Cynthia Thurston</t>
  </si>
  <si>
    <t>715-234-2656</t>
  </si>
  <si>
    <t>715-234-1491</t>
  </si>
  <si>
    <t>315 E South St, Ste B</t>
  </si>
  <si>
    <t>D. Clark</t>
  </si>
  <si>
    <t>Smith, Jr.</t>
  </si>
  <si>
    <t xml:space="preserve">60 W Randolph St, Ste 300  </t>
  </si>
  <si>
    <t>Rice Lake</t>
  </si>
  <si>
    <t>Peterson Johnson &amp; Murray SC</t>
  </si>
  <si>
    <t>Michael P. Crooks</t>
  </si>
  <si>
    <t>Dwyer</t>
  </si>
  <si>
    <t>Bruce Seaman</t>
  </si>
  <si>
    <t>404-892-4095</t>
  </si>
  <si>
    <t>secobas@aol.com</t>
  </si>
  <si>
    <t>748 Myrtle Street, N.E.</t>
  </si>
  <si>
    <t>3 South Pinckney St  Ste 900</t>
  </si>
  <si>
    <t>Elijah</t>
  </si>
  <si>
    <t>Stiers</t>
  </si>
  <si>
    <t>New 1/20/12. $175 for shareholders</t>
  </si>
  <si>
    <t>Diamond</t>
  </si>
  <si>
    <t>Bell</t>
  </si>
  <si>
    <t>Eric Schwam</t>
  </si>
  <si>
    <t>508-898-3494</t>
  </si>
  <si>
    <t>schwam@massmed.org</t>
  </si>
  <si>
    <t>11 Longmeadow Road</t>
  </si>
  <si>
    <t>Westborough</t>
  </si>
  <si>
    <t>01581</t>
  </si>
  <si>
    <t>Jules L.</t>
  </si>
  <si>
    <t>Smith Gunderson &amp; Rowen SC</t>
  </si>
  <si>
    <t>Emergency Medicine</t>
  </si>
  <si>
    <t>Emergency Medical Services</t>
  </si>
  <si>
    <t>Evan M. Klass</t>
  </si>
  <si>
    <t>M.D., F.A.C.P., F.A.C.E.</t>
  </si>
  <si>
    <t>516-708-2540</t>
  </si>
  <si>
    <t>eklass@nshs.edu</t>
  </si>
  <si>
    <t>516-708-2573</t>
  </si>
  <si>
    <t>2800 Marcus Avenue, Suite 200</t>
  </si>
  <si>
    <t>James Smith / Wendy Gunderson</t>
  </si>
  <si>
    <t>jsmith@sgr-law.com; wendyggunderson@me.com</t>
  </si>
  <si>
    <t>15460 West Capitol Drive</t>
  </si>
  <si>
    <t>Increased partner from $140 to $150/Hr. on 12/11/12</t>
  </si>
  <si>
    <t xml:space="preserve">1650 Market St, Suite 1800  </t>
  </si>
  <si>
    <t>Endocrinology, Diabetes and Metabolism</t>
  </si>
  <si>
    <t>Robert H.</t>
  </si>
  <si>
    <t>Levy</t>
  </si>
  <si>
    <t xml:space="preserve">3700 Glenwood Avenue, Suite 410  </t>
  </si>
  <si>
    <t>27612</t>
  </si>
  <si>
    <t>Jay</t>
  </si>
  <si>
    <t>Silverman, Esquire</t>
  </si>
  <si>
    <t>Winner Wixson &amp; Pernitz</t>
  </si>
  <si>
    <t>Rick Mundt (LLQ)</t>
  </si>
  <si>
    <t>22 East Mifflin St, Suite 702, Po Box 2626</t>
  </si>
  <si>
    <t xml:space="preserve">1001 Wade Ave., Suite 423  </t>
  </si>
  <si>
    <t>27605</t>
  </si>
  <si>
    <t>http://wwplawfirm.com/</t>
  </si>
  <si>
    <t>Ronald W. Maris</t>
  </si>
  <si>
    <t>Koskoff</t>
  </si>
  <si>
    <t>803-240-3073</t>
  </si>
  <si>
    <t>Strategic Claims Counsel</t>
  </si>
  <si>
    <t>Godfrey &amp; Kahn, S.C.</t>
  </si>
  <si>
    <t>James Friedman</t>
  </si>
  <si>
    <t>608-257-3911</t>
  </si>
  <si>
    <t>Fine</t>
  </si>
  <si>
    <t>Hector</t>
  </si>
  <si>
    <t>Pineiro</t>
  </si>
  <si>
    <t>608-257-0609</t>
  </si>
  <si>
    <t>One East Main Street, Suite 500</t>
  </si>
  <si>
    <t>maris@sc.edu</t>
  </si>
  <si>
    <t>803-865-3946</t>
  </si>
  <si>
    <t>9 Poachers Lane</t>
  </si>
  <si>
    <t>29223-3014</t>
  </si>
  <si>
    <t>Bell Moore &amp; Richter, S.C.</t>
  </si>
  <si>
    <t>William A. Abbott</t>
  </si>
  <si>
    <t xml:space="preserve">Cameron Brown Bldg, Suite 900, 301 S McDowell St.  </t>
  </si>
  <si>
    <t>28204</t>
  </si>
  <si>
    <t>Frederic A. Phillips</t>
  </si>
  <si>
    <t>44 E Mifflin St, PO Box 1807</t>
  </si>
  <si>
    <t>540-373-3355</t>
  </si>
  <si>
    <t>540-373-0500</t>
  </si>
  <si>
    <t>1400 Brent Street</t>
  </si>
  <si>
    <t>Fredericksburg</t>
  </si>
  <si>
    <t>Machulak Robertson &amp; Sodos, SC</t>
  </si>
  <si>
    <t>McAndrew</t>
  </si>
  <si>
    <t>22401</t>
  </si>
  <si>
    <t>Jerry Lewis, III</t>
  </si>
  <si>
    <t>2143736194</t>
  </si>
  <si>
    <t>2143733404</t>
  </si>
  <si>
    <t>8226 Douglas Ave., Suite 805</t>
  </si>
  <si>
    <t>75225</t>
  </si>
  <si>
    <t>John Machulak</t>
  </si>
  <si>
    <t>Cheryl</t>
  </si>
  <si>
    <t>Atwell</t>
  </si>
  <si>
    <t>Jefferson Prince</t>
  </si>
  <si>
    <t>617-724-5600</t>
  </si>
  <si>
    <t>jprince@partners.org</t>
  </si>
  <si>
    <t>180 Gardner Street</t>
  </si>
  <si>
    <t>1733 N Farwell Ave.</t>
  </si>
  <si>
    <t>01982</t>
  </si>
  <si>
    <t>WI, MN</t>
  </si>
  <si>
    <t>256-29-5751</t>
  </si>
  <si>
    <t>7186527245</t>
  </si>
  <si>
    <t>3400 Bainbridge Avenue</t>
  </si>
  <si>
    <t>Grove &amp; Delk PLLC</t>
  </si>
  <si>
    <t>Jeffrey A. Grove, Esq</t>
  </si>
  <si>
    <t>304-905-1961</t>
  </si>
  <si>
    <t>Lee Cohen</t>
  </si>
  <si>
    <t>6177240816</t>
  </si>
  <si>
    <t xml:space="preserve">109 Green Street, Suite 204  </t>
  </si>
  <si>
    <t>lcohen2@partners.org</t>
  </si>
  <si>
    <t>6177267541</t>
  </si>
  <si>
    <t>28302</t>
  </si>
  <si>
    <t>44 1/2 Fifteenth Street</t>
  </si>
  <si>
    <t>15 Parkman St.</t>
  </si>
  <si>
    <t>Wheeling</t>
  </si>
  <si>
    <t>Previously Bachman, Hess, Bachman &amp; Garden, PLLC - Jeffrey Grove changed firms; updated 9/25/12
</t>
  </si>
  <si>
    <t>Bailey &amp; Wyant PLLC</t>
  </si>
  <si>
    <t>H.F. Trigg Salsbery</t>
  </si>
  <si>
    <t>500 Virginia St., E #600</t>
  </si>
  <si>
    <t>Liza Gold</t>
  </si>
  <si>
    <t>7038750435</t>
  </si>
  <si>
    <t>Van Dyke</t>
  </si>
  <si>
    <t>7038750434</t>
  </si>
  <si>
    <t>2501 North Glebe Road, Suite 204</t>
  </si>
  <si>
    <t>Arlington</t>
  </si>
  <si>
    <t>22207</t>
  </si>
  <si>
    <t xml:space="preserve">2907 Providence Road, Suite 200  </t>
  </si>
  <si>
    <t>Lee Haller</t>
  </si>
  <si>
    <t>3019835211</t>
  </si>
  <si>
    <t>3019835213</t>
  </si>
  <si>
    <t>9800 Falls Road, Suite 2</t>
  </si>
  <si>
    <t>Potomac</t>
  </si>
  <si>
    <t>20854</t>
  </si>
  <si>
    <t>WV &amp; PA</t>
  </si>
  <si>
    <t>Riverpoint Psychiatric Associates</t>
  </si>
  <si>
    <t>Paul Mansheim</t>
  </si>
  <si>
    <t>7574894700</t>
  </si>
  <si>
    <t>DePaul Medical Building, Suite 401</t>
  </si>
  <si>
    <t>110 Kingsley Lane</t>
  </si>
  <si>
    <t>23505</t>
  </si>
  <si>
    <t>Robert Simon</t>
  </si>
  <si>
    <t>MD, PA</t>
  </si>
  <si>
    <t>3016520010</t>
  </si>
  <si>
    <t>risimonmd@aol.com</t>
  </si>
  <si>
    <t>3016523185</t>
  </si>
  <si>
    <t>7921 D Glenbrook Road</t>
  </si>
  <si>
    <t>Roger Weiss</t>
  </si>
  <si>
    <t>weissr@mcleanpo.mclean.org</t>
  </si>
  <si>
    <t>6178552699</t>
  </si>
  <si>
    <t>Moreland</t>
  </si>
  <si>
    <t>WY</t>
  </si>
  <si>
    <t>Douglas Mossman</t>
  </si>
  <si>
    <t>937-276-8325</t>
  </si>
  <si>
    <t>Snyder, Esquire</t>
  </si>
  <si>
    <t>Murane &amp; Bostwick LLC</t>
  </si>
  <si>
    <t>937-275-2817</t>
  </si>
  <si>
    <t>Andrew F. Sears</t>
  </si>
  <si>
    <t>2222 Philadelphia Drive</t>
  </si>
  <si>
    <t>Dayton</t>
  </si>
  <si>
    <t>45406-1813</t>
  </si>
  <si>
    <t>2000.0000</t>
  </si>
  <si>
    <t>255.0000</t>
  </si>
  <si>
    <t xml:space="preserve">6000 Fairview Road, Suite 655  </t>
  </si>
  <si>
    <t>Crystal</t>
  </si>
  <si>
    <t>Deese</t>
  </si>
  <si>
    <t>201 N. Wolcott</t>
  </si>
  <si>
    <t>Casper</t>
  </si>
  <si>
    <t>J. Craig</t>
  </si>
  <si>
    <t>Removed Kathleen Swanson and added Andrew F. Sears on 7/29/13</t>
  </si>
  <si>
    <t>Curry</t>
  </si>
  <si>
    <t>M.D., Ph.D.</t>
  </si>
  <si>
    <t>318-424-4623</t>
  </si>
  <si>
    <t>318-424-4678</t>
  </si>
  <si>
    <t>Alan Z.</t>
  </si>
  <si>
    <t>Segal</t>
  </si>
  <si>
    <t xml:space="preserve">The Meyers Building 200 S. Elm Street, Suite 400 </t>
  </si>
  <si>
    <t>Corey</t>
  </si>
  <si>
    <t>Kaye</t>
  </si>
  <si>
    <t>MacLemore</t>
  </si>
  <si>
    <t xml:space="preserve">118 North Sterling Street  </t>
  </si>
  <si>
    <t>28655</t>
  </si>
  <si>
    <t>Updated 10.1.14</t>
  </si>
  <si>
    <t>R. Kent</t>
  </si>
  <si>
    <t>Jerrold Rosenbaum</t>
  </si>
  <si>
    <t>Livesay</t>
  </si>
  <si>
    <t xml:space="preserve">4800 Six Forks Road, Suite 300  </t>
  </si>
  <si>
    <t>jrosenbaum@partners.org</t>
  </si>
  <si>
    <t>6177262688</t>
  </si>
  <si>
    <t>15 Parkman Street, ACC 812</t>
  </si>
  <si>
    <t>Sosnowski</t>
  </si>
  <si>
    <t>Jeffrey A. Danziger</t>
  </si>
  <si>
    <t>Eric</t>
  </si>
  <si>
    <t>Neiman</t>
  </si>
  <si>
    <t xml:space="preserve">P.O. Box 31627  </t>
  </si>
  <si>
    <t>Laura</t>
  </si>
  <si>
    <t>Feldman</t>
  </si>
  <si>
    <t>Jacobs</t>
  </si>
  <si>
    <t>KEY</t>
  </si>
  <si>
    <t>Mayer</t>
  </si>
  <si>
    <t>Jeffrey L. Metzner, M.D., P.C.</t>
  </si>
  <si>
    <t>Suja</t>
  </si>
  <si>
    <t>Johnkutty</t>
  </si>
  <si>
    <t>Jeffrey L. Metzner</t>
  </si>
  <si>
    <t>Rubenstein</t>
  </si>
  <si>
    <t>303-355-6842</t>
  </si>
  <si>
    <t>303-322-2155</t>
  </si>
  <si>
    <t>3300 East First Avenue, Suite 590</t>
  </si>
  <si>
    <t>80206</t>
  </si>
  <si>
    <t>### - Exempt for deducts with Stuart Maue</t>
  </si>
  <si>
    <t>Susan Fiester</t>
  </si>
  <si>
    <t>3012157522</t>
  </si>
  <si>
    <t>3019861461</t>
  </si>
  <si>
    <t>35 Wisconsin Circle, Suite 345</t>
  </si>
  <si>
    <t>Steel</t>
  </si>
  <si>
    <t>%%% - Exempt all bills through S.M. per State Law - 3rd Party Rec.</t>
  </si>
  <si>
    <t>Thomas Wise</t>
  </si>
  <si>
    <t>Kelly</t>
  </si>
  <si>
    <t>Liza H. Gold</t>
  </si>
  <si>
    <t>703-734-3388</t>
  </si>
  <si>
    <t>Elliott</t>
  </si>
  <si>
    <t>703-734-3333</t>
  </si>
  <si>
    <t>7601 Lewinsville Road, Suite 420</t>
  </si>
  <si>
    <t>** - Mintzer Approved Attorneys</t>
  </si>
  <si>
    <t>22102</t>
  </si>
  <si>
    <t xml:space="preserve">1697 S 42nd St, Ste 200, Po Box 14519  </t>
  </si>
  <si>
    <t>58208</t>
  </si>
  <si>
    <t>Burk</t>
  </si>
  <si>
    <t>Jubelt</t>
  </si>
  <si>
    <t>Lee H. Haller, M.D., P.C.</t>
  </si>
  <si>
    <t>Lee H. Haller</t>
  </si>
  <si>
    <t>301-983-5211</t>
  </si>
  <si>
    <t>301-983-5213</t>
  </si>
  <si>
    <t xml:space="preserve">1350 Woodmen Tower, 1700 Farnam St.  </t>
  </si>
  <si>
    <t>Hier</t>
  </si>
  <si>
    <t>Gelenberg</t>
  </si>
  <si>
    <t>68102</t>
  </si>
  <si>
    <t>Kent</t>
  </si>
  <si>
    <t>Arthur</t>
  </si>
  <si>
    <t>555-555-5555</t>
  </si>
  <si>
    <t>Rousseau</t>
  </si>
  <si>
    <t xml:space="preserve">10330 Regency Parkway Dr  </t>
  </si>
  <si>
    <t>Reisberg</t>
  </si>
  <si>
    <t>Gregory B.</t>
  </si>
  <si>
    <t>555-555-5556</t>
  </si>
  <si>
    <t>** Mintzer Firms- Approved Attorneys Only</t>
  </si>
  <si>
    <t>Murdo Dowds, Jr.</t>
  </si>
  <si>
    <t>PhD</t>
  </si>
  <si>
    <t>6175732574</t>
  </si>
  <si>
    <t>125 Nashua Street</t>
  </si>
  <si>
    <t>Roger D.</t>
  </si>
  <si>
    <t>Weiss</t>
  </si>
  <si>
    <t xml:space="preserve">1500 Woodmen Tower  </t>
  </si>
  <si>
    <t>Michael Miller</t>
  </si>
  <si>
    <t>Bruce</t>
  </si>
  <si>
    <t>6174324718</t>
  </si>
  <si>
    <t>Shapiro</t>
  </si>
  <si>
    <t>mmiller@hms.harvard.edu</t>
  </si>
  <si>
    <t>FL, Miami</t>
  </si>
  <si>
    <t>555-555-5557</t>
  </si>
  <si>
    <t xml:space="preserve">8805 Indian Hills Drive, Suite 300  </t>
  </si>
  <si>
    <t>Charles Edward</t>
  </si>
  <si>
    <t>555-555-5558</t>
  </si>
  <si>
    <t>Laurito</t>
  </si>
  <si>
    <t>6174321506</t>
  </si>
  <si>
    <t>10 Shattuck Street, Suite 612</t>
  </si>
  <si>
    <t>02115</t>
  </si>
  <si>
    <t>Addison Meyers, Partner</t>
  </si>
  <si>
    <t>Chester</t>
  </si>
  <si>
    <t>Schmidt, Jr.</t>
  </si>
  <si>
    <t xml:space="preserve">10306 Regency Parkway Drive  </t>
  </si>
  <si>
    <t>The Forensic Panel</t>
  </si>
  <si>
    <t>Jeffrey Alan</t>
  </si>
  <si>
    <t>Michael Welner</t>
  </si>
  <si>
    <t>555-555-5559</t>
  </si>
  <si>
    <t>Ramon Javier, Partner</t>
  </si>
  <si>
    <t>212-535-9286</t>
  </si>
  <si>
    <t>212-535-3259</t>
  </si>
  <si>
    <t>224 W. 30th Street, Suite 806</t>
  </si>
  <si>
    <t>Wagner</t>
  </si>
  <si>
    <t xml:space="preserve">814 Elm St   </t>
  </si>
  <si>
    <t>Gorelick</t>
  </si>
  <si>
    <t>John Goran, Partner</t>
  </si>
  <si>
    <t>Scott A.</t>
  </si>
  <si>
    <t>Freeman</t>
  </si>
  <si>
    <t>Sabrina Levin, Associate</t>
  </si>
  <si>
    <t>555-555-5560</t>
  </si>
  <si>
    <t>111 Amherst St.</t>
  </si>
  <si>
    <t>Cardasis</t>
  </si>
  <si>
    <t>555-555-5561</t>
  </si>
  <si>
    <t>10001</t>
  </si>
  <si>
    <t>Schopick</t>
  </si>
  <si>
    <t xml:space="preserve">57 N Main Street PO Box 1318 </t>
  </si>
  <si>
    <t>Alexander Bodkin</t>
  </si>
  <si>
    <t>617-855-3186</t>
  </si>
  <si>
    <t>617-855-2936</t>
  </si>
  <si>
    <t>Richard L.</t>
  </si>
  <si>
    <t>Frierson</t>
  </si>
  <si>
    <t>Ron Roth, Associate</t>
  </si>
  <si>
    <t>555-555-5562</t>
  </si>
  <si>
    <t xml:space="preserve">  P.O. Box 600</t>
  </si>
  <si>
    <t>FL, Tampa</t>
  </si>
  <si>
    <t>555-555-5563</t>
  </si>
  <si>
    <t xml:space="preserve">The Glass Tower, 20 Trafalgar Square  </t>
  </si>
  <si>
    <t>Nashua</t>
  </si>
  <si>
    <t>03063</t>
  </si>
  <si>
    <t>Russell Addeo</t>
  </si>
  <si>
    <t>PhD, ABPP-CN</t>
  </si>
  <si>
    <t>9048587216</t>
  </si>
  <si>
    <t>russell.addeo@brookshealth.org</t>
  </si>
  <si>
    <t>Gary</t>
  </si>
  <si>
    <t>3901 University Blvd. South</t>
  </si>
  <si>
    <t>Sachs</t>
  </si>
  <si>
    <t>555-555-5564</t>
  </si>
  <si>
    <t>Regina Henderson, Associate</t>
  </si>
  <si>
    <t xml:space="preserve">95 Market Street  </t>
  </si>
  <si>
    <t>32216</t>
  </si>
  <si>
    <t>555-555-5565</t>
  </si>
  <si>
    <t>Morton M. Silverman</t>
  </si>
  <si>
    <t>773-550-8179</t>
  </si>
  <si>
    <t>msilverman@edc.org</t>
  </si>
  <si>
    <t>773-624-3995</t>
  </si>
  <si>
    <t xml:space="preserve">One Boland Drive  </t>
  </si>
  <si>
    <t>Seiden</t>
  </si>
  <si>
    <t>Lynn Radke</t>
  </si>
  <si>
    <t>4858 S. Dorchester Avenue</t>
  </si>
  <si>
    <t>David Bolen</t>
  </si>
  <si>
    <t>60615-2012</t>
  </si>
  <si>
    <t>Levenson</t>
  </si>
  <si>
    <t>555-555-5566</t>
  </si>
  <si>
    <t>Kevin Davis, Associate</t>
  </si>
  <si>
    <t>555-555-5567</t>
  </si>
  <si>
    <t>Kimberly Murphy, Partner</t>
  </si>
  <si>
    <t>Wayne State University</t>
  </si>
  <si>
    <t>Seemant Chaturvedi</t>
  </si>
  <si>
    <t>313-745-1540</t>
  </si>
  <si>
    <t>schaturv@med.wayne.edu</t>
  </si>
  <si>
    <t>313-745-4216</t>
  </si>
  <si>
    <t>8C-UHC</t>
  </si>
  <si>
    <t>4201 St. Antoine</t>
  </si>
  <si>
    <t>48201</t>
  </si>
  <si>
    <t xml:space="preserve">201 S Broadway  </t>
  </si>
  <si>
    <t>Vascular Neurology</t>
  </si>
  <si>
    <t>Jefferson</t>
  </si>
  <si>
    <t>10/1/14 Added for Surety; customs</t>
  </si>
  <si>
    <t>ToxicoLogics, Ltd.</t>
  </si>
  <si>
    <t>Andrew P. Mason</t>
  </si>
  <si>
    <t>555-555-5568</t>
  </si>
  <si>
    <t>828-265-1144</t>
  </si>
  <si>
    <t>forn6tox@aol.com</t>
  </si>
  <si>
    <t>828-265-3506</t>
  </si>
  <si>
    <t>Boone</t>
  </si>
  <si>
    <t>28607</t>
  </si>
  <si>
    <t xml:space="preserve">155 Gaither Dr, Suite B  </t>
  </si>
  <si>
    <t>8054</t>
  </si>
  <si>
    <t>Richard N.</t>
  </si>
  <si>
    <t>Podell</t>
  </si>
  <si>
    <t>Jeff Simons</t>
  </si>
  <si>
    <t>Pape &amp; Associates</t>
  </si>
  <si>
    <t>Brian E. Pape</t>
  </si>
  <si>
    <t>800-736-0503</t>
  </si>
  <si>
    <t>800-736-9096</t>
  </si>
  <si>
    <t>1177 High Ridge Road</t>
  </si>
  <si>
    <t>555-555-5569</t>
  </si>
  <si>
    <t>2880.0000</t>
  </si>
  <si>
    <t>360.0000</t>
  </si>
  <si>
    <t>Graham R. Jones</t>
  </si>
  <si>
    <t>Stripp</t>
  </si>
  <si>
    <t>780-427-4987</t>
  </si>
  <si>
    <t>graham.jones@gov.ab.ca</t>
  </si>
  <si>
    <t>780-422-1265</t>
  </si>
  <si>
    <t>8508-134 Street</t>
  </si>
  <si>
    <t>Edmonton, Alberta, Canada</t>
  </si>
  <si>
    <t>Domenic</t>
  </si>
  <si>
    <t>Sica</t>
  </si>
  <si>
    <t>Brad Levien, Partner</t>
  </si>
  <si>
    <t>555-555-5570</t>
  </si>
  <si>
    <t>Long Island</t>
  </si>
  <si>
    <t>Marc Sloane, Associate</t>
  </si>
  <si>
    <t xml:space="preserve">85 Livingston Ave  </t>
  </si>
  <si>
    <t>NMS Labs</t>
  </si>
  <si>
    <t>Malvina Herschkowitz, Associate</t>
  </si>
  <si>
    <t>Lee Blum</t>
  </si>
  <si>
    <t>215-657-4900</t>
  </si>
  <si>
    <t>215-657-2972</t>
  </si>
  <si>
    <t>3701 Welsh Road</t>
  </si>
  <si>
    <t>Willow Grove</t>
  </si>
  <si>
    <t>19090</t>
  </si>
  <si>
    <t>Frank Pintauro, Associate</t>
  </si>
  <si>
    <t>3500.0000</t>
  </si>
  <si>
    <t>Peter Frucchione, Partner</t>
  </si>
  <si>
    <t>Gary S,</t>
  </si>
  <si>
    <t>Added 2/4/2015</t>
  </si>
  <si>
    <t>Manhattan</t>
  </si>
  <si>
    <t>Mayya Gotlib, Associate</t>
  </si>
  <si>
    <t>555-555-5571</t>
  </si>
  <si>
    <t>Steve Ledva, Partner</t>
  </si>
  <si>
    <t>Charles H.</t>
  </si>
  <si>
    <t>Beckmann</t>
  </si>
  <si>
    <t xml:space="preserve">200 Lake Drive East, Suite 300  </t>
  </si>
  <si>
    <t>Kaufman</t>
  </si>
  <si>
    <t>***  For use by special permission of Manager ONLY</t>
  </si>
  <si>
    <t>Richard T. Callery</t>
  </si>
  <si>
    <t>M.D., F.C.A.P.</t>
  </si>
  <si>
    <t>Seaman</t>
  </si>
  <si>
    <t>Pathology - Anatomic</t>
  </si>
  <si>
    <t>555-555-5572</t>
  </si>
  <si>
    <t xml:space="preserve">2070 Springdale Rd., Suite 400  </t>
  </si>
  <si>
    <t>Schwam</t>
  </si>
  <si>
    <t>555-555-5573</t>
  </si>
  <si>
    <t>Added on 11/20/2013</t>
  </si>
  <si>
    <t>Evan M.</t>
  </si>
  <si>
    <t>Klass</t>
  </si>
  <si>
    <t>900.0000</t>
  </si>
  <si>
    <t>Ronald W.</t>
  </si>
  <si>
    <t>Maris</t>
  </si>
  <si>
    <t>Frederic A.</t>
  </si>
  <si>
    <t>Phillips</t>
  </si>
  <si>
    <t>518-379-5900</t>
  </si>
  <si>
    <t>555-555-5574</t>
  </si>
  <si>
    <t>518-379-8653</t>
  </si>
  <si>
    <t>Jerry</t>
  </si>
  <si>
    <t>Lewis, III</t>
  </si>
  <si>
    <t>***Troutman Sanders Approved Attorney's and Rates</t>
  </si>
  <si>
    <t xml:space="preserve">507 Westfield Avenue  </t>
  </si>
  <si>
    <t>Prince</t>
  </si>
  <si>
    <t>Andrew P. Levin</t>
  </si>
  <si>
    <t>914-949-6761</t>
  </si>
  <si>
    <t>aplevin2@cs.com</t>
  </si>
  <si>
    <t>914-949-3224</t>
  </si>
  <si>
    <t>DC, NY &amp; Multi-State Locations</t>
  </si>
  <si>
    <t>141 North Central Avenue</t>
  </si>
  <si>
    <t>Hartsdale</t>
  </si>
  <si>
    <t>10530</t>
  </si>
  <si>
    <t>555-555-5575</t>
  </si>
  <si>
    <t>350.0000</t>
  </si>
  <si>
    <t xml:space="preserve">9 Campus Drive    </t>
  </si>
  <si>
    <t>Neil S. Kaye, M.D., P.A.</t>
  </si>
  <si>
    <t>Neil S. Kaye</t>
  </si>
  <si>
    <t>302-234-8950</t>
  </si>
  <si>
    <t>555-555-5576</t>
  </si>
  <si>
    <t>5301 Limestone Road, Suite 103</t>
  </si>
  <si>
    <t>19808</t>
  </si>
  <si>
    <t xml:space="preserve">1120 Route 22 East  </t>
  </si>
  <si>
    <t>Peter Ash</t>
  </si>
  <si>
    <t>Rate</t>
  </si>
  <si>
    <t>Paul E. Keck, Jr., M.D.</t>
  </si>
  <si>
    <t>Liza</t>
  </si>
  <si>
    <t>Gold</t>
  </si>
  <si>
    <t>Haller</t>
  </si>
  <si>
    <t>513-558-4316</t>
  </si>
  <si>
    <t>231 Albert Sabin Way</t>
  </si>
  <si>
    <t>45267</t>
  </si>
  <si>
    <t>John R. Gerstein (Jack)</t>
  </si>
  <si>
    <t>Mansheim</t>
  </si>
  <si>
    <t>Simon</t>
  </si>
  <si>
    <t>555-555-5577</t>
  </si>
  <si>
    <t>Patrick Hofer</t>
  </si>
  <si>
    <t xml:space="preserve">Cooper River West 6981 N Park Drive, Suite 300 </t>
  </si>
  <si>
    <t>Pennsauken</t>
  </si>
  <si>
    <t>Darren Dwyer</t>
  </si>
  <si>
    <t>8109</t>
  </si>
  <si>
    <t>Mossman</t>
  </si>
  <si>
    <t>Paul A. Mansheim</t>
  </si>
  <si>
    <t>757-489-4700</t>
  </si>
  <si>
    <t>Richard A. Greer</t>
  </si>
  <si>
    <t>1600 S.W. Archer Road</t>
  </si>
  <si>
    <t>Gainesville</t>
  </si>
  <si>
    <t>32608</t>
  </si>
  <si>
    <t>555-555-5578</t>
  </si>
  <si>
    <t xml:space="preserve">30 Columbia Turnpike  </t>
  </si>
  <si>
    <t>Jerrold</t>
  </si>
  <si>
    <t>Rosenbaum</t>
  </si>
  <si>
    <t>555-555-5579</t>
  </si>
  <si>
    <t>Paralegal Rates (Kim only)</t>
  </si>
  <si>
    <t xml:space="preserve">10 East Clements Bridge Road  </t>
  </si>
  <si>
    <t>Runnemede</t>
  </si>
  <si>
    <t>08078</t>
  </si>
  <si>
    <t>555-555-5580</t>
  </si>
  <si>
    <t>Other Paralegal Rates</t>
  </si>
  <si>
    <t>$130-$180</t>
  </si>
  <si>
    <t>Other Associate Rates</t>
  </si>
  <si>
    <t>$245-$260</t>
  </si>
  <si>
    <t>Danziger</t>
  </si>
  <si>
    <t xml:space="preserve">14 Moebus Place  </t>
  </si>
  <si>
    <t>Clinton</t>
  </si>
  <si>
    <t>08809</t>
  </si>
  <si>
    <t>Jeffrey L.</t>
  </si>
  <si>
    <t>Metzner</t>
  </si>
  <si>
    <t>Robert I. Simon, M.D., P.A.</t>
  </si>
  <si>
    <t>555-555-5581</t>
  </si>
  <si>
    <t>Robert I. Simon</t>
  </si>
  <si>
    <t>301-652-0010</t>
  </si>
  <si>
    <t>Fiester</t>
  </si>
  <si>
    <t>301-652-3185</t>
  </si>
  <si>
    <t>Wise</t>
  </si>
  <si>
    <t>Stephen G. Noffsinger</t>
  </si>
  <si>
    <t>330-467-7131</t>
  </si>
  <si>
    <t>330-468-6995</t>
  </si>
  <si>
    <t>1756 Sagamore Road</t>
  </si>
  <si>
    <t xml:space="preserve">33 Washington Street  </t>
  </si>
  <si>
    <t>Newark</t>
  </si>
  <si>
    <t>07102</t>
  </si>
  <si>
    <t>Liza H.</t>
  </si>
  <si>
    <t>44067</t>
  </si>
  <si>
    <t>Robert M. Barresi</t>
  </si>
  <si>
    <t>508-792-0441</t>
  </si>
  <si>
    <t>31 Forest Street</t>
  </si>
  <si>
    <t>01609</t>
  </si>
  <si>
    <t>Lee H.</t>
  </si>
  <si>
    <t>Northern Virginia Pelvic Surgery Associates</t>
  </si>
  <si>
    <t>Jeffrey Welgoss</t>
  </si>
  <si>
    <t>Murdo</t>
  </si>
  <si>
    <t>Dowds, Jr.</t>
  </si>
  <si>
    <t>jwelgoss@yahoo.com</t>
  </si>
  <si>
    <t>3289 Woodburn Road, Suite 320</t>
  </si>
  <si>
    <t>Annandale</t>
  </si>
  <si>
    <t>22003</t>
  </si>
  <si>
    <t>Obstetrics and Gynecology</t>
  </si>
  <si>
    <t>Mid-Vermont Pathology</t>
  </si>
  <si>
    <t>G.J. Walker Smith</t>
  </si>
  <si>
    <t>8027471789</t>
  </si>
  <si>
    <t>gjwsmith@rrmc.org</t>
  </si>
  <si>
    <t>8027476525</t>
  </si>
  <si>
    <t>160 Allen Street</t>
  </si>
  <si>
    <t>05701</t>
  </si>
  <si>
    <t>Pathology - Clinical</t>
  </si>
  <si>
    <t>Morey Haymond</t>
  </si>
  <si>
    <t>7137986776</t>
  </si>
  <si>
    <t>mhaymond@bcm.tmc.edu</t>
  </si>
  <si>
    <t>555-555-5582</t>
  </si>
  <si>
    <t>7137987119</t>
  </si>
  <si>
    <t>1100 Bates Street</t>
  </si>
  <si>
    <t>Pediatrics</t>
  </si>
  <si>
    <t>Pediatric Endocrinology</t>
  </si>
  <si>
    <t>Welner</t>
  </si>
  <si>
    <t>Cleveland Clinic Foundation</t>
  </si>
  <si>
    <t>Arnold Rothner</t>
  </si>
  <si>
    <t>2164445514</t>
  </si>
  <si>
    <t>2164459139</t>
  </si>
  <si>
    <t>9500 Euclid Avenue</t>
  </si>
  <si>
    <t>44195</t>
  </si>
  <si>
    <t>Neurology with Special Qualification in Child Neurology</t>
  </si>
  <si>
    <t>Henry Cohen</t>
  </si>
  <si>
    <t>BS, MS, Pharm.D, FCCM, BCPP, CGP</t>
  </si>
  <si>
    <t>7186045373</t>
  </si>
  <si>
    <t>Bodkin</t>
  </si>
  <si>
    <t>hcohen@kingsbrook.org</t>
  </si>
  <si>
    <t>7186045486</t>
  </si>
  <si>
    <t>585 Schenectady Avenue</t>
  </si>
  <si>
    <t>11234</t>
  </si>
  <si>
    <t>Lathrop &amp; Gage LLP</t>
  </si>
  <si>
    <t>Frank Evans, III</t>
  </si>
  <si>
    <t>4178862000</t>
  </si>
  <si>
    <t>fevans@lathropgage.com</t>
  </si>
  <si>
    <t>4178869126</t>
  </si>
  <si>
    <t>1845 South National</t>
  </si>
  <si>
    <t>555-555-5583</t>
  </si>
  <si>
    <t>Addeo</t>
  </si>
  <si>
    <t>PO Box 4288</t>
  </si>
  <si>
    <t>555-555-5584</t>
  </si>
  <si>
    <t xml:space="preserve">6301 Indian School Rd NE, Suite 400  PO Box 36210  </t>
  </si>
  <si>
    <t>87190</t>
  </si>
  <si>
    <t>Morton M.</t>
  </si>
  <si>
    <t>Silverman</t>
  </si>
  <si>
    <t>65808</t>
  </si>
  <si>
    <t>555-555-5585</t>
  </si>
  <si>
    <t>Seemant</t>
  </si>
  <si>
    <t>Chaturvedi</t>
  </si>
  <si>
    <t>Patricia Daehnke</t>
  </si>
  <si>
    <t>702-383-9888</t>
  </si>
  <si>
    <t>pdaehnke@bonnebridges.com</t>
  </si>
  <si>
    <t>702-383-9882</t>
  </si>
  <si>
    <t>3441 S. Eastern Avenue</t>
  </si>
  <si>
    <t>Suite 402</t>
  </si>
  <si>
    <t>Andrew P.</t>
  </si>
  <si>
    <t>Mason</t>
  </si>
  <si>
    <t>89169</t>
  </si>
  <si>
    <t xml:space="preserve">Po Box 3170  </t>
  </si>
  <si>
    <t>Allan M. Josephson</t>
  </si>
  <si>
    <t>502-852-6941</t>
  </si>
  <si>
    <t>Brian E.</t>
  </si>
  <si>
    <t>Pape</t>
  </si>
  <si>
    <t>Drew H. Barzman</t>
  </si>
  <si>
    <t>513-226-0522</t>
  </si>
  <si>
    <t>3333 Burnet Avenue</t>
  </si>
  <si>
    <t>555-555-5586</t>
  </si>
  <si>
    <t>45229</t>
  </si>
  <si>
    <t>David J. Shopick</t>
  </si>
  <si>
    <t>603-431-5411</t>
  </si>
  <si>
    <t>603-430-9085</t>
  </si>
  <si>
    <t xml:space="preserve">111 Lomas Blvd NW  Ste 205  </t>
  </si>
  <si>
    <t>87125</t>
  </si>
  <si>
    <t>Graham R.</t>
  </si>
  <si>
    <t>Blum</t>
  </si>
  <si>
    <t>Richard T.</t>
  </si>
  <si>
    <t>Callery</t>
  </si>
  <si>
    <t>555-555-5587</t>
  </si>
  <si>
    <t xml:space="preserve">218 Montezuma  </t>
  </si>
  <si>
    <t>Santa Fe</t>
  </si>
  <si>
    <t>87501</t>
  </si>
  <si>
    <t>555-555-5588</t>
  </si>
  <si>
    <t>Levin</t>
  </si>
  <si>
    <t>Neil S.</t>
  </si>
  <si>
    <t>Ash</t>
  </si>
  <si>
    <t>201 Third Street NW, Suite 2200  P.O. Box 1888</t>
  </si>
  <si>
    <t>555-555-5589</t>
  </si>
  <si>
    <t>555-555-5590</t>
  </si>
  <si>
    <t xml:space="preserve">1540 W Warm Springs Rd, Suite 1  </t>
  </si>
  <si>
    <t>89014</t>
  </si>
  <si>
    <t>555-555-5591</t>
  </si>
  <si>
    <t>Paul E.</t>
  </si>
  <si>
    <t>Keck, Jr., M.D.</t>
  </si>
  <si>
    <t>Richard A.</t>
  </si>
  <si>
    <t>Greer</t>
  </si>
  <si>
    <t>Robert I.</t>
  </si>
  <si>
    <t xml:space="preserve">1160 N Town Center Dr, St 250  </t>
  </si>
  <si>
    <t>89144</t>
  </si>
  <si>
    <t>Stephen G.</t>
  </si>
  <si>
    <t>Noffsinger</t>
  </si>
  <si>
    <t>555-555-5592</t>
  </si>
  <si>
    <t>Robert M.</t>
  </si>
  <si>
    <t>Barresi</t>
  </si>
  <si>
    <t>Welgoss</t>
  </si>
  <si>
    <t>Columbia University Medical Center</t>
  </si>
  <si>
    <t>Jeanette Cueva</t>
  </si>
  <si>
    <t>cuevaj@childpsych.columbia.edu</t>
  </si>
  <si>
    <t>40 Park Avenue, Suite 1K</t>
  </si>
  <si>
    <t>555-555-5593</t>
  </si>
  <si>
    <t xml:space="preserve">9498 Double R Blvd, Suite A  </t>
  </si>
  <si>
    <t>Reno</t>
  </si>
  <si>
    <t>89521</t>
  </si>
  <si>
    <t>Rates effective 4/23/15</t>
  </si>
  <si>
    <t>Jonathan M. Horowitz</t>
  </si>
  <si>
    <t>617-965-1561</t>
  </si>
  <si>
    <t>11 Bonaire Circle</t>
  </si>
  <si>
    <t>555-555-5594</t>
  </si>
  <si>
    <t>Waban</t>
  </si>
  <si>
    <t>02468</t>
  </si>
  <si>
    <t>G.J. Walker</t>
  </si>
  <si>
    <t xml:space="preserve">3441 S. Eastern Avenue Suite 402 </t>
  </si>
  <si>
    <t>Law Offices of Julie W. Allison, P.A.</t>
  </si>
  <si>
    <t>Julie W. Allison</t>
  </si>
  <si>
    <t>555-555-5595</t>
  </si>
  <si>
    <t>555-555-5596</t>
  </si>
  <si>
    <t>305-428-3093</t>
  </si>
  <si>
    <t xml:space="preserve">9900 Covington Dross Dr.  </t>
  </si>
  <si>
    <t>julie@allisonlaw.net</t>
  </si>
  <si>
    <t>305-397-2211</t>
  </si>
  <si>
    <t>1814 N.E. Miami Gardens Dr., Suite 801</t>
  </si>
  <si>
    <t>North Miami Beach</t>
  </si>
  <si>
    <t>33179-5043</t>
  </si>
  <si>
    <t>(216)444-5514</t>
  </si>
  <si>
    <t>(216)445-9139</t>
  </si>
  <si>
    <t>Morey</t>
  </si>
  <si>
    <t>Haymond</t>
  </si>
  <si>
    <t>Sara Emory</t>
  </si>
  <si>
    <t>RN, MSN, APRN, BC</t>
  </si>
  <si>
    <t>(919)929-1097</t>
  </si>
  <si>
    <t>(919)684-5727</t>
  </si>
  <si>
    <t>5304 Sweet Bush Rd.</t>
  </si>
  <si>
    <t>Chapel Hill</t>
  </si>
  <si>
    <t>27516</t>
  </si>
  <si>
    <t>Kathryn Puskar</t>
  </si>
  <si>
    <t>DrPH, RN, CS, FAAN</t>
  </si>
  <si>
    <t>(412)624-6933</t>
  </si>
  <si>
    <t>krp12@pitt.edu</t>
  </si>
  <si>
    <t>(412)383-7293</t>
  </si>
  <si>
    <t>3500 Victoria Street, Room #415</t>
  </si>
  <si>
    <t>15261</t>
  </si>
  <si>
    <t>555-555-5597</t>
  </si>
  <si>
    <t>Powell M. Leitch, III</t>
  </si>
  <si>
    <t>540-510-3013</t>
  </si>
  <si>
    <t>powell.leitch@leclairryan.com</t>
  </si>
  <si>
    <t>1800 Wachovia Tower</t>
  </si>
  <si>
    <t>Drawer 1200</t>
  </si>
  <si>
    <t>24006</t>
  </si>
  <si>
    <t>Rothner</t>
  </si>
  <si>
    <t>Jeffrey L. Metzner, MD, PC</t>
  </si>
  <si>
    <t xml:space="preserve">1070 West Horizon Ridge Parkway, Suite 210  </t>
  </si>
  <si>
    <t>89012</t>
  </si>
  <si>
    <t>Jeffrey Metzner</t>
  </si>
  <si>
    <t>3033556842</t>
  </si>
  <si>
    <t>3033222155</t>
  </si>
  <si>
    <t>555-555-5598</t>
  </si>
  <si>
    <t>555-555-5599</t>
  </si>
  <si>
    <t>Henry Lahmeyer</t>
  </si>
  <si>
    <t>847-446-3531</t>
  </si>
  <si>
    <t>henry@lahmeyermd.com</t>
  </si>
  <si>
    <t>847-446-3573</t>
  </si>
  <si>
    <t>465 N. Central Avenue</t>
  </si>
  <si>
    <t>Suite 201</t>
  </si>
  <si>
    <t>Evans, III</t>
  </si>
  <si>
    <t>Sleep Medicine</t>
  </si>
  <si>
    <t>Munday &amp; Nathan</t>
  </si>
  <si>
    <t>Edward G. Proctor, Jr.</t>
  </si>
  <si>
    <t>312-346-5678</t>
  </si>
  <si>
    <t>33 North Dearborn Street</t>
  </si>
  <si>
    <t>Suite 2220</t>
  </si>
  <si>
    <t>Patricia</t>
  </si>
  <si>
    <t>Daehnke</t>
  </si>
  <si>
    <t>555-555-5600</t>
  </si>
  <si>
    <t>Allan M.</t>
  </si>
  <si>
    <t>Josephson</t>
  </si>
  <si>
    <t>Stephen H. Dinwiddie</t>
  </si>
  <si>
    <t>773-834-1239</t>
  </si>
  <si>
    <t>The University of Chicago Department of Psychiatry</t>
  </si>
  <si>
    <t>5841 South Maryland Avenue, MC 3077</t>
  </si>
  <si>
    <t>60637-1470</t>
  </si>
  <si>
    <t>Drew H.</t>
  </si>
  <si>
    <t>Barzman</t>
  </si>
  <si>
    <t xml:space="preserve">88 Pine St  </t>
  </si>
  <si>
    <t>Duke University Medical Center</t>
  </si>
  <si>
    <t>John G. Looney</t>
  </si>
  <si>
    <t>919-684-6457</t>
  </si>
  <si>
    <t>2100 Erwin Road, Suite 3919</t>
  </si>
  <si>
    <t>3313</t>
  </si>
  <si>
    <t>27710</t>
  </si>
  <si>
    <t>Shopick</t>
  </si>
  <si>
    <t>Llyod Franklin Price</t>
  </si>
  <si>
    <t>978-369-1869</t>
  </si>
  <si>
    <t>152 Holden Wood Road</t>
  </si>
  <si>
    <t>01742</t>
  </si>
  <si>
    <t>Jeanette</t>
  </si>
  <si>
    <t>Cueva</t>
  </si>
  <si>
    <t>555-555-5601</t>
  </si>
  <si>
    <t>Jonathan M.</t>
  </si>
  <si>
    <t xml:space="preserve">100 Jericho Quadrangle, Ste 309  </t>
  </si>
  <si>
    <t>Horowitz</t>
  </si>
  <si>
    <t>11753</t>
  </si>
  <si>
    <t>555-555-5602</t>
  </si>
  <si>
    <t>Julie W.</t>
  </si>
  <si>
    <t>Steven H. Hanus</t>
  </si>
  <si>
    <t>Allison</t>
  </si>
  <si>
    <t>Sara</t>
  </si>
  <si>
    <t>Emory</t>
  </si>
  <si>
    <t>847-864-3444</t>
  </si>
  <si>
    <t>2530 Ridge Avenue, Suite 203</t>
  </si>
  <si>
    <t>Evanston</t>
  </si>
  <si>
    <t>60201</t>
  </si>
  <si>
    <t>Kathryn</t>
  </si>
  <si>
    <t>Puskar</t>
  </si>
  <si>
    <t>(802)747-1789</t>
  </si>
  <si>
    <t>(802)747-1786</t>
  </si>
  <si>
    <t>(713)798-6776</t>
  </si>
  <si>
    <t>(713)798-7119</t>
  </si>
  <si>
    <t>William Kaplan</t>
  </si>
  <si>
    <t>Powell M.</t>
  </si>
  <si>
    <t>Leitch, III</t>
  </si>
  <si>
    <t>Mallay Occhiogrosso</t>
  </si>
  <si>
    <t>212-746-3529</t>
  </si>
  <si>
    <t>525 East 68th Street</t>
  </si>
  <si>
    <t>10065</t>
  </si>
  <si>
    <t>Lahmeyer</t>
  </si>
  <si>
    <t>Michael Wiswall</t>
  </si>
  <si>
    <t>Edward G.</t>
  </si>
  <si>
    <t>Proctor, Jr.</t>
  </si>
  <si>
    <t>mjw@hhw.com</t>
  </si>
  <si>
    <t>503-222-6107</t>
  </si>
  <si>
    <t>1000 S.W. Broadway</t>
  </si>
  <si>
    <t>20th and 21st Floors</t>
  </si>
  <si>
    <t>Hardman Law Offices</t>
  </si>
  <si>
    <t>Tracey Hardman</t>
  </si>
  <si>
    <t>860-344-9232</t>
  </si>
  <si>
    <t>877-298-7151</t>
  </si>
  <si>
    <t>100 Riverview Center</t>
  </si>
  <si>
    <t>Suite 204</t>
  </si>
  <si>
    <t>Middletown</t>
  </si>
  <si>
    <t>06457</t>
  </si>
  <si>
    <t>Robert M. Toborowsky, MD, PC</t>
  </si>
  <si>
    <t>Robert Toborowsky</t>
  </si>
  <si>
    <t>215-399-3535</t>
  </si>
  <si>
    <t>biga310@aol.com</t>
  </si>
  <si>
    <t>215-399-3536</t>
  </si>
  <si>
    <t>1616 Walnut Street-Suite 1116</t>
  </si>
  <si>
    <t>Aerospace Medicine</t>
  </si>
  <si>
    <t>Mary Alane Downs</t>
  </si>
  <si>
    <t>madowns@morgancarlo.com</t>
  </si>
  <si>
    <t>11350 McCormick Rd</t>
  </si>
  <si>
    <t>555-555-5603</t>
  </si>
  <si>
    <t>The Jacob D. Fuchsberg Law Firm, LLP</t>
  </si>
  <si>
    <t>Andrew Buzin</t>
  </si>
  <si>
    <t>212-869-3500</t>
  </si>
  <si>
    <t>500 Fifth Avenue</t>
  </si>
  <si>
    <t>10110</t>
  </si>
  <si>
    <t>555-555-5604</t>
  </si>
  <si>
    <t>Scott &amp; Hulse, P.C.</t>
  </si>
  <si>
    <t>M. Mitchell Moss</t>
  </si>
  <si>
    <t>915-546-8214</t>
  </si>
  <si>
    <t>mmos@scotthulse.com</t>
  </si>
  <si>
    <t>915-546-8333</t>
  </si>
  <si>
    <t>1100 Chase Tower</t>
  </si>
  <si>
    <t>Stephen H.</t>
  </si>
  <si>
    <t>201 East Main Drive</t>
  </si>
  <si>
    <t>El Paso</t>
  </si>
  <si>
    <t>Dinwiddie</t>
  </si>
  <si>
    <t>79901</t>
  </si>
  <si>
    <t>85 Livingston Ave</t>
  </si>
  <si>
    <t>Rubin and Rudman, LLP</t>
  </si>
  <si>
    <t>Paul Gitlin</t>
  </si>
  <si>
    <t>617-330-7002</t>
  </si>
  <si>
    <t>pgitlin@rubinrudman.com</t>
  </si>
  <si>
    <t>617-330-7550</t>
  </si>
  <si>
    <t>50 Rowes Wharf</t>
  </si>
  <si>
    <t>Looney</t>
  </si>
  <si>
    <t>Fain, Anderson, VanDerhoef, PLLC</t>
  </si>
  <si>
    <t>Michele C. Atkins</t>
  </si>
  <si>
    <t>206-749-0094</t>
  </si>
  <si>
    <t>michele@fsav.com</t>
  </si>
  <si>
    <t>206-749-0194</t>
  </si>
  <si>
    <t>701 5th Avenue, Suite 4650</t>
  </si>
  <si>
    <t>98104</t>
  </si>
  <si>
    <t>Nagel Rice, LLp</t>
  </si>
  <si>
    <t>Llyod Franklin</t>
  </si>
  <si>
    <t>Barry Packin</t>
  </si>
  <si>
    <t>103 Eisenhower Parkway</t>
  </si>
  <si>
    <t>David Kountz</t>
  </si>
  <si>
    <t>732-776-4226</t>
  </si>
  <si>
    <t>dkountz@meridianhealth.com</t>
  </si>
  <si>
    <t>732-776-4836</t>
  </si>
  <si>
    <t>1945 Rt 33</t>
  </si>
  <si>
    <t>Neptune</t>
  </si>
  <si>
    <t>07753</t>
  </si>
  <si>
    <t>555-555-5605</t>
  </si>
  <si>
    <t>Robert B. Greifinger</t>
  </si>
  <si>
    <t xml:space="preserve">341 Conklin St, 2nd Floor  </t>
  </si>
  <si>
    <t>914-693-9205</t>
  </si>
  <si>
    <t>914-674-0113</t>
  </si>
  <si>
    <t>32 Parkway Drive</t>
  </si>
  <si>
    <t>11735</t>
  </si>
  <si>
    <t>10522</t>
  </si>
  <si>
    <t>Bertini O'Donnell &amp; Hammer, P.C.</t>
  </si>
  <si>
    <t>Amberley Hammer</t>
  </si>
  <si>
    <t>757-670-3868</t>
  </si>
  <si>
    <t>757-670-3865</t>
  </si>
  <si>
    <t>999 Waterside Dr., Suite 1010</t>
  </si>
  <si>
    <t>Peter DeMaria, Jr.</t>
  </si>
  <si>
    <t>215-204-7276</t>
  </si>
  <si>
    <t>555-555-5606</t>
  </si>
  <si>
    <t>pdemaria@temple.edu</t>
  </si>
  <si>
    <t>215-204-5419</t>
  </si>
  <si>
    <t>1810 Liacouras Walk, 5th Floor (66-09)</t>
  </si>
  <si>
    <t>19122</t>
  </si>
  <si>
    <t>Bazelon Less &amp; Feldman, PC</t>
  </si>
  <si>
    <t>A. Richard Feldman</t>
  </si>
  <si>
    <t>215-568-1155</t>
  </si>
  <si>
    <t>rfeldman@bazless.com</t>
  </si>
  <si>
    <t>212-609-3222</t>
  </si>
  <si>
    <t>Oner South Street,</t>
  </si>
  <si>
    <t>Suite  1500</t>
  </si>
  <si>
    <t>Philadelpha</t>
  </si>
  <si>
    <t>19107</t>
  </si>
  <si>
    <t>Steven H.</t>
  </si>
  <si>
    <t xml:space="preserve">2023 Deer Park Ave  </t>
  </si>
  <si>
    <t>Hanus</t>
  </si>
  <si>
    <t>11729</t>
  </si>
  <si>
    <t>Hassett &amp; Donnelly, P.C.</t>
  </si>
  <si>
    <t>David Hassett</t>
  </si>
  <si>
    <t>508-791-6287</t>
  </si>
  <si>
    <t>508-791-2652</t>
  </si>
  <si>
    <t>446 main Street, 12th Floor</t>
  </si>
  <si>
    <t>Worchester</t>
  </si>
  <si>
    <t>01608</t>
  </si>
  <si>
    <t>G.J.</t>
  </si>
  <si>
    <t>555-555-5607</t>
  </si>
  <si>
    <t>Walker Smith</t>
  </si>
  <si>
    <t>Donald Goff</t>
  </si>
  <si>
    <t>goff@psych.mgh.harvard,edu</t>
  </si>
  <si>
    <t>617-723-3919</t>
  </si>
  <si>
    <t>Freedom Trail Clinic</t>
  </si>
  <si>
    <t>25 Staniford Street, 2nd Floor</t>
  </si>
  <si>
    <t>01945</t>
  </si>
  <si>
    <t xml:space="preserve">926 RXR Plaza  </t>
  </si>
  <si>
    <t>11556</t>
  </si>
  <si>
    <t>Mark Charleson</t>
  </si>
  <si>
    <t>401-272-8787</t>
  </si>
  <si>
    <t>928 Park Avenue</t>
  </si>
  <si>
    <t>Cranston</t>
  </si>
  <si>
    <t>02910</t>
  </si>
  <si>
    <t>Kaplan</t>
  </si>
  <si>
    <t>555-555-5608</t>
  </si>
  <si>
    <t xml:space="preserve">3 Gannett Drive  </t>
  </si>
  <si>
    <t>Conway &amp; Kirby, LLP</t>
  </si>
  <si>
    <t>Thomas Conway</t>
  </si>
  <si>
    <t>518-533-1050</t>
  </si>
  <si>
    <t>9 Cornell Road</t>
  </si>
  <si>
    <t>Latham</t>
  </si>
  <si>
    <t>12110</t>
  </si>
  <si>
    <t>Mallay</t>
  </si>
  <si>
    <t>Occhiogrosso</t>
  </si>
  <si>
    <t>555-555-5609</t>
  </si>
  <si>
    <t>Wilfred T. Friedman, P.C.</t>
  </si>
  <si>
    <t>Wilfred Friedman</t>
  </si>
  <si>
    <t>212-302-0100</t>
  </si>
  <si>
    <t>law4docs@aol.com</t>
  </si>
  <si>
    <t>212-302-1119</t>
  </si>
  <si>
    <t>60 East 42nd Street Fortieth Floor</t>
  </si>
  <si>
    <t>10165</t>
  </si>
  <si>
    <t>Wiswall</t>
  </si>
  <si>
    <t>The Ohio State Univiersity</t>
  </si>
  <si>
    <t xml:space="preserve">One Whitehall Street  </t>
  </si>
  <si>
    <t>Samuel Kiehl</t>
  </si>
  <si>
    <t>(614) 457-8180 x230</t>
  </si>
  <si>
    <t>10004</t>
  </si>
  <si>
    <t>kiehlfarm@gmail.com</t>
  </si>
  <si>
    <t>6909 Gay Road</t>
  </si>
  <si>
    <t>Grove City</t>
  </si>
  <si>
    <t>43123</t>
  </si>
  <si>
    <t>Lawrence Logback</t>
  </si>
  <si>
    <t>llogback@holbrookosborn.com</t>
  </si>
  <si>
    <t>555-555-5610</t>
  </si>
  <si>
    <t>The Law Offices of Wade E. Byrd, P.A.</t>
  </si>
  <si>
    <t>Wade Byrd</t>
  </si>
  <si>
    <t>(910) 323-2555</t>
  </si>
  <si>
    <t>2797</t>
  </si>
  <si>
    <t>28302-2797</t>
  </si>
  <si>
    <t>Tracey</t>
  </si>
  <si>
    <t>Hardman</t>
  </si>
  <si>
    <t>555-555-5611</t>
  </si>
  <si>
    <t xml:space="preserve">1020 Liberty Building, 420 Main Street  </t>
  </si>
  <si>
    <t>Lytal, Reiter, Clark, Fountain &amp; Williams, LLP</t>
  </si>
  <si>
    <t>Kevin Smith</t>
  </si>
  <si>
    <t>561-655-1990</t>
  </si>
  <si>
    <t>561-832-2932</t>
  </si>
  <si>
    <t>515 N. Flagler Dr.</t>
  </si>
  <si>
    <t>Ste. 1000</t>
  </si>
  <si>
    <t>West Palm Beach</t>
  </si>
  <si>
    <t>33401</t>
  </si>
  <si>
    <t>Toborowsky</t>
  </si>
  <si>
    <t>555-555-5612</t>
  </si>
  <si>
    <t>Decof &amp; Decof</t>
  </si>
  <si>
    <t>Genevieve Johnson</t>
  </si>
  <si>
    <t>Esquire</t>
  </si>
  <si>
    <t>(401) 272-1110</t>
  </si>
  <si>
    <t>One Smith HIll</t>
  </si>
  <si>
    <t>Mary Alane</t>
  </si>
  <si>
    <t>Downs</t>
  </si>
  <si>
    <t>Joseph Maria, P.C.</t>
  </si>
  <si>
    <t xml:space="preserve">110 Pearl Street, Suite 400  </t>
  </si>
  <si>
    <t>Joseph Maria</t>
  </si>
  <si>
    <t>(914) 684-0333</t>
  </si>
  <si>
    <t>301 Old Tarrytown Road</t>
  </si>
  <si>
    <t>10603</t>
  </si>
  <si>
    <t>Buzin</t>
  </si>
  <si>
    <t>555-555-5613</t>
  </si>
  <si>
    <t>Thomas, Thomas &amp; Hafer, LLP</t>
  </si>
  <si>
    <t>Randy Gale</t>
  </si>
  <si>
    <t>717-237-7100</t>
  </si>
  <si>
    <t>717-237-7105</t>
  </si>
  <si>
    <t>305 North Front St.</t>
  </si>
  <si>
    <t>Harrisburg</t>
  </si>
  <si>
    <t>17101</t>
  </si>
  <si>
    <t>M. Mitchell</t>
  </si>
  <si>
    <t>Moss</t>
  </si>
  <si>
    <t xml:space="preserve">600 Lexington Ave., Suite 900  </t>
  </si>
  <si>
    <t>Baptist Health</t>
  </si>
  <si>
    <t>Kale E. Kirkland, PhD</t>
  </si>
  <si>
    <t>334.613.3680</t>
  </si>
  <si>
    <t>4371 Narrow Lane Road, Ste. 100</t>
  </si>
  <si>
    <t>36116</t>
  </si>
  <si>
    <t>555-555-5614</t>
  </si>
  <si>
    <t xml:space="preserve">355 Lexington Avenue  </t>
  </si>
  <si>
    <t>555-555-5615</t>
  </si>
  <si>
    <t>Gitlin</t>
  </si>
  <si>
    <t>Shari Lusskin</t>
  </si>
  <si>
    <t>555-555-5616</t>
  </si>
  <si>
    <t>212-779-3660</t>
  </si>
  <si>
    <t xml:space="preserve">2001 Marcus Ave., Ste. N100  </t>
  </si>
  <si>
    <t>shari.lusskin@mssm.edu</t>
  </si>
  <si>
    <t>212-696-9411</t>
  </si>
  <si>
    <t>161 Madison Avenue, Ste. 10NW</t>
  </si>
  <si>
    <t>555-555-5617</t>
  </si>
  <si>
    <t>Michele C.</t>
  </si>
  <si>
    <t>Schemery Zicolello</t>
  </si>
  <si>
    <t xml:space="preserve">2001 Marcus Ave., Suite N100  </t>
  </si>
  <si>
    <t>Michael Zicolello</t>
  </si>
  <si>
    <t>570-321-7554</t>
  </si>
  <si>
    <t>333 Market Street</t>
  </si>
  <si>
    <t>Williamsport</t>
  </si>
  <si>
    <t>17701</t>
  </si>
  <si>
    <t>Altman Spence Mitchell &amp; Brown, P.C.</t>
  </si>
  <si>
    <t>Stephen Altman</t>
  </si>
  <si>
    <t>stephen.altman@altmanspence.com</t>
  </si>
  <si>
    <t>10306 Eaton Place, Ste 200</t>
  </si>
  <si>
    <t>555-555-5618</t>
  </si>
  <si>
    <t>Atkins</t>
  </si>
  <si>
    <t>David Laudano</t>
  </si>
  <si>
    <t>203-381-9494</t>
  </si>
  <si>
    <t>2192 Main Street</t>
  </si>
  <si>
    <t>06615</t>
  </si>
  <si>
    <t xml:space="preserve">120 Broadway    </t>
  </si>
  <si>
    <t>Ahmuty, Demers &amp; McManus</t>
  </si>
  <si>
    <t>555-555-5619</t>
  </si>
  <si>
    <t>Glenn Kaminska</t>
  </si>
  <si>
    <t>(631) 244-0219 x5413</t>
  </si>
  <si>
    <t>glenn.kaminska@admlaw.com</t>
  </si>
  <si>
    <t>(631) 244-0250</t>
  </si>
  <si>
    <t>640 Johnson Ave, Ste 103</t>
  </si>
  <si>
    <t>Bohemia</t>
  </si>
  <si>
    <t>11716</t>
  </si>
  <si>
    <t>Foley Law Firm</t>
  </si>
  <si>
    <t>Thomas Foley</t>
  </si>
  <si>
    <t>570-342-8194</t>
  </si>
  <si>
    <t xml:space="preserve">200 Summit Lake Drive  </t>
  </si>
  <si>
    <t>220 Penn Ave, Suite 2</t>
  </si>
  <si>
    <t>PO Box 1108</t>
  </si>
  <si>
    <t>555-555-5620</t>
  </si>
  <si>
    <t>18501-1108</t>
  </si>
  <si>
    <t>Poore, Roth &amp; Robinson, P.C.</t>
  </si>
  <si>
    <t>555-555-5621</t>
  </si>
  <si>
    <t>Robert Brown</t>
  </si>
  <si>
    <t>406.497.1200</t>
  </si>
  <si>
    <t>rcb@prrlaw.com</t>
  </si>
  <si>
    <t>1341 Harrison Ave.</t>
  </si>
  <si>
    <t>2000</t>
  </si>
  <si>
    <t>Packin</t>
  </si>
  <si>
    <t xml:space="preserve">220 East 42nd Street  </t>
  </si>
  <si>
    <t>Kountz</t>
  </si>
  <si>
    <t>555-555-5622</t>
  </si>
  <si>
    <t>Robert B.</t>
  </si>
  <si>
    <t>Greifinger</t>
  </si>
  <si>
    <t>Nutile Pitz &amp; Associates</t>
  </si>
  <si>
    <t>Maria Nutile</t>
  </si>
  <si>
    <t>702-307-4870</t>
  </si>
  <si>
    <t>maria@nutilepitz.com</t>
  </si>
  <si>
    <t>1070 West Horizon Ridge Parkway, Suite 210</t>
  </si>
  <si>
    <t xml:space="preserve">220 East 42nd St.  </t>
  </si>
  <si>
    <t>Richard Callery</t>
  </si>
  <si>
    <t>302-577-3420</t>
  </si>
  <si>
    <t>302-577-3416</t>
  </si>
  <si>
    <t>200 S. Adams St.</t>
  </si>
  <si>
    <t>Amberley</t>
  </si>
  <si>
    <t>Norman Sussman</t>
  </si>
  <si>
    <t>212-588-9722</t>
  </si>
  <si>
    <t>DeMaria, Jr.</t>
  </si>
  <si>
    <t>212-588-9721</t>
  </si>
  <si>
    <t>150 E. 58th Street, 27th Floor</t>
  </si>
  <si>
    <t>10155</t>
  </si>
  <si>
    <t>555-555-5623</t>
  </si>
  <si>
    <t>Young, Ricchiuti, Caldwell &amp; Heller, LLC</t>
  </si>
  <si>
    <t xml:space="preserve">90 Merrick Avenue, Ste 401  </t>
  </si>
  <si>
    <t>Richard Abraham</t>
  </si>
  <si>
    <t>267-546-1000</t>
  </si>
  <si>
    <t>1600 Market Street, Suite 3800</t>
  </si>
  <si>
    <t>A. Richard</t>
  </si>
  <si>
    <t>William Brooks</t>
  </si>
  <si>
    <t>631-761-7086</t>
  </si>
  <si>
    <t>555-555-5624</t>
  </si>
  <si>
    <t>225 Eastview Dr.</t>
  </si>
  <si>
    <t>Central Islip</t>
  </si>
  <si>
    <t>11722</t>
  </si>
  <si>
    <t>Daniel Freidlin</t>
  </si>
  <si>
    <t>516-222-8503</t>
  </si>
  <si>
    <t>freidd@mcblaw.com</t>
  </si>
  <si>
    <t>516-222-8513</t>
  </si>
  <si>
    <t>90 Merrick Avenue, Ste 401</t>
  </si>
  <si>
    <t>Robert Halvorsen</t>
  </si>
  <si>
    <t>804-784-2240</t>
  </si>
  <si>
    <t>rahalvorsen@vcu.edu</t>
  </si>
  <si>
    <t>1761 Wild Turkey Lane</t>
  </si>
  <si>
    <t>Crozier</t>
  </si>
  <si>
    <t>23039</t>
  </si>
  <si>
    <t>Diagnostic Radiology</t>
  </si>
  <si>
    <t>555-555-5625</t>
  </si>
  <si>
    <t>East Side Surgical Group, Inc.</t>
  </si>
  <si>
    <t>Steven Cohen</t>
  </si>
  <si>
    <t>401-312-0023</t>
  </si>
  <si>
    <t>401-312-0006</t>
  </si>
  <si>
    <t>407 East Avenue, Suite 200</t>
  </si>
  <si>
    <t>Pawtucket</t>
  </si>
  <si>
    <t>02860</t>
  </si>
  <si>
    <t>Surgery</t>
  </si>
  <si>
    <t>Hassett</t>
  </si>
  <si>
    <t>The Renaissance Center</t>
  </si>
  <si>
    <t>Francis Collini</t>
  </si>
  <si>
    <t>570-674-6525</t>
  </si>
  <si>
    <t>collini@collini.com</t>
  </si>
  <si>
    <t>555-555-5626</t>
  </si>
  <si>
    <t>570-674-6520</t>
  </si>
  <si>
    <t>113 Memorial Highway</t>
  </si>
  <si>
    <t>Shavertown</t>
  </si>
  <si>
    <t>18708</t>
  </si>
  <si>
    <t>555-555-5627</t>
  </si>
  <si>
    <t>Plastic Surgery</t>
  </si>
  <si>
    <t>Paul Wax</t>
  </si>
  <si>
    <t>602-881-5966</t>
  </si>
  <si>
    <t>paul.wax@gmail.com</t>
  </si>
  <si>
    <t>5431  E. Cheryl Drive</t>
  </si>
  <si>
    <t>Paradise Valley</t>
  </si>
  <si>
    <t>85253</t>
  </si>
  <si>
    <t xml:space="preserve">20 Corporate Woods Blvd.  </t>
  </si>
  <si>
    <t>Medical Toxicology</t>
  </si>
  <si>
    <t>Goff</t>
  </si>
  <si>
    <t>Martin Buxton</t>
  </si>
  <si>
    <t>804-323-8282</t>
  </si>
  <si>
    <t>7101 Jahnke Road</t>
  </si>
  <si>
    <t>555-555-5628</t>
  </si>
  <si>
    <t>23225</t>
  </si>
  <si>
    <t>Charleson</t>
  </si>
  <si>
    <t>Arnold Merriam</t>
  </si>
  <si>
    <t xml:space="preserve">496 Main Street  </t>
  </si>
  <si>
    <t>718-918-6523</t>
  </si>
  <si>
    <t>718-918-6590</t>
  </si>
  <si>
    <t>Jacobi Medical Center, Dept. of Psychiatry, Room 145</t>
  </si>
  <si>
    <t>1400 Pelham Parkway South</t>
  </si>
  <si>
    <t>10461</t>
  </si>
  <si>
    <t>Conway</t>
  </si>
  <si>
    <t>555-555-5629</t>
  </si>
  <si>
    <t xml:space="preserve">1620 Liberty Building    </t>
  </si>
  <si>
    <t>Sarah Lustig, RN, CLCP</t>
  </si>
  <si>
    <t>Life Care Planner</t>
  </si>
  <si>
    <t>Wilfred</t>
  </si>
  <si>
    <t>Comprehensive Psychological Services, LLC</t>
  </si>
  <si>
    <t>Marc Harari, PhD</t>
  </si>
  <si>
    <t>Psychologist</t>
  </si>
  <si>
    <t>Kiehl</t>
  </si>
  <si>
    <t>1816 Bull Street</t>
  </si>
  <si>
    <t>29201</t>
  </si>
  <si>
    <t>Peter DMaria, Jr.</t>
  </si>
  <si>
    <t>Logback</t>
  </si>
  <si>
    <t>555-555-5630</t>
  </si>
  <si>
    <t>Timothy Michaels</t>
  </si>
  <si>
    <t>Sheridan Building, Ste. 1003</t>
  </si>
  <si>
    <t>125 South 9th Street</t>
  </si>
  <si>
    <t>Wade</t>
  </si>
  <si>
    <t>Byrd</t>
  </si>
  <si>
    <t xml:space="preserve">250 S. Clinton Street, Ste. 600  </t>
  </si>
  <si>
    <t>13202</t>
  </si>
  <si>
    <t>Barry, McTierman &amp; Wedinger</t>
  </si>
  <si>
    <t>Richard Wedinger</t>
  </si>
  <si>
    <t>732-225-3510</t>
  </si>
  <si>
    <t>1024 Amboy Avenue</t>
  </si>
  <si>
    <t>Edison</t>
  </si>
  <si>
    <t>08837</t>
  </si>
  <si>
    <t>555-555-5631</t>
  </si>
  <si>
    <t>Steven Samuel, Esquire</t>
  </si>
  <si>
    <t>516-326-2100</t>
  </si>
  <si>
    <t>516-326-2365</t>
  </si>
  <si>
    <t>1979 Marcus Ave., Ste. 210</t>
  </si>
  <si>
    <t>Genevieve</t>
  </si>
  <si>
    <t xml:space="preserve">250 S. Clinton Street, Suite 600  </t>
  </si>
  <si>
    <t>Gloria Baciewicz</t>
  </si>
  <si>
    <t>585.275.3161</t>
  </si>
  <si>
    <t>gloria_baciewicz@urmc.rochester.edu</t>
  </si>
  <si>
    <t>601 Elmwood  Ave., Box PSYCH</t>
  </si>
  <si>
    <t>555-555-5632</t>
  </si>
  <si>
    <t>Maria</t>
  </si>
  <si>
    <t>14642</t>
  </si>
  <si>
    <t xml:space="preserve">New York City 100 Park Avenue, 16th Floor </t>
  </si>
  <si>
    <t>Bill Roy; 185 for Junior Associate</t>
  </si>
  <si>
    <t>Polsinelli Shugart, PC</t>
  </si>
  <si>
    <t>Christopher Johnson</t>
  </si>
  <si>
    <t>555-555-5633</t>
  </si>
  <si>
    <t>816-395-0652</t>
  </si>
  <si>
    <t>cjohnson@polsinelli.com</t>
  </si>
  <si>
    <t>816-817-0284</t>
  </si>
  <si>
    <t>Twelve Wyandotte Plaza</t>
  </si>
  <si>
    <t>Randy</t>
  </si>
  <si>
    <t>120 West 12th Street, Suite 1800</t>
  </si>
  <si>
    <t>64105-1929</t>
  </si>
  <si>
    <t xml:space="preserve">23 Sly Street  </t>
  </si>
  <si>
    <t>Lubin &amp; Meyer, P.C.</t>
  </si>
  <si>
    <t>Nicholas Cappiello, Esquire</t>
  </si>
  <si>
    <t>617-720-4447</t>
  </si>
  <si>
    <t>100 City Hall Plaza</t>
  </si>
  <si>
    <t>Kale E.</t>
  </si>
  <si>
    <t>555-555-5634</t>
  </si>
  <si>
    <t>Kirkland, PhD</t>
  </si>
  <si>
    <t>Solomon Rosengarten</t>
  </si>
  <si>
    <t>718-627-4460</t>
  </si>
  <si>
    <t>1704 Avenue M</t>
  </si>
  <si>
    <t>11230</t>
  </si>
  <si>
    <t xml:space="preserve">170 Hamilton Avenue  </t>
  </si>
  <si>
    <t>Shari</t>
  </si>
  <si>
    <t>Lusskin</t>
  </si>
  <si>
    <t>Joseph V. Penn</t>
  </si>
  <si>
    <t>936-436-1148</t>
  </si>
  <si>
    <t>jopenn@utmb.edu</t>
  </si>
  <si>
    <t>936-436-1906</t>
  </si>
  <si>
    <t>130 Medical Center Parkway, Suite 7</t>
  </si>
  <si>
    <t>Huntsville</t>
  </si>
  <si>
    <t>555-555-5635</t>
  </si>
  <si>
    <t>77340</t>
  </si>
  <si>
    <t xml:space="preserve">150 East 42nd St.  </t>
  </si>
  <si>
    <t>555-555-5636</t>
  </si>
  <si>
    <t>Propes &amp; Kaveny</t>
  </si>
  <si>
    <t>Elizabeth Kaveny</t>
  </si>
  <si>
    <t>312-334-3100</t>
  </si>
  <si>
    <t>883 W. Jackson Blvd.</t>
  </si>
  <si>
    <t>Ste. 200</t>
  </si>
  <si>
    <t xml:space="preserve">150 E 42nd Street  </t>
  </si>
  <si>
    <t>Joseph Palumbo</t>
  </si>
  <si>
    <t>401-846-5200</t>
  </si>
  <si>
    <t>294 Valley Road</t>
  </si>
  <si>
    <t>02842</t>
  </si>
  <si>
    <t>Stephen Billick</t>
  </si>
  <si>
    <t>11 East 68 Street, Suite 1-B</t>
  </si>
  <si>
    <t>10665</t>
  </si>
  <si>
    <t>Bruce Rosen</t>
  </si>
  <si>
    <t>Zicolello</t>
  </si>
  <si>
    <t>555-555-5637</t>
  </si>
  <si>
    <t>Gordon, Sibell &amp; Iannone, PLLC</t>
  </si>
  <si>
    <t>James Iannone</t>
  </si>
  <si>
    <t>516-333-5000</t>
  </si>
  <si>
    <t>400 Garden City Plaza, Suite 400</t>
  </si>
  <si>
    <t>Garden City</t>
  </si>
  <si>
    <t>11530</t>
  </si>
  <si>
    <t>Laudano</t>
  </si>
  <si>
    <t>Davis, Bethune &amp; Jones, LLC</t>
  </si>
  <si>
    <t>Bethune Scott</t>
  </si>
  <si>
    <t>Glenn</t>
  </si>
  <si>
    <t>Kaminska</t>
  </si>
  <si>
    <t>Stephen Woodley</t>
  </si>
  <si>
    <t>314-241-5620</t>
  </si>
  <si>
    <t>314-241-4140</t>
  </si>
  <si>
    <t>701 Market Street, Suite 800</t>
  </si>
  <si>
    <t>555-555-5638</t>
  </si>
  <si>
    <t xml:space="preserve">301 East Fourth St.  </t>
  </si>
  <si>
    <t>Foley</t>
  </si>
  <si>
    <t>555-555-5639</t>
  </si>
  <si>
    <t>John Norinsberg and Cohen &amp; Fitch, LLP</t>
  </si>
  <si>
    <t>John Norinsberg</t>
  </si>
  <si>
    <t>212-791-5396</t>
  </si>
  <si>
    <t>212-374-9115</t>
  </si>
  <si>
    <t>225 Broadway, Suite 2700</t>
  </si>
  <si>
    <t xml:space="preserve">600 Superior Ave, East Suite 2100 </t>
  </si>
  <si>
    <t>44144</t>
  </si>
  <si>
    <t>Pincus &amp; Gordon, Esq.</t>
  </si>
  <si>
    <t>Geral Gordon</t>
  </si>
  <si>
    <t>Nutile</t>
  </si>
  <si>
    <t>83 Patterson Street</t>
  </si>
  <si>
    <t>New Brunswick</t>
  </si>
  <si>
    <t>08903</t>
  </si>
  <si>
    <t>555-555-5640</t>
  </si>
  <si>
    <t>Brown Chiari LLP</t>
  </si>
  <si>
    <t>Michael Drumm</t>
  </si>
  <si>
    <t>(716) 681-7190</t>
  </si>
  <si>
    <t>5775 Broadway</t>
  </si>
  <si>
    <t>Lancaster</t>
  </si>
  <si>
    <t>14086</t>
  </si>
  <si>
    <t xml:space="preserve">1400 Midland Bldg, 101 Prospect Ave West  </t>
  </si>
  <si>
    <t>44115</t>
  </si>
  <si>
    <t>Bethany Murray</t>
  </si>
  <si>
    <t>Norman</t>
  </si>
  <si>
    <t>Sussman</t>
  </si>
  <si>
    <t>(216) 687-1311</t>
  </si>
  <si>
    <t>10/1/14 Added for Surety; probate</t>
  </si>
  <si>
    <t>bmurray@reminger.com</t>
  </si>
  <si>
    <t>101 West Prospect Avenue, Suite 1400</t>
  </si>
  <si>
    <t>555-555-5641</t>
  </si>
  <si>
    <t xml:space="preserve">338 S High Street, 2nd Floor  </t>
  </si>
  <si>
    <t>Univeristy of Cincinnati Medical School</t>
  </si>
  <si>
    <t>Abraham</t>
  </si>
  <si>
    <t>Daniel Nelson</t>
  </si>
  <si>
    <t>555-555-5642</t>
  </si>
  <si>
    <t>Gregory Schwartzman</t>
  </si>
  <si>
    <t>484-444-0695</t>
  </si>
  <si>
    <t>126 Mill Brook Lane</t>
  </si>
  <si>
    <t>Brooks</t>
  </si>
  <si>
    <t>Media</t>
  </si>
  <si>
    <t>19063</t>
  </si>
  <si>
    <t>Radiologic Physics</t>
  </si>
  <si>
    <t xml:space="preserve">125 W Central Parkway  </t>
  </si>
  <si>
    <t>Law Office of Lisa T. Meeks</t>
  </si>
  <si>
    <t>Freidlin</t>
  </si>
  <si>
    <t>Lisa Meeks</t>
  </si>
  <si>
    <t>513-639-7000</t>
  </si>
  <si>
    <t>215 E. 9th Street</t>
  </si>
  <si>
    <t>Sinapi, Formisano &amp; Company, Ltd</t>
  </si>
  <si>
    <t>V. Edward Formisano</t>
  </si>
  <si>
    <t>401-944-9690</t>
  </si>
  <si>
    <t>555-555-5643</t>
  </si>
  <si>
    <t>401-943-9040</t>
  </si>
  <si>
    <t>100 Midway Place, Suite I</t>
  </si>
  <si>
    <t>Halvorsen</t>
  </si>
  <si>
    <t>02920</t>
  </si>
  <si>
    <t>Zuckerman Spaeder, LLP</t>
  </si>
  <si>
    <t>P. Andrew Torrez</t>
  </si>
  <si>
    <t>410-332-0444</t>
  </si>
  <si>
    <t>atorrez@zuckerman.com</t>
  </si>
  <si>
    <t xml:space="preserve">100 Franklin's Row, 34305 Solon Rd  </t>
  </si>
  <si>
    <t>410-659-0436</t>
  </si>
  <si>
    <t>100 East Pratt Street, Suite 2440</t>
  </si>
  <si>
    <t>Fieger, Fieger, Kenney, Johnson &amp; Giroux, P.C.</t>
  </si>
  <si>
    <t>Geoffrey Fieger</t>
  </si>
  <si>
    <t>248-355-5555</t>
  </si>
  <si>
    <t>44139</t>
  </si>
  <si>
    <t>g.fieger@fiegerlaw.com</t>
  </si>
  <si>
    <t>19390 West Ten Mile Road</t>
  </si>
  <si>
    <t>Wall Huntington Trial Law</t>
  </si>
  <si>
    <t>555-555-5644</t>
  </si>
  <si>
    <t>Francis</t>
  </si>
  <si>
    <t>Collini</t>
  </si>
  <si>
    <t>Larry Wall</t>
  </si>
  <si>
    <t>555-555-5645</t>
  </si>
  <si>
    <t>316-665-7223</t>
  </si>
  <si>
    <t>larry@whtriallaw.com</t>
  </si>
  <si>
    <t>2024 N. Woodlawn, Suite 406</t>
  </si>
  <si>
    <t>Wax</t>
  </si>
  <si>
    <t>Witchita</t>
  </si>
  <si>
    <t>67208</t>
  </si>
  <si>
    <t>O'Neil Davis Attorney at Law</t>
  </si>
  <si>
    <t>O'Neil Davis</t>
  </si>
  <si>
    <t>Buxton</t>
  </si>
  <si>
    <t>odavislaw@aol.com</t>
  </si>
  <si>
    <t xml:space="preserve">One Prestige Place, Suite 700  </t>
  </si>
  <si>
    <t>5017 E. 21st St. N.</t>
  </si>
  <si>
    <t>45342</t>
  </si>
  <si>
    <t>555-555-5646</t>
  </si>
  <si>
    <t>Layser &amp; Freiwald</t>
  </si>
  <si>
    <t>Glenn Ellis</t>
  </si>
  <si>
    <t>215-875-8000</t>
  </si>
  <si>
    <t>Merriam</t>
  </si>
  <si>
    <t>1500 Walnut Street,  18th Floor</t>
  </si>
  <si>
    <t xml:space="preserve">1100 Superior Ave, Suite 1314  </t>
  </si>
  <si>
    <t>The Brady Law Firm</t>
  </si>
  <si>
    <t>James Brady</t>
  </si>
  <si>
    <t>44114</t>
  </si>
  <si>
    <t>Sarah</t>
  </si>
  <si>
    <t>816-229-9195</t>
  </si>
  <si>
    <t>Lustig, RN, CLCP</t>
  </si>
  <si>
    <t>816-229-9196</t>
  </si>
  <si>
    <t>801 West Vesper Street</t>
  </si>
  <si>
    <t>Blue Springs</t>
  </si>
  <si>
    <t>64015</t>
  </si>
  <si>
    <t>555-555-5647</t>
  </si>
  <si>
    <t xml:space="preserve">2200 PNC Center 201 East Fifth Street </t>
  </si>
  <si>
    <t>555-555-5648</t>
  </si>
  <si>
    <t>Anzalone Law Offices</t>
  </si>
  <si>
    <t>William Anzalone</t>
  </si>
  <si>
    <t>570-825-2719</t>
  </si>
  <si>
    <t>98 South Franklin Street</t>
  </si>
  <si>
    <t>Wilkes Barre</t>
  </si>
  <si>
    <t>18701</t>
  </si>
  <si>
    <t xml:space="preserve">600 Superior Avenue, East, Suite  2100  </t>
  </si>
  <si>
    <t>Barbara Ziv</t>
  </si>
  <si>
    <t>Dr.</t>
  </si>
  <si>
    <t>Jr Partner 255; Jr Associate 195</t>
  </si>
  <si>
    <t>Harari, PhD</t>
  </si>
  <si>
    <t>Stevens, Hinds &amp; White, P.C.</t>
  </si>
  <si>
    <t>555-555-5649</t>
  </si>
  <si>
    <t>Lennox Hinds</t>
  </si>
  <si>
    <t>212-864-4445</t>
  </si>
  <si>
    <t>lawfirmshw@yahoo.com</t>
  </si>
  <si>
    <t>212-222-2680</t>
  </si>
  <si>
    <t>116 West 111th Street</t>
  </si>
  <si>
    <t>10026</t>
  </si>
  <si>
    <t>DMaria, Jr.</t>
  </si>
  <si>
    <t>McLean Hospital</t>
  </si>
  <si>
    <t>115 Mill Street`</t>
  </si>
  <si>
    <t>Bill Roy; 195 for Junior Associate</t>
  </si>
  <si>
    <t>555-555-5650</t>
  </si>
  <si>
    <t>Marsh, Rickard &amp; Bryan, P.C.</t>
  </si>
  <si>
    <t>555-555-5651</t>
  </si>
  <si>
    <t>David Marsh</t>
  </si>
  <si>
    <t>205-879-1981</t>
  </si>
  <si>
    <t>dmarsh@mrblaw.com</t>
  </si>
  <si>
    <t>205-879-1986</t>
  </si>
  <si>
    <t>800 Shades Creek Parkway</t>
  </si>
  <si>
    <t>Suite 600-D</t>
  </si>
  <si>
    <t>Michaels</t>
  </si>
  <si>
    <t xml:space="preserve">Capitol Square Office Bldg 65 East State St, 4th Floor </t>
  </si>
  <si>
    <t>Law Offices ofPaul L. Jacobs, P.C.</t>
  </si>
  <si>
    <t>Paul Jacobs</t>
  </si>
  <si>
    <t>312-543-7806</t>
  </si>
  <si>
    <t>312-529-4120</t>
  </si>
  <si>
    <t>161 N. Clark St., Suite 2925</t>
  </si>
  <si>
    <t>555-555-5652</t>
  </si>
  <si>
    <t>Theodore J. Bednarek &amp; Associates</t>
  </si>
  <si>
    <t xml:space="preserve">Capitol Square Office Building 65 East State St., 4th Floor </t>
  </si>
  <si>
    <t>555-555-5653</t>
  </si>
  <si>
    <t xml:space="preserve">1400 Midland Building 101 West Prospect Ave, Suite 1400 </t>
  </si>
  <si>
    <t>Wedinger</t>
  </si>
  <si>
    <t>555-555-5654</t>
  </si>
  <si>
    <t xml:space="preserve">1400 Midland Building 101 West Prospect Avenue, Suite 1400 </t>
  </si>
  <si>
    <t>Samuel, Esquire</t>
  </si>
  <si>
    <t>815-722-5322</t>
  </si>
  <si>
    <t>815-722-5352</t>
  </si>
  <si>
    <t>63 W. Jefferson Street, Suite 203</t>
  </si>
  <si>
    <t>Joliet</t>
  </si>
  <si>
    <t>60432</t>
  </si>
  <si>
    <t>Targum &amp; Britton, LLP</t>
  </si>
  <si>
    <t>Andrew Targum</t>
  </si>
  <si>
    <t>212-349-2727</t>
  </si>
  <si>
    <t>233 Broadway, Suite 2707</t>
  </si>
  <si>
    <t>555-555-5655</t>
  </si>
  <si>
    <t>Wilke. Fleury, Hoffely, Gould &amp; Birney, LLP</t>
  </si>
  <si>
    <t>Donald Lounsbury</t>
  </si>
  <si>
    <t>916-441-2430</t>
  </si>
  <si>
    <t>dlounsbury@wilkefleury.com</t>
  </si>
  <si>
    <t>916-442-6664</t>
  </si>
  <si>
    <t>400 Capitol Mall, Twenty-Second Floor</t>
  </si>
  <si>
    <t xml:space="preserve">1400 Midland Building 101 Prospect Avenue, West </t>
  </si>
  <si>
    <t>95814</t>
  </si>
  <si>
    <t>Gloria</t>
  </si>
  <si>
    <t>Baciewicz</t>
  </si>
  <si>
    <t>R&amp;D Strategic Solutions</t>
  </si>
  <si>
    <t>James McGarity</t>
  </si>
  <si>
    <t>M.S.</t>
  </si>
  <si>
    <t>404-505-9711</t>
  </si>
  <si>
    <t>jmcgarity@rd-ss.com</t>
  </si>
  <si>
    <t>404-505-9781</t>
  </si>
  <si>
    <t>5982 Haddon Place</t>
  </si>
  <si>
    <t>Mableton</t>
  </si>
  <si>
    <t>30126</t>
  </si>
  <si>
    <t>555-555-5656</t>
  </si>
  <si>
    <t xml:space="preserve">200 Courtyard Square 80 South Summit Street </t>
  </si>
  <si>
    <t>Philip McCullough, M.D.</t>
  </si>
  <si>
    <t>312-695-3680</t>
  </si>
  <si>
    <t>201 E. Huron Street, Ste. 11-100</t>
  </si>
  <si>
    <t>555-555-5657</t>
  </si>
  <si>
    <t>60611</t>
  </si>
  <si>
    <t>Michael Allen, M.D.</t>
  </si>
  <si>
    <t>Aurora</t>
  </si>
  <si>
    <t>80045</t>
  </si>
  <si>
    <t xml:space="preserve">11 Federal Plaza Central, Suite 300  </t>
  </si>
  <si>
    <t>Youngstown</t>
  </si>
  <si>
    <t>44503</t>
  </si>
  <si>
    <t>Richard Weisler</t>
  </si>
  <si>
    <t>919-872-5900</t>
  </si>
  <si>
    <t>700 Spring Forest Road</t>
  </si>
  <si>
    <t>Suite 125</t>
  </si>
  <si>
    <t>Cappiello, Esquire</t>
  </si>
  <si>
    <t>555-555-5658</t>
  </si>
  <si>
    <t>Grower Ketcham</t>
  </si>
  <si>
    <t>Jack E. Holt, III</t>
  </si>
  <si>
    <t>407-423-9545</t>
  </si>
  <si>
    <t>jackeholtiii@growerketcham.com</t>
  </si>
  <si>
    <t>407-425-7104</t>
  </si>
  <si>
    <t>Solomon</t>
  </si>
  <si>
    <t>901 N Lake Destiny Road, Suite 450</t>
  </si>
  <si>
    <t>Rosengarten</t>
  </si>
  <si>
    <t>Maitland</t>
  </si>
  <si>
    <t xml:space="preserve">237 W. Washington Row  </t>
  </si>
  <si>
    <t>32751</t>
  </si>
  <si>
    <t>Law Office of Fuerst Ittleman</t>
  </si>
  <si>
    <t>Joseph V.</t>
  </si>
  <si>
    <t>Matthew J. Seamon</t>
  </si>
  <si>
    <t>Penn</t>
  </si>
  <si>
    <t>, Esq., PharmD</t>
  </si>
  <si>
    <t>305-350-5690</t>
  </si>
  <si>
    <t>555-555-5659</t>
  </si>
  <si>
    <t>mseamon@fuerstlaw.com</t>
  </si>
  <si>
    <t>305-371-8989</t>
  </si>
  <si>
    <t xml:space="preserve">525 Vine Street Suite 1700 </t>
  </si>
  <si>
    <t>555-555-5660</t>
  </si>
  <si>
    <t>Nicholas Balland</t>
  </si>
  <si>
    <t>703-522-0598</t>
  </si>
  <si>
    <t>703-522-0597</t>
  </si>
  <si>
    <t>2300 Clarendon Blvd, Ste 710</t>
  </si>
  <si>
    <t>22201-3398</t>
  </si>
  <si>
    <t>555-555-5661</t>
  </si>
  <si>
    <t>David Zevin</t>
  </si>
  <si>
    <t>(516) 849-5335</t>
  </si>
  <si>
    <t>55 Cedar Drvie</t>
  </si>
  <si>
    <t>Roslyn</t>
  </si>
  <si>
    <t>Elizabeth</t>
  </si>
  <si>
    <t>Kaveny</t>
  </si>
  <si>
    <t>11576</t>
  </si>
  <si>
    <t xml:space="preserve">580 South High St., Suite 200  </t>
  </si>
  <si>
    <t>Austa S. Devlin</t>
  </si>
  <si>
    <t>adevlin@hpmb.com</t>
  </si>
  <si>
    <t>Palumbo</t>
  </si>
  <si>
    <t>555-555-5662</t>
  </si>
  <si>
    <t xml:space="preserve">405 Madison Ave., 8th Floor  </t>
  </si>
  <si>
    <t>Billick</t>
  </si>
  <si>
    <t>Rosen</t>
  </si>
  <si>
    <t>555-555-5663</t>
  </si>
  <si>
    <t>Iannone</t>
  </si>
  <si>
    <t xml:space="preserve">The Tower at Erieview 1301 East 9th Street, Suite 1900 </t>
  </si>
  <si>
    <t>555-555-5664</t>
  </si>
  <si>
    <t>Woodley</t>
  </si>
  <si>
    <t>Godosky &amp; Gentile, P.C.</t>
  </si>
  <si>
    <t>David Godosky</t>
  </si>
  <si>
    <t xml:space="preserve">1220 N Walker, Po Box 60140  </t>
  </si>
  <si>
    <t>(212)742-9700</t>
  </si>
  <si>
    <t>61 Broadway - 20th Floor</t>
  </si>
  <si>
    <t>Fisher Rushmer, PA</t>
  </si>
  <si>
    <t>Philip King, Jr.</t>
  </si>
  <si>
    <t>407-535-4846</t>
  </si>
  <si>
    <t>pking@fisherlawfirm.com</t>
  </si>
  <si>
    <t>73103</t>
  </si>
  <si>
    <t>407-535-4847</t>
  </si>
  <si>
    <t>390 North Orange Avenue</t>
  </si>
  <si>
    <t>Suite 2200 (32801)</t>
  </si>
  <si>
    <t>PO Box 3753</t>
  </si>
  <si>
    <t>32802-3753</t>
  </si>
  <si>
    <t>555-555-5665</t>
  </si>
  <si>
    <t>Jeffrey Kimmel</t>
  </si>
  <si>
    <t>233 Broadway</t>
  </si>
  <si>
    <t>Suite 950</t>
  </si>
  <si>
    <t>Stephen E. Klausner, Esq. LLC</t>
  </si>
  <si>
    <t>Stephen Klausner</t>
  </si>
  <si>
    <t>908-685-1552</t>
  </si>
  <si>
    <t>seklausner@yahoo.com</t>
  </si>
  <si>
    <t>908-526-8233</t>
  </si>
  <si>
    <t>40 South Main Street</t>
  </si>
  <si>
    <t>Manville</t>
  </si>
  <si>
    <t>08835</t>
  </si>
  <si>
    <t>555-555-5666</t>
  </si>
  <si>
    <t>Distasio &amp; Kowalski LLC</t>
  </si>
  <si>
    <t>Michael Kowalski</t>
  </si>
  <si>
    <t>(570) 822-1400</t>
  </si>
  <si>
    <t>15 Public Square, Suite 501</t>
  </si>
  <si>
    <t>Argyropoulos &amp; Bender</t>
  </si>
  <si>
    <t>Michael Bender</t>
  </si>
  <si>
    <t>718-777-1777</t>
  </si>
  <si>
    <t>michaelsbender@aol.com</t>
  </si>
  <si>
    <t>31-01 Broadway, 4th Floor</t>
  </si>
  <si>
    <t>Astoria</t>
  </si>
  <si>
    <t>11106</t>
  </si>
  <si>
    <t>Mark Olfson</t>
  </si>
  <si>
    <t>212-543-5293</t>
  </si>
  <si>
    <t>mo49@columbia.edu</t>
  </si>
  <si>
    <t>212-568-3534</t>
  </si>
  <si>
    <t>Box 24, 1051 Riverside Drive</t>
  </si>
  <si>
    <t>10032</t>
  </si>
  <si>
    <t>Joseph McEvoy</t>
  </si>
  <si>
    <t>300 Veazey Road</t>
  </si>
  <si>
    <t>Norinsberg</t>
  </si>
  <si>
    <t>Butner</t>
  </si>
  <si>
    <t>27509</t>
  </si>
  <si>
    <t>Robert Cox</t>
  </si>
  <si>
    <t>Geral</t>
  </si>
  <si>
    <t>555-555-5667</t>
  </si>
  <si>
    <t>McKiernan Hessler</t>
  </si>
  <si>
    <t>Daniel McKiernan</t>
  </si>
  <si>
    <t>401-223-1400</t>
  </si>
  <si>
    <t>401-223-1401</t>
  </si>
  <si>
    <t>243 North Main Street</t>
  </si>
  <si>
    <t>Drumm</t>
  </si>
  <si>
    <t xml:space="preserve">105 N Hudson, 10th Floor, Po Box 1937  </t>
  </si>
  <si>
    <t>585-275-3161</t>
  </si>
  <si>
    <t>University of Rochester, School of Medicine and Dentistry</t>
  </si>
  <si>
    <t>601 Elmwood Ave</t>
  </si>
  <si>
    <t>73101</t>
  </si>
  <si>
    <t>PSYCH</t>
  </si>
  <si>
    <t>555-555-5668</t>
  </si>
  <si>
    <t xml:space="preserve">1220 N Walker, PO Box 60140  </t>
  </si>
  <si>
    <t>Sanocki, Newman &amp; Turret, LLP</t>
  </si>
  <si>
    <t>David Turret</t>
  </si>
  <si>
    <t>Bethany</t>
  </si>
  <si>
    <t>Murray</t>
  </si>
  <si>
    <t>212-962-1190</t>
  </si>
  <si>
    <t>225 Broadway, 8th Floor</t>
  </si>
  <si>
    <t>Hall, Ansley, Rodgers &amp; Condry P.C.</t>
  </si>
  <si>
    <t>Benjamin Stringer</t>
  </si>
  <si>
    <t>417-890-8700</t>
  </si>
  <si>
    <t>bstringer@hallansley.com</t>
  </si>
  <si>
    <t>417-890-8855</t>
  </si>
  <si>
    <t>1370 E. Primrose, Ste A</t>
  </si>
  <si>
    <t>65804</t>
  </si>
  <si>
    <t>Schwartzman</t>
  </si>
  <si>
    <t>555-555-5669</t>
  </si>
  <si>
    <t>Garrett Burris</t>
  </si>
  <si>
    <t>314-275-7070</t>
  </si>
  <si>
    <t>226 S. Woods Mill Road #46W</t>
  </si>
  <si>
    <t>Chesterfield</t>
  </si>
  <si>
    <t>63017-3663</t>
  </si>
  <si>
    <t>Virginia Institute-Neuropsych</t>
  </si>
  <si>
    <t>David Ross</t>
  </si>
  <si>
    <t>dross@vaneuropsychiatry.org</t>
  </si>
  <si>
    <t>866-586-8977</t>
  </si>
  <si>
    <t>Meeks</t>
  </si>
  <si>
    <t>Gerald C. Canaan, II</t>
  </si>
  <si>
    <t>555-555-5670</t>
  </si>
  <si>
    <t xml:space="preserve">9175 South Yale Ave, Ste. 300  </t>
  </si>
  <si>
    <t>74137</t>
  </si>
  <si>
    <t>555-555-5671</t>
  </si>
  <si>
    <t xml:space="preserve">211 North Robertson, Suite 800  </t>
  </si>
  <si>
    <t>V. Edward</t>
  </si>
  <si>
    <t>jcanaan@hdjn.com</t>
  </si>
  <si>
    <t>Formisano</t>
  </si>
  <si>
    <t>4701 Cox Road, Suite 400</t>
  </si>
  <si>
    <t>P. Andrew</t>
  </si>
  <si>
    <t>Torrez</t>
  </si>
  <si>
    <t>555-555-5672</t>
  </si>
  <si>
    <t>Geoffrey</t>
  </si>
  <si>
    <t>Fieger</t>
  </si>
  <si>
    <t>Lustig Consulting, LLC</t>
  </si>
  <si>
    <t>410 Mill Street, Ste. 101</t>
  </si>
  <si>
    <t>Mount Pleasant</t>
  </si>
  <si>
    <t>29464</t>
  </si>
  <si>
    <t>Wall</t>
  </si>
  <si>
    <t>555-555-5673</t>
  </si>
  <si>
    <t>Dave McAlister, M.D.</t>
  </si>
  <si>
    <t>404-262-2250</t>
  </si>
  <si>
    <t>Piedmont Psychiatric Clinic</t>
  </si>
  <si>
    <t>1938 Peachtree Road, NW, Ste. 505</t>
  </si>
  <si>
    <t xml:space="preserve">1717 S Boulder, Suite 900  </t>
  </si>
  <si>
    <t>74119</t>
  </si>
  <si>
    <t>O'Neil</t>
  </si>
  <si>
    <t>555-555-5674</t>
  </si>
  <si>
    <t xml:space="preserve">1109 North Francis  </t>
  </si>
  <si>
    <t>555-555-5675</t>
  </si>
  <si>
    <t>Bruce Greenstein</t>
  </si>
  <si>
    <t>718-918-3060</t>
  </si>
  <si>
    <t>Ellis</t>
  </si>
  <si>
    <t>718-918-4469</t>
  </si>
  <si>
    <t xml:space="preserve">1001 SW Fifth Ave, Suite 2000  </t>
  </si>
  <si>
    <t>97204</t>
  </si>
  <si>
    <t>Bronx Lebanon Hospital</t>
  </si>
  <si>
    <t>Rene Elkin</t>
  </si>
  <si>
    <t>Brady</t>
  </si>
  <si>
    <t>718-960-1334</t>
  </si>
  <si>
    <t>1650 Grand Concourse</t>
  </si>
  <si>
    <t>555-555-5676</t>
  </si>
  <si>
    <t>10457</t>
  </si>
  <si>
    <t>Rye Ridge Orthopaedics Assocs.</t>
  </si>
  <si>
    <t xml:space="preserve">111 SW Fifth Ave, Suite 4300  </t>
  </si>
  <si>
    <t>Charles Totero</t>
  </si>
  <si>
    <t>Anzalone</t>
  </si>
  <si>
    <t>914-934-3360</t>
  </si>
  <si>
    <t>2700 Westchester Ave. Suite 105</t>
  </si>
  <si>
    <t>Purchase</t>
  </si>
  <si>
    <t>Barbara</t>
  </si>
  <si>
    <t>Ziv</t>
  </si>
  <si>
    <t>555-555-5677</t>
  </si>
  <si>
    <t xml:space="preserve">111 SW 5th Ave Ste 2700  </t>
  </si>
  <si>
    <t>Lennox</t>
  </si>
  <si>
    <t>Hinds</t>
  </si>
  <si>
    <t>10577</t>
  </si>
  <si>
    <t>Orthopaedic Surgery</t>
  </si>
  <si>
    <t>555-555-5678</t>
  </si>
  <si>
    <t>Eldar Mayouhas</t>
  </si>
  <si>
    <t>emayouhas@gordon-silber.com</t>
  </si>
  <si>
    <t>Marsh</t>
  </si>
  <si>
    <t>555-555-5679</t>
  </si>
  <si>
    <t>Ross, Legan, Rosenberg, Zelen &amp; Flaks LLP</t>
  </si>
  <si>
    <t>Clifford Zelen</t>
  </si>
  <si>
    <t>212-967-8500</t>
  </si>
  <si>
    <t>450 Seventh Avenue</t>
  </si>
  <si>
    <t>10123</t>
  </si>
  <si>
    <t>555-555-5680</t>
  </si>
  <si>
    <t xml:space="preserve">9755 SW Barnes Rd Ste 650  </t>
  </si>
  <si>
    <t>Laura Herzog</t>
  </si>
  <si>
    <t>97225</t>
  </si>
  <si>
    <t>(908) 238-0131</t>
  </si>
  <si>
    <t>(610) 868-1702</t>
  </si>
  <si>
    <t>14 Moebus Place</t>
  </si>
  <si>
    <t>Darius Chafizadeh</t>
  </si>
  <si>
    <t>914-683-1212</t>
  </si>
  <si>
    <t>914-683-1210</t>
  </si>
  <si>
    <t>445 Hamilton Ave, Suite 1206</t>
  </si>
  <si>
    <t>Targum</t>
  </si>
  <si>
    <t>555-555-5681</t>
  </si>
  <si>
    <t>Francis Mondimore, MD</t>
  </si>
  <si>
    <t>410-614-1730</t>
  </si>
  <si>
    <t>fmondimo@jhmi.edu</t>
  </si>
  <si>
    <t>410-955-0152</t>
  </si>
  <si>
    <t>600 North Wolfe Street</t>
  </si>
  <si>
    <t>21287</t>
  </si>
  <si>
    <t>Salvi, Schostok &amp; Pritchard, P.C.</t>
  </si>
  <si>
    <t>Patrick Salvi</t>
  </si>
  <si>
    <t>312-372-1227</t>
  </si>
  <si>
    <t>312-372-3720</t>
  </si>
  <si>
    <t>22 W. Washington, Suite 1600</t>
  </si>
  <si>
    <t>555-555-5682</t>
  </si>
  <si>
    <t>Law Offices of Thomas R. Ashley</t>
  </si>
  <si>
    <t>Thomas Ashley</t>
  </si>
  <si>
    <t>973-623-0501</t>
  </si>
  <si>
    <t xml:space="preserve">12725 SW 66th Ave., Ste. 205  </t>
  </si>
  <si>
    <t>50 Park Place, Suite 1400</t>
  </si>
  <si>
    <t>Lounsbury</t>
  </si>
  <si>
    <t>555-555-5683</t>
  </si>
  <si>
    <t>Relles, Long &amp; Milliken, LLP</t>
  </si>
  <si>
    <t>Kevin Milliken</t>
  </si>
  <si>
    <t>608-257-2243</t>
  </si>
  <si>
    <t>301 N. Broom Street</t>
  </si>
  <si>
    <t>53703</t>
  </si>
  <si>
    <t>555-555-5684</t>
  </si>
  <si>
    <t>Joseph Borchelt</t>
  </si>
  <si>
    <t>(513) 455-4014</t>
  </si>
  <si>
    <t>jborchelt@reminger.com</t>
  </si>
  <si>
    <t>(513) 721-2553</t>
  </si>
  <si>
    <t xml:space="preserve">2592 E. Barnett Rd.  </t>
  </si>
  <si>
    <t>McGarity</t>
  </si>
  <si>
    <t>555-555-5685</t>
  </si>
  <si>
    <t>John McIntyre</t>
  </si>
  <si>
    <t xml:space="preserve">1000 SW Broadway, Ste. 2000  </t>
  </si>
  <si>
    <t>585-473-3730</t>
  </si>
  <si>
    <t>jmcintyre@unityhealth.org</t>
  </si>
  <si>
    <t>585-473-3741</t>
  </si>
  <si>
    <t>2000Winton Road South</t>
  </si>
  <si>
    <t>Bldg. 4, Suite 303</t>
  </si>
  <si>
    <t>14618</t>
  </si>
  <si>
    <t>555-555-5686</t>
  </si>
  <si>
    <t xml:space="preserve">1000 S.W. Broadway 20th and 21st Floors </t>
  </si>
  <si>
    <t>McCullough, M.D.</t>
  </si>
  <si>
    <t>555-555-5687</t>
  </si>
  <si>
    <t>John Donovan, III</t>
  </si>
  <si>
    <t>(617)523-6010</t>
  </si>
  <si>
    <t>(617) 227-0927</t>
  </si>
  <si>
    <t>O'Brien Law Firm, PLLC</t>
  </si>
  <si>
    <t>Micheal O'Brien</t>
  </si>
  <si>
    <t>(212) 269-2290</t>
  </si>
  <si>
    <t>mobrienlaw@gmail.com</t>
  </si>
  <si>
    <t>(212) 943-2300</t>
  </si>
  <si>
    <t>30 Wall Street, 8th Floor</t>
  </si>
  <si>
    <t>Logan &amp; Peterson</t>
  </si>
  <si>
    <t>William Logan</t>
  </si>
  <si>
    <t xml:space="preserve">1300 SW 5th Avenue, Ste. 3400  </t>
  </si>
  <si>
    <t>(816) 842-2500</t>
  </si>
  <si>
    <t>97201</t>
  </si>
  <si>
    <t>(816) 842-9980</t>
  </si>
  <si>
    <t>428 W. 42nd Street</t>
  </si>
  <si>
    <t>64111</t>
  </si>
  <si>
    <t>James O'Donnell</t>
  </si>
  <si>
    <t>555-555-5688</t>
  </si>
  <si>
    <t>, PharmD</t>
  </si>
  <si>
    <t>(847) 304-0333</t>
  </si>
  <si>
    <t>jim@pharmaconsultantinc.com</t>
  </si>
  <si>
    <t>(847) 304-4440</t>
  </si>
  <si>
    <t>Allen, M.D.</t>
  </si>
  <si>
    <t>117 S. Cook Street, #353</t>
  </si>
  <si>
    <t>Cousineau McGuire Chartered</t>
  </si>
  <si>
    <t>Tamara L. Novotny</t>
  </si>
  <si>
    <t>952-546-8400</t>
  </si>
  <si>
    <t xml:space="preserve">2000 One Main Place 101 S.W. Main Street </t>
  </si>
  <si>
    <t>tnovotny@cousineaulaw.com</t>
  </si>
  <si>
    <t>952-546-0628</t>
  </si>
  <si>
    <t>Weisler</t>
  </si>
  <si>
    <t>1550 Utica Avenue South, Ste. 600</t>
  </si>
  <si>
    <t>555-555-5689</t>
  </si>
  <si>
    <t xml:space="preserve">888 SW Fifth Avenue, Suite 600  </t>
  </si>
  <si>
    <t>555-555-5690</t>
  </si>
  <si>
    <t xml:space="preserve">608 Washington Rd., Suite 200  </t>
  </si>
  <si>
    <t>Stephen Pokiniewski, Jr.</t>
  </si>
  <si>
    <t>15228</t>
  </si>
  <si>
    <t>215-735-1130</t>
  </si>
  <si>
    <t>1710 Spruce Street</t>
  </si>
  <si>
    <t>555-555-5691</t>
  </si>
  <si>
    <t>McEwan, Martinez &amp; Dukes, PA</t>
  </si>
  <si>
    <t>Rafael E. Martinez</t>
  </si>
  <si>
    <t>407-423-8571</t>
  </si>
  <si>
    <t>108 E. Central Blvd.</t>
  </si>
  <si>
    <t>PO Box 753</t>
  </si>
  <si>
    <t>Jack E.</t>
  </si>
  <si>
    <t>Holt, III</t>
  </si>
  <si>
    <t xml:space="preserve">707 Grant Street, 38th Floor  </t>
  </si>
  <si>
    <t>15219</t>
  </si>
  <si>
    <t>Dyller Law Firm</t>
  </si>
  <si>
    <t>Barry Dyller</t>
  </si>
  <si>
    <t>570-829-4860</t>
  </si>
  <si>
    <t>570-825-6675</t>
  </si>
  <si>
    <t>88 North Franklin Street</t>
  </si>
  <si>
    <t>Wilkes-Barre</t>
  </si>
  <si>
    <t>555-555-5692</t>
  </si>
  <si>
    <t xml:space="preserve">650 Washington Rd Ste 700  </t>
  </si>
  <si>
    <t>Fritz Law Firm, PLLC</t>
  </si>
  <si>
    <t>Matthew J.</t>
  </si>
  <si>
    <t>Jon Fritz</t>
  </si>
  <si>
    <t>202-251-5746</t>
  </si>
  <si>
    <t>Seamon</t>
  </si>
  <si>
    <t>222 S. Broadway St.</t>
  </si>
  <si>
    <t>42450</t>
  </si>
  <si>
    <t>555-555-5693</t>
  </si>
  <si>
    <t xml:space="preserve">450 Sentry Parkway, Suite 200  </t>
  </si>
  <si>
    <t>Blue Bell</t>
  </si>
  <si>
    <t>19422</t>
  </si>
  <si>
    <t>Hogan &amp; Willig</t>
  </si>
  <si>
    <t>Balland</t>
  </si>
  <si>
    <t>John Lacata, Esquire</t>
  </si>
  <si>
    <t>716.636.7600</t>
  </si>
  <si>
    <t>2410 North Forest Road, Ste. 301</t>
  </si>
  <si>
    <t>Amherst</t>
  </si>
  <si>
    <t>14068</t>
  </si>
  <si>
    <t>555-555-5694</t>
  </si>
  <si>
    <t>Sands Anderson</t>
  </si>
  <si>
    <t>David McKenzie</t>
  </si>
  <si>
    <t>(919) 309-0904</t>
  </si>
  <si>
    <t>dmckenzie@sandsanderson.com</t>
  </si>
  <si>
    <t>(919) 597-9290</t>
  </si>
  <si>
    <t>4101 Lake Boone Trail</t>
  </si>
  <si>
    <t>Suite 100</t>
  </si>
  <si>
    <t>27607-7506</t>
  </si>
  <si>
    <t>Zevin</t>
  </si>
  <si>
    <t xml:space="preserve">525 William Penn Place, Suite 3700  </t>
  </si>
  <si>
    <t>The Zemel Law Firm</t>
  </si>
  <si>
    <t>Fred Zemel</t>
  </si>
  <si>
    <t>973-622-5297</t>
  </si>
  <si>
    <t>Zemel Plaza</t>
  </si>
  <si>
    <t>70 Clinton Ave.</t>
  </si>
  <si>
    <t>07114</t>
  </si>
  <si>
    <t>555-555-5695</t>
  </si>
  <si>
    <t>Austa S.</t>
  </si>
  <si>
    <t xml:space="preserve">20 Stanwix St  11th Floor  </t>
  </si>
  <si>
    <t>Devlin</t>
  </si>
  <si>
    <t>Frank Dowling</t>
  </si>
  <si>
    <t>15222</t>
  </si>
  <si>
    <t>631-656-0472</t>
  </si>
  <si>
    <t>555-555-5696</t>
  </si>
  <si>
    <t>631-656-0634</t>
  </si>
  <si>
    <t>1727 Veterans Memorial Highway, Ste. 300</t>
  </si>
  <si>
    <t>Islandia</t>
  </si>
  <si>
    <t>11749</t>
  </si>
  <si>
    <t xml:space="preserve">1700 Market Street, Suite 1418  </t>
  </si>
  <si>
    <t>Elder &amp; Good, PLLC</t>
  </si>
  <si>
    <t>Chad Elder, Esquire</t>
  </si>
  <si>
    <t>502.365.2800</t>
  </si>
  <si>
    <t>celder@eldergood.com</t>
  </si>
  <si>
    <t>502.365.2801</t>
  </si>
  <si>
    <t>159 St. Matthews Ave., Ste. 1</t>
  </si>
  <si>
    <t>555-555-5697</t>
  </si>
  <si>
    <t>Stevens &amp; Weiss</t>
  </si>
  <si>
    <t>Don Weiss</t>
  </si>
  <si>
    <t>210-223-1604</t>
  </si>
  <si>
    <t>14310 Northbrook Dr.</t>
  </si>
  <si>
    <t>78232</t>
  </si>
  <si>
    <t xml:space="preserve">2000 Market St, Suite 2300  </t>
  </si>
  <si>
    <t>The Voss Law Firm, P.C.</t>
  </si>
  <si>
    <t>Bill Voss</t>
  </si>
  <si>
    <t>713-861-0015</t>
  </si>
  <si>
    <t>bill.voss@vosslawfirm.com</t>
  </si>
  <si>
    <t>713-861-0021</t>
  </si>
  <si>
    <t>26619 Interstte 45South</t>
  </si>
  <si>
    <t>The Woodlands</t>
  </si>
  <si>
    <t>Godosky</t>
  </si>
  <si>
    <t>77380</t>
  </si>
  <si>
    <t>555-555-5698</t>
  </si>
  <si>
    <t>Solis &amp; Smith, P.C.</t>
  </si>
  <si>
    <t>Paul Smith</t>
  </si>
  <si>
    <t>210-223-5000</t>
  </si>
  <si>
    <t>paul@solisandsmithlaw.com</t>
  </si>
  <si>
    <t>210-223-5007</t>
  </si>
  <si>
    <t>555-555-5699</t>
  </si>
  <si>
    <t>12703 Spectrum Drive, Suite 100</t>
  </si>
  <si>
    <t>78249</t>
  </si>
  <si>
    <t>King, Jr.</t>
  </si>
  <si>
    <t>Gravely &amp; Pearson, LLP</t>
  </si>
  <si>
    <t>Matthew Pearson</t>
  </si>
  <si>
    <t xml:space="preserve">125 North Washington Avenue, Suite 240  </t>
  </si>
  <si>
    <t>210-472-1111</t>
  </si>
  <si>
    <t>mpearson@gplawfirm.com</t>
  </si>
  <si>
    <t>210-472-1110</t>
  </si>
  <si>
    <t>425 Soledad, Suite 600</t>
  </si>
  <si>
    <t>555-555-5700</t>
  </si>
  <si>
    <t>Rawls McNelis &amp; Mitchell, PC</t>
  </si>
  <si>
    <t>Paul Walkinshaw</t>
  </si>
  <si>
    <t>703-934-6069</t>
  </si>
  <si>
    <t>pwalkinshaw@rawlsmcnelis.com</t>
  </si>
  <si>
    <t>11350 Random Hills Road, Suite 800</t>
  </si>
  <si>
    <t xml:space="preserve">One Logan Square 130 N 18th St, 26th Fl </t>
  </si>
  <si>
    <t>Kimmel</t>
  </si>
  <si>
    <t>Added 2/1/2015</t>
  </si>
  <si>
    <t>Altman Spence Mitchell &amp; Brown, PC</t>
  </si>
  <si>
    <t>Susan Mitchell</t>
  </si>
  <si>
    <t>susan.mitchell@altmanspence.com</t>
  </si>
  <si>
    <t>10306 Eaton Place, Ste. 200</t>
  </si>
  <si>
    <t>555-555-5701</t>
  </si>
  <si>
    <t xml:space="preserve">43 Leopard Rd, Suite 301 Paoli Executive Green II </t>
  </si>
  <si>
    <t>Paoli</t>
  </si>
  <si>
    <t>19301</t>
  </si>
  <si>
    <t>Klausner</t>
  </si>
  <si>
    <t>Law Office of Denise J. Lukins, PLLC</t>
  </si>
  <si>
    <t>Denise Lukins</t>
  </si>
  <si>
    <t>555-555-5702</t>
  </si>
  <si>
    <t>360-448-2854</t>
  </si>
  <si>
    <t>dlukins@lukinslaw.com</t>
  </si>
  <si>
    <t>10000 NE 7th Avenue, Ste. 403</t>
  </si>
  <si>
    <t>Vancouver</t>
  </si>
  <si>
    <t>98685</t>
  </si>
  <si>
    <t>45-5383104</t>
  </si>
  <si>
    <t>Montgomery Purdue Blankinship &amp; Austin PLLC</t>
  </si>
  <si>
    <t>Scott Easter</t>
  </si>
  <si>
    <t>206-682-7090</t>
  </si>
  <si>
    <t>sbe@mpba.com</t>
  </si>
  <si>
    <t>206-625-9534</t>
  </si>
  <si>
    <t>701 Fifth Avenue, Ste. 5500</t>
  </si>
  <si>
    <t>91-953-4487</t>
  </si>
  <si>
    <t>Brennan, Manna &amp; Diamond, LLC</t>
  </si>
  <si>
    <t>Scott Sandrock</t>
  </si>
  <si>
    <t>(330) 253-4367</t>
  </si>
  <si>
    <t>spsandrock@bmdllc.com</t>
  </si>
  <si>
    <t>75 E. Market Street</t>
  </si>
  <si>
    <t>Pietragallo, Gordon, Alfano,Bosick &amp;  Raspanti, LLP</t>
  </si>
  <si>
    <t>Tyler Smith</t>
  </si>
  <si>
    <t>412-263-1835</t>
  </si>
  <si>
    <t>tjs1@pietragallo.com</t>
  </si>
  <si>
    <t>412-263-4241</t>
  </si>
  <si>
    <t>One Oxford Center, 38th Floor</t>
  </si>
  <si>
    <t>Kowalski</t>
  </si>
  <si>
    <t>Chesney and Nichols, LLP</t>
  </si>
  <si>
    <t>555-555-5703</t>
  </si>
  <si>
    <t>John Janowski</t>
  </si>
  <si>
    <t>516-378-1700</t>
  </si>
  <si>
    <t>2305 Grand Ave</t>
  </si>
  <si>
    <t>Baldwin</t>
  </si>
  <si>
    <t>11510</t>
  </si>
  <si>
    <t>555-555-5704</t>
  </si>
  <si>
    <t>Phillip Muskin</t>
  </si>
  <si>
    <t xml:space="preserve">Northridge Office Plaza 117 VIP Drive, Suite 310 </t>
  </si>
  <si>
    <t>Wexford</t>
  </si>
  <si>
    <t>15090</t>
  </si>
  <si>
    <t>Bender</t>
  </si>
  <si>
    <t>555-555-5705</t>
  </si>
  <si>
    <t>Olfson</t>
  </si>
  <si>
    <t xml:space="preserve">2000 Market Street, Suite 2300  </t>
  </si>
  <si>
    <t>Richard Blum</t>
  </si>
  <si>
    <t>McEvoy</t>
  </si>
  <si>
    <t>555-555-5706</t>
  </si>
  <si>
    <t>Moritt, Hock &amp; Haroff, LLP</t>
  </si>
  <si>
    <t>Benjamin Geizhals</t>
  </si>
  <si>
    <t>Of Counsel</t>
  </si>
  <si>
    <t xml:space="preserve">P.O. Box 533  </t>
  </si>
  <si>
    <t>516-873-2000</t>
  </si>
  <si>
    <t>400 Garden City Plaza</t>
  </si>
  <si>
    <t>McKiernan</t>
  </si>
  <si>
    <t>555-555-5707</t>
  </si>
  <si>
    <t xml:space="preserve">Thirty-Eighth Floor, One Oxford Centre  </t>
  </si>
  <si>
    <t>Foley, Mansfield</t>
  </si>
  <si>
    <t>Kevin O'Connor</t>
  </si>
  <si>
    <t>305-438-9899</t>
  </si>
  <si>
    <t>4770 Biscayne Blvd, Ste 1000</t>
  </si>
  <si>
    <t>555-555-5708</t>
  </si>
  <si>
    <t>33137</t>
  </si>
  <si>
    <t>Turret</t>
  </si>
  <si>
    <t xml:space="preserve">200 Berwyn Park, Suite 102 920 Cassatt Road  </t>
  </si>
  <si>
    <t>Childs McCune, LLC</t>
  </si>
  <si>
    <t>Steven Michalek</t>
  </si>
  <si>
    <t>303-296-7300</t>
  </si>
  <si>
    <t>smichalek@childsmccune.com</t>
  </si>
  <si>
    <t>821 17th Street, Suite 500</t>
  </si>
  <si>
    <t>Stringer</t>
  </si>
  <si>
    <t>Garrett</t>
  </si>
  <si>
    <t>Burris</t>
  </si>
  <si>
    <t>Chatham &amp; Baricevic Law Firm</t>
  </si>
  <si>
    <t>Robert Jones</t>
  </si>
  <si>
    <t>4010 N. Illinois Street,  Suite 1</t>
  </si>
  <si>
    <t>Swansea</t>
  </si>
  <si>
    <t>James Terzian</t>
  </si>
  <si>
    <t>Gerald C.</t>
  </si>
  <si>
    <t>,MD</t>
  </si>
  <si>
    <t>Canaan, II</t>
  </si>
  <si>
    <t>607-729-9280</t>
  </si>
  <si>
    <t>jterzian@lourdes.com</t>
  </si>
  <si>
    <t>2512 Oak Hollow Road</t>
  </si>
  <si>
    <t>Bean, Gentry, Wheeler &amp; Peternell, PLLC</t>
  </si>
  <si>
    <t>Stephen S. Manning</t>
  </si>
  <si>
    <t>360-357-2852</t>
  </si>
  <si>
    <t>smanning@bgwp.net</t>
  </si>
  <si>
    <t>360-786-6943</t>
  </si>
  <si>
    <t>910 Lakeridge Way SW</t>
  </si>
  <si>
    <t>Olympia</t>
  </si>
  <si>
    <t>98502</t>
  </si>
  <si>
    <t>Walker, Allen, Grice, Ammons &amp; Foy, LLP</t>
  </si>
  <si>
    <t>Jerry A. Allen, Jr.</t>
  </si>
  <si>
    <t>PO Box 2047</t>
  </si>
  <si>
    <t>Dave</t>
  </si>
  <si>
    <t>McAlister, M.D.</t>
  </si>
  <si>
    <t>Goldsboro</t>
  </si>
  <si>
    <t>27533</t>
  </si>
  <si>
    <t>Speights &amp; Worrich</t>
  </si>
  <si>
    <t>555-555-5709</t>
  </si>
  <si>
    <t xml:space="preserve">1000 Bank Towers 321 Spruce Street </t>
  </si>
  <si>
    <t>Greenstein</t>
  </si>
  <si>
    <t>Shelly Enyhart</t>
  </si>
  <si>
    <t>555-555-5710</t>
  </si>
  <si>
    <t>210-495-9789</t>
  </si>
  <si>
    <t xml:space="preserve">87 S. Commerce Way, Suite 740  </t>
  </si>
  <si>
    <t>shelly@speightsfirm.com</t>
  </si>
  <si>
    <t>Rene</t>
  </si>
  <si>
    <t>210-495-6790</t>
  </si>
  <si>
    <t>Elkin</t>
  </si>
  <si>
    <t>1350 North Loop 1604 East, Suite 104</t>
  </si>
  <si>
    <t>Totero</t>
  </si>
  <si>
    <t>Eldar</t>
  </si>
  <si>
    <t>Mayouhas</t>
  </si>
  <si>
    <t>Zelen</t>
  </si>
  <si>
    <t>Hope &amp; Causey</t>
  </si>
  <si>
    <t>John Causey</t>
  </si>
  <si>
    <t>936-441-4673</t>
  </si>
  <si>
    <t>POB 3188</t>
  </si>
  <si>
    <t>77305</t>
  </si>
  <si>
    <t>The Mostyn Law Firm</t>
  </si>
  <si>
    <t>555-555-5711</t>
  </si>
  <si>
    <t>Gregory Cox</t>
  </si>
  <si>
    <t>Darius</t>
  </si>
  <si>
    <t>Chafizadeh</t>
  </si>
  <si>
    <t>409-832-2777</t>
  </si>
  <si>
    <t>409-832-2703</t>
  </si>
  <si>
    <t>6280 Delaware Street</t>
  </si>
  <si>
    <t>Beaumont</t>
  </si>
  <si>
    <t>77706</t>
  </si>
  <si>
    <t>Mondimore, MD</t>
  </si>
  <si>
    <t>Cristobal Galindo</t>
  </si>
  <si>
    <t>713-228-3030</t>
  </si>
  <si>
    <t>stormcase@galindolaw.com</t>
  </si>
  <si>
    <t>713-228-3003</t>
  </si>
  <si>
    <t>4151 Southwest Freeway, Suite 602</t>
  </si>
  <si>
    <t xml:space="preserve">305 Linden St.  </t>
  </si>
  <si>
    <t>Daley Orton, LLC</t>
  </si>
  <si>
    <t>Kevin Daley</t>
  </si>
  <si>
    <t>401-921-5901 x307</t>
  </si>
  <si>
    <t>300 Jefferson Blvd, Suite 105</t>
  </si>
  <si>
    <t>Warick</t>
  </si>
  <si>
    <t>02888</t>
  </si>
  <si>
    <t>Michael Epstein</t>
  </si>
  <si>
    <t>201-845-5962</t>
  </si>
  <si>
    <t>340 West Passaic Street</t>
  </si>
  <si>
    <t>Rochelle Park</t>
  </si>
  <si>
    <t>07662</t>
  </si>
  <si>
    <t>555-555-5712</t>
  </si>
  <si>
    <t>Zuger Kirmis &amp; Smith</t>
  </si>
  <si>
    <t>Tracy Kolb</t>
  </si>
  <si>
    <t>701-223-2711</t>
  </si>
  <si>
    <t>Salvi</t>
  </si>
  <si>
    <t>tkolb@zkslaw.com</t>
  </si>
  <si>
    <t>701-223-7387</t>
  </si>
  <si>
    <t>PO Box 1695</t>
  </si>
  <si>
    <t>316 N. 5th Street</t>
  </si>
  <si>
    <t>58502</t>
  </si>
  <si>
    <t xml:space="preserve">305 North Front St.  </t>
  </si>
  <si>
    <t>Napoli, Bern, Ripka Shkolnik, LLP</t>
  </si>
  <si>
    <t>Danielle Brenner</t>
  </si>
  <si>
    <t>212-267-3700</t>
  </si>
  <si>
    <t>350 5th Ave, Suite 7413</t>
  </si>
  <si>
    <t>Ashley</t>
  </si>
  <si>
    <t>10118</t>
  </si>
  <si>
    <t>555-555-5713</t>
  </si>
  <si>
    <t xml:space="preserve">3101 Emrick Boulevard, Suite 310 CrownePointe Corp Center </t>
  </si>
  <si>
    <t>18020</t>
  </si>
  <si>
    <t>Milliken</t>
  </si>
  <si>
    <t>Miller Goler Faeges Lapine LLP</t>
  </si>
  <si>
    <t>Deborah Michelson</t>
  </si>
  <si>
    <t>216-696-3366</t>
  </si>
  <si>
    <t>1301 East 9th Street, Suite 2700</t>
  </si>
  <si>
    <t>Steven Zwick</t>
  </si>
  <si>
    <t>949-699-4444</t>
  </si>
  <si>
    <t>25909 Pala, Suite 340</t>
  </si>
  <si>
    <t>Mission Viejo</t>
  </si>
  <si>
    <t>92691</t>
  </si>
  <si>
    <t>555-555-5714</t>
  </si>
  <si>
    <t>Florida Clinical Practice Association</t>
  </si>
  <si>
    <t>Martha Brown</t>
  </si>
  <si>
    <t>Forensic Psychiatry-Department of Psychiatry</t>
  </si>
  <si>
    <t>PO Box 103424</t>
  </si>
  <si>
    <t>32610</t>
  </si>
  <si>
    <t xml:space="preserve">2000 Market Street, 13th Floor  </t>
  </si>
  <si>
    <t>Borchelt</t>
  </si>
  <si>
    <t>Wingert Grebing Brubaker &amp; Juskie, LLP</t>
  </si>
  <si>
    <t>Eric Dietz</t>
  </si>
  <si>
    <t>619-232-8151</t>
  </si>
  <si>
    <t>edeitz@wingertlaw.com</t>
  </si>
  <si>
    <t>619-232-4665</t>
  </si>
  <si>
    <t>Naren Chaganti</t>
  </si>
  <si>
    <t>650-248-7011</t>
  </si>
  <si>
    <t>314-434-4663</t>
  </si>
  <si>
    <t>713 The Hamptons Lane</t>
  </si>
  <si>
    <t>Town &amp; Country</t>
  </si>
  <si>
    <t>555-555-5715</t>
  </si>
  <si>
    <t>63017</t>
  </si>
  <si>
    <t>Todd Worrich</t>
  </si>
  <si>
    <t>210-495-6789</t>
  </si>
  <si>
    <t>1350 North Loop 1604 E, Suite 104</t>
  </si>
  <si>
    <t>76232</t>
  </si>
  <si>
    <t>Peterson, Farris, Byrd &amp; Parker</t>
  </si>
  <si>
    <t>Tom Farris</t>
  </si>
  <si>
    <t>tfarris@pf-lawfirm.com</t>
  </si>
  <si>
    <t>PO Box 9620</t>
  </si>
  <si>
    <t>Amarillo</t>
  </si>
  <si>
    <t>79105</t>
  </si>
  <si>
    <t>Vernick &amp; Assoicaties</t>
  </si>
  <si>
    <t>Michael McCubbin</t>
  </si>
  <si>
    <t>443-333-4044</t>
  </si>
  <si>
    <t>mmcubbin@vernicklegal.com</t>
  </si>
  <si>
    <t>410-263-6583</t>
  </si>
  <si>
    <t>104 West Street</t>
  </si>
  <si>
    <t>POB 551</t>
  </si>
  <si>
    <t>McIntyre</t>
  </si>
  <si>
    <t>21404-0551</t>
  </si>
  <si>
    <t>Donovan, III</t>
  </si>
  <si>
    <t>LeClairRyan</t>
  </si>
  <si>
    <t>Kelvin L. Newsome</t>
  </si>
  <si>
    <t>757-624-1454</t>
  </si>
  <si>
    <t>kelvin.newsome@leclairryan.com</t>
  </si>
  <si>
    <t>757-624-3773</t>
  </si>
  <si>
    <t>999 Waterside Dr., Ste. 2100</t>
  </si>
  <si>
    <t>Micheal</t>
  </si>
  <si>
    <t>Logan</t>
  </si>
  <si>
    <t>Coakley Lammert Co. LPA</t>
  </si>
  <si>
    <t>555-555-5716</t>
  </si>
  <si>
    <t>(216) 777-1104</t>
  </si>
  <si>
    <t>george@coakleylammert.com</t>
  </si>
  <si>
    <t>1100 Superior Ave, Suite 1314</t>
  </si>
  <si>
    <t>Barton Law Firm</t>
  </si>
  <si>
    <t>Daniel Barton</t>
  </si>
  <si>
    <t>713-227-4747</t>
  </si>
  <si>
    <t>dbarton@bartonlawgroup.com</t>
  </si>
  <si>
    <t>713-621-5900</t>
  </si>
  <si>
    <t>1201 Shepherd Drive</t>
  </si>
  <si>
    <t>O'Connell &amp; Aronowitz</t>
  </si>
  <si>
    <t>Michael McDermott</t>
  </si>
  <si>
    <t>518-462-5601</t>
  </si>
  <si>
    <t>mmcdermott@oalaw.com</t>
  </si>
  <si>
    <t>518-462-6486</t>
  </si>
  <si>
    <t>54 State St.</t>
  </si>
  <si>
    <t>9th Floor</t>
  </si>
  <si>
    <t>555-555-5717</t>
  </si>
  <si>
    <t>12207</t>
  </si>
  <si>
    <t>John Hendrick, Jr.</t>
  </si>
  <si>
    <t>321-725-1499</t>
  </si>
  <si>
    <t>2201 Dairy Road</t>
  </si>
  <si>
    <t>Melbourne</t>
  </si>
  <si>
    <t>32904</t>
  </si>
  <si>
    <t>Tamara L.</t>
  </si>
  <si>
    <t>Novotny</t>
  </si>
  <si>
    <t>555-555-5718</t>
  </si>
  <si>
    <t>Pokiniewski, Jr.</t>
  </si>
  <si>
    <t xml:space="preserve">10 Weybosset Street, Suite 900  </t>
  </si>
  <si>
    <t>Peick Boyer Law Group, PS</t>
  </si>
  <si>
    <t>John Peick</t>
  </si>
  <si>
    <t>2903</t>
  </si>
  <si>
    <t>800-513-7617</t>
  </si>
  <si>
    <t>jpeick@peicklaw.com</t>
  </si>
  <si>
    <t>Rafael E.</t>
  </si>
  <si>
    <t>3633 136th Place SE, Ste. 205</t>
  </si>
  <si>
    <t>Martinez</t>
  </si>
  <si>
    <t>Bellevue</t>
  </si>
  <si>
    <t>98006</t>
  </si>
  <si>
    <t>555-555-5719</t>
  </si>
  <si>
    <t xml:space="preserve">72 Pine Street, Ste 300  </t>
  </si>
  <si>
    <t>02960</t>
  </si>
  <si>
    <t>Brian Gannon</t>
  </si>
  <si>
    <t>bgannon@reminger.com</t>
  </si>
  <si>
    <t>Dyller</t>
  </si>
  <si>
    <t>Jon</t>
  </si>
  <si>
    <t>Fritz</t>
  </si>
  <si>
    <t>Lacata, Esquire</t>
  </si>
  <si>
    <t>Curtis, Thaxter, Stevens, Broder &amp; Micoleau, LLC</t>
  </si>
  <si>
    <t>John Gleason</t>
  </si>
  <si>
    <t>207-774-9000</t>
  </si>
  <si>
    <t>jgleason@curtisthaxter.com</t>
  </si>
  <si>
    <t>207-775-0612</t>
  </si>
  <si>
    <t>One Canal Plaza</t>
  </si>
  <si>
    <t>Suite 1000</t>
  </si>
  <si>
    <t>04101</t>
  </si>
  <si>
    <t>McKenzie</t>
  </si>
  <si>
    <t>RivkinRadler</t>
  </si>
  <si>
    <t>Christopher Kutner</t>
  </si>
  <si>
    <t>MarcusBonsib, LLC</t>
  </si>
  <si>
    <t>Bruce Marcus</t>
  </si>
  <si>
    <t>301-441-3000</t>
  </si>
  <si>
    <t>301-441-3003</t>
  </si>
  <si>
    <t>6411 Ivy Lane, Suite 116</t>
  </si>
  <si>
    <t>Greenbelt</t>
  </si>
  <si>
    <t>20770</t>
  </si>
  <si>
    <t>Zemel</t>
  </si>
  <si>
    <t>Bangs, McCullen, Butler, Foye &amp; Simmons, LLP</t>
  </si>
  <si>
    <t>Daniel F. Duffy</t>
  </si>
  <si>
    <t>605-343-1040</t>
  </si>
  <si>
    <t>dduffy@bangsmccullen.com</t>
  </si>
  <si>
    <t>605-343-1503</t>
  </si>
  <si>
    <t>333 West Boulevard</t>
  </si>
  <si>
    <t>P.O. Box 2670</t>
  </si>
  <si>
    <t>57709-2670</t>
  </si>
  <si>
    <t>Dowling</t>
  </si>
  <si>
    <t>555-555-5720</t>
  </si>
  <si>
    <t>Mandi Karvis</t>
  </si>
  <si>
    <t>mandi.karvis@sandersparks.com</t>
  </si>
  <si>
    <t>Chad</t>
  </si>
  <si>
    <t>Elder, Esquire</t>
  </si>
  <si>
    <t>Don</t>
  </si>
  <si>
    <t>File, Payne, Scherer &amp; Brown</t>
  </si>
  <si>
    <t>Bill H. File</t>
  </si>
  <si>
    <t>304-253-3358</t>
  </si>
  <si>
    <t>304-255-5136</t>
  </si>
  <si>
    <t xml:space="preserve">10 Weybosset Street  </t>
  </si>
  <si>
    <t>130 Main St., Law Building</t>
  </si>
  <si>
    <t>Beckley</t>
  </si>
  <si>
    <t>25802</t>
  </si>
  <si>
    <t>Bill</t>
  </si>
  <si>
    <t>Voss</t>
  </si>
  <si>
    <t>King, Deep &amp; Branaman</t>
  </si>
  <si>
    <t>W. Mitchell Deep</t>
  </si>
  <si>
    <t>270-827-1852</t>
  </si>
  <si>
    <t>wmdeep@kdblaw.com</t>
  </si>
  <si>
    <t>270-826-7729</t>
  </si>
  <si>
    <t>127 North Main Street</t>
  </si>
  <si>
    <t>43</t>
  </si>
  <si>
    <t>42419-0043</t>
  </si>
  <si>
    <t>35.00</t>
  </si>
  <si>
    <t>555-555-5721</t>
  </si>
  <si>
    <t>Eugene R. Naylor</t>
  </si>
  <si>
    <t>601-968-5500</t>
  </si>
  <si>
    <t>ern@wisecarter.com</t>
  </si>
  <si>
    <t>601-968-5519</t>
  </si>
  <si>
    <t xml:space="preserve">10 Weybosset Street, 8th Floor  </t>
  </si>
  <si>
    <t>Post &amp; Schell, P.C.</t>
  </si>
  <si>
    <t>Andrew H. Briggs</t>
  </si>
  <si>
    <t>717-291-4532</t>
  </si>
  <si>
    <t>abriggs@postschell.com</t>
  </si>
  <si>
    <t>717-291-1609</t>
  </si>
  <si>
    <t>1857 William Penn Way</t>
  </si>
  <si>
    <t>P.O. Box 10248</t>
  </si>
  <si>
    <t>17605-0248</t>
  </si>
  <si>
    <t>Pearson</t>
  </si>
  <si>
    <t>Walkinshaw</t>
  </si>
  <si>
    <t>Mitchell</t>
  </si>
  <si>
    <t>Neubert, Pepe &amp; Monteith</t>
  </si>
  <si>
    <t>Maureen Sullivan Dinnan</t>
  </si>
  <si>
    <t>203-821-2000</t>
  </si>
  <si>
    <t>msd@npmlaw.com</t>
  </si>
  <si>
    <t>555-555-5722</t>
  </si>
  <si>
    <t>Denise</t>
  </si>
  <si>
    <t>Lukins</t>
  </si>
  <si>
    <t>555-555-5723</t>
  </si>
  <si>
    <t>203-821-2009</t>
  </si>
  <si>
    <t>195 Church Street, 13th Floor</t>
  </si>
  <si>
    <t>P.O. Box 1940</t>
  </si>
  <si>
    <t>Easter</t>
  </si>
  <si>
    <t>Kelly Law Firm, P.C.</t>
  </si>
  <si>
    <t>James Kelly</t>
  </si>
  <si>
    <t>770-955-2770</t>
  </si>
  <si>
    <t>jpkelly@kellylawfirm.com</t>
  </si>
  <si>
    <t>770-859-0831</t>
  </si>
  <si>
    <t>200 Galleria Parkway, Suite 1510</t>
  </si>
  <si>
    <t>Sandrock</t>
  </si>
  <si>
    <t>Law Offices of Nancy E. Hudgins</t>
  </si>
  <si>
    <t>Nancy Hudgins</t>
  </si>
  <si>
    <t>415-979-0100</t>
  </si>
  <si>
    <t>neh@hudginslaw.com</t>
  </si>
  <si>
    <t>415-979-0747</t>
  </si>
  <si>
    <t>711 Van Ness Avenue, Ste. 450</t>
  </si>
  <si>
    <t>94101</t>
  </si>
  <si>
    <t>555-555-5724</t>
  </si>
  <si>
    <t>Boardman, Suhr, Curry &amp; Field</t>
  </si>
  <si>
    <t>Brad Liddle</t>
  </si>
  <si>
    <t>608-257-9521</t>
  </si>
  <si>
    <t>bliddle@boardmanlawfirm.com</t>
  </si>
  <si>
    <t>608-283-1709</t>
  </si>
  <si>
    <t>Fourth Floor, One South Pinckey</t>
  </si>
  <si>
    <t>P.O. Box 927</t>
  </si>
  <si>
    <t>53701</t>
  </si>
  <si>
    <t xml:space="preserve">145 King St., Ste 302  </t>
  </si>
  <si>
    <t>Rochelle Law Offices, PC</t>
  </si>
  <si>
    <t>Tyler</t>
  </si>
  <si>
    <t>Ann Rochelle</t>
  </si>
  <si>
    <t>Janowski</t>
  </si>
  <si>
    <t>555-555-5725</t>
  </si>
  <si>
    <t>1320 Main Street</t>
  </si>
  <si>
    <t>307-266-5000</t>
  </si>
  <si>
    <t>307-234-6565</t>
  </si>
  <si>
    <t>140 North Center St.</t>
  </si>
  <si>
    <t>Phillip</t>
  </si>
  <si>
    <t>86201</t>
  </si>
  <si>
    <t>Muskin</t>
  </si>
  <si>
    <t>Ryan, Smith, and Carbine, Ltd.</t>
  </si>
  <si>
    <t>555-555-5726</t>
  </si>
  <si>
    <t>R. Joseph O'Rourke</t>
  </si>
  <si>
    <t>802-786-1000</t>
  </si>
  <si>
    <t>jor@rsclaw.com</t>
  </si>
  <si>
    <t>802-786-1100</t>
  </si>
  <si>
    <t>Mead Building, 98 Merchants Row</t>
  </si>
  <si>
    <t>P.O. Box 310</t>
  </si>
  <si>
    <t>05702-0310</t>
  </si>
  <si>
    <t>Geizhals</t>
  </si>
  <si>
    <t>Hawkins, Parnell, Thackston &amp; Young  L.L.P.</t>
  </si>
  <si>
    <t>Alan Herman</t>
  </si>
  <si>
    <t>404-614-7400</t>
  </si>
  <si>
    <t>aherman@hptylaw.com</t>
  </si>
  <si>
    <t>404-614-7500</t>
  </si>
  <si>
    <t>4000 Suntrust Plaza</t>
  </si>
  <si>
    <t>303 Peachtree Street, NE</t>
  </si>
  <si>
    <t xml:space="preserve">145 King St., Ste 300  </t>
  </si>
  <si>
    <t>30308-3243</t>
  </si>
  <si>
    <t>O'Connor</t>
  </si>
  <si>
    <t>Douglas C. Ballantine</t>
  </si>
  <si>
    <t>douglas.ballantine@skofirm.com</t>
  </si>
  <si>
    <t>Michalek</t>
  </si>
  <si>
    <t>502-581-9564</t>
  </si>
  <si>
    <t>555-555-5727</t>
  </si>
  <si>
    <t xml:space="preserve">5 Hawthorne Park Court  </t>
  </si>
  <si>
    <t>Terzian</t>
  </si>
  <si>
    <t>Wade H. Logan, III</t>
  </si>
  <si>
    <t>843-720-4314</t>
  </si>
  <si>
    <t>843-720-4347</t>
  </si>
  <si>
    <t>P.O. Box 1806</t>
  </si>
  <si>
    <t>Stephen S.</t>
  </si>
  <si>
    <t>Manning</t>
  </si>
  <si>
    <t>555-555-5728</t>
  </si>
  <si>
    <t xml:space="preserve">2113 Middle Street, Ste. 305  </t>
  </si>
  <si>
    <t>R. Jo Reser</t>
  </si>
  <si>
    <t>210-349-6484</t>
  </si>
  <si>
    <t>Jerry A.</t>
  </si>
  <si>
    <t>Allen, Jr.</t>
  </si>
  <si>
    <t>Shelly</t>
  </si>
  <si>
    <t>Enyhart</t>
  </si>
  <si>
    <t>Causey</t>
  </si>
  <si>
    <t>210-349-0041</t>
  </si>
  <si>
    <t>9311 San Pedro, Suite 700</t>
  </si>
  <si>
    <t>Cooper &amp; Scully, P.C.</t>
  </si>
  <si>
    <t>Brent Cooper</t>
  </si>
  <si>
    <t>brent.cooper@cooperscully.com</t>
  </si>
  <si>
    <t>Founders Square</t>
  </si>
  <si>
    <t>900 Jackson Street, Suite 100</t>
  </si>
  <si>
    <t>Shafer, Davis, Ashley, O'Leary &amp; Stoker</t>
  </si>
  <si>
    <t>Perry David, Jr.</t>
  </si>
  <si>
    <t>700 North Grant, Suite 201</t>
  </si>
  <si>
    <t>Odessa</t>
  </si>
  <si>
    <t>79761</t>
  </si>
  <si>
    <t>Cristobal</t>
  </si>
  <si>
    <t>Galindo</t>
  </si>
  <si>
    <t>Ruden McClosky, P.A.</t>
  </si>
  <si>
    <t>Bruce Lamb</t>
  </si>
  <si>
    <t>813-222-6600</t>
  </si>
  <si>
    <t>bruce.lamb@ruden.com</t>
  </si>
  <si>
    <t>813-222-6666</t>
  </si>
  <si>
    <t>2700 SunTrust Financial Centre</t>
  </si>
  <si>
    <t>401 East Jackson Street</t>
  </si>
  <si>
    <t>555-555-5729</t>
  </si>
  <si>
    <t xml:space="preserve">One North Main, 2nd Floor  </t>
  </si>
  <si>
    <t>Burbidge, Carnahan, Ostler &amp; White</t>
  </si>
  <si>
    <t>Brinton Burbidge</t>
  </si>
  <si>
    <t>801-359-7000</t>
  </si>
  <si>
    <t>801-236-5319</t>
  </si>
  <si>
    <t>50 South Main Street, Ste. 1400</t>
  </si>
  <si>
    <t>84111</t>
  </si>
  <si>
    <t>Huff, Poole &amp; Mahoney</t>
  </si>
  <si>
    <t>Robert McDonnell</t>
  </si>
  <si>
    <t>rmcdonnell@hpmlaw.com</t>
  </si>
  <si>
    <t>4705 Columbus Street</t>
  </si>
  <si>
    <t>555-555-5730</t>
  </si>
  <si>
    <t>Virginia Beach</t>
  </si>
  <si>
    <t>23462</t>
  </si>
  <si>
    <t>Daley</t>
  </si>
  <si>
    <t>Goodman, Allen &amp; Filetti, P.L.L.C.</t>
  </si>
  <si>
    <t>Kerri B. Taylor</t>
  </si>
  <si>
    <t>434-817-2180</t>
  </si>
  <si>
    <t>ktaylor@goodmanallen.com</t>
  </si>
  <si>
    <t>434-817-2199</t>
  </si>
  <si>
    <t>Town Point Center</t>
  </si>
  <si>
    <t>150 Boush Street, Suite 900</t>
  </si>
  <si>
    <t xml:space="preserve">220 Ministry Drive  </t>
  </si>
  <si>
    <t>Epstein</t>
  </si>
  <si>
    <t>555-555-5731</t>
  </si>
  <si>
    <t>555-555-5732</t>
  </si>
  <si>
    <t>Tracy</t>
  </si>
  <si>
    <t>Kolb</t>
  </si>
  <si>
    <t>1303 Blanding Street  P.O. Box 7217</t>
  </si>
  <si>
    <t>Stahl &amp; DeLaurentis, P.C.</t>
  </si>
  <si>
    <t>Dominic A. DeLaurentis, Jr.</t>
  </si>
  <si>
    <t>856-380-9200</t>
  </si>
  <si>
    <t>dad@stahl-delaurentis.com</t>
  </si>
  <si>
    <t>856-380-9210</t>
  </si>
  <si>
    <t>10 East Clements Bridge Road</t>
  </si>
  <si>
    <t>555-555-5733</t>
  </si>
  <si>
    <t>Greg V. Ginex</t>
  </si>
  <si>
    <t>gregory.ginex@brg-law.com</t>
  </si>
  <si>
    <t>Danielle</t>
  </si>
  <si>
    <t>Brenner</t>
  </si>
  <si>
    <t>Hawley, Troxell, Ennis &amp; Hawley, LLP</t>
  </si>
  <si>
    <t>Craig L. Meadows</t>
  </si>
  <si>
    <t>208-344-6000</t>
  </si>
  <si>
    <t>clm@hteh.com</t>
  </si>
  <si>
    <t>208-342-3829</t>
  </si>
  <si>
    <t>877 Main Street, Suite 1000</t>
  </si>
  <si>
    <t>P.O. Box 1617</t>
  </si>
  <si>
    <t>Michelson</t>
  </si>
  <si>
    <t xml:space="preserve">P.O. Drawer 7788    </t>
  </si>
  <si>
    <t>Frost, Brown, Todd, LLC</t>
  </si>
  <si>
    <t>Frederick McGavran</t>
  </si>
  <si>
    <t>513-651-6800</t>
  </si>
  <si>
    <t>fmcgavran@fbtlaw.com</t>
  </si>
  <si>
    <t>513-651-6981</t>
  </si>
  <si>
    <t>2200 PNC Center</t>
  </si>
  <si>
    <t>201 East Fifth Street</t>
  </si>
  <si>
    <t>45202-4182</t>
  </si>
  <si>
    <t>Zwick</t>
  </si>
  <si>
    <t>555-555-5734</t>
  </si>
  <si>
    <t xml:space="preserve">234 Seven Farms Drive BB&amp;T Plaza, Ste. 215 </t>
  </si>
  <si>
    <t>555-555-5735</t>
  </si>
  <si>
    <t>Wharton, Levin, Ehrmantraut &amp; Klein, P.A.</t>
  </si>
  <si>
    <t>Gregory S. McKee</t>
  </si>
  <si>
    <t>410-263-5900</t>
  </si>
  <si>
    <t>gsm@wlekn.com</t>
  </si>
  <si>
    <t>410-280-2230</t>
  </si>
  <si>
    <t>21401-0551</t>
  </si>
  <si>
    <t>198.00</t>
  </si>
  <si>
    <t>Martha</t>
  </si>
  <si>
    <t>Hanlon, Duff, Estadt &amp; McCormick, L.P.A.</t>
  </si>
  <si>
    <t>Gerald P. Duff</t>
  </si>
  <si>
    <t>740-695-1444</t>
  </si>
  <si>
    <t>hdems@comcast.net</t>
  </si>
  <si>
    <t>740-695-1563</t>
  </si>
  <si>
    <t xml:space="preserve">909 St. Joseph St, 8th Floor, Po Box 8250  </t>
  </si>
  <si>
    <t>46457 National Road West</t>
  </si>
  <si>
    <t>St. Clairsville</t>
  </si>
  <si>
    <t>57709</t>
  </si>
  <si>
    <t>43950-9721</t>
  </si>
  <si>
    <t>Maloney, McHugh &amp; Kolodgy, Ltd.</t>
  </si>
  <si>
    <t>Kathleen Kolodgy</t>
  </si>
  <si>
    <t>419-241-5175</t>
  </si>
  <si>
    <t>kkolodgy@mmklaw.net</t>
  </si>
  <si>
    <t>419-725-2075</t>
  </si>
  <si>
    <t>20 North St. Clair Street, 2nd Floor</t>
  </si>
  <si>
    <t>555-555-5736</t>
  </si>
  <si>
    <t>Dietz</t>
  </si>
  <si>
    <t>Todd M. Weir</t>
  </si>
  <si>
    <t>tweir@otjen.com</t>
  </si>
  <si>
    <t>700 North Water Street, Suite 800</t>
  </si>
  <si>
    <t>53202-4206</t>
  </si>
  <si>
    <t>Naren</t>
  </si>
  <si>
    <t>Chaganti</t>
  </si>
  <si>
    <t xml:space="preserve">333 West Blvd Suite 400  </t>
  </si>
  <si>
    <t>Johnson &amp; Condon, P.A.</t>
  </si>
  <si>
    <t>Robert Kuderer</t>
  </si>
  <si>
    <t>952-831-6544</t>
  </si>
  <si>
    <t>rek@johnson-condon.com</t>
  </si>
  <si>
    <t>952-831-1869</t>
  </si>
  <si>
    <t>Worrich</t>
  </si>
  <si>
    <t>7401 Metro Boulevard, Suite 600</t>
  </si>
  <si>
    <t>55439</t>
  </si>
  <si>
    <t>Pisciotti, Malsch &amp; Buckley, P.C.</t>
  </si>
  <si>
    <t>William Buckley</t>
  </si>
  <si>
    <t>(973) 245-8100</t>
  </si>
  <si>
    <t>wbuckley@pmblegalfirm.com</t>
  </si>
  <si>
    <t>(973) 245-8101</t>
  </si>
  <si>
    <t>McCubbin</t>
  </si>
  <si>
    <t>Kelvin L.</t>
  </si>
  <si>
    <t>Newsome</t>
  </si>
  <si>
    <t>30 Columbia Turnpike</t>
  </si>
  <si>
    <t>Mark Stafford</t>
  </si>
  <si>
    <t>785-232-6200</t>
  </si>
  <si>
    <t>mstafford@holbrookosborn.com</t>
  </si>
  <si>
    <t>785-232-6205</t>
  </si>
  <si>
    <t>800 SW Jackson Street, Suite 900</t>
  </si>
  <si>
    <t>Barton</t>
  </si>
  <si>
    <t>Mary Wells</t>
  </si>
  <si>
    <t>919-782-6860</t>
  </si>
  <si>
    <t>McDermott</t>
  </si>
  <si>
    <t>555-555-5737</t>
  </si>
  <si>
    <t xml:space="preserve">150 Fourth Ave. North, Ste 2200  </t>
  </si>
  <si>
    <t>Hendrick, Jr.</t>
  </si>
  <si>
    <t>555-555-5738</t>
  </si>
  <si>
    <t>Peick</t>
  </si>
  <si>
    <t>Cornelius &amp; Collins, LLP</t>
  </si>
  <si>
    <t>David L. Steed</t>
  </si>
  <si>
    <t>615-244-1440</t>
  </si>
  <si>
    <t>dlsteed@cornelius-collins.com</t>
  </si>
  <si>
    <t>615-254-9477</t>
  </si>
  <si>
    <t>1500 Nashville City Center</t>
  </si>
  <si>
    <t>511 Union Street</t>
  </si>
  <si>
    <t>37219-0695</t>
  </si>
  <si>
    <t>Gannon</t>
  </si>
  <si>
    <t>Gallivan, White &amp; Boyd, P.A.</t>
  </si>
  <si>
    <t>Daniel White</t>
  </si>
  <si>
    <t>(864) 271-5342</t>
  </si>
  <si>
    <t>dwhite@gwblawfirm.com</t>
  </si>
  <si>
    <t>(864) 271-7502</t>
  </si>
  <si>
    <t xml:space="preserve">607 Market St 9th Floor, Po Box 2466  </t>
  </si>
  <si>
    <t>55 Beattie Place, Suite 1200</t>
  </si>
  <si>
    <t>Gleason</t>
  </si>
  <si>
    <t>37901</t>
  </si>
  <si>
    <t>Kutner</t>
  </si>
  <si>
    <t>555-555-5739</t>
  </si>
  <si>
    <t>Marcus</t>
  </si>
  <si>
    <t>Daniel F.</t>
  </si>
  <si>
    <t xml:space="preserve">2600 Renaissance Tower, 611 Commerce Street,        Po Box 23890  </t>
  </si>
  <si>
    <t>37202</t>
  </si>
  <si>
    <t>Mandi</t>
  </si>
  <si>
    <t>Karvis</t>
  </si>
  <si>
    <t>555-555-5740</t>
  </si>
  <si>
    <t>Bill H.</t>
  </si>
  <si>
    <t>File</t>
  </si>
  <si>
    <t>Alan D. Avery</t>
  </si>
  <si>
    <t>Howard Boyd</t>
  </si>
  <si>
    <t>(864) 271-5343</t>
  </si>
  <si>
    <t>hboyd@gwblawfirm.com</t>
  </si>
  <si>
    <t>W. Mitchell</t>
  </si>
  <si>
    <t>Deep</t>
  </si>
  <si>
    <t>Eugene R.</t>
  </si>
  <si>
    <t>Naylor</t>
  </si>
  <si>
    <t>555-555-5741</t>
  </si>
  <si>
    <t>Rothberg, Logan &amp; Warsco, LLP</t>
  </si>
  <si>
    <t>Calvert S. Miller</t>
  </si>
  <si>
    <t>260-422-9454</t>
  </si>
  <si>
    <t>Andrew H.</t>
  </si>
  <si>
    <t>cmiller@rlwlawfirm.com</t>
  </si>
  <si>
    <t>260-422-1622</t>
  </si>
  <si>
    <t>Briggs</t>
  </si>
  <si>
    <t>505 East Washington Blvd.</t>
  </si>
  <si>
    <t>11647</t>
  </si>
  <si>
    <t>46802</t>
  </si>
  <si>
    <t>68.00</t>
  </si>
  <si>
    <t>0.22</t>
  </si>
  <si>
    <t>William H. Archambault</t>
  </si>
  <si>
    <t>434-296-2100</t>
  </si>
  <si>
    <t>1020 Ednam Ctr., #100</t>
  </si>
  <si>
    <t>22903</t>
  </si>
  <si>
    <t>Holtzman &amp; McClain, P.C.</t>
  </si>
  <si>
    <t>Stephen Holtzman</t>
  </si>
  <si>
    <t>Maureen Sullivan</t>
  </si>
  <si>
    <t>(609) 601-0900</t>
  </si>
  <si>
    <t>Dinnan</t>
  </si>
  <si>
    <t>sholtzman2000@aol.com</t>
  </si>
  <si>
    <t>(609) 601-0990</t>
  </si>
  <si>
    <t>524 Maple Ave, Suite 200</t>
  </si>
  <si>
    <t>Linwood</t>
  </si>
  <si>
    <t>08221</t>
  </si>
  <si>
    <t xml:space="preserve">26 N 2nd St  </t>
  </si>
  <si>
    <t>38103</t>
  </si>
  <si>
    <t>Nancy</t>
  </si>
  <si>
    <t>Brown &amp; James</t>
  </si>
  <si>
    <t>Philip Willman</t>
  </si>
  <si>
    <t>314-206-3052</t>
  </si>
  <si>
    <t>pwillman@bjpc.com</t>
  </si>
  <si>
    <t>555-555-5742</t>
  </si>
  <si>
    <t>314-206-3152</t>
  </si>
  <si>
    <t>800 Market Street, Suite  1100</t>
  </si>
  <si>
    <t>Liddle</t>
  </si>
  <si>
    <t>W. Brent Hyde</t>
  </si>
  <si>
    <t>229-382-0515</t>
  </si>
  <si>
    <t>bhyde@hbss.net</t>
  </si>
  <si>
    <t>229-382-1676</t>
  </si>
  <si>
    <t>1564 King Rd.</t>
  </si>
  <si>
    <t>555-555-5743</t>
  </si>
  <si>
    <t xml:space="preserve">Fifth Third Center 424 Church St., Ste. 2700 </t>
  </si>
  <si>
    <t>555-555-5744</t>
  </si>
  <si>
    <t>Michael A. Bell</t>
  </si>
  <si>
    <t>,Esq.</t>
  </si>
  <si>
    <t>951-275-9192</t>
  </si>
  <si>
    <t>mbell@ljdfa.com</t>
  </si>
  <si>
    <t>951-275-9249</t>
  </si>
  <si>
    <t>2280 Market Street, Suite 140</t>
  </si>
  <si>
    <t>Hall &amp; Evans, LLC</t>
  </si>
  <si>
    <t xml:space="preserve">1500 Nashville City Center 511 Union Street </t>
  </si>
  <si>
    <t>Michael Jones</t>
  </si>
  <si>
    <t>303.628.3300</t>
  </si>
  <si>
    <t>jonesm@hallevans.com</t>
  </si>
  <si>
    <t>303.628.3368</t>
  </si>
  <si>
    <t>Rochelle</t>
  </si>
  <si>
    <t>1001 Seventeenth St., Ste. 300</t>
  </si>
  <si>
    <t>555-555-5745</t>
  </si>
  <si>
    <t xml:space="preserve">2200 One Nashville Place 150 4th Avenue </t>
  </si>
  <si>
    <t>R. Joseph</t>
  </si>
  <si>
    <t>O'Rourke</t>
  </si>
  <si>
    <t>Maxwell Billek</t>
  </si>
  <si>
    <t>(973) 735-6071</t>
  </si>
  <si>
    <t>max.billek@wilsonelser.com</t>
  </si>
  <si>
    <t>(973) 624-0808</t>
  </si>
  <si>
    <t>33 Washington Street</t>
  </si>
  <si>
    <t>555-555-5746</t>
  </si>
  <si>
    <t>07102-3017</t>
  </si>
  <si>
    <t>Giblin&amp;Combs</t>
  </si>
  <si>
    <t>555-555-5747</t>
  </si>
  <si>
    <t>Heather LaBombardi</t>
  </si>
  <si>
    <t>(973) 829-1500</t>
  </si>
  <si>
    <t>hlabombardi@giblinandcombs.com</t>
  </si>
  <si>
    <t>(973) 540-1645</t>
  </si>
  <si>
    <t>10 Madison Avenue</t>
  </si>
  <si>
    <t>Morristown</t>
  </si>
  <si>
    <t>07962</t>
  </si>
  <si>
    <t>Kathleen Bartley</t>
  </si>
  <si>
    <t xml:space="preserve">3 Greenway Plaza, Ste 2000  </t>
  </si>
  <si>
    <t>77046</t>
  </si>
  <si>
    <t>555-555-5748</t>
  </si>
  <si>
    <t>kmb@wlekn.com</t>
  </si>
  <si>
    <t>104 West Street, Suite 101</t>
  </si>
  <si>
    <t xml:space="preserve">700 Gemeni Street, Ste 200  </t>
  </si>
  <si>
    <t>77058</t>
  </si>
  <si>
    <t>Kalison, McBride, Jackson &amp; Murphy, P.A.</t>
  </si>
  <si>
    <t>John Zen Jackson</t>
  </si>
  <si>
    <t>908-647-4600</t>
  </si>
  <si>
    <t>jjackson@kmjmlaw.com</t>
  </si>
  <si>
    <t>555-555-5749</t>
  </si>
  <si>
    <t>908-647-6226</t>
  </si>
  <si>
    <t>25 Independence Boulevard</t>
  </si>
  <si>
    <t xml:space="preserve">901 Main St., Suite 600  </t>
  </si>
  <si>
    <t>P.O. Box 814</t>
  </si>
  <si>
    <t>07059</t>
  </si>
  <si>
    <t>Douglas C.</t>
  </si>
  <si>
    <t>Ballantine</t>
  </si>
  <si>
    <t>Beard, St. Clair, Gaffney McNamara &amp; Calder, P.A.</t>
  </si>
  <si>
    <t>Michael D. Gaffney</t>
  </si>
  <si>
    <t>208-523-5171</t>
  </si>
  <si>
    <t>gaffney@idahofallslaw.com</t>
  </si>
  <si>
    <t>208-529-9732</t>
  </si>
  <si>
    <t>2105 Coronado Street</t>
  </si>
  <si>
    <t>Paul A. Faraci</t>
  </si>
  <si>
    <t>555-555-5750</t>
  </si>
  <si>
    <t>Wade H.</t>
  </si>
  <si>
    <t>Logan, III</t>
  </si>
  <si>
    <t>Anderson, Murphy &amp; Hopkins, L.L.P.</t>
  </si>
  <si>
    <t>David Littleton</t>
  </si>
  <si>
    <t>501-372-1887</t>
  </si>
  <si>
    <t>littleton@amhfirm.com</t>
  </si>
  <si>
    <t>501-372-7706</t>
  </si>
  <si>
    <t>400 West Capitol Avenue, Suite 2400</t>
  </si>
  <si>
    <t xml:space="preserve">745 E Mullberry, Ste 900  </t>
  </si>
  <si>
    <t>78212</t>
  </si>
  <si>
    <t>R. Jo</t>
  </si>
  <si>
    <t>Reser</t>
  </si>
  <si>
    <t>Lomell Law Firm</t>
  </si>
  <si>
    <t>Arthur Leyden</t>
  </si>
  <si>
    <t>732-349-2443</t>
  </si>
  <si>
    <t>732-349-6917</t>
  </si>
  <si>
    <t>250 Washington Street</t>
  </si>
  <si>
    <t>Brent</t>
  </si>
  <si>
    <t>Cooper</t>
  </si>
  <si>
    <t>Toms River</t>
  </si>
  <si>
    <t>08753</t>
  </si>
  <si>
    <t>Ruth J. Hooper</t>
  </si>
  <si>
    <t>Perry</t>
  </si>
  <si>
    <t>David, Jr.</t>
  </si>
  <si>
    <t>rjh@hhw.com</t>
  </si>
  <si>
    <t>Lamb</t>
  </si>
  <si>
    <t>1000 S. W. Broadway, 20th Floor</t>
  </si>
  <si>
    <t>Patterson, Lockwood, Harris, Jurich &amp; Hillyer, LLP</t>
  </si>
  <si>
    <t>Karen Newcomb</t>
  </si>
  <si>
    <t>661-327-4387</t>
  </si>
  <si>
    <t>661-327-9041</t>
  </si>
  <si>
    <t>5000 California Ave., Ste. 202</t>
  </si>
  <si>
    <t>Bakersfield</t>
  </si>
  <si>
    <t>93309</t>
  </si>
  <si>
    <t>1.10</t>
  </si>
  <si>
    <t>Phillips Lytle, P.C.</t>
  </si>
  <si>
    <t>Patricia A. Mancabelli</t>
  </si>
  <si>
    <t>Burbidge</t>
  </si>
  <si>
    <t>pmancabelli@phillipslytle.com</t>
  </si>
  <si>
    <t>14203</t>
  </si>
  <si>
    <t>Burkart, Hunt &amp; Block, P.C.</t>
  </si>
  <si>
    <t>Bruce E. Hunt</t>
  </si>
  <si>
    <t>417-864-4906</t>
  </si>
  <si>
    <t>bhunt@bhpc-law.com</t>
  </si>
  <si>
    <t>417-864-7859</t>
  </si>
  <si>
    <t>242 South National Avenue</t>
  </si>
  <si>
    <t>65802-3419</t>
  </si>
  <si>
    <t>555-555-5751</t>
  </si>
  <si>
    <t>Taylor &amp; Walker, P.C.</t>
  </si>
  <si>
    <t>John Franklin</t>
  </si>
  <si>
    <t>jfranklin@taylorwalkerlaw.com</t>
  </si>
  <si>
    <t>McDonnell</t>
  </si>
  <si>
    <t>555 Main Street, 1300 First Virginia Tower</t>
  </si>
  <si>
    <t>23514-3490</t>
  </si>
  <si>
    <t xml:space="preserve">2001 Bryan Street, Ste 4000  </t>
  </si>
  <si>
    <t>Devlin &amp; Parkinson, P.A.</t>
  </si>
  <si>
    <t>Kerri B.</t>
  </si>
  <si>
    <t>Taylor</t>
  </si>
  <si>
    <t>Edwin Brown Parkinson, Jr.</t>
  </si>
  <si>
    <t>864-242-4050</t>
  </si>
  <si>
    <t>ebparkinson@bellsouth.net</t>
  </si>
  <si>
    <t>864-242-4277</t>
  </si>
  <si>
    <t>27 Cleveland Street</t>
  </si>
  <si>
    <t>P.O. Box 10387</t>
  </si>
  <si>
    <t>29601-0387</t>
  </si>
  <si>
    <t>Dominic A.</t>
  </si>
  <si>
    <t>DeLaurentis, Jr.</t>
  </si>
  <si>
    <t>Sonny Meyers</t>
  </si>
  <si>
    <t>ameyers@defensecounsel.com</t>
  </si>
  <si>
    <t>Greg V.</t>
  </si>
  <si>
    <t>Ginex</t>
  </si>
  <si>
    <t>Rath, Young &amp; Pignatelli, P.A.</t>
  </si>
  <si>
    <t>Michael Pignatelli</t>
  </si>
  <si>
    <t>603-889-9952</t>
  </si>
  <si>
    <t>map@rathlaw.com</t>
  </si>
  <si>
    <t>603-595-7489</t>
  </si>
  <si>
    <t>The Glass Tower, 20 Trafalgar Square</t>
  </si>
  <si>
    <t>555-555-5752</t>
  </si>
  <si>
    <t xml:space="preserve">4040 Renaissance Tower, 1201 Elm St  </t>
  </si>
  <si>
    <t>75270</t>
  </si>
  <si>
    <t>555-555-5753</t>
  </si>
  <si>
    <t>JoAnn E. Macbeth</t>
  </si>
  <si>
    <t>Craig L.</t>
  </si>
  <si>
    <t>Meadows</t>
  </si>
  <si>
    <t>jmacbeth@crowell.com</t>
  </si>
  <si>
    <t xml:space="preserve">511 Lovett  </t>
  </si>
  <si>
    <t>Boyd E. Chapin, Jr.</t>
  </si>
  <si>
    <t>313-446-1530</t>
  </si>
  <si>
    <t>bchapin@garanlucow.com</t>
  </si>
  <si>
    <t>313-259-0450</t>
  </si>
  <si>
    <t>1000 Woodbridge Street</t>
  </si>
  <si>
    <t>McGavran</t>
  </si>
  <si>
    <t>555-555-5754</t>
  </si>
  <si>
    <t xml:space="preserve">301 Congress, Suite 1800  </t>
  </si>
  <si>
    <t>555-555-5755</t>
  </si>
  <si>
    <t xml:space="preserve">645 Lockhill Selma  </t>
  </si>
  <si>
    <t>Gregory S.</t>
  </si>
  <si>
    <t>Harris, Creech, Ward &amp; Blackerby, P.A.</t>
  </si>
  <si>
    <t>McKee</t>
  </si>
  <si>
    <t>Thomas E. Harris</t>
  </si>
  <si>
    <t>252-638-6666</t>
  </si>
  <si>
    <t>teh@hcwb.net</t>
  </si>
  <si>
    <t>252-638-3542</t>
  </si>
  <si>
    <t>325 Pollock Street</t>
  </si>
  <si>
    <t>28563-1168</t>
  </si>
  <si>
    <t>Spears, Moore, Rebman &amp; Williams, Inc.</t>
  </si>
  <si>
    <t>E. Blake Moore (retired)</t>
  </si>
  <si>
    <t>423-756-7000</t>
  </si>
  <si>
    <t>ebm@smrw.com</t>
  </si>
  <si>
    <t>423-756-4801</t>
  </si>
  <si>
    <t>555-555-5756</t>
  </si>
  <si>
    <t>801 Broad Street, 6th Floor, Pioneer Building</t>
  </si>
  <si>
    <t>Chattanooga</t>
  </si>
  <si>
    <t>37402</t>
  </si>
  <si>
    <t>Hannah, Estes &amp; Ingram, P.A.</t>
  </si>
  <si>
    <t>Robert A. Hannah</t>
  </si>
  <si>
    <t>407-481-9449</t>
  </si>
  <si>
    <t>407-481-2199</t>
  </si>
  <si>
    <t>37 North Orange Avenue, Suite 300</t>
  </si>
  <si>
    <t>32801-2439</t>
  </si>
  <si>
    <t xml:space="preserve">901 Main St., Suite 5200  </t>
  </si>
  <si>
    <t>Gerald P.</t>
  </si>
  <si>
    <t>Duff</t>
  </si>
  <si>
    <t>Paul Barnes</t>
  </si>
  <si>
    <t>555-555-5757</t>
  </si>
  <si>
    <t>peb@wisecarter.com</t>
  </si>
  <si>
    <t>301-944-7738</t>
  </si>
  <si>
    <t>Michael Laub</t>
  </si>
  <si>
    <t>mlaub@gordon-silber.com</t>
  </si>
  <si>
    <t>555-555-5758</t>
  </si>
  <si>
    <t xml:space="preserve">4101 McEwen Road, Suite 540  </t>
  </si>
  <si>
    <t>Kathleen</t>
  </si>
  <si>
    <t>Kolodgy</t>
  </si>
  <si>
    <t>Springer &amp; Steinberg, P.C.</t>
  </si>
  <si>
    <t>JoAnne Zboyan</t>
  </si>
  <si>
    <t>75244</t>
  </si>
  <si>
    <t>303-861-2800</t>
  </si>
  <si>
    <t>jmz@jmz-law.com</t>
  </si>
  <si>
    <t>303-832-7116</t>
  </si>
  <si>
    <t>1600 Broadway, Suite 1200</t>
  </si>
  <si>
    <t>555-555-5759</t>
  </si>
  <si>
    <t>Todd M.</t>
  </si>
  <si>
    <t>Weir</t>
  </si>
  <si>
    <t xml:space="preserve">1100 Chase Tower 201 East Main Drive </t>
  </si>
  <si>
    <t>Stephen Grossman</t>
  </si>
  <si>
    <t>Kuderer</t>
  </si>
  <si>
    <t>555-555-5760</t>
  </si>
  <si>
    <t>mgrossman@mmwr.com</t>
  </si>
  <si>
    <t xml:space="preserve">2777 Allen Parkway, 7th Floor  </t>
  </si>
  <si>
    <t>77019</t>
  </si>
  <si>
    <t>Neil, Dymott, Frank, McFall &amp; Trexler, PLC</t>
  </si>
  <si>
    <t>Michael I. Neil</t>
  </si>
  <si>
    <t>619-238-1712</t>
  </si>
  <si>
    <t>mneil@neildymott.com</t>
  </si>
  <si>
    <t>619-238-1562</t>
  </si>
  <si>
    <t>1010 Second Avenue, Suite 2500</t>
  </si>
  <si>
    <t>Callan, Koster, Brady &amp; Brennan, LLP</t>
  </si>
  <si>
    <t>Stephen A. Hoffman</t>
  </si>
  <si>
    <t>212-248-8800</t>
  </si>
  <si>
    <t>212-248-6815</t>
  </si>
  <si>
    <t>One Whitehall Street</t>
  </si>
  <si>
    <t>555-555-5761</t>
  </si>
  <si>
    <t xml:space="preserve">700 N Pearl Street Twenty-Fifth Floor, Plaza of the Americas </t>
  </si>
  <si>
    <t>Marjorie Gadarian Graham, P.A.</t>
  </si>
  <si>
    <t xml:space="preserve">TX </t>
  </si>
  <si>
    <t>Marjorie Graham</t>
  </si>
  <si>
    <t>561-775-1204</t>
  </si>
  <si>
    <t>561-624-4460</t>
  </si>
  <si>
    <t>Oakpark Suite D-129</t>
  </si>
  <si>
    <t>11211 Prosperity Farms Road</t>
  </si>
  <si>
    <t>Palm Beach Gardens</t>
  </si>
  <si>
    <t>Buckley</t>
  </si>
  <si>
    <t>33410</t>
  </si>
  <si>
    <t>Hinshaw &amp; Culbertson, L.L.P.</t>
  </si>
  <si>
    <t>Paul C. Estes</t>
  </si>
  <si>
    <t>555-555-5762</t>
  </si>
  <si>
    <t>309-674-1025</t>
  </si>
  <si>
    <t>pestes@hinshawlaw.com</t>
  </si>
  <si>
    <t>309-674-9328</t>
  </si>
  <si>
    <t>456 Fulton Street, Suite 298</t>
  </si>
  <si>
    <t>Evan Black</t>
  </si>
  <si>
    <t xml:space="preserve">3200 Southwest Freeway, Suite 2300  </t>
  </si>
  <si>
    <t>eblack@tthlaw.com</t>
  </si>
  <si>
    <t>305 North Front Street</t>
  </si>
  <si>
    <t>17108</t>
  </si>
  <si>
    <t>555-555-5763</t>
  </si>
  <si>
    <t>Zuger, Kirmis &amp; Smith</t>
  </si>
  <si>
    <t>James Hill</t>
  </si>
  <si>
    <t>jhill@zkslaw.com</t>
  </si>
  <si>
    <t>Provident Building</t>
  </si>
  <si>
    <t>316 N. Fifth St., P.O. Box 1695</t>
  </si>
  <si>
    <t>58502-1695</t>
  </si>
  <si>
    <t>Mary</t>
  </si>
  <si>
    <t>Wells</t>
  </si>
  <si>
    <t xml:space="preserve">2900 N. Loop West, Suite 500  </t>
  </si>
  <si>
    <t>77092</t>
  </si>
  <si>
    <t>Frances Cullen, P.C.</t>
  </si>
  <si>
    <t>Frances Seville</t>
  </si>
  <si>
    <t>404-806-6771</t>
  </si>
  <si>
    <t>fran@francullen.com</t>
  </si>
  <si>
    <t>404-806-7319</t>
  </si>
  <si>
    <t>197 14th Street, NW</t>
  </si>
  <si>
    <t>Suite 250</t>
  </si>
  <si>
    <t>555-555-5764</t>
  </si>
  <si>
    <t xml:space="preserve">10 Exchange Place, 11th Floor  </t>
  </si>
  <si>
    <t>84145</t>
  </si>
  <si>
    <t>555-555-5765</t>
  </si>
  <si>
    <t>David L.</t>
  </si>
  <si>
    <t>Steed</t>
  </si>
  <si>
    <t>30318</t>
  </si>
  <si>
    <t>Mason H. Grower, III</t>
  </si>
  <si>
    <t>mhgrower@growerketcham.com</t>
  </si>
  <si>
    <t>901 North Lake Destiny Road, Suite 450</t>
  </si>
  <si>
    <t>35751</t>
  </si>
  <si>
    <t>Charles A. DeLuca</t>
  </si>
  <si>
    <t>cdeluca@ryandelucalaw.com</t>
  </si>
  <si>
    <t>White</t>
  </si>
  <si>
    <t>Char, Hamilton, Campbell &amp; Tom</t>
  </si>
  <si>
    <t>Stanley Chow</t>
  </si>
  <si>
    <t>808-524-3800</t>
  </si>
  <si>
    <t>555-555-5766</t>
  </si>
  <si>
    <t>schow@chctlaw.com</t>
  </si>
  <si>
    <t>808-523-1714</t>
  </si>
  <si>
    <t>737 Bishop Street, Suite 2100</t>
  </si>
  <si>
    <t>Pacific Guardian Center, Mauka Tower</t>
  </si>
  <si>
    <t>Alan D.</t>
  </si>
  <si>
    <t>Avery</t>
  </si>
  <si>
    <t xml:space="preserve">405 South Main St #1050  </t>
  </si>
  <si>
    <t>Harvey, Pennington Ltd.</t>
  </si>
  <si>
    <t>F. James Gallo</t>
  </si>
  <si>
    <t>215-563-4470</t>
  </si>
  <si>
    <t>jgallo@harvpenn.com</t>
  </si>
  <si>
    <t>215-568-1044</t>
  </si>
  <si>
    <t>1835 Market Street, Suite 2900</t>
  </si>
  <si>
    <t>555-555-5767</t>
  </si>
  <si>
    <t xml:space="preserve">170 S Main St #1500  </t>
  </si>
  <si>
    <t>555-555-5768</t>
  </si>
  <si>
    <t>Kirwan, Spellacy &amp; Danner, PA</t>
  </si>
  <si>
    <t>Lawrence E. Brownstein</t>
  </si>
  <si>
    <t>Boyd</t>
  </si>
  <si>
    <t xml:space="preserve">50 South Main Street, Ste. 1400  </t>
  </si>
  <si>
    <t>561-615-0333</t>
  </si>
  <si>
    <t>lbrownstein@kirwanspellacy.com</t>
  </si>
  <si>
    <t>2080 W. Indiantown Rd., Ste. 200</t>
  </si>
  <si>
    <t>Leitman, Siegel &amp; Payne, PC</t>
  </si>
  <si>
    <t>Brandy M. Lee</t>
  </si>
  <si>
    <t>555-555-5769</t>
  </si>
  <si>
    <t>205-803-7335</t>
  </si>
  <si>
    <t>blee@lspclaw.com</t>
  </si>
  <si>
    <t>205-803-0053</t>
  </si>
  <si>
    <t>2100-A South Bridge Parkway, Suite 450</t>
  </si>
  <si>
    <t xml:space="preserve">15 West South Temple, Suite 800  </t>
  </si>
  <si>
    <t>555-555-5770</t>
  </si>
  <si>
    <t xml:space="preserve">747 East South Temple, Suite 130  </t>
  </si>
  <si>
    <t>84102</t>
  </si>
  <si>
    <t>555-555-5771</t>
  </si>
  <si>
    <t>Clausen Miller, P.C.</t>
  </si>
  <si>
    <t>Tyler Lory</t>
  </si>
  <si>
    <t>212-805-3900</t>
  </si>
  <si>
    <t>tlory@clausen.com</t>
  </si>
  <si>
    <t>212-805-3939</t>
  </si>
  <si>
    <t xml:space="preserve">1615 L Street NW, Suite 1350  </t>
  </si>
  <si>
    <t>One Chase Manhattan Plaza, 39th Floor</t>
  </si>
  <si>
    <t>555-555-5772</t>
  </si>
  <si>
    <t>Calvert S.</t>
  </si>
  <si>
    <t>Malone Middleman, P.C.</t>
  </si>
  <si>
    <t>Raymond F. Middleman</t>
  </si>
  <si>
    <t>724-934-6888</t>
  </si>
  <si>
    <t>middleman@mlmpclaw.com</t>
  </si>
  <si>
    <t>724-934-6866</t>
  </si>
  <si>
    <t>Northridge Office Plaza</t>
  </si>
  <si>
    <t>117 VIP Drive, Suite 310</t>
  </si>
  <si>
    <t>555-555-5773</t>
  </si>
  <si>
    <t>Serpe, Jones, Andrews, Callender &amp; Bell, PLLC</t>
  </si>
  <si>
    <t xml:space="preserve">801 E Main St.  </t>
  </si>
  <si>
    <t>23218</t>
  </si>
  <si>
    <t>Matthew McCracken</t>
  </si>
  <si>
    <t>713-452-4437</t>
  </si>
  <si>
    <t>mmccracken@serpejones.com</t>
  </si>
  <si>
    <t>713-452-4499</t>
  </si>
  <si>
    <t>America Tower</t>
  </si>
  <si>
    <t>William H.</t>
  </si>
  <si>
    <t>2929 Allen Parkway, Ste. 1600</t>
  </si>
  <si>
    <t>Archambault</t>
  </si>
  <si>
    <t>555-555-5774</t>
  </si>
  <si>
    <t>Chimpoulis, Hunter &amp; Lynn, PA</t>
  </si>
  <si>
    <t>Jonathon P. Lynn</t>
  </si>
  <si>
    <t>954-463-0033</t>
  </si>
  <si>
    <t>954-463-9562</t>
  </si>
  <si>
    <t>7901 SW 36 Street</t>
  </si>
  <si>
    <t>Suite 206</t>
  </si>
  <si>
    <t>Davie</t>
  </si>
  <si>
    <t>33328</t>
  </si>
  <si>
    <t xml:space="preserve">8405 Greensboro Dr Suite 100 </t>
  </si>
  <si>
    <t>Reagan, Burrus, Dierksen, Lamon &amp; Bluntzer, P.L.L.C.</t>
  </si>
  <si>
    <t>Stephanie Bascon</t>
  </si>
  <si>
    <t>830-625-8026</t>
  </si>
  <si>
    <t>Holtzman</t>
  </si>
  <si>
    <t>sbascon@reaganburrus.com</t>
  </si>
  <si>
    <t>830-625-4433</t>
  </si>
  <si>
    <t>401 Main Plaza, Suite 200</t>
  </si>
  <si>
    <t>New Braunfels</t>
  </si>
  <si>
    <t>78131-1160</t>
  </si>
  <si>
    <t>555-555-5775</t>
  </si>
  <si>
    <t>Willman</t>
  </si>
  <si>
    <t>Daigle Rayburn LLC</t>
  </si>
  <si>
    <t>Gregory Laborde</t>
  </si>
  <si>
    <t>337-234-7000</t>
  </si>
  <si>
    <t xml:space="preserve">455 Second Street, S.E. Suite 200  </t>
  </si>
  <si>
    <t>greg@djrlaw.com</t>
  </si>
  <si>
    <t>337-237-0344</t>
  </si>
  <si>
    <t>303 West Vermilion, Suite 210</t>
  </si>
  <si>
    <t>P.O. Box 3667</t>
  </si>
  <si>
    <t>22902</t>
  </si>
  <si>
    <t>Osborn, Reed, &amp; Burke, LLP</t>
  </si>
  <si>
    <t>Thomas Burke</t>
  </si>
  <si>
    <t>585-454-6480</t>
  </si>
  <si>
    <t>tburke@osbornreed.com</t>
  </si>
  <si>
    <t>555-555-5776</t>
  </si>
  <si>
    <t>585-232-4877</t>
  </si>
  <si>
    <t xml:space="preserve">555 E Main St Ste 1300   </t>
  </si>
  <si>
    <t>One Exchange Street</t>
  </si>
  <si>
    <t>W. Brent</t>
  </si>
  <si>
    <t>555-555-5777</t>
  </si>
  <si>
    <t>Ugrin, Alexander, Zadick &amp; Higgins, P.C.</t>
  </si>
  <si>
    <t>Neil E. Ugrin (deceased)</t>
  </si>
  <si>
    <t>406-771-0007</t>
  </si>
  <si>
    <t>uazh@uazh.com</t>
  </si>
  <si>
    <t>406-452-9360</t>
  </si>
  <si>
    <t># 2 Railroad Square, Suite B</t>
  </si>
  <si>
    <t>Great Falls</t>
  </si>
  <si>
    <t>Hyde</t>
  </si>
  <si>
    <t>59401</t>
  </si>
  <si>
    <t xml:space="preserve">10306 Eaton Place, Ste 200  </t>
  </si>
  <si>
    <t>Steinberg &amp; Symer, L.L.P.</t>
  </si>
  <si>
    <t>Janet Blake</t>
  </si>
  <si>
    <t>845-471-4455</t>
  </si>
  <si>
    <t>Michael A.</t>
  </si>
  <si>
    <t>j.blake@steinberg-law.com</t>
  </si>
  <si>
    <t>845-471-8065</t>
  </si>
  <si>
    <t>27 Garden Street</t>
  </si>
  <si>
    <t>Poughkeepsie</t>
  </si>
  <si>
    <t>12601</t>
  </si>
  <si>
    <t>555-555-5778</t>
  </si>
  <si>
    <t>Mackenzie Hughes, L.L.P.</t>
  </si>
  <si>
    <t>W. Bradley Hunt</t>
  </si>
  <si>
    <t xml:space="preserve">10306 Eaton Place, Ste. 200  </t>
  </si>
  <si>
    <t>315-474-7571</t>
  </si>
  <si>
    <t>bhunt@mackenziehughes.com</t>
  </si>
  <si>
    <t>315-474-6409</t>
  </si>
  <si>
    <t>101 South Salina Street, Suite 600</t>
  </si>
  <si>
    <t>555-555-5779</t>
  </si>
  <si>
    <t xml:space="preserve">Town Point Center 150 Boush Street, Suite 900 </t>
  </si>
  <si>
    <t>555-555-5780</t>
  </si>
  <si>
    <t>Mitchell Law Office</t>
  </si>
  <si>
    <t>Joan M. Mitchell</t>
  </si>
  <si>
    <t>919-598-9000</t>
  </si>
  <si>
    <t>jmitchell@nchealthlaw.com</t>
  </si>
  <si>
    <t>919-598-9090</t>
  </si>
  <si>
    <t>2004 S. Miami Blvd</t>
  </si>
  <si>
    <t>27703</t>
  </si>
  <si>
    <t>Cooper &amp; Walinski, L.P.A.</t>
  </si>
  <si>
    <t>George C. Ward</t>
  </si>
  <si>
    <t>419-241-1200</t>
  </si>
  <si>
    <t>ward@cooperwalinski.com</t>
  </si>
  <si>
    <t>419-242-5675</t>
  </si>
  <si>
    <t>900 Adams Street</t>
  </si>
  <si>
    <t>43624</t>
  </si>
  <si>
    <t>Maxwell</t>
  </si>
  <si>
    <t>Billek</t>
  </si>
  <si>
    <t>555-555-5781</t>
  </si>
  <si>
    <t xml:space="preserve">3975 Fair Ridge Drive, Suite 475 South  </t>
  </si>
  <si>
    <t>Lacombe Law Firm</t>
  </si>
  <si>
    <t>Deborah Rush</t>
  </si>
  <si>
    <t>843-971-7101</t>
  </si>
  <si>
    <t>drush@lacombe-law.com</t>
  </si>
  <si>
    <t>843-971-7102</t>
  </si>
  <si>
    <t>300 West Coleman Boulevard, Suite 101</t>
  </si>
  <si>
    <t>Mt. Pleasant</t>
  </si>
  <si>
    <t>Haynes &amp; Boone, L.L.P.</t>
  </si>
  <si>
    <t>LaBombardi</t>
  </si>
  <si>
    <t>J. David Rowe</t>
  </si>
  <si>
    <t>512-867-8400</t>
  </si>
  <si>
    <t>david.rowe@haynesboone.com</t>
  </si>
  <si>
    <t>555-555-5782</t>
  </si>
  <si>
    <t>512-867-8470</t>
  </si>
  <si>
    <t>600 Congress Avenue, Suite 1300</t>
  </si>
  <si>
    <t>78701-3236</t>
  </si>
  <si>
    <t>555-555-5783</t>
  </si>
  <si>
    <t>Peters Law Firm, P.C.</t>
  </si>
  <si>
    <t>John French</t>
  </si>
  <si>
    <t>712-328-3157</t>
  </si>
  <si>
    <t>john.french@peterslawfirm.com</t>
  </si>
  <si>
    <t>712-328-9092</t>
  </si>
  <si>
    <t>233 Pearl Street</t>
  </si>
  <si>
    <t>Bartley</t>
  </si>
  <si>
    <t>P.O. Box 1078</t>
  </si>
  <si>
    <t>Council Bluffs</t>
  </si>
  <si>
    <t>51502</t>
  </si>
  <si>
    <t>Mark M. Jones</t>
  </si>
  <si>
    <t>703-245-9300</t>
  </si>
  <si>
    <t xml:space="preserve">4701 Cox Rd., Ste.400  </t>
  </si>
  <si>
    <t>jonesmm@wemed.com</t>
  </si>
  <si>
    <t>8444 Westpark Drive, Suite 510</t>
  </si>
  <si>
    <t>John Zen</t>
  </si>
  <si>
    <t>Tarutis &amp; Barron, P.S.</t>
  </si>
  <si>
    <t>Gerald Tarutis</t>
  </si>
  <si>
    <t>206-223-1575</t>
  </si>
  <si>
    <t>grtarutis@tarbarlaw.com</t>
  </si>
  <si>
    <t>206-223-1375</t>
  </si>
  <si>
    <t>Northgate Office Building</t>
  </si>
  <si>
    <t>555-555-5784</t>
  </si>
  <si>
    <t>9750 Third Avenue, NE, Suite 375</t>
  </si>
  <si>
    <t>98115</t>
  </si>
  <si>
    <t xml:space="preserve">4701 Cox Road, Suite 400  </t>
  </si>
  <si>
    <t>Hewitt &amp; Truszkowski</t>
  </si>
  <si>
    <t>Stephen Hewitt</t>
  </si>
  <si>
    <t>818-509-0311</t>
  </si>
  <si>
    <t>slhewitt@hewittlegal.com</t>
  </si>
  <si>
    <t>818-509-0402</t>
  </si>
  <si>
    <t>4640 Lankershim Boulevard, Suite 600</t>
  </si>
  <si>
    <t>Michael D.</t>
  </si>
  <si>
    <t>Gaffney</t>
  </si>
  <si>
    <t>555-555-5785</t>
  </si>
  <si>
    <t xml:space="preserve">Stoney Point Center 700 Newtown Road </t>
  </si>
  <si>
    <t>David W. Carroll</t>
  </si>
  <si>
    <t>dcarroll@rcfp.com</t>
  </si>
  <si>
    <t>Faraci</t>
  </si>
  <si>
    <t>Fennemore Craig, P.C.</t>
  </si>
  <si>
    <t>Jill Covington</t>
  </si>
  <si>
    <t>602-916-5389</t>
  </si>
  <si>
    <t>jcovington@fclaw.com</t>
  </si>
  <si>
    <t>602-916-5589</t>
  </si>
  <si>
    <t>3003 N. Central Avenue, Suite 2600</t>
  </si>
  <si>
    <t>85012-2913</t>
  </si>
  <si>
    <t>Littleton</t>
  </si>
  <si>
    <t>C. Byron Berry</t>
  </si>
  <si>
    <t>504-581-3234</t>
  </si>
  <si>
    <t>byron.berry@arlaw.com</t>
  </si>
  <si>
    <t>504-566-0210</t>
  </si>
  <si>
    <t>One Shell Square</t>
  </si>
  <si>
    <t>Leyden</t>
  </si>
  <si>
    <t>701 Poydras, Suite 4500</t>
  </si>
  <si>
    <t>23502</t>
  </si>
  <si>
    <t>Douglas Penner</t>
  </si>
  <si>
    <t>757-625-1400</t>
  </si>
  <si>
    <t>dpenner@goodmanallen.com</t>
  </si>
  <si>
    <t>Ruth J.</t>
  </si>
  <si>
    <t>757-625-7701</t>
  </si>
  <si>
    <t>Hooper</t>
  </si>
  <si>
    <t>555-555-5786</t>
  </si>
  <si>
    <t>Dinse, Knapp and McAndrew, P.C.</t>
  </si>
  <si>
    <t>Ritchie Berger</t>
  </si>
  <si>
    <t>802-864-5751</t>
  </si>
  <si>
    <t>rberger@dinse.com</t>
  </si>
  <si>
    <t>802-864-1967</t>
  </si>
  <si>
    <t>P.O. Box 988</t>
  </si>
  <si>
    <t xml:space="preserve">515 King Street Suite 400 </t>
  </si>
  <si>
    <t>209 Battery Street</t>
  </si>
  <si>
    <t>555-555-5787</t>
  </si>
  <si>
    <t>05402</t>
  </si>
  <si>
    <t>Rumberger, Kirk &amp; Caldwell, P.A.</t>
  </si>
  <si>
    <t>Sharon Duncan</t>
  </si>
  <si>
    <t>407-872-7300</t>
  </si>
  <si>
    <t>407-841-2133</t>
  </si>
  <si>
    <t>Lincoln Plaza, Suite 1400, 300 South Orange Avenue</t>
  </si>
  <si>
    <t xml:space="preserve">999 Waterside Dr., Ste. 2100  </t>
  </si>
  <si>
    <t>555-555-5788</t>
  </si>
  <si>
    <t xml:space="preserve">1800 Wachovia Tower Drawer 1200 </t>
  </si>
  <si>
    <t>Campbell, Waller &amp; Poer, L.L.C.</t>
  </si>
  <si>
    <t>555-555-5789</t>
  </si>
  <si>
    <t>Andrew Campbell</t>
  </si>
  <si>
    <t>205-803-0051</t>
  </si>
  <si>
    <t>acampbell@lspclaw.com</t>
  </si>
  <si>
    <t xml:space="preserve">10 South Jefferson Street, Suite 1800  </t>
  </si>
  <si>
    <t>555-555-5790</t>
  </si>
  <si>
    <t>Ronald LaJoie</t>
  </si>
  <si>
    <t>rlajoie@wadleighlaw.com</t>
  </si>
  <si>
    <t>Patricia A.</t>
  </si>
  <si>
    <t>Mancabelli</t>
  </si>
  <si>
    <t xml:space="preserve">208 E. Main Street  </t>
  </si>
  <si>
    <t>Spangler, Jennings &amp; Dougherty, P.C.</t>
  </si>
  <si>
    <t>Kathleen Maicher</t>
  </si>
  <si>
    <t>219-769-2323</t>
  </si>
  <si>
    <t>kmaicher@sjdlaw.com</t>
  </si>
  <si>
    <t>219-769-5007</t>
  </si>
  <si>
    <t>8396 Mississippi Street</t>
  </si>
  <si>
    <t>Merrillville</t>
  </si>
  <si>
    <t>46410-6398</t>
  </si>
  <si>
    <t>Keefe, King &amp; Bowman, P.S.</t>
  </si>
  <si>
    <t>Dan W. Keefe, Sr.</t>
  </si>
  <si>
    <t>509-624-8988</t>
  </si>
  <si>
    <t>555-555-5791</t>
  </si>
  <si>
    <t>509-623-1380</t>
  </si>
  <si>
    <t xml:space="preserve">801 East Main Street P.O. Box </t>
  </si>
  <si>
    <t>601 West Main Street, Suite 1102</t>
  </si>
  <si>
    <t>555-555-5792</t>
  </si>
  <si>
    <t>Paige Levy</t>
  </si>
  <si>
    <t>Bruce E.</t>
  </si>
  <si>
    <t>703-893-3600</t>
  </si>
  <si>
    <t>Hunt</t>
  </si>
  <si>
    <t>plevy@sandsanderson.com</t>
  </si>
  <si>
    <t>703-893-8484</t>
  </si>
  <si>
    <t>1481 Chain Bridge Road, Suite 200</t>
  </si>
  <si>
    <t>22101</t>
  </si>
  <si>
    <t xml:space="preserve">1111 East Main St, Ste 2300  </t>
  </si>
  <si>
    <t>David D. Patton &amp; Associates, P.C.</t>
  </si>
  <si>
    <t>David Patton</t>
  </si>
  <si>
    <t>248-977-4601</t>
  </si>
  <si>
    <t>dpatton@ddplaw.com</t>
  </si>
  <si>
    <t>248-258-6052</t>
  </si>
  <si>
    <t>8040</t>
  </si>
  <si>
    <t>Franklin</t>
  </si>
  <si>
    <t>Bloomfield</t>
  </si>
  <si>
    <t>555-555-5793</t>
  </si>
  <si>
    <t>Robert M. Toborowsky</t>
  </si>
  <si>
    <t>1616 Walnut Street, Suite 1116</t>
  </si>
  <si>
    <t>480.0000</t>
  </si>
  <si>
    <t xml:space="preserve">555 Main Street, 1300 First Virginia Tower  </t>
  </si>
  <si>
    <t>23514</t>
  </si>
  <si>
    <t>Scott, Hulse, Marshall, Feuille, Finger &amp; Thurmond, PC</t>
  </si>
  <si>
    <t>Edwin Brown</t>
  </si>
  <si>
    <t>Frank Feuille (deceased)</t>
  </si>
  <si>
    <t>Parkinson, Jr.</t>
  </si>
  <si>
    <t>915-533-2493</t>
  </si>
  <si>
    <t>Sonny</t>
  </si>
  <si>
    <t>Meyers</t>
  </si>
  <si>
    <t>Ogden &amp; Sullivan, P.A.</t>
  </si>
  <si>
    <t>J. Russell Smith, Jr.</t>
  </si>
  <si>
    <t>813-223-5111</t>
  </si>
  <si>
    <t>rsmith@ogdensullivan.com</t>
  </si>
  <si>
    <t>555-555-5794</t>
  </si>
  <si>
    <t xml:space="preserve">8444 Westpark Drive - Suite 510  </t>
  </si>
  <si>
    <t>813-229-2336</t>
  </si>
  <si>
    <t>113 South Armenia Avenue</t>
  </si>
  <si>
    <t>555-555-5795</t>
  </si>
  <si>
    <t>Pignatelli</t>
  </si>
  <si>
    <t>Cruse, Scott, Henderson &amp; Allen, L.L.P.</t>
  </si>
  <si>
    <t>Jay Henderson</t>
  </si>
  <si>
    <t xml:space="preserve">8444 Westpark Drive, Suite 510  </t>
  </si>
  <si>
    <t>JoAnn E.</t>
  </si>
  <si>
    <t>Macbeth</t>
  </si>
  <si>
    <t>Beranek, Feiereisel, Kasbohm &amp; Hammer</t>
  </si>
  <si>
    <t>Frank P. Kasbohm</t>
  </si>
  <si>
    <t>312-782-9255</t>
  </si>
  <si>
    <t>fkasbohm@fbfk.com</t>
  </si>
  <si>
    <t>312-782-4537</t>
  </si>
  <si>
    <t>55 West Monroe Street, Suite 3400</t>
  </si>
  <si>
    <t>Boyd E.</t>
  </si>
  <si>
    <t>Chapin, Jr.</t>
  </si>
  <si>
    <t>Bagby &amp; Associates</t>
  </si>
  <si>
    <t>555-555-5796</t>
  </si>
  <si>
    <t>John S. Bagby, Jr.</t>
  </si>
  <si>
    <t>, Esq,</t>
  </si>
  <si>
    <t>610-889-1550</t>
  </si>
  <si>
    <t>jbagby@bagbylaw.com</t>
  </si>
  <si>
    <t>610-889-1571</t>
  </si>
  <si>
    <t>43 Leopard Rd, Suite 301</t>
  </si>
  <si>
    <t>Paoli Executive Green II</t>
  </si>
  <si>
    <t>Cousineau, McGuire &amp; Anderson, Chartered</t>
  </si>
  <si>
    <t>Thomas E.</t>
  </si>
  <si>
    <t>Barbara A. Burke</t>
  </si>
  <si>
    <t>Harris</t>
  </si>
  <si>
    <t>bab@cousineaulaw.com</t>
  </si>
  <si>
    <t>600 Travelers Express Tower</t>
  </si>
  <si>
    <t>One Church St.  PO Box 1307</t>
  </si>
  <si>
    <t>1550 Utica Avenue South</t>
  </si>
  <si>
    <t>152.00</t>
  </si>
  <si>
    <t>142.00</t>
  </si>
  <si>
    <t>555-555-5797</t>
  </si>
  <si>
    <t xml:space="preserve">One Church Street  </t>
  </si>
  <si>
    <t>Flaherty, Sensabaugh &amp; Bonasso, PLLC</t>
  </si>
  <si>
    <t>Michele Grinberg</t>
  </si>
  <si>
    <t>304-345-0200</t>
  </si>
  <si>
    <t>mgrinberg@fsblaw.com</t>
  </si>
  <si>
    <t>304-345-0260</t>
  </si>
  <si>
    <t>200 Capital Street</t>
  </si>
  <si>
    <t>25338-3843</t>
  </si>
  <si>
    <t>E. Blake</t>
  </si>
  <si>
    <t>Moore (retired)</t>
  </si>
  <si>
    <t>Paul Cooper</t>
  </si>
  <si>
    <t>555-555-5798</t>
  </si>
  <si>
    <t>pcooper@cooper-clough.com</t>
  </si>
  <si>
    <t>Hannah</t>
  </si>
  <si>
    <t>Roach, Brown, McCarthy &amp; Gruber</t>
  </si>
  <si>
    <t>Joseph McCarthy</t>
  </si>
  <si>
    <t>716-852-0400</t>
  </si>
  <si>
    <t>jvmccarthy@roachbrown.com</t>
  </si>
  <si>
    <t>716-852-2535</t>
  </si>
  <si>
    <t>1620 Liberty Building</t>
  </si>
  <si>
    <t>Barnes</t>
  </si>
  <si>
    <t>Law Office of R. Collin Middleton, P.C.</t>
  </si>
  <si>
    <t>R. Collin Middleton</t>
  </si>
  <si>
    <t>907-278-1225</t>
  </si>
  <si>
    <t>collinmiddleton@gci.net</t>
  </si>
  <si>
    <t>907-279-0754</t>
  </si>
  <si>
    <t>600 Barrow Street, Suite 602</t>
  </si>
  <si>
    <t>113128</t>
  </si>
  <si>
    <t>555-555-5799</t>
  </si>
  <si>
    <t>Laub</t>
  </si>
  <si>
    <t>Daniel S. Ratner</t>
  </si>
  <si>
    <t>dratner@hpmb.com</t>
  </si>
  <si>
    <t>Phillips, Parker, Orberson, &amp; Arnett, PLC</t>
  </si>
  <si>
    <t>JoAnne</t>
  </si>
  <si>
    <t>Zboyan</t>
  </si>
  <si>
    <t>Susan D. Phillips</t>
  </si>
  <si>
    <t>555-555-5800</t>
  </si>
  <si>
    <t>Mead Building, 98 Merchants Row  P.O. Box 310</t>
  </si>
  <si>
    <t>05702</t>
  </si>
  <si>
    <t>555-555-5801</t>
  </si>
  <si>
    <t>502-583-9900</t>
  </si>
  <si>
    <t>Grossman</t>
  </si>
  <si>
    <t>sphillips@ppomlaw.com</t>
  </si>
  <si>
    <t>502-587-1927</t>
  </si>
  <si>
    <t>716 West Main Street, Suite 300</t>
  </si>
  <si>
    <t>Cabaniss, Johnston, Gardner, Dumas &amp; O'Neal, LLP</t>
  </si>
  <si>
    <t>Melanie M. Bass</t>
  </si>
  <si>
    <t>205-716-5212</t>
  </si>
  <si>
    <t>mmb@cabaniss.com</t>
  </si>
  <si>
    <t>205-716-5389</t>
  </si>
  <si>
    <t>Michael I.</t>
  </si>
  <si>
    <t>P.O. Box 830612</t>
  </si>
  <si>
    <t>35283-0612</t>
  </si>
  <si>
    <t xml:space="preserve">421 W Riverside Ave, Ste 275B  </t>
  </si>
  <si>
    <t>Rice, Dolan &amp; Kershaw</t>
  </si>
  <si>
    <t>John Dolan</t>
  </si>
  <si>
    <t>401-272-8800</t>
  </si>
  <si>
    <t>401-421-7218</t>
  </si>
  <si>
    <t>72 Pine Street, Ste 300</t>
  </si>
  <si>
    <t>McGrane, Nosich &amp; Ganz, P.A.</t>
  </si>
  <si>
    <t>Miles McGrane</t>
  </si>
  <si>
    <t>305-442-4800</t>
  </si>
  <si>
    <t>mmcgrane@mn-lawfirm.com</t>
  </si>
  <si>
    <t>305-442-2339</t>
  </si>
  <si>
    <t>75 Valencia Avenue, Suite 1100</t>
  </si>
  <si>
    <t>555-555-5802</t>
  </si>
  <si>
    <t>Hunter &amp; Faggiano, P.C.</t>
  </si>
  <si>
    <t>Claudia Hunter</t>
  </si>
  <si>
    <t>617-371-1440</t>
  </si>
  <si>
    <t>cahunter@83atlantic.com</t>
  </si>
  <si>
    <t>617-371-1430</t>
  </si>
  <si>
    <t>83 Atlantic Avenue</t>
  </si>
  <si>
    <t>Stephen A.</t>
  </si>
  <si>
    <t xml:space="preserve">215 N E 40th Street, Suite C3  </t>
  </si>
  <si>
    <t>Jeffrey R. Glass</t>
  </si>
  <si>
    <t>618-277-2400</t>
  </si>
  <si>
    <t>jglass@hinshawlaw.com</t>
  </si>
  <si>
    <t>618-277-1144</t>
  </si>
  <si>
    <t>98105</t>
  </si>
  <si>
    <t>521 West Main Street, Suite 300</t>
  </si>
  <si>
    <t>555-555-5803</t>
  </si>
  <si>
    <t>Marjorie</t>
  </si>
  <si>
    <t>Graham</t>
  </si>
  <si>
    <t>Charles Fitzpatrick</t>
  </si>
  <si>
    <t>Underwood, Wilson, Berry, Stein &amp; Johnson</t>
  </si>
  <si>
    <t>Michael Loftin</t>
  </si>
  <si>
    <t>555-555-5804</t>
  </si>
  <si>
    <t>806-379-0311</t>
  </si>
  <si>
    <t>mhl@uwlaw.com</t>
  </si>
  <si>
    <t>806-379-0316</t>
  </si>
  <si>
    <t>1500 Amarillo National Bank Building</t>
  </si>
  <si>
    <t>P.O. Box 9158</t>
  </si>
  <si>
    <t>Womble, Caryle, Sandridge, &amp; Rice, PLLC</t>
  </si>
  <si>
    <t>Sara Lincoln</t>
  </si>
  <si>
    <t xml:space="preserve">One Union Square, 600 University, Suite 2100  </t>
  </si>
  <si>
    <t>704-331-4900</t>
  </si>
  <si>
    <t>slincoln@wcsr.com</t>
  </si>
  <si>
    <t>98101</t>
  </si>
  <si>
    <t>704-331-4955</t>
  </si>
  <si>
    <t>3300 One Wachovia Center</t>
  </si>
  <si>
    <t>301 South College Street</t>
  </si>
  <si>
    <t>28202-6025</t>
  </si>
  <si>
    <t>235.00</t>
  </si>
  <si>
    <t>555-555-5805</t>
  </si>
  <si>
    <t>James Murphy</t>
  </si>
  <si>
    <t>Paul C.</t>
  </si>
  <si>
    <t>Estes</t>
  </si>
  <si>
    <t xml:space="preserve">520 Pike St, Ste 2210  </t>
  </si>
  <si>
    <t>555-555-5806</t>
  </si>
  <si>
    <t xml:space="preserve">8015 SE 28th Street # 301  </t>
  </si>
  <si>
    <t>Evan</t>
  </si>
  <si>
    <t>Black</t>
  </si>
  <si>
    <t>555-555-5807</t>
  </si>
  <si>
    <t>Quinn, Johnston, Henderson, Pretorius and Cerulo</t>
  </si>
  <si>
    <t>Matthew J. Maddox</t>
  </si>
  <si>
    <t>217-753-1133</t>
  </si>
  <si>
    <t>mmaddox@qjhpc.com</t>
  </si>
  <si>
    <t>217-753-1180</t>
  </si>
  <si>
    <t>400 South Ninth Street, Suite 102</t>
  </si>
  <si>
    <t xml:space="preserve">Po Box 1336  </t>
  </si>
  <si>
    <t>Bruce Brady</t>
  </si>
  <si>
    <t>bbrady@ckbblaw.com</t>
  </si>
  <si>
    <t>Evans, Todd &amp; Floyd, PLC</t>
  </si>
  <si>
    <t>John F. Floyd</t>
  </si>
  <si>
    <t>615-369-3300</t>
  </si>
  <si>
    <t>jfloydetf@aol.com</t>
  </si>
  <si>
    <t>615-369-3333</t>
  </si>
  <si>
    <t>3817 Bedford Avenue, Suite 220</t>
  </si>
  <si>
    <t>37215</t>
  </si>
  <si>
    <t>Frances</t>
  </si>
  <si>
    <t>Seville</t>
  </si>
  <si>
    <t>555-555-5808</t>
  </si>
  <si>
    <t xml:space="preserve">701 Pike Street #1500  </t>
  </si>
  <si>
    <t>Mason H.</t>
  </si>
  <si>
    <t>Grower, III</t>
  </si>
  <si>
    <t>Donna M. Moniz</t>
  </si>
  <si>
    <t>monizd@jgkmw.com</t>
  </si>
  <si>
    <t>Shannon Kelly Rosser</t>
  </si>
  <si>
    <t>813-222-3939</t>
  </si>
  <si>
    <t>srosser@wickersmith.com</t>
  </si>
  <si>
    <t>813-222-3938</t>
  </si>
  <si>
    <t>100 North Tampa Street, Suite 3650</t>
  </si>
  <si>
    <t>555-555-5809</t>
  </si>
  <si>
    <t xml:space="preserve">818 W. Riverside, Suite 250 Lincoln Plaza  </t>
  </si>
  <si>
    <t>Richard Nagle</t>
  </si>
  <si>
    <t>rnagle@hdjn.com</t>
  </si>
  <si>
    <t>555-555-5810</t>
  </si>
  <si>
    <t>Vafiades, Brountas &amp; Kominsky, L.L.P.</t>
  </si>
  <si>
    <t>Eugene Coughlin</t>
  </si>
  <si>
    <t>207-947-6915</t>
  </si>
  <si>
    <t>ecc@vbk.com</t>
  </si>
  <si>
    <t>207-941-0863</t>
  </si>
  <si>
    <t>23 Water Street</t>
  </si>
  <si>
    <t>P.O. Box 919</t>
  </si>
  <si>
    <t>04402-0919</t>
  </si>
  <si>
    <t>Charles A.</t>
  </si>
  <si>
    <t>DeLuca</t>
  </si>
  <si>
    <t xml:space="preserve">200 W. Thomas Street, Suite 500  </t>
  </si>
  <si>
    <t>Robert Goodson</t>
  </si>
  <si>
    <t>202-626-7660</t>
  </si>
  <si>
    <t>Stanley</t>
  </si>
  <si>
    <t>Chow</t>
  </si>
  <si>
    <t>goodsonr@wemed.com</t>
  </si>
  <si>
    <t>202-628-3606</t>
  </si>
  <si>
    <t>700 11th St., NW, Ste. 400</t>
  </si>
  <si>
    <t>555-555-5811</t>
  </si>
  <si>
    <t>M.B. "Burt" Satcher, III</t>
  </si>
  <si>
    <t>bsatcher@og-law.com</t>
  </si>
  <si>
    <t>1180 Peachtree Street, N.E., Suite 3000</t>
  </si>
  <si>
    <t>30309-3531</t>
  </si>
  <si>
    <t>F. James</t>
  </si>
  <si>
    <t>Gallo</t>
  </si>
  <si>
    <t xml:space="preserve">901 Fifth Avenue, Suite 1400  </t>
  </si>
  <si>
    <t>The Willis Law Group</t>
  </si>
  <si>
    <t>Kirk Willis</t>
  </si>
  <si>
    <t>214-736-9433</t>
  </si>
  <si>
    <t>kwillis@thewillislawgroup.com</t>
  </si>
  <si>
    <t>214-736-9994</t>
  </si>
  <si>
    <t>10440 N. Central Expressway</t>
  </si>
  <si>
    <t>Suite 520</t>
  </si>
  <si>
    <t>G. Michael Romanello</t>
  </si>
  <si>
    <t>614-228-1311</t>
  </si>
  <si>
    <t>mromanello@reminger.com</t>
  </si>
  <si>
    <t>614-232-2410</t>
  </si>
  <si>
    <t>65 East State Street, 4th Floor</t>
  </si>
  <si>
    <t>Capitol Square</t>
  </si>
  <si>
    <t>44215</t>
  </si>
  <si>
    <t>Lawrence E.</t>
  </si>
  <si>
    <t>Brownstein</t>
  </si>
  <si>
    <t>98164</t>
  </si>
  <si>
    <t>555-555-5812</t>
  </si>
  <si>
    <t xml:space="preserve">925 Fourth Avenue, Suite 2300  </t>
  </si>
  <si>
    <t>555-555-5813</t>
  </si>
  <si>
    <t>Andrew E. Vernick</t>
  </si>
  <si>
    <t>aev@wlekn.com</t>
  </si>
  <si>
    <t>Brandy M.</t>
  </si>
  <si>
    <t>Stacie L. Young</t>
  </si>
  <si>
    <t>555-555-5814</t>
  </si>
  <si>
    <t>Lory</t>
  </si>
  <si>
    <t xml:space="preserve">10000 NE 7th Avenue, Ste. 403  </t>
  </si>
  <si>
    <t>youngs@mcblaw.com</t>
  </si>
  <si>
    <t>555-555-5815</t>
  </si>
  <si>
    <t xml:space="preserve">701 Pike Street   </t>
  </si>
  <si>
    <t>555-555-5816</t>
  </si>
  <si>
    <t>Mitchell, Lang &amp; Smith</t>
  </si>
  <si>
    <t>Bruce M. White</t>
  </si>
  <si>
    <t>503-221-1011</t>
  </si>
  <si>
    <t>bwhite@mls-law.com</t>
  </si>
  <si>
    <t>503-248-0732</t>
  </si>
  <si>
    <t>2000 One Main Place</t>
  </si>
  <si>
    <t>101 S.W. Main Street</t>
  </si>
  <si>
    <t>97204-3230</t>
  </si>
  <si>
    <t>555-555-5817</t>
  </si>
  <si>
    <t>Orgain, Bell &amp; Tucker, L.L.P.</t>
  </si>
  <si>
    <t>Jo Ben Whittenburg</t>
  </si>
  <si>
    <t>409-838-6412</t>
  </si>
  <si>
    <t>409-838-6959</t>
  </si>
  <si>
    <t>470 Orleans Street</t>
  </si>
  <si>
    <t>P.O. Box 1751</t>
  </si>
  <si>
    <t>77704-1751</t>
  </si>
  <si>
    <t xml:space="preserve">1500 Bank of America Financial Center 601 W. Riverside Ave. </t>
  </si>
  <si>
    <t>Joseph Williford</t>
  </si>
  <si>
    <t>jww@ymh.com</t>
  </si>
  <si>
    <t>555-555-5818</t>
  </si>
  <si>
    <t xml:space="preserve">422 West Riverside, Ste. 1100  </t>
  </si>
  <si>
    <t>James Wilson</t>
  </si>
  <si>
    <t>jmw@whsf-law.com</t>
  </si>
  <si>
    <t>850-438-0814</t>
  </si>
  <si>
    <t>307 South Palafox Street</t>
  </si>
  <si>
    <t>Patterson Law Firm, LLP</t>
  </si>
  <si>
    <t>Gregory A. Witke</t>
  </si>
  <si>
    <t>515-283-2147</t>
  </si>
  <si>
    <t>gwitke@pattersonfirm.com</t>
  </si>
  <si>
    <t>555-555-5819</t>
  </si>
  <si>
    <t>515-283-1002</t>
  </si>
  <si>
    <t>505 Fifth Avenue, Suite 729</t>
  </si>
  <si>
    <t>Raymond F.</t>
  </si>
  <si>
    <t>Middleman</t>
  </si>
  <si>
    <t>Andrew K. Worek</t>
  </si>
  <si>
    <t>aworek@wglaw.com</t>
  </si>
  <si>
    <t>Polsinelli Shughart, PC</t>
  </si>
  <si>
    <t>William Yocum</t>
  </si>
  <si>
    <t>816-421-3355</t>
  </si>
  <si>
    <t>555-555-5820</t>
  </si>
  <si>
    <t>wyocum@polsinelli.com</t>
  </si>
  <si>
    <t>816-374-0509</t>
  </si>
  <si>
    <t>120 W. 12th Street, Suite 1800</t>
  </si>
  <si>
    <t>Paul, Frank &amp; Collins</t>
  </si>
  <si>
    <t>Stephen J. Soule</t>
  </si>
  <si>
    <t>802-658-2311</t>
  </si>
  <si>
    <t>ssoule@pfclaw.com</t>
  </si>
  <si>
    <t>802-658-0042</t>
  </si>
  <si>
    <t>One Church Street</t>
  </si>
  <si>
    <t>555-555-5821</t>
  </si>
  <si>
    <t>Quillin Law Firm, P.C.</t>
  </si>
  <si>
    <t>Ed Quillin</t>
  </si>
  <si>
    <t>972-386-6664</t>
  </si>
  <si>
    <t>equillin@equillinlaw.com</t>
  </si>
  <si>
    <t>972-386-6680</t>
  </si>
  <si>
    <t>4101 McEwen Road, Suite 540</t>
  </si>
  <si>
    <t>555-555-5822</t>
  </si>
  <si>
    <t>Deanne McClung</t>
  </si>
  <si>
    <t>303-628-3300</t>
  </si>
  <si>
    <t>mcclungd@hallevans.com</t>
  </si>
  <si>
    <t>303-628-3368</t>
  </si>
  <si>
    <t>1001 Seventeenth St., Ste. 3000</t>
  </si>
  <si>
    <t>John A. Banahan</t>
  </si>
  <si>
    <t>john1@bnscb.com</t>
  </si>
  <si>
    <t>Amy DeLisa</t>
  </si>
  <si>
    <t>Kay Rice</t>
  </si>
  <si>
    <t>krice@cooper-clough.com</t>
  </si>
  <si>
    <t>555-555-5823</t>
  </si>
  <si>
    <t>John T. Sartore</t>
  </si>
  <si>
    <t>jsartore@pfclaw.com</t>
  </si>
  <si>
    <t>Halloran &amp; Sage, L.L.P.</t>
  </si>
  <si>
    <t xml:space="preserve">735 N Water St  Ste 1500  </t>
  </si>
  <si>
    <t>Richard C. Tynan</t>
  </si>
  <si>
    <t>860-522-6103</t>
  </si>
  <si>
    <t>tynan@halloran-sage.com</t>
  </si>
  <si>
    <t>860-548-0006</t>
  </si>
  <si>
    <t>One Goodwin Square</t>
  </si>
  <si>
    <t>225 Asylum Street</t>
  </si>
  <si>
    <t>06103-4303</t>
  </si>
  <si>
    <t>Mariella LaRosa</t>
  </si>
  <si>
    <t>mlarosa@carmodylaw.com</t>
  </si>
  <si>
    <t>555-555-5824</t>
  </si>
  <si>
    <t>Michael Pannier</t>
  </si>
  <si>
    <t>mpannier@hbss.net</t>
  </si>
  <si>
    <t>555-555-5825</t>
  </si>
  <si>
    <t>Shuman, McCuskey &amp; Slicer, PLLC</t>
  </si>
  <si>
    <t>David Shuman</t>
  </si>
  <si>
    <t>304-345-1400</t>
  </si>
  <si>
    <t>dshuman@shumanlaw.com</t>
  </si>
  <si>
    <t>304-343-1826</t>
  </si>
  <si>
    <t>1411 Virginia Street East, Suite 200</t>
  </si>
  <si>
    <t xml:space="preserve">7618 Westward Way #100  </t>
  </si>
  <si>
    <t>Roberta Green</t>
  </si>
  <si>
    <t>rgreen@shumanlaw.com</t>
  </si>
  <si>
    <t>555-555-5826</t>
  </si>
  <si>
    <t>Ayabe, Chong, Nishimoto, Sia &amp; Nakamura</t>
  </si>
  <si>
    <t>Jeffrey Sia</t>
  </si>
  <si>
    <t>808-537-6119</t>
  </si>
  <si>
    <t>jeffrey.sia@hawadvocate.com</t>
  </si>
  <si>
    <t>808-526-3491</t>
  </si>
  <si>
    <t>1003 Bishop Street, Suite 2500</t>
  </si>
  <si>
    <t>Pauahi Tower</t>
  </si>
  <si>
    <t>1.05</t>
  </si>
  <si>
    <t>Steven F. Schuster</t>
  </si>
  <si>
    <t>steve.schuster@skofirm.com</t>
  </si>
  <si>
    <t>502-627-8716</t>
  </si>
  <si>
    <t>555-555-5827</t>
  </si>
  <si>
    <t>Bailey &amp; Wyant</t>
  </si>
  <si>
    <t>David E. Schumacher</t>
  </si>
  <si>
    <t>304-345-4222</t>
  </si>
  <si>
    <t>dschumacher@baileywyant.com</t>
  </si>
  <si>
    <t>500 Virginia Street East, Suite 600</t>
  </si>
  <si>
    <t>555-555-5828</t>
  </si>
  <si>
    <t>Walsh &amp; Associates</t>
  </si>
  <si>
    <t>Robert Walsh</t>
  </si>
  <si>
    <t>603-666-6664</t>
  </si>
  <si>
    <t>rwalshesq@aol.com</t>
  </si>
  <si>
    <t>603-669-2738</t>
  </si>
  <si>
    <t>195 Elm Street</t>
  </si>
  <si>
    <t xml:space="preserve">3 South Pinckney St  Ste 900  </t>
  </si>
  <si>
    <t>Amy M. Omvig</t>
  </si>
  <si>
    <t>555-555-5829</t>
  </si>
  <si>
    <t>Selle Law Firm</t>
  </si>
  <si>
    <t>Elaine W. Selle</t>
  </si>
  <si>
    <t>985-792-5844</t>
  </si>
  <si>
    <t>eselle@weiss-eason.com</t>
  </si>
  <si>
    <t>985-626-4200</t>
  </si>
  <si>
    <t>106 Rue Les Bois</t>
  </si>
  <si>
    <t>Madisonville</t>
  </si>
  <si>
    <t>70447</t>
  </si>
  <si>
    <t>Wendy Lewis</t>
  </si>
  <si>
    <t xml:space="preserve">15460 West Capitol Drive  </t>
  </si>
  <si>
    <t>wlewis@cooper-clough.com</t>
  </si>
  <si>
    <t>555-555-5830</t>
  </si>
  <si>
    <t>Katz &amp; Rychik P.C.</t>
  </si>
  <si>
    <t>Abe Rychik</t>
  </si>
  <si>
    <t>212-766-4700</t>
  </si>
  <si>
    <t>arychik@katzrychik.com</t>
  </si>
  <si>
    <t>212-766-4705</t>
  </si>
  <si>
    <t>30 Broad Street, 8th Floor</t>
  </si>
  <si>
    <t>555-555-5831</t>
  </si>
  <si>
    <t>Gregory J. Radomisli</t>
  </si>
  <si>
    <t>radomg@mcblaw.com</t>
  </si>
  <si>
    <t xml:space="preserve">22 East Mifflin St, Suite 702, Po Box 2626  </t>
  </si>
  <si>
    <t>Vincent A. Nagler</t>
  </si>
  <si>
    <t>vnagler@ckbblaw.com</t>
  </si>
  <si>
    <t>555-555-5832</t>
  </si>
  <si>
    <t>Hinkle, Hensley, Shanor &amp; Martin, L.L.P.</t>
  </si>
  <si>
    <t>William Slattery</t>
  </si>
  <si>
    <t xml:space="preserve">700 North Water Street  </t>
  </si>
  <si>
    <t>(505) 982-4554</t>
  </si>
  <si>
    <t>wslattery@hinklelawfirm.com</t>
  </si>
  <si>
    <t>(505) 982-8623</t>
  </si>
  <si>
    <t>218 Montezuma</t>
  </si>
  <si>
    <t>McCracken</t>
  </si>
  <si>
    <t>555-555-5833</t>
  </si>
  <si>
    <t xml:space="preserve">301 N. Broom Street  </t>
  </si>
  <si>
    <t>Davis &amp; Davis, P.C.</t>
  </si>
  <si>
    <t>Mark Keene</t>
  </si>
  <si>
    <t>512-343-6248</t>
  </si>
  <si>
    <t>mkeene@ddpc.com</t>
  </si>
  <si>
    <t>512-343-0121</t>
  </si>
  <si>
    <t>9442 Capitol of Texas Highway, Suite 950</t>
  </si>
  <si>
    <t>78767</t>
  </si>
  <si>
    <t>55.00</t>
  </si>
  <si>
    <t>Adami, Goldman &amp; Shuffield, Inc.</t>
  </si>
  <si>
    <t>Lee Anne Gainer Mask</t>
  </si>
  <si>
    <t>210-344-0500</t>
  </si>
  <si>
    <t>lmask@agslaw.com</t>
  </si>
  <si>
    <t>210-344-7228</t>
  </si>
  <si>
    <t>9311 San Pedro, Suite 900</t>
  </si>
  <si>
    <t>Jonathon P.</t>
  </si>
  <si>
    <t>Lynn</t>
  </si>
  <si>
    <t>Cannon Momeni, P.L.L.C.</t>
  </si>
  <si>
    <t>Scott Cannon</t>
  </si>
  <si>
    <t>918-935-3999</t>
  </si>
  <si>
    <t>scott@cannonmomenilaw.com</t>
  </si>
  <si>
    <t>888-274-6096</t>
  </si>
  <si>
    <t>9175 South Yale Ave, Ste. 300</t>
  </si>
  <si>
    <t>555-555-5834</t>
  </si>
  <si>
    <t>74137-4044</t>
  </si>
  <si>
    <t>1.00</t>
  </si>
  <si>
    <t xml:space="preserve">411 East Wisconsin Avenue, Suite 700  </t>
  </si>
  <si>
    <t>Phillip Foley</t>
  </si>
  <si>
    <t>555-555-5835</t>
  </si>
  <si>
    <t xml:space="preserve">500 Virginia St., E #600  </t>
  </si>
  <si>
    <t>25337</t>
  </si>
  <si>
    <t>Anthony Sola</t>
  </si>
  <si>
    <t>solaa@mcblaw.com</t>
  </si>
  <si>
    <t>Stephanie</t>
  </si>
  <si>
    <t>Bascon</t>
  </si>
  <si>
    <t>555-555-5836</t>
  </si>
  <si>
    <t>Hamm, Milby &amp; Ridings</t>
  </si>
  <si>
    <t>Laborde</t>
  </si>
  <si>
    <t>Marcia Milby Ridings</t>
  </si>
  <si>
    <t>606-864-4126</t>
  </si>
  <si>
    <t>mmr@hmrkylaw.com</t>
  </si>
  <si>
    <t>606-878-8144</t>
  </si>
  <si>
    <t>120 North Main Street</t>
  </si>
  <si>
    <t>Burke</t>
  </si>
  <si>
    <t>Brown &amp; James, P.C.</t>
  </si>
  <si>
    <t>Michael A. Childs</t>
  </si>
  <si>
    <t>816-472-0800</t>
  </si>
  <si>
    <t>mchilds@bjpc.com</t>
  </si>
  <si>
    <t>816-421-1183</t>
  </si>
  <si>
    <t>City Center Square, 1100 Main Street</t>
  </si>
  <si>
    <t>555-555-5837</t>
  </si>
  <si>
    <t>J. Jonathan Schraub</t>
  </si>
  <si>
    <t>jjschraub@sandsanderson.com</t>
  </si>
  <si>
    <t>Neil E.</t>
  </si>
  <si>
    <t>Ugrin (deceased)</t>
  </si>
  <si>
    <t xml:space="preserve">44 1/2 Fifteenth Street  </t>
  </si>
  <si>
    <t>dhowell@sandsanderson.com</t>
  </si>
  <si>
    <t>Blake</t>
  </si>
  <si>
    <t>James Poliquin</t>
  </si>
  <si>
    <t>207-774-7000</t>
  </si>
  <si>
    <t>jpoliquin@nhdlaw.com</t>
  </si>
  <si>
    <t>207-775-0806</t>
  </si>
  <si>
    <t>415 Congress Street, 5th Floor</t>
  </si>
  <si>
    <t>Post &amp; Post, L.L.C</t>
  </si>
  <si>
    <t>Benjamin A. Post</t>
  </si>
  <si>
    <t>610-240-9180</t>
  </si>
  <si>
    <t>bpost@postandpost.com</t>
  </si>
  <si>
    <t>W. Bradley</t>
  </si>
  <si>
    <t>610-240-9185</t>
  </si>
  <si>
    <t>200 Berwyn Park, Suite 102</t>
  </si>
  <si>
    <t>920 Cassatt Road</t>
  </si>
  <si>
    <t>26003</t>
  </si>
  <si>
    <t>555-555-5838</t>
  </si>
  <si>
    <t>Joan M.</t>
  </si>
  <si>
    <t xml:space="preserve">500 Virginia Street East, Suite 600  </t>
  </si>
  <si>
    <t>Thomas Prislipsky</t>
  </si>
  <si>
    <t>330-744-1311</t>
  </si>
  <si>
    <t>George C.</t>
  </si>
  <si>
    <t>tprislipsky@reminger.com</t>
  </si>
  <si>
    <t>Ward</t>
  </si>
  <si>
    <t>330-744-7500</t>
  </si>
  <si>
    <t>11 Federal Plaza Central, Suite 300</t>
  </si>
  <si>
    <t>555-555-5839</t>
  </si>
  <si>
    <t xml:space="preserve">200 Capital Street  </t>
  </si>
  <si>
    <t>25338</t>
  </si>
  <si>
    <t>Manier &amp; Herod, P.C.</t>
  </si>
  <si>
    <t>Rush</t>
  </si>
  <si>
    <t>John Quinn</t>
  </si>
  <si>
    <t>jquinn@manierherod.com</t>
  </si>
  <si>
    <t>555-555-5840</t>
  </si>
  <si>
    <t>200 Capital Street   P.O. Box 3843</t>
  </si>
  <si>
    <t>Rawls &amp; McNelis, P.C.</t>
  </si>
  <si>
    <t>Brewster S. Rawls</t>
  </si>
  <si>
    <t>brawls@rawlsmcnelis.com</t>
  </si>
  <si>
    <t>One Capitol Square</t>
  </si>
  <si>
    <t>830 East Main Street Suite 1800</t>
  </si>
  <si>
    <t>555-555-5841</t>
  </si>
  <si>
    <t>500 Lee Street, Ste. 1600  P.O. Box 553</t>
  </si>
  <si>
    <t>Phillips, Parker, Orberson, &amp; Moore PLC</t>
  </si>
  <si>
    <t>25322</t>
  </si>
  <si>
    <t>Tera M. Rehmel</t>
  </si>
  <si>
    <t>trehmel@ppomlaw.com</t>
  </si>
  <si>
    <t>15.00</t>
  </si>
  <si>
    <t>208-667-4000</t>
  </si>
  <si>
    <t>btr@wkdtlaw.com</t>
  </si>
  <si>
    <t>The Spokesman Review Building</t>
  </si>
  <si>
    <t>608 Northwest Boulevard, Suite 300</t>
  </si>
  <si>
    <t>83814-2146</t>
  </si>
  <si>
    <t>Edward J. Rice</t>
  </si>
  <si>
    <t>edward.rice@arlaw.com</t>
  </si>
  <si>
    <t>John J. Riewer</t>
  </si>
  <si>
    <t>john.riewer@brg-law.net</t>
  </si>
  <si>
    <t>Garlington, Lohn &amp; Robinson, P.L.L.P.</t>
  </si>
  <si>
    <t>Larry Riley</t>
  </si>
  <si>
    <t>406-523-2500</t>
  </si>
  <si>
    <t>406-523-2595</t>
  </si>
  <si>
    <t>199 West Pine Street</t>
  </si>
  <si>
    <t>P.O. Box 7909</t>
  </si>
  <si>
    <t>Glen Rosenblum</t>
  </si>
  <si>
    <t>grosenblum@mmwr.com</t>
  </si>
  <si>
    <t>555-555-5842</t>
  </si>
  <si>
    <t xml:space="preserve">1411 Virginia Street East, Suite 200  </t>
  </si>
  <si>
    <t>Stephens, Lynn, Klein, LaCava, Hoffman &amp; Puya, P.C.</t>
  </si>
  <si>
    <t>Robert I. Rubin</t>
  </si>
  <si>
    <t>561-655-1500</t>
  </si>
  <si>
    <t>rubinr@stephenslynn.com</t>
  </si>
  <si>
    <t>561-659-2093</t>
  </si>
  <si>
    <t>555-555-5843</t>
  </si>
  <si>
    <t>515 North Flagler Drive, Suite 1600</t>
  </si>
  <si>
    <t>Jodie Sayers</t>
  </si>
  <si>
    <t>sayers@1stlaw.com</t>
  </si>
  <si>
    <t>Schiller Osbourn &amp; Barnes, P.L.L.C.</t>
  </si>
  <si>
    <t>Richard P. Schiller</t>
  </si>
  <si>
    <t>502-583-4777</t>
  </si>
  <si>
    <t>rschiller@sobmlegal.com</t>
  </si>
  <si>
    <t>502-583-4780</t>
  </si>
  <si>
    <t>One Riverfront Plaza, 16th Floor</t>
  </si>
  <si>
    <t>401 West Main Street</t>
  </si>
  <si>
    <t>40202-2927</t>
  </si>
  <si>
    <t>Jon Schmoll</t>
  </si>
  <si>
    <t>jschmoll@sjdlaw.com</t>
  </si>
  <si>
    <t>Stephen H. Sears</t>
  </si>
  <si>
    <t>shs@macfar.com</t>
  </si>
  <si>
    <t>One North Franklin Street, Suite 2000</t>
  </si>
  <si>
    <t>Don Sensabaugh, Jr.</t>
  </si>
  <si>
    <t>dsensabaugh@fsblaw.com</t>
  </si>
  <si>
    <t>P.O. Box 3843</t>
  </si>
  <si>
    <t xml:space="preserve">201 N. Wolcott  </t>
  </si>
  <si>
    <t>82601</t>
  </si>
  <si>
    <t>Francis H. Sheppard</t>
  </si>
  <si>
    <t>fsheppard@rumberger.com</t>
  </si>
  <si>
    <t>P.O. Box 1873</t>
  </si>
  <si>
    <t>Kelly Sheridan</t>
  </si>
  <si>
    <t>ksheridan@rcfp.com</t>
  </si>
  <si>
    <t xml:space="preserve">140 North Center St.  </t>
  </si>
  <si>
    <t>Slute, Sakrison &amp; Rogers, P.C.</t>
  </si>
  <si>
    <t>Tom Slutes</t>
  </si>
  <si>
    <t>520-624-6691</t>
  </si>
  <si>
    <t>tslutes@sluteslaw.com</t>
  </si>
  <si>
    <t>520-791-9632</t>
  </si>
  <si>
    <t>4801 E. Broadway Blvd., Suite 301</t>
  </si>
  <si>
    <t>Terri-Lynne Smiles</t>
  </si>
  <si>
    <t>Boehl, Stopher &amp; Graves, L.L.P.</t>
  </si>
  <si>
    <t>Raymond G. Smith</t>
  </si>
  <si>
    <t>502-589-5980</t>
  </si>
  <si>
    <t>rsmith@bsg-law.com</t>
  </si>
  <si>
    <t>502-561-9400</t>
  </si>
  <si>
    <t>AEGON Center, Suite 2300</t>
  </si>
  <si>
    <t>400 West Market Street</t>
  </si>
  <si>
    <t>40202-3354</t>
  </si>
  <si>
    <t>45.00</t>
  </si>
  <si>
    <t>Rush Smith</t>
  </si>
  <si>
    <t>rsmith@hbss.net</t>
  </si>
  <si>
    <t>Smith &amp; Cognetto, L.L.P.</t>
  </si>
  <si>
    <t>Donald Smith</t>
  </si>
  <si>
    <t>623-344-7100</t>
  </si>
  <si>
    <t>dsmith@scazlaw.com</t>
  </si>
  <si>
    <t>17235 North 75th Avenue, Suite F-135</t>
  </si>
  <si>
    <t>Glendale</t>
  </si>
  <si>
    <t>85308</t>
  </si>
  <si>
    <t>Lowis &amp; Gellen</t>
  </si>
  <si>
    <t>Robert Smith</t>
  </si>
  <si>
    <t>312-364-2500</t>
  </si>
  <si>
    <t>312-364-1003</t>
  </si>
  <si>
    <t>200 West Adams Street, Suite 1900</t>
  </si>
  <si>
    <t>Slute, Sakrison &amp; Hill, P.C.</t>
  </si>
  <si>
    <t>Michael B. Smith</t>
  </si>
  <si>
    <t>msmith@sluteslaw.com</t>
  </si>
  <si>
    <t>33 North Stone Avenue, Suite 1000</t>
  </si>
  <si>
    <t>85701</t>
  </si>
  <si>
    <t>Shannon Short Smith</t>
  </si>
  <si>
    <t>ssmith@mwsgw.com</t>
  </si>
  <si>
    <t>Donohue, Brown, Mathewson &amp; Smyth</t>
  </si>
  <si>
    <t>Robert Smyth, Jr.</t>
  </si>
  <si>
    <t>312-422-0900</t>
  </si>
  <si>
    <t>smyth@dbmslaw.com</t>
  </si>
  <si>
    <t>312-422-0909</t>
  </si>
  <si>
    <t>140 S. Dearborn St., Suite 800</t>
  </si>
  <si>
    <t>Henry B. Smythe, Jr.</t>
  </si>
  <si>
    <t>hsmythe@buistmoore.com</t>
  </si>
  <si>
    <t>Augustus Southworth</t>
  </si>
  <si>
    <t>asouthworth@carmodylaw.com</t>
  </si>
  <si>
    <t>Montgomery Little &amp; McGrew, P.C.</t>
  </si>
  <si>
    <t>Robert Spencer</t>
  </si>
  <si>
    <t>303-773-8100</t>
  </si>
  <si>
    <t>303-220-0412</t>
  </si>
  <si>
    <t>The Quadrant</t>
  </si>
  <si>
    <t>5445 DTC Parkway, Suite 800</t>
  </si>
  <si>
    <t>Greenwood Village</t>
  </si>
  <si>
    <t>80111</t>
  </si>
  <si>
    <t>Peabody &amp; Arnold, LLP</t>
  </si>
  <si>
    <t>Mary Sullivan</t>
  </si>
  <si>
    <t>617-951-2100</t>
  </si>
  <si>
    <t>mmsullivan@peabodyarnold.com</t>
  </si>
  <si>
    <t>617-951-2125</t>
  </si>
  <si>
    <t>Federal Reserve Plaza</t>
  </si>
  <si>
    <t>600 Atlantic Avenue</t>
  </si>
  <si>
    <t>02210-2261</t>
  </si>
  <si>
    <t>John Tress</t>
  </si>
  <si>
    <t>jjtress@growerketcham.com</t>
  </si>
  <si>
    <t>390 North Orange Avenue, Suite 1900</t>
  </si>
  <si>
    <t>32853</t>
  </si>
  <si>
    <t>Scolaro,  Shulman, Cohen, Fetter &amp; Burstein, P.C.</t>
  </si>
  <si>
    <t>Andrew Knoll</t>
  </si>
  <si>
    <t>, M.D., J.D.</t>
  </si>
  <si>
    <t>315-471-8111</t>
  </si>
  <si>
    <t>315-471-1355</t>
  </si>
  <si>
    <t>Franklin Square</t>
  </si>
  <si>
    <t>507 Plum Street, Suite 300</t>
  </si>
  <si>
    <t>13204</t>
  </si>
  <si>
    <t>Pietragallo Gordon Alfano Bosick &amp; Raspanti, LLP</t>
  </si>
  <si>
    <t>Paul K. Vey</t>
  </si>
  <si>
    <t>412-263-2000</t>
  </si>
  <si>
    <t>pkv@pbandg.com</t>
  </si>
  <si>
    <t>412-261-5295</t>
  </si>
  <si>
    <t>Thirty-Eighth Floor, One Oxford Centre</t>
  </si>
  <si>
    <t>Lawrence Vilardo</t>
  </si>
  <si>
    <t>ljv@connors-vilardo.com</t>
  </si>
  <si>
    <t>Barry Vogel</t>
  </si>
  <si>
    <t>916-563-3100</t>
  </si>
  <si>
    <t>bvogel@ljdfa.com</t>
  </si>
  <si>
    <t>916-565-3704</t>
  </si>
  <si>
    <t>655 University Avenue, Suite 119</t>
  </si>
  <si>
    <t>Knight, Wagner, Stuart &amp; Cannon</t>
  </si>
  <si>
    <t>Richard Wagner</t>
  </si>
  <si>
    <t>918-582-4483</t>
  </si>
  <si>
    <t>918-582-4486</t>
  </si>
  <si>
    <t>902 South Boulder</t>
  </si>
  <si>
    <t>Armbrecht Jackson, L.L.P.</t>
  </si>
  <si>
    <t>Norman Waldrop</t>
  </si>
  <si>
    <t>251-405-1300</t>
  </si>
  <si>
    <t>new@ajlaw.com</t>
  </si>
  <si>
    <t>251-432-6843</t>
  </si>
  <si>
    <t>63 South Royal Street</t>
  </si>
  <si>
    <t>13th Floor, Riverview Plaza</t>
  </si>
  <si>
    <t>Chris Walker</t>
  </si>
  <si>
    <t>cwalker@markowwalker.com</t>
  </si>
  <si>
    <t>Law Office of Steven Wallach</t>
  </si>
  <si>
    <t>Steven Wallach</t>
  </si>
  <si>
    <t>609-924-9113</t>
  </si>
  <si>
    <t>609-924-3104</t>
  </si>
  <si>
    <t>40 Nassau Street</t>
  </si>
  <si>
    <t>Princeton</t>
  </si>
  <si>
    <t>08542-5622</t>
  </si>
  <si>
    <t>Adams, Coogler, Watson, Merkel, Barry &amp; Kellner, P.A.</t>
  </si>
  <si>
    <t>Roy Watson</t>
  </si>
  <si>
    <t>561-478-4500</t>
  </si>
  <si>
    <t>rwatson@acwmlaw.com</t>
  </si>
  <si>
    <t>561-684-7346</t>
  </si>
  <si>
    <t>1555 Palm Beach Lakes Boulevard, Suite 1600</t>
  </si>
  <si>
    <t>33402</t>
  </si>
  <si>
    <t>Vogel Law Firm</t>
  </si>
  <si>
    <t>H. Patrick Weir</t>
  </si>
  <si>
    <t>701-237-6983</t>
  </si>
  <si>
    <t>pweir@vogellaw.com</t>
  </si>
  <si>
    <t>701-356-6395</t>
  </si>
  <si>
    <t>218 NP Avenue</t>
  </si>
  <si>
    <t>58107-1389</t>
  </si>
  <si>
    <t>Law Office of Allan Wendelburg</t>
  </si>
  <si>
    <t>Allan Wendelburg</t>
  </si>
  <si>
    <t>302-235-0900</t>
  </si>
  <si>
    <t>302-235-2710</t>
  </si>
  <si>
    <t>722 Yorklyn Road, Suite 300</t>
  </si>
  <si>
    <t>Hockessen</t>
  </si>
  <si>
    <t>19707</t>
  </si>
  <si>
    <t>Barbara S. Diamond</t>
  </si>
  <si>
    <t>bdiamond@defensecounsel.com</t>
  </si>
  <si>
    <t>Phil Friduss</t>
  </si>
  <si>
    <t>pfriduss@hbss.net</t>
  </si>
  <si>
    <t>Suite 900, Atlantic Center Plaza</t>
  </si>
  <si>
    <t>1180 West Peachtree Street, N.W.</t>
  </si>
  <si>
    <t>Nicholas A. Riewer</t>
  </si>
  <si>
    <t>nick.riewer@brg-law.net</t>
  </si>
  <si>
    <t>Lisanne N. Leasure</t>
  </si>
  <si>
    <t>lleasure@cooper-clough.com</t>
  </si>
  <si>
    <t>Alverson, Taylor, Mortensen &amp; Sanders</t>
  </si>
  <si>
    <t>Leanne Sanders</t>
  </si>
  <si>
    <t>702-384-7000</t>
  </si>
  <si>
    <t>alversontaylor@alversontaylor.com</t>
  </si>
  <si>
    <t>702-385-7000</t>
  </si>
  <si>
    <t>7401 West Charleston Blvd</t>
  </si>
  <si>
    <t>89177</t>
  </si>
  <si>
    <t>Chartis Insurance</t>
  </si>
  <si>
    <t>Monica Steele</t>
  </si>
  <si>
    <t>201-631-7726</t>
  </si>
  <si>
    <t>monica.steele@chartisinsurance.com</t>
  </si>
  <si>
    <t>201-631-5057</t>
  </si>
  <si>
    <t>101 Hudson Street, 28th Floor</t>
  </si>
  <si>
    <t>Jersey City</t>
  </si>
  <si>
    <t>07302</t>
  </si>
  <si>
    <t>Law Office of Anthony Traini</t>
  </si>
  <si>
    <t>Anthony Traini</t>
  </si>
  <si>
    <t>401-621-5838</t>
  </si>
  <si>
    <t>401-621-5888</t>
  </si>
  <si>
    <t>56 Pine Street, Suite 200</t>
  </si>
  <si>
    <t>J. David</t>
  </si>
  <si>
    <t>Rowe</t>
  </si>
  <si>
    <t>Stinson Morrison Heckler, LLP</t>
  </si>
  <si>
    <t>Dennis L. Davis</t>
  </si>
  <si>
    <t>816-842-8600</t>
  </si>
  <si>
    <t>ddavis@stinsonmoheck.com</t>
  </si>
  <si>
    <t>816-691-3495</t>
  </si>
  <si>
    <t>1201 Walnut, Suite 2900</t>
  </si>
  <si>
    <t>64106</t>
  </si>
  <si>
    <t>French</t>
  </si>
  <si>
    <t>Joseph R. Maridon, Jr.</t>
  </si>
  <si>
    <t>Mark M.</t>
  </si>
  <si>
    <t>G.N. Beckemeier, Jr.</t>
  </si>
  <si>
    <t>gbeckemeier@spvg.com</t>
  </si>
  <si>
    <t>Tarutis</t>
  </si>
  <si>
    <t>Oliver, Walker &amp; Wilson, L.L.C.</t>
  </si>
  <si>
    <t>Mariam Decker</t>
  </si>
  <si>
    <t>573-443-3134</t>
  </si>
  <si>
    <t>mdecker@owwlaw.com</t>
  </si>
  <si>
    <t>573-442-6323</t>
  </si>
  <si>
    <t>Flat Branch Center</t>
  </si>
  <si>
    <t>401 Locust Street, Suite 406</t>
  </si>
  <si>
    <t>P.O. Box 977</t>
  </si>
  <si>
    <t>Timothy Holland</t>
  </si>
  <si>
    <t>570-344-6323</t>
  </si>
  <si>
    <t>tholland@theperrylawfirm.com</t>
  </si>
  <si>
    <t>570-344-6326</t>
  </si>
  <si>
    <t>Hewitt</t>
  </si>
  <si>
    <t>305 Linden St.</t>
  </si>
  <si>
    <t>Dwyer &amp; Collora, LLP</t>
  </si>
  <si>
    <t>pcirel@dwyercollora.com</t>
  </si>
  <si>
    <t>David W.</t>
  </si>
  <si>
    <t>Carroll</t>
  </si>
  <si>
    <t>Fowler White Boggs Banker</t>
  </si>
  <si>
    <t>Kenneth J. Metzger</t>
  </si>
  <si>
    <t>850-681-0411</t>
  </si>
  <si>
    <t>850-681-6036</t>
  </si>
  <si>
    <t>101 North Monroe Street, Suite 1090</t>
  </si>
  <si>
    <t>32301</t>
  </si>
  <si>
    <t>Jill</t>
  </si>
  <si>
    <t>Covington</t>
  </si>
  <si>
    <t>Sandweg &amp; Ager</t>
  </si>
  <si>
    <t>William H. Sandweg, III</t>
  </si>
  <si>
    <t>602-648-3200</t>
  </si>
  <si>
    <t>whs@sa-firm.com</t>
  </si>
  <si>
    <t>602-648-3208</t>
  </si>
  <si>
    <t>1221 East Osborn Road</t>
  </si>
  <si>
    <t>85014-5540</t>
  </si>
  <si>
    <t>C. Byron</t>
  </si>
  <si>
    <t>Berry</t>
  </si>
  <si>
    <t>Gary H. Rushmer</t>
  </si>
  <si>
    <t>grushmer@fisherlawfirm.com</t>
  </si>
  <si>
    <t>Penner</t>
  </si>
  <si>
    <t>Ruth Simon</t>
  </si>
  <si>
    <t>973-401-0470</t>
  </si>
  <si>
    <t>rsimon@clausen.com</t>
  </si>
  <si>
    <t>973-401-0513</t>
  </si>
  <si>
    <t>One Gatehall Drive</t>
  </si>
  <si>
    <t>Suite 203</t>
  </si>
  <si>
    <t>Ritchie</t>
  </si>
  <si>
    <t>Berger</t>
  </si>
  <si>
    <t>Lindsay Hart, LLP</t>
  </si>
  <si>
    <t>Connie E. McKelvey</t>
  </si>
  <si>
    <t>503-226-7677</t>
  </si>
  <si>
    <t>cmckelvey@lindsayhart.com</t>
  </si>
  <si>
    <t>503-226-7697</t>
  </si>
  <si>
    <t>1300 SW 5th Avenue, Ste. 3400</t>
  </si>
  <si>
    <t>Sharon</t>
  </si>
  <si>
    <t>Duncan</t>
  </si>
  <si>
    <t>Nosich &amp; Ganz</t>
  </si>
  <si>
    <t>Marc P. Ganz</t>
  </si>
  <si>
    <t>mganz@ngattorneys.com</t>
  </si>
  <si>
    <t>75 Valencia Avenue</t>
  </si>
  <si>
    <t>Suite 1100, Gables Square</t>
  </si>
  <si>
    <t>Campbell</t>
  </si>
  <si>
    <t>William Fink</t>
  </si>
  <si>
    <t>wfink@wickersmith.com</t>
  </si>
  <si>
    <t>Calkins &amp; Calkins</t>
  </si>
  <si>
    <t>Win Calkins</t>
  </si>
  <si>
    <t>541-345-0371</t>
  </si>
  <si>
    <t>541-342-1220</t>
  </si>
  <si>
    <t>LaJoie</t>
  </si>
  <si>
    <t>101 East 14th Avenue</t>
  </si>
  <si>
    <t>Eugene</t>
  </si>
  <si>
    <t>97401-3517</t>
  </si>
  <si>
    <t>John J. Goran</t>
  </si>
  <si>
    <t>Maicher</t>
  </si>
  <si>
    <t>jgoran@wickersmith.com</t>
  </si>
  <si>
    <t>Gordon, Feinblatt, Rothman, Hoffberger &amp; Hollander</t>
  </si>
  <si>
    <t>Dan W.</t>
  </si>
  <si>
    <t>Herbert Gordon</t>
  </si>
  <si>
    <t>Keefe, Sr.</t>
  </si>
  <si>
    <t>410-576-4000</t>
  </si>
  <si>
    <t>hgoldman@gfrlaw.com</t>
  </si>
  <si>
    <t>410-576-4246</t>
  </si>
  <si>
    <t>233 East Redwood Street</t>
  </si>
  <si>
    <t>The Garrett Building</t>
  </si>
  <si>
    <t>McSweeney, Crump, Childress &amp; Gould, P.C.</t>
  </si>
  <si>
    <t>Paige</t>
  </si>
  <si>
    <t>Karen Gould</t>
  </si>
  <si>
    <t>804-545-2415</t>
  </si>
  <si>
    <t>kgould@cgrpc.com</t>
  </si>
  <si>
    <t>804-782-2130</t>
  </si>
  <si>
    <t>11 South Twelfth Street, 5th Floor</t>
  </si>
  <si>
    <t>23218-1463</t>
  </si>
  <si>
    <t>Patton</t>
  </si>
  <si>
    <t>Cranfill, Sumner &amp; Hartzog, LLP</t>
  </si>
  <si>
    <t>Samuel H. Poole, Jr.</t>
  </si>
  <si>
    <t>704-332-8300</t>
  </si>
  <si>
    <t>shp@cshlaw.com</t>
  </si>
  <si>
    <t>704-332-9994</t>
  </si>
  <si>
    <t>2907 Providence Road, Suite 200</t>
  </si>
  <si>
    <t>Glenn Raynor</t>
  </si>
  <si>
    <t>gcr@ymh.com</t>
  </si>
  <si>
    <t>Sharpless &amp; Stavola, P.A.</t>
  </si>
  <si>
    <t>Joseph Stavola</t>
  </si>
  <si>
    <t>Feuille (deceased)</t>
  </si>
  <si>
    <t>336-333-6400</t>
  </si>
  <si>
    <t>jms@sharpless-stavola.com</t>
  </si>
  <si>
    <t>336-333-6399</t>
  </si>
  <si>
    <t>The Meyers Building</t>
  </si>
  <si>
    <t>200 S. Elm Street, Suite 400</t>
  </si>
  <si>
    <t>Morris James, LLP</t>
  </si>
  <si>
    <t>J. Russell</t>
  </si>
  <si>
    <t>Richard Galperin</t>
  </si>
  <si>
    <t>302-888-6800</t>
  </si>
  <si>
    <t>rgalperin@morrisjames.com</t>
  </si>
  <si>
    <t>302-571-1750</t>
  </si>
  <si>
    <t>500 Delaware Avenue, Suite 1500</t>
  </si>
  <si>
    <t>19801-1494</t>
  </si>
  <si>
    <t>James Eckhart</t>
  </si>
  <si>
    <t>mmcgrane@mn-law.com</t>
  </si>
  <si>
    <t>Peabody &amp; Arnold LLP</t>
  </si>
  <si>
    <t>Frank P.</t>
  </si>
  <si>
    <t>Kasbohm</t>
  </si>
  <si>
    <t>Colleen Hennessey</t>
  </si>
  <si>
    <t>617-951-2008</t>
  </si>
  <si>
    <t>chennessey@peabodyarnold.com</t>
  </si>
  <si>
    <t>John S.</t>
  </si>
  <si>
    <t>Bagby, Jr.</t>
  </si>
  <si>
    <t>Barbara A.</t>
  </si>
  <si>
    <t>Carol J. Healy Glasgow</t>
  </si>
  <si>
    <t>515 East Las Olas Blvd., Sixth Floor</t>
  </si>
  <si>
    <t>Michele</t>
  </si>
  <si>
    <t>Grinberg</t>
  </si>
  <si>
    <t>J. Arthur Eaves</t>
  </si>
  <si>
    <t>(602) 532-5730</t>
  </si>
  <si>
    <t>artie.eaves@sandersparks.com</t>
  </si>
  <si>
    <t>(602) 230-5034</t>
  </si>
  <si>
    <t>John Ager</t>
  </si>
  <si>
    <t>602-648-3210</t>
  </si>
  <si>
    <t>jpa@sa-firm.com</t>
  </si>
  <si>
    <t>85014</t>
  </si>
  <si>
    <t>McCarthy</t>
  </si>
  <si>
    <t>Moritt, Hock, Hamroff &amp; Horowitz, LLP</t>
  </si>
  <si>
    <t>Seth Stein</t>
  </si>
  <si>
    <t>sstein@moritthock.com</t>
  </si>
  <si>
    <t>516-873-2010</t>
  </si>
  <si>
    <t>400 Garden City Plz.</t>
  </si>
  <si>
    <t>Jenson &amp; Guelker, PLLC</t>
  </si>
  <si>
    <t>R. Collin</t>
  </si>
  <si>
    <t>Janet Jenson</t>
  </si>
  <si>
    <t>Middleton</t>
  </si>
  <si>
    <t>801-579-0800</t>
  </si>
  <si>
    <t>janet@jandglegal.com</t>
  </si>
  <si>
    <t>801-579-0801</t>
  </si>
  <si>
    <t>747 East South Temple, Suite 130</t>
  </si>
  <si>
    <t>McKay, Cauthen, Settana and Stubley, P.A.</t>
  </si>
  <si>
    <t>Daniel S.</t>
  </si>
  <si>
    <t>Julius McKay</t>
  </si>
  <si>
    <t>Ratner</t>
  </si>
  <si>
    <t>803-256-4645</t>
  </si>
  <si>
    <t>jmckay@mckayfirm.com</t>
  </si>
  <si>
    <t>803-765-1839</t>
  </si>
  <si>
    <t>1303 Blanding Street</t>
  </si>
  <si>
    <t>7217</t>
  </si>
  <si>
    <t>Forsberg &amp; Umlauf, P.S.</t>
  </si>
  <si>
    <t>Susan D.</t>
  </si>
  <si>
    <t>Patrick Sheldon</t>
  </si>
  <si>
    <t>206-689-8573</t>
  </si>
  <si>
    <t>psheldon@forsberg-umlauf.com</t>
  </si>
  <si>
    <t>206-689-8501</t>
  </si>
  <si>
    <t>901 Fifth Avenue, Suite 1400</t>
  </si>
  <si>
    <t>Woodard, Hernandez, Roth &amp; Day, LLC</t>
  </si>
  <si>
    <t>James Hernandez</t>
  </si>
  <si>
    <t>316-263-4958</t>
  </si>
  <si>
    <t>jimh@woodard-law.com</t>
  </si>
  <si>
    <t>316-263-0125</t>
  </si>
  <si>
    <t>245 N. Waco, Suite 260</t>
  </si>
  <si>
    <t>P.O. Box 127</t>
  </si>
  <si>
    <t>Carter, Conboy, Case, Blackmore, Maloney &amp; Laird, P.C.</t>
  </si>
  <si>
    <t>John T. Maloney</t>
  </si>
  <si>
    <t>518-465-3484</t>
  </si>
  <si>
    <t>billing@carterconboy.com</t>
  </si>
  <si>
    <t>12211-2362</t>
  </si>
  <si>
    <t>Julie C. Martin</t>
  </si>
  <si>
    <t>jcmartin@ljdfa.com</t>
  </si>
  <si>
    <t>Melanie M.</t>
  </si>
  <si>
    <t>Bass</t>
  </si>
  <si>
    <t>95825-6746</t>
  </si>
  <si>
    <t>Fox Galvin, LLC</t>
  </si>
  <si>
    <t>Michael E. Donelson</t>
  </si>
  <si>
    <t>314-588-7000</t>
  </si>
  <si>
    <t>314-588-1965</t>
  </si>
  <si>
    <t>One South Memorial Drive, 12 Floor</t>
  </si>
  <si>
    <t>Dolan</t>
  </si>
  <si>
    <t>D'Agostino, Krackeler, Maguire &amp; Cardona, P.C.</t>
  </si>
  <si>
    <t>Mae A. D'Agostino</t>
  </si>
  <si>
    <t>518-434-9807</t>
  </si>
  <si>
    <t>mad@dkbmlaw.com</t>
  </si>
  <si>
    <t>518-434-9826</t>
  </si>
  <si>
    <t>The Sage Mansion</t>
  </si>
  <si>
    <t>16 Sage Estate</t>
  </si>
  <si>
    <t>12204</t>
  </si>
  <si>
    <t>Miles</t>
  </si>
  <si>
    <t>McGrane</t>
  </si>
  <si>
    <t>Amy Quinlan</t>
  </si>
  <si>
    <t>aquinlan@morrisjames.com</t>
  </si>
  <si>
    <t>19899-2306</t>
  </si>
  <si>
    <t>The Weathington Firm, P.C.</t>
  </si>
  <si>
    <t>Thomas E. Lavender</t>
  </si>
  <si>
    <t>191 Peachtree Street, Suite 3900</t>
  </si>
  <si>
    <t>David C. Landis, Attorney at Law</t>
  </si>
  <si>
    <t>David C. Landis</t>
  </si>
  <si>
    <t>Claudia</t>
  </si>
  <si>
    <t>503-244-5680</t>
  </si>
  <si>
    <t>Hunter</t>
  </si>
  <si>
    <t>landis@dclandis.com</t>
  </si>
  <si>
    <t>1515 SW Fifth Avenue, Suite 844</t>
  </si>
  <si>
    <t>97201-5447</t>
  </si>
  <si>
    <t>Petrone &amp; Petrone, P.C.</t>
  </si>
  <si>
    <t>Louis J. Tripoli</t>
  </si>
  <si>
    <t>315-735-7566</t>
  </si>
  <si>
    <t>315-735-5368</t>
  </si>
  <si>
    <t>1624 Genesse Street</t>
  </si>
  <si>
    <t>Utica</t>
  </si>
  <si>
    <t>13502</t>
  </si>
  <si>
    <t>Jeffrey R.</t>
  </si>
  <si>
    <t>Glass</t>
  </si>
  <si>
    <t>46859-1647</t>
  </si>
  <si>
    <t>Clapp, Peterson, Van Flein, Tiemessen, Thoesness, LLC</t>
  </si>
  <si>
    <t>Matthew K. Peterson</t>
  </si>
  <si>
    <t>907-272-9272</t>
  </si>
  <si>
    <t>907-272-9586</t>
  </si>
  <si>
    <t>711 H. Street, Suite 620</t>
  </si>
  <si>
    <t>99501-3454</t>
  </si>
  <si>
    <t>Fitzpatrick</t>
  </si>
  <si>
    <t>Lynch &amp; Associates, P.C.</t>
  </si>
  <si>
    <t>Timothy M. Lynch</t>
  </si>
  <si>
    <t>907-276-3222</t>
  </si>
  <si>
    <t>907-278-9498</t>
  </si>
  <si>
    <t>425 G Street, Suite 420</t>
  </si>
  <si>
    <t>(973) 882-8802</t>
  </si>
  <si>
    <t>(973) 882-8717</t>
  </si>
  <si>
    <t>Loftin</t>
  </si>
  <si>
    <t>1129 Bloomfield Ave, Suite 214</t>
  </si>
  <si>
    <t>J. Craig Buchan</t>
  </si>
  <si>
    <t>jbuchan@ahn-law.com</t>
  </si>
  <si>
    <t>74103</t>
  </si>
  <si>
    <t>Jimmie Hendricks</t>
  </si>
  <si>
    <t>Michael I. Greenberg</t>
  </si>
  <si>
    <t>M.D., M.P.H.</t>
  </si>
  <si>
    <t>610-688-6700</t>
  </si>
  <si>
    <t>mgreenbe@drexelmed.edu</t>
  </si>
  <si>
    <t>610-688-3770</t>
  </si>
  <si>
    <t>110 W. Lancaster Avenue</t>
  </si>
  <si>
    <t>Suite 230</t>
  </si>
  <si>
    <t>19087</t>
  </si>
  <si>
    <t>Pathology - Forensic</t>
  </si>
  <si>
    <t>Elk &amp; Elk</t>
  </si>
  <si>
    <t>John O'Neil</t>
  </si>
  <si>
    <t>(440) 442-6677</t>
  </si>
  <si>
    <t>joneil@elkandelk.com</t>
  </si>
  <si>
    <t>(440) 442-8281</t>
  </si>
  <si>
    <t>6105 Parkland Blvd</t>
  </si>
  <si>
    <t>Mayfield Heights</t>
  </si>
  <si>
    <t>44124</t>
  </si>
  <si>
    <t>John Scialli</t>
  </si>
  <si>
    <t>, MD, FAACAP, DFAPA</t>
  </si>
  <si>
    <t>(602) 224-9888</t>
  </si>
  <si>
    <t>(602) 224-5304</t>
  </si>
  <si>
    <t>4647 North 32nd Street, Suite 260</t>
  </si>
  <si>
    <t>85018-3344</t>
  </si>
  <si>
    <t>Baizer, Kolar &amp; Lewis, P.C.</t>
  </si>
  <si>
    <t>Maddox</t>
  </si>
  <si>
    <t>513 Central Ave., 5th Floor</t>
  </si>
  <si>
    <t>Highland Park</t>
  </si>
  <si>
    <t>Alan Fuchsberg</t>
  </si>
  <si>
    <t>(212) 869-3500</t>
  </si>
  <si>
    <t>(212) 398-1532</t>
  </si>
  <si>
    <t>500 Fifth Ave, 45th Floor</t>
  </si>
  <si>
    <t>Cornell &amp; Gollub</t>
  </si>
  <si>
    <t>Peter Durney</t>
  </si>
  <si>
    <t>617-482-8100</t>
  </si>
  <si>
    <t>pdurney@cornellgollub.com</t>
  </si>
  <si>
    <t>617-482-3917</t>
  </si>
  <si>
    <t>75 Federal Street</t>
  </si>
  <si>
    <t>Marie VanDam</t>
  </si>
  <si>
    <t>mvandam@jackscamp.com</t>
  </si>
  <si>
    <t>1120 Twentieth Street, NW</t>
  </si>
  <si>
    <t>Shumaker, Loop &amp; Kendrick</t>
  </si>
  <si>
    <t>Cathleen O'Dowd</t>
  </si>
  <si>
    <t>813-227-2229</t>
  </si>
  <si>
    <t>codowd@slk-law.com</t>
  </si>
  <si>
    <t>813-229-1660</t>
  </si>
  <si>
    <t>Bank of America Plaza</t>
  </si>
  <si>
    <t>101 East Kennedy Blvd., Ste. 2800</t>
  </si>
  <si>
    <t>John F.</t>
  </si>
  <si>
    <t>Floyd</t>
  </si>
  <si>
    <t>Univ. of FL, College of Medicine</t>
  </si>
  <si>
    <t>352-265-5300</t>
  </si>
  <si>
    <t>marthabrown@ufl.edu</t>
  </si>
  <si>
    <t>8491 NW 39 Ave.</t>
  </si>
  <si>
    <t>Gainsville</t>
  </si>
  <si>
    <t>32606</t>
  </si>
  <si>
    <t>Adam Stacy</t>
  </si>
  <si>
    <t>(919) 861-5031</t>
  </si>
  <si>
    <t>acs@ymh.com</t>
  </si>
  <si>
    <t>(919) 782-6753</t>
  </si>
  <si>
    <t>Donna M.</t>
  </si>
  <si>
    <t>Moniz</t>
  </si>
  <si>
    <t>Paul Karp</t>
  </si>
  <si>
    <t>(212) 915-5868</t>
  </si>
  <si>
    <t>paul.karp@wilsonelser.com</t>
  </si>
  <si>
    <t>150 E 42nd Street</t>
  </si>
  <si>
    <t>John Tate</t>
  </si>
  <si>
    <t>502.681.0460</t>
  </si>
  <si>
    <t>Shannon Kelly</t>
  </si>
  <si>
    <t>400 W. Market St., Ste. 1800</t>
  </si>
  <si>
    <t>Rosser</t>
  </si>
  <si>
    <t>390.00</t>
  </si>
  <si>
    <t>290.00</t>
  </si>
  <si>
    <t>Wiggin and Dana</t>
  </si>
  <si>
    <t>Penny Seaman</t>
  </si>
  <si>
    <t>203-498-4333</t>
  </si>
  <si>
    <t>pscaman@wiggin.com</t>
  </si>
  <si>
    <t>203-782-2889</t>
  </si>
  <si>
    <t>One Century Tower</t>
  </si>
  <si>
    <t>P.O. Box 1832</t>
  </si>
  <si>
    <t>06508-1832</t>
  </si>
  <si>
    <t>Nagle</t>
  </si>
  <si>
    <t>Brooks Pierce</t>
  </si>
  <si>
    <t>Reid Phillips</t>
  </si>
  <si>
    <t>(336) 271-3116</t>
  </si>
  <si>
    <t>rphillips@brookspierce.com</t>
  </si>
  <si>
    <t>(336) 232-9116</t>
  </si>
  <si>
    <t>2000 Renaissance Plaza</t>
  </si>
  <si>
    <t>230 North Elm Street</t>
  </si>
  <si>
    <t>Coughlin</t>
  </si>
  <si>
    <t>Timothy Dingilian</t>
  </si>
  <si>
    <t>(202) 457-1664</t>
  </si>
  <si>
    <t>tdingilian@jackscamp.com</t>
  </si>
  <si>
    <t>(202) 457-1678</t>
  </si>
  <si>
    <t>One Lafayette Center, South Tower</t>
  </si>
  <si>
    <t>1120 20th Street NW</t>
  </si>
  <si>
    <t>Goodson</t>
  </si>
  <si>
    <t>Abrahamsen, Conaboy &amp; Abrahamsen</t>
  </si>
  <si>
    <t>James Conaboy</t>
  </si>
  <si>
    <t>570-348-0200</t>
  </si>
  <si>
    <t>1006 Pittston Ave.</t>
  </si>
  <si>
    <t>Ellis &amp; Winters LLP</t>
  </si>
  <si>
    <t>Alex Hagan</t>
  </si>
  <si>
    <t>M.B. "Burt"</t>
  </si>
  <si>
    <t>(919) 865-7016</t>
  </si>
  <si>
    <t>Satcher, III</t>
  </si>
  <si>
    <t>alex.hagan@elliswinters.com</t>
  </si>
  <si>
    <t>(919) 865-7010</t>
  </si>
  <si>
    <t>1100 Crescent Green Drive</t>
  </si>
  <si>
    <t>Suite 200</t>
  </si>
  <si>
    <t>Cary</t>
  </si>
  <si>
    <t>27518</t>
  </si>
  <si>
    <t>Willis</t>
  </si>
  <si>
    <t>Jackson Kelly PLLC</t>
  </si>
  <si>
    <t>Thomas Hurney, Jr., Esquire</t>
  </si>
  <si>
    <t>304.340.1000</t>
  </si>
  <si>
    <t>304.340.1130</t>
  </si>
  <si>
    <t>500 Lee Street, Ste. 1600</t>
  </si>
  <si>
    <t>553</t>
  </si>
  <si>
    <t>Andrew Burnett</t>
  </si>
  <si>
    <t>G. Michael</t>
  </si>
  <si>
    <t>atb@wlekn.com</t>
  </si>
  <si>
    <t>Romanello</t>
  </si>
  <si>
    <t>104 West St</t>
  </si>
  <si>
    <t>Vernick &amp; Associates, LLC</t>
  </si>
  <si>
    <t>avernick@vernicklegal.com</t>
  </si>
  <si>
    <t>111 Annapolis Street</t>
  </si>
  <si>
    <t>Andrew E.</t>
  </si>
  <si>
    <t>Vernick</t>
  </si>
  <si>
    <t>Stacie L.</t>
  </si>
  <si>
    <t>Vernick &amp; McKee</t>
  </si>
  <si>
    <t>Bruce M.</t>
  </si>
  <si>
    <t>Andrew Vernick</t>
  </si>
  <si>
    <t>302-252-0090</t>
  </si>
  <si>
    <t>302-252-0099</t>
  </si>
  <si>
    <t>PO Box 1155</t>
  </si>
  <si>
    <t>19899</t>
  </si>
  <si>
    <t>Jo Ben</t>
  </si>
  <si>
    <t>Barry Trebach</t>
  </si>
  <si>
    <t>Whittenburg</t>
  </si>
  <si>
    <t>btrebach@bonnerkiernan.com</t>
  </si>
  <si>
    <t>Turner Padget Graham &amp; Laney, P.A.</t>
  </si>
  <si>
    <t>John Cuttino</t>
  </si>
  <si>
    <t>803-227-4271</t>
  </si>
  <si>
    <t>jcuttino@turnerpadget.com</t>
  </si>
  <si>
    <t>803-400-1472</t>
  </si>
  <si>
    <t>1901 Main Street, 17th Floor</t>
  </si>
  <si>
    <t>P.O. Box 1473</t>
  </si>
  <si>
    <t>Harry Thomasson, Esquire</t>
  </si>
  <si>
    <t>516.557.5459</t>
  </si>
  <si>
    <t>516.795.2203</t>
  </si>
  <si>
    <t>3280 Sunrise Highway, Ste. 112</t>
  </si>
  <si>
    <t>Wantagh</t>
  </si>
  <si>
    <t>11793</t>
  </si>
  <si>
    <t>Kelner &amp; Kelner</t>
  </si>
  <si>
    <t>Monica Merrill, Esquire</t>
  </si>
  <si>
    <t>212.425.0700</t>
  </si>
  <si>
    <t>212.425.0007</t>
  </si>
  <si>
    <t>140 Broadway, 37th Floor</t>
  </si>
  <si>
    <t>Jeffrey Bomze</t>
  </si>
  <si>
    <t>610-325-8718</t>
  </si>
  <si>
    <t>590 Reed Rd., Ste. B</t>
  </si>
  <si>
    <t>Broomall</t>
  </si>
  <si>
    <t>19008</t>
  </si>
  <si>
    <t>Gregory A.</t>
  </si>
  <si>
    <t>Witke</t>
  </si>
  <si>
    <t>Okun, Oddo &amp; Babat</t>
  </si>
  <si>
    <t>David Oddo</t>
  </si>
  <si>
    <t>(212) 642-0950</t>
  </si>
  <si>
    <t>8 West 38th Street</t>
  </si>
  <si>
    <t>10018</t>
  </si>
  <si>
    <t>Bottar Leone, PLLC</t>
  </si>
  <si>
    <t>Michael Bottar</t>
  </si>
  <si>
    <t>Andrew K.</t>
  </si>
  <si>
    <t>315-422-3466</t>
  </si>
  <si>
    <t>Worek</t>
  </si>
  <si>
    <t>AXA Tower II-Suite 1600</t>
  </si>
  <si>
    <t>Donald Russo</t>
  </si>
  <si>
    <t>610-954-8093</t>
  </si>
  <si>
    <t>35 East Elizabeth Ave, Ste 42</t>
  </si>
  <si>
    <t>Yocum</t>
  </si>
  <si>
    <t>Bethelem</t>
  </si>
  <si>
    <t>18018</t>
  </si>
  <si>
    <t>Kristine Trocki</t>
  </si>
  <si>
    <t>401-423-3390</t>
  </si>
  <si>
    <t>38 Narragansett Ave., Ste D</t>
  </si>
  <si>
    <t>Jamestown</t>
  </si>
  <si>
    <t>02835</t>
  </si>
  <si>
    <t>Stephen J.</t>
  </si>
  <si>
    <t>Soule</t>
  </si>
  <si>
    <t>Michael Gunzburg</t>
  </si>
  <si>
    <t>212-725-8500</t>
  </si>
  <si>
    <t>275 Madison Avenue, Suite 1100</t>
  </si>
  <si>
    <t>Ed</t>
  </si>
  <si>
    <t>Quillin</t>
  </si>
  <si>
    <t>Craig Harris</t>
  </si>
  <si>
    <t>cmh@macfar.com</t>
  </si>
  <si>
    <t>1531</t>
  </si>
  <si>
    <t>Deanne</t>
  </si>
  <si>
    <t>McClung</t>
  </si>
  <si>
    <t>Banahan</t>
  </si>
  <si>
    <t>DeLisa</t>
  </si>
  <si>
    <t>Kay</t>
  </si>
  <si>
    <t>Rice</t>
  </si>
  <si>
    <t>Sartore</t>
  </si>
  <si>
    <t>Richard C.</t>
  </si>
  <si>
    <t>Tynan</t>
  </si>
  <si>
    <t>Mariella</t>
  </si>
  <si>
    <t>LaRosa</t>
  </si>
  <si>
    <t>Pannier</t>
  </si>
  <si>
    <t>Shuman</t>
  </si>
  <si>
    <t>Roberta</t>
  </si>
  <si>
    <t>Green</t>
  </si>
  <si>
    <t>Sia</t>
  </si>
  <si>
    <t>Steven F.</t>
  </si>
  <si>
    <t>Schuster</t>
  </si>
  <si>
    <t>David E.</t>
  </si>
  <si>
    <t>Schumacher</t>
  </si>
  <si>
    <t>Walsh</t>
  </si>
  <si>
    <t>Amy M.</t>
  </si>
  <si>
    <t>Omvig</t>
  </si>
  <si>
    <t>Elaine W.</t>
  </si>
  <si>
    <t>Selle</t>
  </si>
  <si>
    <t>Wendy</t>
  </si>
  <si>
    <t>Abe</t>
  </si>
  <si>
    <t>Rychik</t>
  </si>
  <si>
    <t>Gregory J.</t>
  </si>
  <si>
    <t>Radomisli</t>
  </si>
  <si>
    <t>Vincent A.</t>
  </si>
  <si>
    <t>Nagler</t>
  </si>
  <si>
    <t>Keene</t>
  </si>
  <si>
    <t>Lee Anne</t>
  </si>
  <si>
    <t>Gainer Mask</t>
  </si>
  <si>
    <t>Cannon</t>
  </si>
  <si>
    <t>Sola</t>
  </si>
  <si>
    <t>Marcia Milby</t>
  </si>
  <si>
    <t>Ridings</t>
  </si>
  <si>
    <t>Childs</t>
  </si>
  <si>
    <t>J. Jonathan</t>
  </si>
  <si>
    <t>Schraub</t>
  </si>
  <si>
    <t>Poliquin</t>
  </si>
  <si>
    <t>Benjamin A.</t>
  </si>
  <si>
    <t>Post</t>
  </si>
  <si>
    <t>Prislipsky</t>
  </si>
  <si>
    <t>Quinn</t>
  </si>
  <si>
    <t>Brewster S.</t>
  </si>
  <si>
    <t>Rawls</t>
  </si>
  <si>
    <t>Tera M.</t>
  </si>
  <si>
    <t>Rehmel</t>
  </si>
  <si>
    <t>Edward J.</t>
  </si>
  <si>
    <t>John J.</t>
  </si>
  <si>
    <t>Riewer</t>
  </si>
  <si>
    <t>Glen</t>
  </si>
  <si>
    <t>Rosenblum</t>
  </si>
  <si>
    <t>Jodie</t>
  </si>
  <si>
    <t>Sayers</t>
  </si>
  <si>
    <t>Richard P.</t>
  </si>
  <si>
    <t>Schiller</t>
  </si>
  <si>
    <t>Schmoll</t>
  </si>
  <si>
    <t>Sears</t>
  </si>
  <si>
    <t>Sensabaugh, Jr.</t>
  </si>
  <si>
    <t>Francis H.</t>
  </si>
  <si>
    <t>Sheppard</t>
  </si>
  <si>
    <t>Sheridan</t>
  </si>
  <si>
    <t>Slutes</t>
  </si>
  <si>
    <t>Terri-Lynne</t>
  </si>
  <si>
    <t>Smiles</t>
  </si>
  <si>
    <t>Raymond G.</t>
  </si>
  <si>
    <t>Michael B.</t>
  </si>
  <si>
    <t>Shannon Short</t>
  </si>
  <si>
    <t>Smyth, Jr.</t>
  </si>
  <si>
    <t>Henry B.</t>
  </si>
  <si>
    <t>Smythe, Jr.</t>
  </si>
  <si>
    <t>Augustus</t>
  </si>
  <si>
    <t>Southworth</t>
  </si>
  <si>
    <t>Spencer</t>
  </si>
  <si>
    <t>Sullivan</t>
  </si>
  <si>
    <t>Tress</t>
  </si>
  <si>
    <t>Knoll</t>
  </si>
  <si>
    <t>Paul K.</t>
  </si>
  <si>
    <t>Vey</t>
  </si>
  <si>
    <t>Vilardo</t>
  </si>
  <si>
    <t>Vogel</t>
  </si>
  <si>
    <t>Waldrop</t>
  </si>
  <si>
    <t>Chris</t>
  </si>
  <si>
    <t>Wallach</t>
  </si>
  <si>
    <t>Roy</t>
  </si>
  <si>
    <t>Watson</t>
  </si>
  <si>
    <t>H. Patrick</t>
  </si>
  <si>
    <t>Allan</t>
  </si>
  <si>
    <t>Wendelburg</t>
  </si>
  <si>
    <t>Barbara S.</t>
  </si>
  <si>
    <t>Phil</t>
  </si>
  <si>
    <t>Friduss</t>
  </si>
  <si>
    <t>Nicholas A.</t>
  </si>
  <si>
    <t>Lisanne N.</t>
  </si>
  <si>
    <t>Leasure</t>
  </si>
  <si>
    <t>Leanne</t>
  </si>
  <si>
    <t>Sanders</t>
  </si>
  <si>
    <t>Monica</t>
  </si>
  <si>
    <t>Steele</t>
  </si>
  <si>
    <t>Traini</t>
  </si>
  <si>
    <t>Dennis L.</t>
  </si>
  <si>
    <t>Joseph R.</t>
  </si>
  <si>
    <t>Maridon, Jr.</t>
  </si>
  <si>
    <t>G.N.</t>
  </si>
  <si>
    <t>Beckemeier, Jr.</t>
  </si>
  <si>
    <t>Mariam</t>
  </si>
  <si>
    <t>Holland</t>
  </si>
  <si>
    <t>Kenneth J.</t>
  </si>
  <si>
    <t>Metzger</t>
  </si>
  <si>
    <t>Sandweg, III</t>
  </si>
  <si>
    <t>Gary H.</t>
  </si>
  <si>
    <t>Rushmer</t>
  </si>
  <si>
    <t>Connie E.</t>
  </si>
  <si>
    <t>McKelvey</t>
  </si>
  <si>
    <t>Marc P.</t>
  </si>
  <si>
    <t>Ganz</t>
  </si>
  <si>
    <t>Fink</t>
  </si>
  <si>
    <t>Win</t>
  </si>
  <si>
    <t>Calkins</t>
  </si>
  <si>
    <t>Goran</t>
  </si>
  <si>
    <t>Herbert</t>
  </si>
  <si>
    <t>Gould</t>
  </si>
  <si>
    <t>Samuel H.</t>
  </si>
  <si>
    <t>Poole, Jr.</t>
  </si>
  <si>
    <t>Raynor</t>
  </si>
  <si>
    <t>Stavola</t>
  </si>
  <si>
    <t>Galperin</t>
  </si>
  <si>
    <t>Eckhart</t>
  </si>
  <si>
    <t>Hennessey</t>
  </si>
  <si>
    <t>Carol J. Healy</t>
  </si>
  <si>
    <t>Glasgow</t>
  </si>
  <si>
    <t>J. Arthur</t>
  </si>
  <si>
    <t>Eaves</t>
  </si>
  <si>
    <t>Ager</t>
  </si>
  <si>
    <t>Seth</t>
  </si>
  <si>
    <t>Stein</t>
  </si>
  <si>
    <t>Jenson</t>
  </si>
  <si>
    <t>Julius</t>
  </si>
  <si>
    <t>McKay</t>
  </si>
  <si>
    <t>Hernandez</t>
  </si>
  <si>
    <t>Maloney</t>
  </si>
  <si>
    <t>Julie C.</t>
  </si>
  <si>
    <t>Donelson</t>
  </si>
  <si>
    <t>Mae A.</t>
  </si>
  <si>
    <t>D'Agostino</t>
  </si>
  <si>
    <t>Quinlan</t>
  </si>
  <si>
    <t>Lavender</t>
  </si>
  <si>
    <t>David C.</t>
  </si>
  <si>
    <t>Landis</t>
  </si>
  <si>
    <t>Louis J.</t>
  </si>
  <si>
    <t>Tripoli</t>
  </si>
  <si>
    <t>Matthew K.</t>
  </si>
  <si>
    <t>Timothy M.</t>
  </si>
  <si>
    <t>Buchan</t>
  </si>
  <si>
    <t>Jimmie</t>
  </si>
  <si>
    <t>Hendricks</t>
  </si>
  <si>
    <t>Greenberg</t>
  </si>
  <si>
    <t>Scialli</t>
  </si>
  <si>
    <t>Fuchsberg</t>
  </si>
  <si>
    <t>Durney</t>
  </si>
  <si>
    <t>Marie</t>
  </si>
  <si>
    <t>VanDam</t>
  </si>
  <si>
    <t>Cathleen</t>
  </si>
  <si>
    <t>O'Dowd</t>
  </si>
  <si>
    <t>Stacy</t>
  </si>
  <si>
    <t>Karp</t>
  </si>
  <si>
    <t>Tate</t>
  </si>
  <si>
    <t>Penny</t>
  </si>
  <si>
    <t>Dingilian</t>
  </si>
  <si>
    <t>Conaboy</t>
  </si>
  <si>
    <t>Alex</t>
  </si>
  <si>
    <t>Hagan</t>
  </si>
  <si>
    <t>Hurney, Jr., Esquire</t>
  </si>
  <si>
    <t>Burnett</t>
  </si>
  <si>
    <t>Trebach</t>
  </si>
  <si>
    <t>Cuttino</t>
  </si>
  <si>
    <t>Harry</t>
  </si>
  <si>
    <t>Thomasson, Esquire</t>
  </si>
  <si>
    <t>Merrill, Esquire</t>
  </si>
  <si>
    <t>Bomze</t>
  </si>
  <si>
    <t>Oddo</t>
  </si>
  <si>
    <t>Bottar</t>
  </si>
  <si>
    <t>Russo</t>
  </si>
  <si>
    <t>Kristine</t>
  </si>
  <si>
    <t>Trocki</t>
  </si>
  <si>
    <t>Gunzburg</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</si>
</sst>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00"/>
    <numFmt numFmtId="165" formatCode="mm/dd/yy"/>
    <numFmt numFmtId="166" formatCode="[$USD]#,##0"/>
    <numFmt numFmtId="167" formatCode="[&lt;=9999999]###&quot;-&quot;####;###&quot;-&quot;###&quot;-&quot;####"/>
    <numFmt numFmtId="168" formatCode="[$USD]#,##0_);[Red]\([$USD]#,##0\)"/>
  </numFmts>
  <fonts count="34">
    <font>
      <sz val="12.0"/>
      <color rgb="FF000000"/>
      <name val="Verdana"/>
    </font>
    <font>
      <b/>
      <sz val="11.0"/>
      <color rgb="FF000000"/>
      <name val="Calibri"/>
    </font>
    <font>
      <b/>
      <sz val="11.0"/>
      <color rgb="FFFFFFFF"/>
      <name val="Calibri"/>
    </font>
    <font/>
    <font>
      <sz val="14.0"/>
      <color rgb="FF000000"/>
      <name val="Verdana"/>
    </font>
    <font>
      <sz val="10.0"/>
      <color rgb="FF000000"/>
      <name val="Arial"/>
    </font>
    <font>
      <u/>
      <sz val="12.0"/>
      <color rgb="FF0000FF"/>
      <name val="Verdana"/>
    </font>
    <font>
      <b/>
      <sz val="10.0"/>
      <color rgb="FF000000"/>
      <name val="Arial"/>
    </font>
    <font>
      <sz val="11.0"/>
      <color rgb="FF000000"/>
      <name val="Calibri"/>
    </font>
    <font>
      <b/>
      <sz val="12.0"/>
      <color rgb="FF000000"/>
      <name val="Calibri"/>
    </font>
    <font>
      <sz val="8.0"/>
      <color rgb="FF000000"/>
      <name val="Arial"/>
    </font>
    <font>
      <u/>
      <sz val="10.0"/>
      <color rgb="FF000000"/>
      <name val="Arial"/>
    </font>
    <font>
      <sz val="11.0"/>
      <color rgb="FFFF0000"/>
      <name val="Calibri"/>
    </font>
    <font>
      <b/>
      <sz val="9.0"/>
      <color rgb="FF000000"/>
      <name val="Calibri"/>
    </font>
    <font>
      <sz val="11.0"/>
      <color rgb="FF000000"/>
      <name val="Arial"/>
    </font>
    <font>
      <u/>
      <sz val="11.0"/>
      <color rgb="FF000000"/>
      <name val="Calibri"/>
    </font>
    <font>
      <u/>
      <sz val="10.0"/>
      <color rgb="FF000000"/>
      <name val="Arial"/>
    </font>
    <font>
      <sz val="9.0"/>
      <color rgb="FF000000"/>
      <name val="Arial"/>
    </font>
    <font>
      <u/>
      <sz val="10.0"/>
      <color rgb="FF000000"/>
      <name val="Arial"/>
    </font>
    <font>
      <u/>
      <sz val="10.0"/>
      <color rgb="FF000000"/>
      <name val="Arial"/>
    </font>
    <font>
      <u/>
      <sz val="10.0"/>
      <color rgb="FF000000"/>
      <name val="Arial"/>
    </font>
    <font>
      <sz val="11.0"/>
      <color rgb="FF800000"/>
      <name val="Calibri"/>
    </font>
    <font>
      <sz val="9.0"/>
      <color rgb="FF000000"/>
      <name val="Calibri"/>
    </font>
    <font>
      <sz val="10.0"/>
      <color rgb="FF800000"/>
      <name val="Arial"/>
    </font>
    <font>
      <u/>
      <sz val="10.0"/>
      <color rgb="FF000000"/>
      <name val="Arial"/>
    </font>
    <font>
      <u/>
      <sz val="10.0"/>
      <color rgb="FF000000"/>
      <name val="Arial"/>
    </font>
    <font>
      <b/>
      <sz val="11.0"/>
      <color rgb="FFFF0000"/>
      <name val="Calibri"/>
    </font>
    <font>
      <sz val="8.0"/>
      <color rgb="FF000000"/>
      <name val="Calibri"/>
    </font>
    <font>
      <sz val="11.0"/>
      <color rgb="FF000000"/>
      <name val="Times New Roman"/>
    </font>
    <font>
      <u/>
      <sz val="10.0"/>
      <color rgb="FF000000"/>
      <name val="Arial"/>
    </font>
    <font>
      <u/>
      <sz val="10.0"/>
      <color rgb="FF000000"/>
      <name val="Arial"/>
    </font>
    <font>
      <sz val="10.0"/>
      <color rgb="FF000000"/>
      <name val="Calibri"/>
    </font>
    <font>
      <sz val="11.0"/>
      <color rgb="FF7030A0"/>
      <name val="Calibri"/>
    </font>
    <font>
      <u/>
      <sz val="11.0"/>
      <color rgb="FF000000"/>
      <name val="Calibri"/>
    </font>
  </fonts>
  <fills count="15">
    <fill>
      <patternFill patternType="none"/>
    </fill>
    <fill>
      <patternFill patternType="lightGray"/>
    </fill>
    <fill>
      <patternFill patternType="solid">
        <fgColor rgb="FFD6D4CA"/>
        <bgColor rgb="FFD6D4CA"/>
      </patternFill>
    </fill>
    <fill>
      <patternFill patternType="solid">
        <fgColor rgb="FF4F81BD"/>
        <bgColor rgb="FF4F81BD"/>
      </patternFill>
    </fill>
    <fill>
      <patternFill patternType="solid">
        <fgColor rgb="FFFABF8F"/>
        <bgColor rgb="FFFABF8F"/>
      </patternFill>
    </fill>
    <fill>
      <patternFill patternType="solid">
        <fgColor rgb="FF5E88B1"/>
        <bgColor rgb="FF5E88B1"/>
      </patternFill>
    </fill>
    <fill>
      <patternFill patternType="solid">
        <fgColor rgb="FFEEF3F4"/>
        <bgColor rgb="FFEEF3F4"/>
      </patternFill>
    </fill>
    <fill>
      <patternFill patternType="solid">
        <fgColor rgb="FFC0C0C0"/>
        <bgColor rgb="FFC0C0C0"/>
      </patternFill>
    </fill>
    <fill>
      <patternFill patternType="solid">
        <fgColor rgb="FFFFFF00"/>
        <bgColor rgb="FFFFFF00"/>
      </patternFill>
    </fill>
    <fill>
      <patternFill patternType="solid">
        <fgColor rgb="FFDBE5F1"/>
        <bgColor rgb="FFDBE5F1"/>
      </patternFill>
    </fill>
    <fill>
      <patternFill patternType="solid">
        <fgColor rgb="FFFFFFFF"/>
        <bgColor rgb="FFFFFFFF"/>
      </patternFill>
    </fill>
    <fill>
      <patternFill patternType="solid">
        <fgColor rgb="FF00B0F0"/>
        <bgColor rgb="FF00B0F0"/>
      </patternFill>
    </fill>
    <fill>
      <patternFill patternType="solid">
        <fgColor rgb="FF66CCFF"/>
        <bgColor rgb="FF66CCFF"/>
      </patternFill>
    </fill>
    <fill>
      <patternFill patternType="solid">
        <fgColor rgb="FFC2D69B"/>
        <bgColor rgb="FFC2D69B"/>
      </patternFill>
    </fill>
    <fill>
      <patternFill patternType="solid">
        <fgColor rgb="FF92D050"/>
        <bgColor rgb="FF92D050"/>
      </patternFill>
    </fill>
  </fills>
  <borders count="55">
    <border>
      <left/>
      <right/>
      <top/>
      <bottom/>
    </border>
    <border>
      <left style="thin">
        <color rgb="FF000000"/>
      </left>
      <right style="thin">
        <color rgb="FF000000"/>
      </right>
      <top style="thin">
        <color rgb="FF000000"/>
      </top>
      <bottom style="thin">
        <color rgb="FF000000"/>
      </bottom>
    </border>
    <border>
      <left style="thin">
        <color rgb="FF95B3D7"/>
      </left>
      <right/>
      <top style="thin">
        <color rgb="FF95B3D7"/>
      </top>
      <bottom style="thin">
        <color rgb="FF95B3D7"/>
      </bottom>
    </border>
    <border>
      <left style="medium">
        <color rgb="FF000000"/>
      </left>
      <right/>
      <top style="medium">
        <color rgb="FF000000"/>
      </top>
      <bottom/>
    </border>
    <border>
      <left/>
      <right/>
      <top style="medium">
        <color rgb="FF000000"/>
      </top>
      <bottom/>
    </border>
    <border>
      <left style="thin">
        <color rgb="FFAAAAAA"/>
      </left>
      <right style="thin">
        <color rgb="FFAAAAAA"/>
      </right>
      <top style="thin">
        <color rgb="FFAAAAAA"/>
      </top>
      <bottom style="thin">
        <color rgb="FFAAAAAA"/>
      </bottom>
    </border>
    <border>
      <left style="thin">
        <color rgb="FFAAAAAA"/>
      </left>
      <right style="thin">
        <color rgb="FF000000"/>
      </right>
      <top style="thin">
        <color rgb="FFAAAAAA"/>
      </top>
      <bottom style="thin">
        <color rgb="FFAAAAAA"/>
      </bottom>
    </border>
    <border>
      <left style="thin">
        <color rgb="FF000000"/>
      </left>
      <right style="thin">
        <color rgb="FF000000"/>
      </right>
      <top/>
      <bottom style="thin">
        <color rgb="FF000000"/>
      </bottom>
    </border>
    <border>
      <left style="thin">
        <color rgb="FF000000"/>
      </left>
      <right style="thin">
        <color rgb="FFAAAAAA"/>
      </right>
      <top style="thin">
        <color rgb="FFAAAAAA"/>
      </top>
      <bottom style="thin">
        <color rgb="FFAAAAAA"/>
      </bottom>
    </border>
    <border>
      <left style="thin">
        <color rgb="FFAAAAAA"/>
      </left>
      <right/>
      <top style="thin">
        <color rgb="FFAAAAAA"/>
      </top>
      <bottom style="thin">
        <color rgb="FFAAAAAA"/>
      </bottom>
    </border>
    <border>
      <left/>
      <right style="medium">
        <color rgb="FF000000"/>
      </right>
      <top style="medium">
        <color rgb="FF000000"/>
      </top>
      <bottom/>
    </border>
    <border>
      <left style="medium">
        <color rgb="FF000000"/>
      </left>
      <right style="thin">
        <color rgb="FFAAAAAA"/>
      </right>
      <top style="thin">
        <color rgb="FFAAAAAA"/>
      </top>
      <bottom style="thin">
        <color rgb="FFAAAAAA"/>
      </bottom>
    </border>
    <border>
      <left style="thin">
        <color rgb="FFAAAAAA"/>
      </left>
      <right style="thin">
        <color rgb="FFAAAAAA"/>
      </right>
      <top style="thin">
        <color rgb="FFAAAAAA"/>
      </top>
      <bottom style="medium">
        <color rgb="FF000000"/>
      </bottom>
    </border>
    <border>
      <left/>
      <right/>
      <top style="thin">
        <color rgb="FF95B3D7"/>
      </top>
      <bottom style="thin">
        <color rgb="FF95B3D7"/>
      </bottom>
    </border>
    <border>
      <left style="medium">
        <color rgb="FF000000"/>
      </left>
      <right/>
      <top/>
      <bottom/>
    </border>
    <border>
      <left/>
      <right style="medium">
        <color rgb="FF000000"/>
      </right>
      <top/>
      <bottom/>
    </border>
    <border>
      <left/>
      <right style="thin">
        <color rgb="FFAAAAAA"/>
      </right>
      <top style="thin">
        <color rgb="FFAAAAAA"/>
      </top>
      <bottom style="thin">
        <color rgb="FFAAAAAA"/>
      </bottom>
    </border>
    <border>
      <left style="medium">
        <color rgb="FF000000"/>
      </left>
      <right style="medium">
        <color rgb="FF000000"/>
      </right>
      <top style="thin">
        <color rgb="FFAAAAAA"/>
      </top>
      <bottom style="thin">
        <color rgb="FFAAAAAA"/>
      </bottom>
    </border>
    <border>
      <left style="medium">
        <color rgb="FF000000"/>
      </left>
      <right style="medium">
        <color rgb="FF000000"/>
      </right>
      <top style="medium">
        <color rgb="FF000000"/>
      </top>
      <bottom style="thin">
        <color rgb="FFAAAAAA"/>
      </bottom>
    </border>
    <border>
      <left/>
      <right style="thin">
        <color rgb="FF95B3D7"/>
      </right>
      <top style="thin">
        <color rgb="FF95B3D7"/>
      </top>
      <bottom style="thin">
        <color rgb="FF95B3D7"/>
      </bottom>
    </border>
    <border>
      <left style="thin">
        <color rgb="FF95B3D7"/>
      </left>
      <right style="thin">
        <color rgb="FFAAAAAA"/>
      </right>
      <top style="thin">
        <color rgb="FFAAAAAA"/>
      </top>
      <bottom style="thin">
        <color rgb="FFAAAAAA"/>
      </bottom>
    </border>
    <border>
      <left style="medium">
        <color rgb="FF000000"/>
      </left>
      <right style="medium">
        <color rgb="FF000000"/>
      </right>
      <top style="thin">
        <color rgb="FFAAAAAA"/>
      </top>
      <bottom style="medium">
        <color rgb="FF000000"/>
      </bottom>
    </border>
    <border>
      <left style="thin">
        <color rgb="FFAAAAAA"/>
      </left>
      <right style="thin">
        <color rgb="FFAAAAAA"/>
      </right>
      <top style="medium">
        <color rgb="FF000000"/>
      </top>
      <bottom style="thin">
        <color rgb="FFAAAAAA"/>
      </bottom>
    </border>
    <border>
      <left style="thin">
        <color rgb="FF000000"/>
      </left>
      <right style="thin">
        <color rgb="FFAAAAAA"/>
      </right>
      <top style="thin">
        <color rgb="FF000000"/>
      </top>
      <bottom style="thin">
        <color rgb="FF000000"/>
      </bottom>
    </border>
    <border>
      <left style="thin">
        <color rgb="FFAAAAAA"/>
      </left>
      <right style="thin">
        <color rgb="FFAAAAAA"/>
      </right>
      <top style="thin">
        <color rgb="FF000000"/>
      </top>
      <bottom style="thin">
        <color rgb="FF000000"/>
      </bottom>
    </border>
    <border>
      <left style="thin">
        <color rgb="FFAAAAAA"/>
      </left>
      <right style="thin">
        <color rgb="FF000000"/>
      </right>
      <top style="thin">
        <color rgb="FF000000"/>
      </top>
      <bottom style="thin">
        <color rgb="FF000000"/>
      </bottom>
    </border>
    <border>
      <left style="thin">
        <color rgb="FF95B3D7"/>
      </left>
      <right style="thin">
        <color rgb="FFAAAAAA"/>
      </right>
      <top style="thin">
        <color rgb="FF95B3D7"/>
      </top>
      <bottom style="thin">
        <color rgb="FF95B3D7"/>
      </bottom>
    </border>
    <border>
      <left style="thin">
        <color rgb="FFAAAAAA"/>
      </left>
      <right style="thin">
        <color rgb="FFAAAAAA"/>
      </right>
      <top style="thin">
        <color rgb="FF95B3D7"/>
      </top>
      <bottom style="thin">
        <color rgb="FF95B3D7"/>
      </bottom>
    </border>
    <border>
      <left style="thin">
        <color rgb="FFAAAAAA"/>
      </left>
      <right style="thin">
        <color rgb="FF95B3D7"/>
      </right>
      <top style="thin">
        <color rgb="FF95B3D7"/>
      </top>
      <bottom style="thin">
        <color rgb="FF95B3D7"/>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thin">
        <color rgb="FFAAAAAA"/>
      </right>
      <top style="thin">
        <color rgb="FFAAAAAA"/>
      </top>
      <bottom/>
    </border>
    <border>
      <left style="thin">
        <color rgb="FFAAAAAA"/>
      </left>
      <right style="thin">
        <color rgb="FFAAAAAA"/>
      </right>
      <top style="thin">
        <color rgb="FFAAAAAA"/>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AAAAAA"/>
      </bottom>
    </border>
    <border>
      <left style="thin">
        <color rgb="FF000000"/>
      </left>
      <right style="thin">
        <color rgb="FF000000"/>
      </right>
      <top style="thin">
        <color rgb="FFAAAAAA"/>
      </top>
      <bottom style="thin">
        <color rgb="FFAAAAAA"/>
      </bottom>
    </border>
    <border>
      <left style="thin">
        <color rgb="FF000000"/>
      </left>
      <right style="thin">
        <color rgb="FF000000"/>
      </right>
      <top style="thin">
        <color rgb="FFAAAAAA"/>
      </top>
      <bottom style="thin">
        <color rgb="FF000000"/>
      </bottom>
    </border>
    <border>
      <left style="thin">
        <color rgb="FF000000"/>
      </left>
      <right style="thin">
        <color rgb="FFAAAAAA"/>
      </right>
      <top style="thin">
        <color rgb="FFAAAAAA"/>
      </top>
      <bottom/>
    </border>
    <border>
      <left style="thin">
        <color rgb="FFAAAAAA"/>
      </left>
      <right style="thin">
        <color rgb="FFAAAAAA"/>
      </right>
      <top style="thin">
        <color rgb="FFAAAAAA"/>
      </top>
      <bottom/>
    </border>
    <border>
      <left style="thin">
        <color rgb="FF000000"/>
      </left>
      <right/>
      <top/>
      <bottom/>
    </border>
    <border>
      <left style="thin">
        <color rgb="FF000000"/>
      </left>
      <right style="thin">
        <color rgb="FFAAAAAA"/>
      </right>
      <top/>
      <bottom style="thin">
        <color rgb="FFAAAAAA"/>
      </bottom>
    </border>
    <border>
      <left style="thin">
        <color rgb="FFAAAAAA"/>
      </left>
      <right style="thin">
        <color rgb="FFAAAAAA"/>
      </right>
      <top/>
      <bottom style="thin">
        <color rgb="FFAAAAAA"/>
      </bottom>
    </border>
    <border>
      <left style="thin">
        <color rgb="FF000000"/>
      </left>
      <right style="thin">
        <color rgb="FF000000"/>
      </right>
      <top/>
      <bottom/>
    </border>
    <border>
      <left style="thin">
        <color rgb="FFAAAAAA"/>
      </left>
      <right style="thin">
        <color rgb="FFAAAAAA"/>
      </right>
      <top style="thin">
        <color rgb="FF000000"/>
      </top>
      <bottom style="thin">
        <color rgb="FFAAAAAA"/>
      </bottom>
    </border>
    <border>
      <left style="thin">
        <color rgb="FFAAAAAA"/>
      </left>
      <right style="thin">
        <color rgb="FFAAAAAA"/>
      </right>
      <top style="thin">
        <color rgb="FF000000"/>
      </top>
      <bottom style="medium">
        <color rgb="FF000000"/>
      </bottom>
    </border>
    <border>
      <left style="thin">
        <color rgb="FFAAAAAA"/>
      </left>
      <right style="medium">
        <color rgb="FF000000"/>
      </right>
      <top style="thin">
        <color rgb="FFAAAAAA"/>
      </top>
      <bottom style="thin">
        <color rgb="FFAAAAAA"/>
      </bottom>
    </border>
    <border>
      <left style="medium">
        <color rgb="FF000000"/>
      </left>
      <right style="medium">
        <color rgb="FF000000"/>
      </right>
      <top style="medium">
        <color rgb="FF000000"/>
      </top>
      <bottom/>
    </border>
    <border>
      <left style="medium">
        <color rgb="FF000000"/>
      </left>
      <right style="medium">
        <color rgb="FF000000"/>
      </right>
      <top/>
      <bottom style="thin">
        <color rgb="FFAAAAAA"/>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thin">
        <color rgb="FFAAAAAA"/>
      </right>
      <top style="thin">
        <color rgb="FFAAAAAA"/>
      </top>
      <bottom style="thin">
        <color rgb="FF000000"/>
      </bottom>
    </border>
    <border>
      <left style="thin">
        <color rgb="FF000000"/>
      </left>
      <right style="thin">
        <color rgb="FFAAAAAA"/>
      </right>
      <top style="thin">
        <color rgb="FFAAAAAA"/>
      </top>
      <bottom style="thin">
        <color rgb="FF000000"/>
      </bottom>
    </border>
    <border>
      <left style="thin">
        <color rgb="FF000000"/>
      </left>
      <right style="thin">
        <color rgb="FFAAAAAA"/>
      </right>
      <top style="thin">
        <color rgb="FF000000"/>
      </top>
      <bottom style="thin">
        <color rgb="FFAAAAAA"/>
      </bottom>
    </border>
    <border>
      <left style="thin">
        <color rgb="FFAAAAAA"/>
      </left>
      <right style="thin">
        <color rgb="FFAAAAAA"/>
      </right>
      <top style="thin">
        <color rgb="FF95B3D7"/>
      </top>
      <bottom style="thin">
        <color rgb="FFAAAAAA"/>
      </bottom>
    </border>
  </borders>
  <cellStyleXfs count="1">
    <xf borderId="0" fillId="0" fontId="0" numFmtId="0" applyAlignment="1" applyFont="1"/>
  </cellStyleXfs>
  <cellXfs count="256">
    <xf borderId="0" fillId="0" fontId="0" numFmtId="0" xfId="0" applyAlignment="1" applyFont="1">
      <alignment vertical="top" wrapText="1"/>
    </xf>
    <xf borderId="0" fillId="0" fontId="0" numFmtId="0" xfId="0" applyAlignment="1" applyFont="1">
      <alignment vertical="top" wrapText="1"/>
    </xf>
    <xf borderId="1" fillId="2" fontId="1" numFmtId="0" xfId="0" applyAlignment="1" applyBorder="1" applyFill="1" applyFont="1">
      <alignment horizontal="center" wrapText="1"/>
    </xf>
    <xf borderId="2" fillId="3" fontId="2" numFmtId="0" xfId="0" applyBorder="1" applyFill="1" applyFont="1"/>
    <xf borderId="1" fillId="2" fontId="1" numFmtId="0" xfId="0" applyAlignment="1" applyBorder="1" applyFont="1">
      <alignment horizontal="left" wrapText="1"/>
    </xf>
    <xf borderId="3" fillId="4" fontId="1" numFmtId="0" xfId="0" applyAlignment="1" applyBorder="1" applyFill="1" applyFont="1">
      <alignment horizontal="center"/>
    </xf>
    <xf borderId="4" fillId="0" fontId="3" numFmtId="0" xfId="0" applyAlignment="1" applyBorder="1" applyFont="1">
      <alignment wrapText="1"/>
    </xf>
    <xf borderId="0" fillId="0" fontId="0" numFmtId="0" xfId="0" applyAlignment="1" applyFont="1">
      <alignment vertical="top" wrapText="1"/>
    </xf>
    <xf borderId="0" fillId="0" fontId="4" numFmtId="0" xfId="0" applyFont="1"/>
    <xf borderId="5" fillId="0" fontId="5" numFmtId="0" xfId="0" applyBorder="1" applyFont="1"/>
    <xf borderId="0" fillId="5" fontId="0" numFmtId="0" xfId="0" applyBorder="1" applyFill="1" applyFont="1"/>
    <xf borderId="6" fillId="0" fontId="5" numFmtId="0" xfId="0" applyBorder="1" applyFont="1"/>
    <xf borderId="0" fillId="6" fontId="0" numFmtId="0" xfId="0" applyBorder="1" applyFill="1" applyFont="1"/>
    <xf borderId="7" fillId="7" fontId="1" numFmtId="0" xfId="0" applyAlignment="1" applyBorder="1" applyFill="1" applyFont="1">
      <alignment horizontal="center" wrapText="1"/>
    </xf>
    <xf borderId="8" fillId="0" fontId="5" numFmtId="0" xfId="0" applyBorder="1" applyFont="1"/>
    <xf borderId="9" fillId="0" fontId="5" numFmtId="0" xfId="0" applyBorder="1" applyFont="1"/>
    <xf borderId="0" fillId="6" fontId="6" numFmtId="0" xfId="0" applyBorder="1" applyFont="1"/>
    <xf borderId="4" fillId="4" fontId="7" numFmtId="1" xfId="0" applyAlignment="1" applyBorder="1" applyFont="1" applyNumberFormat="1">
      <alignment horizontal="center"/>
    </xf>
    <xf borderId="10" fillId="4" fontId="8" numFmtId="1" xfId="0" applyAlignment="1" applyBorder="1" applyFont="1" applyNumberFormat="1">
      <alignment wrapText="1"/>
    </xf>
    <xf borderId="11" fillId="0" fontId="8" numFmtId="1" xfId="0" applyAlignment="1" applyBorder="1" applyFont="1" applyNumberFormat="1">
      <alignment horizontal="center" wrapText="1"/>
    </xf>
    <xf borderId="12" fillId="0" fontId="5" numFmtId="0" xfId="0" applyAlignment="1" applyBorder="1" applyFont="1">
      <alignment wrapText="1"/>
    </xf>
    <xf borderId="1" fillId="2" fontId="1" numFmtId="0" xfId="0" applyAlignment="1" applyBorder="1" applyFont="1">
      <alignment horizontal="left"/>
    </xf>
    <xf borderId="1" fillId="2" fontId="1" numFmtId="0" xfId="0" applyBorder="1" applyFont="1"/>
    <xf borderId="1" fillId="2" fontId="8" numFmtId="0" xfId="0" applyAlignment="1" applyBorder="1" applyFont="1">
      <alignment horizontal="center"/>
    </xf>
    <xf borderId="13" fillId="3" fontId="2" numFmtId="0" xfId="0" applyBorder="1" applyFont="1"/>
    <xf borderId="1" fillId="2" fontId="1" numFmtId="0" xfId="0" applyAlignment="1" applyBorder="1" applyFont="1">
      <alignment horizontal="center"/>
    </xf>
    <xf borderId="1" fillId="2" fontId="1" numFmtId="0" xfId="0" applyAlignment="1" applyBorder="1" applyFont="1">
      <alignment horizontal="left" vertical="center"/>
    </xf>
    <xf borderId="1" fillId="2" fontId="1" numFmtId="0" xfId="0" applyAlignment="1" applyBorder="1" applyFont="1">
      <alignment horizontal="left" vertical="center" wrapText="1"/>
    </xf>
    <xf borderId="0" fillId="0" fontId="5" numFmtId="0" xfId="0" applyFont="1"/>
    <xf borderId="5" fillId="0" fontId="5" numFmtId="0" xfId="0" applyAlignment="1" applyBorder="1" applyFont="1">
      <alignment wrapText="1"/>
    </xf>
    <xf borderId="14" fillId="4" fontId="1" numFmtId="0" xfId="0" applyBorder="1" applyFont="1"/>
    <xf borderId="0" fillId="4" fontId="7" numFmtId="1" xfId="0" applyBorder="1" applyFont="1" applyNumberFormat="1"/>
    <xf borderId="0" fillId="7" fontId="1" numFmtId="0" xfId="0" applyAlignment="1" applyBorder="1" applyFont="1">
      <alignment horizontal="center" wrapText="1"/>
    </xf>
    <xf borderId="15" fillId="4" fontId="8" numFmtId="1" xfId="0" applyAlignment="1" applyBorder="1" applyFont="1" applyNumberFormat="1">
      <alignment wrapText="1"/>
    </xf>
    <xf borderId="16" fillId="0" fontId="5" numFmtId="0" xfId="0" applyBorder="1" applyFont="1"/>
    <xf borderId="17" fillId="0" fontId="8" numFmtId="1" xfId="0" applyAlignment="1" applyBorder="1" applyFont="1" applyNumberFormat="1">
      <alignment horizontal="center" wrapText="1"/>
    </xf>
    <xf borderId="18" fillId="0" fontId="9" numFmtId="0" xfId="0" applyAlignment="1" applyBorder="1" applyFont="1">
      <alignment horizontal="center" wrapText="1"/>
    </xf>
    <xf borderId="5" fillId="0" fontId="5" numFmtId="1" xfId="0" applyBorder="1" applyFont="1" applyNumberFormat="1"/>
    <xf borderId="11" fillId="0" fontId="5" numFmtId="0" xfId="0" applyBorder="1" applyFont="1"/>
    <xf borderId="1" fillId="0" fontId="8" numFmtId="0" xfId="0" applyAlignment="1" applyBorder="1" applyFont="1">
      <alignment wrapText="1"/>
    </xf>
    <xf borderId="1" fillId="0" fontId="8" numFmtId="1" xfId="0" applyAlignment="1" applyBorder="1" applyFont="1" applyNumberFormat="1">
      <alignment wrapText="1"/>
    </xf>
    <xf borderId="1" fillId="0" fontId="8" numFmtId="1" xfId="0" applyAlignment="1" applyBorder="1" applyFont="1" applyNumberFormat="1">
      <alignment horizontal="left" wrapText="1"/>
    </xf>
    <xf borderId="13" fillId="8" fontId="2" numFmtId="0" xfId="0" applyBorder="1" applyFill="1" applyFont="1"/>
    <xf borderId="19" fillId="3" fontId="2" numFmtId="0" xfId="0" applyBorder="1" applyFont="1"/>
    <xf borderId="20" fillId="0" fontId="8" numFmtId="0" xfId="0" applyBorder="1" applyFont="1"/>
    <xf borderId="5" fillId="0" fontId="8" numFmtId="0" xfId="0" applyBorder="1" applyFont="1"/>
    <xf borderId="1" fillId="0" fontId="8" numFmtId="1" xfId="0" applyAlignment="1" applyBorder="1" applyFont="1" applyNumberFormat="1">
      <alignment horizontal="center" wrapText="1"/>
    </xf>
    <xf borderId="1" fillId="0" fontId="8" numFmtId="0" xfId="0" applyAlignment="1" applyBorder="1" applyFont="1">
      <alignment horizontal="center" wrapText="1"/>
    </xf>
    <xf borderId="1" fillId="0" fontId="8" numFmtId="0" xfId="0" applyAlignment="1" applyBorder="1" applyFont="1">
      <alignment horizontal="left"/>
    </xf>
    <xf borderId="21" fillId="0" fontId="9" numFmtId="0" xfId="0" applyAlignment="1" applyBorder="1" applyFont="1">
      <alignment horizontal="center" wrapText="1"/>
    </xf>
    <xf borderId="15" fillId="4" fontId="8" numFmtId="1" xfId="0" applyAlignment="1" applyBorder="1" applyFont="1" applyNumberFormat="1">
      <alignment horizontal="center" wrapText="1"/>
    </xf>
    <xf borderId="2" fillId="9" fontId="8" numFmtId="1" xfId="0" applyBorder="1" applyFill="1" applyFont="1" applyNumberFormat="1"/>
    <xf borderId="13" fillId="9" fontId="8" numFmtId="0" xfId="0" applyBorder="1" applyFont="1"/>
    <xf borderId="22" fillId="0" fontId="10" numFmtId="14" xfId="0" applyAlignment="1" applyBorder="1" applyFont="1" applyNumberFormat="1">
      <alignment horizontal="center" wrapText="1"/>
    </xf>
    <xf borderId="5" fillId="0" fontId="8" numFmtId="1" xfId="0" applyAlignment="1" applyBorder="1" applyFont="1" applyNumberFormat="1">
      <alignment horizontal="center"/>
    </xf>
    <xf borderId="1" fillId="0" fontId="11" numFmtId="0" xfId="0" applyBorder="1" applyFont="1"/>
    <xf borderId="5" fillId="0" fontId="8" numFmtId="0" xfId="0" applyAlignment="1" applyBorder="1" applyFont="1">
      <alignment horizontal="center" wrapText="1"/>
    </xf>
    <xf borderId="5" fillId="0" fontId="12" numFmtId="1" xfId="0" applyAlignment="1" applyBorder="1" applyFont="1" applyNumberFormat="1">
      <alignment horizontal="center" wrapText="1"/>
    </xf>
    <xf borderId="23" fillId="0" fontId="8" numFmtId="0" xfId="0" applyBorder="1" applyFont="1"/>
    <xf borderId="24" fillId="0" fontId="8" numFmtId="0" xfId="0" applyBorder="1" applyFont="1"/>
    <xf borderId="19" fillId="9" fontId="8" numFmtId="0" xfId="0" applyBorder="1" applyFont="1"/>
    <xf borderId="25" fillId="0" fontId="8" numFmtId="0" xfId="0" applyAlignment="1" applyBorder="1" applyFont="1">
      <alignment horizontal="left" vertical="center"/>
    </xf>
    <xf borderId="1" fillId="0" fontId="8" numFmtId="0" xfId="0" applyAlignment="1" applyBorder="1" applyFont="1">
      <alignment horizontal="left" vertical="center"/>
    </xf>
    <xf borderId="0" fillId="4" fontId="1" numFmtId="0" xfId="0" applyBorder="1" applyFont="1"/>
    <xf borderId="1" fillId="0" fontId="8" numFmtId="164" xfId="0" applyAlignment="1" applyBorder="1" applyFont="1" applyNumberFormat="1">
      <alignment horizontal="left" vertical="center"/>
    </xf>
    <xf borderId="1" fillId="0" fontId="8" numFmtId="1" xfId="0" applyAlignment="1" applyBorder="1" applyFont="1" applyNumberFormat="1">
      <alignment horizontal="center"/>
    </xf>
    <xf borderId="1" fillId="0" fontId="8" numFmtId="14" xfId="0" applyAlignment="1" applyBorder="1" applyFont="1" applyNumberFormat="1">
      <alignment horizontal="left" vertical="center"/>
    </xf>
    <xf borderId="26" fillId="0" fontId="8" numFmtId="1" xfId="0" applyBorder="1" applyFont="1" applyNumberFormat="1"/>
    <xf borderId="27" fillId="0" fontId="8" numFmtId="0" xfId="0" applyBorder="1" applyFont="1"/>
    <xf borderId="1" fillId="0" fontId="8" numFmtId="3" xfId="0" applyAlignment="1" applyBorder="1" applyFont="1" applyNumberFormat="1">
      <alignment horizontal="right" vertical="center" wrapText="1"/>
    </xf>
    <xf borderId="1" fillId="0" fontId="8" numFmtId="0" xfId="0" applyAlignment="1" applyBorder="1" applyFont="1">
      <alignment horizontal="left" wrapText="1"/>
    </xf>
    <xf borderId="28" fillId="0" fontId="8" numFmtId="0" xfId="0" applyBorder="1" applyFont="1"/>
    <xf borderId="29" fillId="4" fontId="1" numFmtId="0" xfId="0" applyBorder="1" applyFont="1"/>
    <xf borderId="1" fillId="0" fontId="8" numFmtId="0" xfId="0" applyBorder="1" applyFont="1"/>
    <xf borderId="30" fillId="4" fontId="7" numFmtId="1" xfId="0" applyBorder="1" applyFont="1" applyNumberFormat="1"/>
    <xf borderId="1" fillId="0" fontId="8" numFmtId="1" xfId="0" applyBorder="1" applyFont="1" applyNumberFormat="1"/>
    <xf borderId="31" fillId="4" fontId="8" numFmtId="1" xfId="0" applyAlignment="1" applyBorder="1" applyFont="1" applyNumberFormat="1">
      <alignment wrapText="1"/>
    </xf>
    <xf borderId="32" fillId="0" fontId="8" numFmtId="1" xfId="0" applyAlignment="1" applyBorder="1" applyFont="1" applyNumberFormat="1">
      <alignment horizontal="center" wrapText="1"/>
    </xf>
    <xf borderId="33" fillId="0" fontId="5" numFmtId="0" xfId="0" applyAlignment="1" applyBorder="1" applyFont="1">
      <alignment wrapText="1"/>
    </xf>
    <xf borderId="33" fillId="0" fontId="5" numFmtId="0" xfId="0" applyBorder="1" applyFont="1"/>
    <xf borderId="34" fillId="7" fontId="13" numFmtId="0" xfId="0" applyAlignment="1" applyBorder="1" applyFont="1">
      <alignment horizontal="center" wrapText="1"/>
    </xf>
    <xf borderId="34" fillId="7" fontId="1" numFmtId="0" xfId="0" applyAlignment="1" applyBorder="1" applyFont="1">
      <alignment horizontal="center" wrapText="1"/>
    </xf>
    <xf borderId="1" fillId="0" fontId="14" numFmtId="1" xfId="0" applyBorder="1" applyFont="1" applyNumberFormat="1"/>
    <xf borderId="34" fillId="7" fontId="8" numFmtId="0" xfId="0" applyAlignment="1" applyBorder="1" applyFont="1">
      <alignment horizontal="center" wrapText="1"/>
    </xf>
    <xf borderId="7" fillId="7" fontId="8" numFmtId="0" xfId="0" applyAlignment="1" applyBorder="1" applyFont="1">
      <alignment horizontal="center" wrapText="1"/>
    </xf>
    <xf borderId="1" fillId="7" fontId="1" numFmtId="0" xfId="0" applyAlignment="1" applyBorder="1" applyFont="1">
      <alignment horizontal="center" wrapText="1"/>
    </xf>
    <xf borderId="1" fillId="0" fontId="8" numFmtId="0" xfId="0" applyAlignment="1" applyBorder="1" applyFont="1">
      <alignment horizontal="right" vertical="center"/>
    </xf>
    <xf borderId="1" fillId="7" fontId="1" numFmtId="0" xfId="0" applyAlignment="1" applyBorder="1" applyFont="1">
      <alignment horizontal="center"/>
    </xf>
    <xf borderId="1" fillId="0" fontId="8" numFmtId="1" xfId="0" applyAlignment="1" applyBorder="1" applyFont="1" applyNumberFormat="1">
      <alignment horizontal="left"/>
    </xf>
    <xf borderId="1" fillId="7" fontId="13" numFmtId="0" xfId="0" applyAlignment="1" applyBorder="1" applyFont="1">
      <alignment horizontal="center"/>
    </xf>
    <xf borderId="1" fillId="0" fontId="8" numFmtId="3" xfId="0" applyAlignment="1" applyBorder="1" applyFont="1" applyNumberFormat="1">
      <alignment horizontal="right" vertical="center"/>
    </xf>
    <xf borderId="1" fillId="10" fontId="8" numFmtId="0" xfId="0" applyAlignment="1" applyBorder="1" applyFill="1" applyFont="1">
      <alignment wrapText="1"/>
    </xf>
    <xf borderId="1" fillId="11" fontId="8" numFmtId="0" xfId="0" applyAlignment="1" applyBorder="1" applyFill="1" applyFont="1">
      <alignment horizontal="center" wrapText="1"/>
    </xf>
    <xf borderId="1" fillId="0" fontId="8" numFmtId="0" xfId="0" applyAlignment="1" applyBorder="1" applyFont="1">
      <alignment horizontal="center"/>
    </xf>
    <xf borderId="1" fillId="0" fontId="15" numFmtId="0" xfId="0" applyBorder="1" applyFont="1"/>
    <xf borderId="35" fillId="0" fontId="8" numFmtId="0" xfId="0" applyBorder="1" applyFont="1"/>
    <xf borderId="1" fillId="0" fontId="8" numFmtId="164" xfId="0" applyAlignment="1" applyBorder="1" applyFont="1" applyNumberFormat="1">
      <alignment horizontal="center"/>
    </xf>
    <xf borderId="1" fillId="0" fontId="8" numFmtId="3" xfId="0" applyAlignment="1" applyBorder="1" applyFont="1" applyNumberFormat="1">
      <alignment horizontal="left" vertical="center"/>
    </xf>
    <xf borderId="1" fillId="0" fontId="8" numFmtId="165" xfId="0" applyAlignment="1" applyBorder="1" applyFont="1" applyNumberFormat="1">
      <alignment horizontal="center"/>
    </xf>
    <xf borderId="36" fillId="0" fontId="8" numFmtId="0" xfId="0" applyBorder="1" applyFont="1"/>
    <xf borderId="1" fillId="0" fontId="8" numFmtId="166" xfId="0" applyAlignment="1" applyBorder="1" applyFont="1" applyNumberFormat="1">
      <alignment wrapText="1"/>
    </xf>
    <xf borderId="37" fillId="0" fontId="8" numFmtId="0" xfId="0" applyBorder="1" applyFont="1"/>
    <xf borderId="1" fillId="0" fontId="8" numFmtId="167" xfId="0" applyAlignment="1" applyBorder="1" applyFont="1" applyNumberFormat="1">
      <alignment horizontal="center"/>
    </xf>
    <xf borderId="1" fillId="0" fontId="8" numFmtId="0" xfId="0" applyAlignment="1" applyBorder="1" applyFont="1">
      <alignment horizontal="left" vertical="center" wrapText="1"/>
    </xf>
    <xf borderId="1" fillId="0" fontId="8" numFmtId="14" xfId="0" applyAlignment="1" applyBorder="1" applyFont="1" applyNumberFormat="1">
      <alignment horizontal="left" vertical="center" wrapText="1"/>
    </xf>
    <xf borderId="1" fillId="12" fontId="8" numFmtId="0" xfId="0" applyAlignment="1" applyBorder="1" applyFill="1" applyFont="1">
      <alignment wrapText="1"/>
    </xf>
    <xf borderId="1" fillId="12" fontId="8" numFmtId="0" xfId="0" applyAlignment="1" applyBorder="1" applyFont="1">
      <alignment horizontal="center" wrapText="1"/>
    </xf>
    <xf borderId="1" fillId="12" fontId="8" numFmtId="1" xfId="0" applyAlignment="1" applyBorder="1" applyFont="1" applyNumberFormat="1">
      <alignment horizontal="center" wrapText="1"/>
    </xf>
    <xf borderId="1" fillId="12" fontId="8" numFmtId="0" xfId="0" applyAlignment="1" applyBorder="1" applyFont="1">
      <alignment horizontal="center"/>
    </xf>
    <xf borderId="1" fillId="12" fontId="16" numFmtId="0" xfId="0" applyBorder="1" applyFont="1"/>
    <xf borderId="1" fillId="12" fontId="8" numFmtId="0" xfId="0" applyBorder="1" applyFont="1"/>
    <xf borderId="1" fillId="12" fontId="17" numFmtId="0" xfId="0" applyBorder="1" applyFont="1"/>
    <xf borderId="1" fillId="12" fontId="18" numFmtId="0" xfId="0" applyAlignment="1" applyBorder="1" applyFont="1">
      <alignment horizontal="left"/>
    </xf>
    <xf borderId="1" fillId="12" fontId="8" numFmtId="14" xfId="0" applyAlignment="1" applyBorder="1" applyFont="1" applyNumberFormat="1">
      <alignment wrapText="1"/>
    </xf>
    <xf borderId="1" fillId="12" fontId="8" numFmtId="166" xfId="0" applyAlignment="1" applyBorder="1" applyFont="1" applyNumberFormat="1">
      <alignment wrapText="1"/>
    </xf>
    <xf borderId="1" fillId="12" fontId="5" numFmtId="168" xfId="0" applyBorder="1" applyFont="1" applyNumberFormat="1"/>
    <xf borderId="1" fillId="12" fontId="5" numFmtId="0" xfId="0" applyAlignment="1" applyBorder="1" applyFont="1">
      <alignment wrapText="1"/>
    </xf>
    <xf borderId="1" fillId="0" fontId="17" numFmtId="0" xfId="0" applyBorder="1" applyFont="1"/>
    <xf borderId="1" fillId="0" fontId="5" numFmtId="165" xfId="0" applyAlignment="1" applyBorder="1" applyFont="1" applyNumberFormat="1">
      <alignment horizontal="left"/>
    </xf>
    <xf borderId="1" fillId="0" fontId="8" numFmtId="14" xfId="0" applyAlignment="1" applyBorder="1" applyFont="1" applyNumberFormat="1">
      <alignment wrapText="1"/>
    </xf>
    <xf borderId="1" fillId="0" fontId="5" numFmtId="168" xfId="0" applyBorder="1" applyFont="1" applyNumberFormat="1"/>
    <xf borderId="1" fillId="0" fontId="5" numFmtId="0" xfId="0" applyAlignment="1" applyBorder="1" applyFont="1">
      <alignment wrapText="1"/>
    </xf>
    <xf borderId="1" fillId="0" fontId="12" numFmtId="0" xfId="0" applyAlignment="1" applyBorder="1" applyFont="1">
      <alignment horizontal="center" wrapText="1"/>
    </xf>
    <xf borderId="1" fillId="0" fontId="12" numFmtId="0" xfId="0" applyAlignment="1" applyBorder="1" applyFont="1">
      <alignment wrapText="1"/>
    </xf>
    <xf borderId="1" fillId="0" fontId="12" numFmtId="1" xfId="0" applyAlignment="1" applyBorder="1" applyFont="1" applyNumberFormat="1">
      <alignment horizontal="center" wrapText="1"/>
    </xf>
    <xf borderId="1" fillId="0" fontId="19" numFmtId="0" xfId="0" applyAlignment="1" applyBorder="1" applyFont="1">
      <alignment wrapText="1"/>
    </xf>
    <xf borderId="1" fillId="0" fontId="8" numFmtId="166" xfId="0" applyAlignment="1" applyBorder="1" applyFont="1" applyNumberFormat="1">
      <alignment horizontal="right" wrapText="1"/>
    </xf>
    <xf borderId="1" fillId="0" fontId="5" numFmtId="1" xfId="0" applyBorder="1" applyFont="1" applyNumberFormat="1"/>
    <xf borderId="1" fillId="12" fontId="8" numFmtId="167" xfId="0" applyAlignment="1" applyBorder="1" applyFont="1" applyNumberFormat="1">
      <alignment horizontal="center"/>
    </xf>
    <xf borderId="1" fillId="12" fontId="8" numFmtId="164" xfId="0" applyAlignment="1" applyBorder="1" applyFont="1" applyNumberFormat="1">
      <alignment horizontal="center"/>
    </xf>
    <xf borderId="1" fillId="12" fontId="8" numFmtId="165" xfId="0" applyAlignment="1" applyBorder="1" applyFont="1" applyNumberFormat="1">
      <alignment horizontal="center"/>
    </xf>
    <xf borderId="1" fillId="10" fontId="8" numFmtId="0" xfId="0" applyAlignment="1" applyBorder="1" applyFont="1">
      <alignment horizontal="center" wrapText="1"/>
    </xf>
    <xf borderId="1" fillId="10" fontId="8" numFmtId="1" xfId="0" applyAlignment="1" applyBorder="1" applyFont="1" applyNumberFormat="1">
      <alignment horizontal="center" wrapText="1"/>
    </xf>
    <xf borderId="1" fillId="10" fontId="8" numFmtId="0" xfId="0" applyAlignment="1" applyBorder="1" applyFont="1">
      <alignment horizontal="center"/>
    </xf>
    <xf borderId="1" fillId="10" fontId="20" numFmtId="0" xfId="0" applyBorder="1" applyFont="1"/>
    <xf borderId="1" fillId="10" fontId="8" numFmtId="0" xfId="0" applyBorder="1" applyFont="1"/>
    <xf borderId="1" fillId="10" fontId="8" numFmtId="165" xfId="0" applyAlignment="1" applyBorder="1" applyFont="1" applyNumberFormat="1">
      <alignment horizontal="center"/>
    </xf>
    <xf borderId="1" fillId="10" fontId="8" numFmtId="166" xfId="0" applyAlignment="1" applyBorder="1" applyFont="1" applyNumberFormat="1">
      <alignment wrapText="1"/>
    </xf>
    <xf borderId="38" fillId="0" fontId="5" numFmtId="0" xfId="0" applyBorder="1" applyFont="1"/>
    <xf borderId="39" fillId="0" fontId="5" numFmtId="0" xfId="0" applyBorder="1" applyFont="1"/>
    <xf borderId="40" fillId="10" fontId="5" numFmtId="1" xfId="0" applyBorder="1" applyFont="1" applyNumberFormat="1"/>
    <xf borderId="0" fillId="10" fontId="5" numFmtId="1" xfId="0" applyBorder="1" applyFont="1" applyNumberFormat="1"/>
    <xf borderId="1" fillId="0" fontId="21" numFmtId="0" xfId="0" applyBorder="1" applyFont="1"/>
    <xf borderId="41" fillId="0" fontId="5" numFmtId="0" xfId="0" applyBorder="1" applyFont="1"/>
    <xf borderId="42" fillId="0" fontId="5" numFmtId="0" xfId="0" applyBorder="1" applyFont="1"/>
    <xf borderId="1" fillId="0" fontId="21" numFmtId="1" xfId="0" applyBorder="1" applyFont="1" applyNumberFormat="1"/>
    <xf borderId="8" fillId="0" fontId="5" numFmtId="1" xfId="0" applyBorder="1" applyFont="1" applyNumberFormat="1"/>
    <xf borderId="1" fillId="0" fontId="12" numFmtId="1" xfId="0" applyAlignment="1" applyBorder="1" applyFont="1" applyNumberFormat="1">
      <alignment wrapText="1"/>
    </xf>
    <xf borderId="0" fillId="8" fontId="5" numFmtId="0" xfId="0" applyBorder="1" applyFont="1"/>
    <xf borderId="1" fillId="0" fontId="22" numFmtId="0" xfId="0" applyAlignment="1" applyBorder="1" applyFont="1">
      <alignment horizontal="center"/>
    </xf>
    <xf borderId="1" fillId="0" fontId="8" numFmtId="167" xfId="0" applyAlignment="1" applyBorder="1" applyFont="1" applyNumberFormat="1">
      <alignment horizontal="center" wrapText="1"/>
    </xf>
    <xf borderId="27" fillId="0" fontId="8" numFmtId="0" xfId="0" applyAlignment="1" applyBorder="1" applyFont="1">
      <alignment wrapText="1"/>
    </xf>
    <xf borderId="8" fillId="0" fontId="23" numFmtId="1" xfId="0" applyBorder="1" applyFont="1" applyNumberFormat="1"/>
    <xf borderId="5" fillId="0" fontId="23" numFmtId="1" xfId="0" applyBorder="1" applyFont="1" applyNumberFormat="1"/>
    <xf borderId="1" fillId="12" fontId="8" numFmtId="0" xfId="0" applyAlignment="1" applyBorder="1" applyFont="1">
      <alignment horizontal="left" wrapText="1"/>
    </xf>
    <xf borderId="1" fillId="2" fontId="8" numFmtId="0" xfId="0" applyAlignment="1" applyBorder="1" applyFont="1">
      <alignment wrapText="1"/>
    </xf>
    <xf borderId="1" fillId="2" fontId="8" numFmtId="0" xfId="0" applyAlignment="1" applyBorder="1" applyFont="1">
      <alignment horizontal="center" wrapText="1"/>
    </xf>
    <xf borderId="1" fillId="2" fontId="8" numFmtId="1" xfId="0" applyAlignment="1" applyBorder="1" applyFont="1" applyNumberFormat="1">
      <alignment horizontal="center" wrapText="1"/>
    </xf>
    <xf borderId="1" fillId="2" fontId="8" numFmtId="167" xfId="0" applyAlignment="1" applyBorder="1" applyFont="1" applyNumberFormat="1">
      <alignment horizontal="center"/>
    </xf>
    <xf borderId="1" fillId="2" fontId="5" numFmtId="0" xfId="0" applyBorder="1" applyFont="1"/>
    <xf borderId="1" fillId="2" fontId="8" numFmtId="0" xfId="0" applyBorder="1" applyFont="1"/>
    <xf borderId="1" fillId="2" fontId="8" numFmtId="1" xfId="0" applyBorder="1" applyFont="1" applyNumberFormat="1"/>
    <xf borderId="1" fillId="2" fontId="8" numFmtId="165" xfId="0" applyAlignment="1" applyBorder="1" applyFont="1" applyNumberFormat="1">
      <alignment horizontal="center"/>
    </xf>
    <xf borderId="1" fillId="2" fontId="8" numFmtId="166" xfId="0" applyAlignment="1" applyBorder="1" applyFont="1" applyNumberFormat="1">
      <alignment wrapText="1"/>
    </xf>
    <xf borderId="1" fillId="2" fontId="8" numFmtId="1" xfId="0" applyAlignment="1" applyBorder="1" applyFont="1" applyNumberFormat="1">
      <alignment wrapText="1"/>
    </xf>
    <xf borderId="1" fillId="2" fontId="24" numFmtId="0" xfId="0" applyBorder="1" applyFont="1"/>
    <xf borderId="1" fillId="2" fontId="8" numFmtId="164" xfId="0" applyAlignment="1" applyBorder="1" applyFont="1" applyNumberFormat="1">
      <alignment horizontal="center"/>
    </xf>
    <xf borderId="1" fillId="2" fontId="5" numFmtId="1" xfId="0" applyBorder="1" applyFont="1" applyNumberFormat="1"/>
    <xf borderId="1" fillId="12" fontId="5" numFmtId="0" xfId="0" applyBorder="1" applyFont="1"/>
    <xf borderId="1" fillId="12" fontId="5" numFmtId="1" xfId="0" applyBorder="1" applyFont="1" applyNumberFormat="1"/>
    <xf borderId="1" fillId="0" fontId="8" numFmtId="166" xfId="0" applyAlignment="1" applyBorder="1" applyFont="1" applyNumberFormat="1">
      <alignment horizontal="center" wrapText="1"/>
    </xf>
    <xf borderId="1" fillId="2" fontId="1" numFmtId="0" xfId="0" applyAlignment="1" applyBorder="1" applyFont="1">
      <alignment wrapText="1"/>
    </xf>
    <xf borderId="1" fillId="0" fontId="25" numFmtId="0" xfId="0" applyAlignment="1" applyBorder="1" applyFont="1">
      <alignment horizontal="left"/>
    </xf>
    <xf borderId="1" fillId="0" fontId="8" numFmtId="167" xfId="0" applyBorder="1" applyFont="1" applyNumberFormat="1"/>
    <xf borderId="43" fillId="2" fontId="8" numFmtId="0" xfId="0" applyAlignment="1" applyBorder="1" applyFont="1">
      <alignment wrapText="1"/>
    </xf>
    <xf borderId="41" fillId="0" fontId="8" numFmtId="166" xfId="0" applyAlignment="1" applyBorder="1" applyFont="1" applyNumberFormat="1">
      <alignment wrapText="1"/>
    </xf>
    <xf borderId="1" fillId="10" fontId="26" numFmtId="0" xfId="0" applyAlignment="1" applyBorder="1" applyFont="1">
      <alignment wrapText="1"/>
    </xf>
    <xf borderId="1" fillId="10" fontId="8" numFmtId="167" xfId="0" applyAlignment="1" applyBorder="1" applyFont="1" applyNumberFormat="1">
      <alignment horizontal="center"/>
    </xf>
    <xf borderId="1" fillId="10" fontId="8" numFmtId="164" xfId="0" applyAlignment="1" applyBorder="1" applyFont="1" applyNumberFormat="1">
      <alignment horizontal="center"/>
    </xf>
    <xf borderId="1" fillId="12" fontId="22" numFmtId="0" xfId="0" applyAlignment="1" applyBorder="1" applyFont="1">
      <alignment wrapText="1"/>
    </xf>
    <xf borderId="38" fillId="0" fontId="5" numFmtId="1" xfId="0" applyBorder="1" applyFont="1" applyNumberFormat="1"/>
    <xf borderId="39" fillId="0" fontId="5" numFmtId="1" xfId="0" applyBorder="1" applyFont="1" applyNumberFormat="1"/>
    <xf borderId="1" fillId="0" fontId="5" numFmtId="0" xfId="0" applyBorder="1" applyFont="1"/>
    <xf borderId="1" fillId="0" fontId="26" numFmtId="0" xfId="0" applyAlignment="1" applyBorder="1" applyFont="1">
      <alignment wrapText="1"/>
    </xf>
    <xf borderId="1" fillId="2" fontId="22" numFmtId="0" xfId="0" applyAlignment="1" applyBorder="1" applyFont="1">
      <alignment wrapText="1"/>
    </xf>
    <xf borderId="1" fillId="2" fontId="8" numFmtId="0" xfId="0" applyAlignment="1" applyBorder="1" applyFont="1">
      <alignment horizontal="left" wrapText="1"/>
    </xf>
    <xf borderId="1" fillId="0" fontId="22" numFmtId="0" xfId="0" applyAlignment="1" applyBorder="1" applyFont="1">
      <alignment wrapText="1"/>
    </xf>
    <xf borderId="1" fillId="0" fontId="12" numFmtId="3" xfId="0" applyAlignment="1" applyBorder="1" applyFont="1" applyNumberFormat="1">
      <alignment horizontal="right" vertical="center" wrapText="1"/>
    </xf>
    <xf borderId="1" fillId="0" fontId="12" numFmtId="3" xfId="0" applyAlignment="1" applyBorder="1" applyFont="1" applyNumberFormat="1">
      <alignment horizontal="right" vertical="center"/>
    </xf>
    <xf borderId="1" fillId="10" fontId="8" numFmtId="1" xfId="0" applyAlignment="1" applyBorder="1" applyFont="1" applyNumberFormat="1">
      <alignment wrapText="1"/>
    </xf>
    <xf borderId="1" fillId="0" fontId="27" numFmtId="0" xfId="0" applyAlignment="1" applyBorder="1" applyFont="1">
      <alignment horizontal="center" wrapText="1"/>
    </xf>
    <xf borderId="1" fillId="0" fontId="27" numFmtId="1" xfId="0" applyAlignment="1" applyBorder="1" applyFont="1" applyNumberFormat="1">
      <alignment horizontal="center" wrapText="1"/>
    </xf>
    <xf borderId="1" fillId="0" fontId="28" numFmtId="1" xfId="0" applyAlignment="1" applyBorder="1" applyFont="1" applyNumberFormat="1">
      <alignment vertical="center"/>
    </xf>
    <xf borderId="1" fillId="10" fontId="5" numFmtId="0" xfId="0" applyBorder="1" applyFont="1"/>
    <xf borderId="1" fillId="10" fontId="5" numFmtId="1" xfId="0" applyBorder="1" applyFont="1" applyNumberFormat="1"/>
    <xf borderId="1" fillId="0" fontId="26" numFmtId="0" xfId="0" applyAlignment="1" applyBorder="1" applyFont="1">
      <alignment horizontal="left" wrapText="1"/>
    </xf>
    <xf borderId="35" fillId="0" fontId="8" numFmtId="165" xfId="0" applyAlignment="1" applyBorder="1" applyFont="1" applyNumberFormat="1">
      <alignment horizontal="center"/>
    </xf>
    <xf borderId="37" fillId="0" fontId="8" numFmtId="165" xfId="0" applyAlignment="1" applyBorder="1" applyFont="1" applyNumberFormat="1">
      <alignment horizontal="center"/>
    </xf>
    <xf borderId="35" fillId="0" fontId="29" numFmtId="0" xfId="0" applyBorder="1" applyFont="1"/>
    <xf borderId="37" fillId="0" fontId="30" numFmtId="0" xfId="0" applyBorder="1" applyFont="1"/>
    <xf borderId="1" fillId="0" fontId="31" numFmtId="0" xfId="0" applyAlignment="1" applyBorder="1" applyFont="1">
      <alignment horizontal="left" wrapText="1"/>
    </xf>
    <xf borderId="1" fillId="0" fontId="21" numFmtId="165" xfId="0" applyAlignment="1" applyBorder="1" applyFont="1" applyNumberFormat="1">
      <alignment horizontal="center"/>
    </xf>
    <xf borderId="1" fillId="0" fontId="8" numFmtId="165" xfId="0" applyAlignment="1" applyBorder="1" applyFont="1" applyNumberFormat="1">
      <alignment horizontal="center" wrapText="1"/>
    </xf>
    <xf borderId="1" fillId="0" fontId="31" numFmtId="0" xfId="0" applyBorder="1" applyFont="1"/>
    <xf borderId="40" fillId="2" fontId="5" numFmtId="1" xfId="0" applyBorder="1" applyFont="1" applyNumberFormat="1"/>
    <xf borderId="0" fillId="2" fontId="5" numFmtId="1" xfId="0" applyBorder="1" applyFont="1" applyNumberFormat="1"/>
    <xf borderId="41" fillId="0" fontId="5" numFmtId="1" xfId="0" applyBorder="1" applyFont="1" applyNumberFormat="1"/>
    <xf borderId="42" fillId="0" fontId="5" numFmtId="1" xfId="0" applyBorder="1" applyFont="1" applyNumberFormat="1"/>
    <xf borderId="44" fillId="0" fontId="5" numFmtId="0" xfId="0" applyBorder="1" applyFont="1"/>
    <xf borderId="45" fillId="0" fontId="8" numFmtId="1" xfId="0" applyAlignment="1" applyBorder="1" applyFont="1" applyNumberFormat="1">
      <alignment wrapText="1"/>
    </xf>
    <xf borderId="44" fillId="0" fontId="8" numFmtId="1" xfId="0" applyAlignment="1" applyBorder="1" applyFont="1" applyNumberFormat="1">
      <alignment horizontal="center" wrapText="1"/>
    </xf>
    <xf borderId="44" fillId="0" fontId="5" numFmtId="0" xfId="0" applyAlignment="1" applyBorder="1" applyFont="1">
      <alignment wrapText="1"/>
    </xf>
    <xf borderId="46" fillId="0" fontId="8" numFmtId="1" xfId="0" applyAlignment="1" applyBorder="1" applyFont="1" applyNumberFormat="1">
      <alignment horizontal="center"/>
    </xf>
    <xf borderId="47" fillId="13" fontId="8" numFmtId="0" xfId="0" applyAlignment="1" applyBorder="1" applyFill="1" applyFont="1">
      <alignment wrapText="1"/>
    </xf>
    <xf borderId="11" fillId="0" fontId="5" numFmtId="0" xfId="0" applyAlignment="1" applyBorder="1" applyFont="1">
      <alignment wrapText="1"/>
    </xf>
    <xf borderId="5" fillId="0" fontId="8" numFmtId="1" xfId="0" applyBorder="1" applyFont="1" applyNumberFormat="1"/>
    <xf borderId="48" fillId="0" fontId="26" numFmtId="0" xfId="0" applyAlignment="1" applyBorder="1" applyFont="1">
      <alignment wrapText="1"/>
    </xf>
    <xf borderId="17" fillId="0" fontId="26" numFmtId="0" xfId="0" applyAlignment="1" applyBorder="1" applyFont="1">
      <alignment wrapText="1"/>
    </xf>
    <xf borderId="21" fillId="0" fontId="8" numFmtId="0" xfId="0" applyAlignment="1" applyBorder="1" applyFont="1">
      <alignment wrapText="1"/>
    </xf>
    <xf borderId="5" fillId="0" fontId="8" numFmtId="1" xfId="0" applyAlignment="1" applyBorder="1" applyFont="1" applyNumberFormat="1">
      <alignment wrapText="1"/>
    </xf>
    <xf borderId="22" fillId="0" fontId="5" numFmtId="0" xfId="0" applyAlignment="1" applyBorder="1" applyFont="1">
      <alignment wrapText="1"/>
    </xf>
    <xf borderId="46" fillId="0" fontId="5" numFmtId="0" xfId="0" applyBorder="1" applyFont="1"/>
    <xf borderId="49" fillId="0" fontId="1" numFmtId="0" xfId="0" applyAlignment="1" applyBorder="1" applyFont="1">
      <alignment wrapText="1"/>
    </xf>
    <xf borderId="5" fillId="0" fontId="12" numFmtId="0" xfId="0" applyAlignment="1" applyBorder="1" applyFont="1">
      <alignment horizontal="center" wrapText="1"/>
    </xf>
    <xf borderId="22" fillId="0" fontId="12" numFmtId="0" xfId="0" applyAlignment="1" applyBorder="1" applyFont="1">
      <alignment wrapText="1"/>
    </xf>
    <xf borderId="5" fillId="0" fontId="12" numFmtId="0" xfId="0" applyAlignment="1" applyBorder="1" applyFont="1">
      <alignment wrapText="1"/>
    </xf>
    <xf borderId="33" fillId="0" fontId="12" numFmtId="1" xfId="0" applyAlignment="1" applyBorder="1" applyFont="1" applyNumberFormat="1">
      <alignment horizontal="center" wrapText="1"/>
    </xf>
    <xf borderId="33" fillId="0" fontId="12" numFmtId="0" xfId="0" applyAlignment="1" applyBorder="1" applyFont="1">
      <alignment wrapText="1"/>
    </xf>
    <xf borderId="44" fillId="0" fontId="12" numFmtId="0" xfId="0" applyAlignment="1" applyBorder="1" applyFont="1">
      <alignment horizontal="center" wrapText="1"/>
    </xf>
    <xf borderId="44" fillId="0" fontId="12" numFmtId="1" xfId="0" applyAlignment="1" applyBorder="1" applyFont="1" applyNumberFormat="1">
      <alignment horizontal="center" wrapText="1"/>
    </xf>
    <xf borderId="44" fillId="0" fontId="12" numFmtId="0" xfId="0" applyAlignment="1" applyBorder="1" applyFont="1">
      <alignment wrapText="1"/>
    </xf>
    <xf borderId="5" fillId="0" fontId="8" numFmtId="1" xfId="0" applyAlignment="1" applyBorder="1" applyFont="1" applyNumberFormat="1">
      <alignment horizontal="center" wrapText="1"/>
    </xf>
    <xf borderId="33" fillId="0" fontId="12" numFmtId="0" xfId="0" applyAlignment="1" applyBorder="1" applyFont="1">
      <alignment horizontal="center" wrapText="1"/>
    </xf>
    <xf borderId="44" fillId="0" fontId="12" numFmtId="1" xfId="0" applyAlignment="1" applyBorder="1" applyFont="1" applyNumberFormat="1">
      <alignment wrapText="1"/>
    </xf>
    <xf borderId="1" fillId="0" fontId="14" numFmtId="164" xfId="0" applyAlignment="1" applyBorder="1" applyFont="1" applyNumberFormat="1">
      <alignment horizontal="left" vertical="center"/>
    </xf>
    <xf borderId="12" fillId="0" fontId="32" numFmtId="0" xfId="0" applyAlignment="1" applyBorder="1" applyFont="1">
      <alignment wrapText="1"/>
    </xf>
    <xf borderId="5" fillId="0" fontId="8" numFmtId="14" xfId="0" applyAlignment="1" applyBorder="1" applyFont="1" applyNumberFormat="1">
      <alignment horizontal="center" wrapText="1"/>
    </xf>
    <xf borderId="46" fillId="0" fontId="8" numFmtId="14" xfId="0" applyAlignment="1" applyBorder="1" applyFont="1" applyNumberFormat="1">
      <alignment horizontal="center" wrapText="1"/>
    </xf>
    <xf borderId="50" fillId="0" fontId="1" numFmtId="0" xfId="0" applyAlignment="1" applyBorder="1" applyFont="1">
      <alignment horizontal="center" wrapText="1"/>
    </xf>
    <xf borderId="51" fillId="0" fontId="8" numFmtId="0" xfId="0" applyAlignment="1" applyBorder="1" applyFont="1">
      <alignment horizontal="center" wrapText="1"/>
    </xf>
    <xf borderId="6" fillId="0" fontId="8" numFmtId="1" xfId="0" applyAlignment="1" applyBorder="1" applyFont="1" applyNumberFormat="1">
      <alignment horizontal="center" wrapText="1"/>
    </xf>
    <xf borderId="1" fillId="14" fontId="8" numFmtId="0" xfId="0" applyAlignment="1" applyBorder="1" applyFill="1" applyFont="1">
      <alignment wrapText="1"/>
    </xf>
    <xf borderId="1" fillId="14" fontId="8" numFmtId="0" xfId="0" applyAlignment="1" applyBorder="1" applyFont="1">
      <alignment horizontal="center" wrapText="1"/>
    </xf>
    <xf borderId="8" fillId="0" fontId="5" numFmtId="0" xfId="0" applyAlignment="1" applyBorder="1" applyFont="1">
      <alignment wrapText="1"/>
    </xf>
    <xf borderId="1" fillId="0" fontId="8" numFmtId="168" xfId="0" applyAlignment="1" applyBorder="1" applyFont="1" applyNumberFormat="1">
      <alignment horizontal="center" wrapText="1"/>
    </xf>
    <xf borderId="23" fillId="0" fontId="8" numFmtId="14" xfId="0" applyAlignment="1" applyBorder="1" applyFont="1" applyNumberFormat="1">
      <alignment horizontal="left" vertical="center"/>
    </xf>
    <xf borderId="24" fillId="0" fontId="8" numFmtId="3" xfId="0" applyAlignment="1" applyBorder="1" applyFont="1" applyNumberFormat="1">
      <alignment horizontal="right" vertical="center"/>
    </xf>
    <xf borderId="24" fillId="0" fontId="8" numFmtId="1" xfId="0" applyAlignment="1" applyBorder="1" applyFont="1" applyNumberFormat="1">
      <alignment horizontal="left"/>
    </xf>
    <xf borderId="1" fillId="9" fontId="8" numFmtId="0" xfId="0" applyBorder="1" applyFont="1"/>
    <xf borderId="1" fillId="0" fontId="33" numFmtId="3" xfId="0" applyAlignment="1" applyBorder="1" applyFont="1" applyNumberFormat="1">
      <alignment horizontal="right" vertical="center"/>
    </xf>
    <xf borderId="1" fillId="0" fontId="8" numFmtId="14" xfId="0" applyAlignment="1" applyBorder="1" applyFont="1" applyNumberFormat="1">
      <alignment horizontal="left" wrapText="1"/>
    </xf>
    <xf borderId="1" fillId="0" fontId="8" numFmtId="164" xfId="0" applyAlignment="1" applyBorder="1" applyFont="1" applyNumberFormat="1">
      <alignment horizontal="left"/>
    </xf>
    <xf borderId="1" fillId="0" fontId="12" numFmtId="1" xfId="0" applyAlignment="1" applyBorder="1" applyFont="1" applyNumberFormat="1">
      <alignment horizontal="left" wrapText="1"/>
    </xf>
    <xf borderId="52" fillId="0" fontId="5" numFmtId="0" xfId="0" applyBorder="1" applyFont="1"/>
    <xf borderId="53" fillId="0" fontId="5" numFmtId="0" xfId="0" applyBorder="1" applyFont="1"/>
    <xf borderId="54" fillId="0" fontId="8" numFmtId="1"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4.xml"/><Relationship Id="rId5" Type="http://schemas.openxmlformats.org/officeDocument/2006/relationships/worksheet" Target="worksheets/sheet2.xml"/><Relationship Id="rId6" Type="http://schemas.openxmlformats.org/officeDocument/2006/relationships/worksheet" Target="worksheets/sheet5.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mailto:fszilagyi@sdctlawfirm.com#" TargetMode="External"/><Relationship Id="rId190" Type="http://schemas.openxmlformats.org/officeDocument/2006/relationships/hyperlink" Target="http://www.taylorwalkerlaw.com/#" TargetMode="External"/><Relationship Id="rId42" Type="http://schemas.openxmlformats.org/officeDocument/2006/relationships/hyperlink" Target="mailto:mhorowitz@wolfhorowitz.com#" TargetMode="External"/><Relationship Id="rId41" Type="http://schemas.openxmlformats.org/officeDocument/2006/relationships/hyperlink" Target="mailto:skaplan@mkrb.com#" TargetMode="External"/><Relationship Id="rId44" Type="http://schemas.openxmlformats.org/officeDocument/2006/relationships/hyperlink" Target="mailto:EAFitzgerald@MDWCG.com#" TargetMode="External"/><Relationship Id="rId194" Type="http://schemas.openxmlformats.org/officeDocument/2006/relationships/hyperlink" Target="mailto:algreen@btblaw.com#" TargetMode="External"/><Relationship Id="rId43" Type="http://schemas.openxmlformats.org/officeDocument/2006/relationships/hyperlink" Target="mailto:rvehslage@vllawgroup.com#" TargetMode="External"/><Relationship Id="rId193" Type="http://schemas.openxmlformats.org/officeDocument/2006/relationships/hyperlink" Target="mailto:ashahinian@wolffsamson.com#" TargetMode="External"/><Relationship Id="rId46" Type="http://schemas.openxmlformats.org/officeDocument/2006/relationships/hyperlink" Target="mailto:dpatin@bradleyarant.com;mkoplan@bradleyarant.com#" TargetMode="External"/><Relationship Id="rId192" Type="http://schemas.openxmlformats.org/officeDocument/2006/relationships/hyperlink" Target="http://www.marshalldennehey.com/#" TargetMode="External"/><Relationship Id="rId45" Type="http://schemas.openxmlformats.org/officeDocument/2006/relationships/hyperlink" Target="mailto:EAFitzgerald@MDWCG.com#" TargetMode="External"/><Relationship Id="rId191" Type="http://schemas.openxmlformats.org/officeDocument/2006/relationships/hyperlink" Target="mailto:LIZucker@mdwcg.com#" TargetMode="External"/><Relationship Id="rId48" Type="http://schemas.openxmlformats.org/officeDocument/2006/relationships/hyperlink" Target="http://www.marshalldennehey.com/#" TargetMode="External"/><Relationship Id="rId187" Type="http://schemas.openxmlformats.org/officeDocument/2006/relationships/hyperlink" Target="mailto:jpwiskin@simonswiskin.com#" TargetMode="External"/><Relationship Id="rId47" Type="http://schemas.openxmlformats.org/officeDocument/2006/relationships/hyperlink" Target="mailto:GHKaplan@mdwcg.com#" TargetMode="External"/><Relationship Id="rId186" Type="http://schemas.openxmlformats.org/officeDocument/2006/relationships/hyperlink" Target="http://www.bernard-merrill.com/#" TargetMode="External"/><Relationship Id="rId185" Type="http://schemas.openxmlformats.org/officeDocument/2006/relationships/hyperlink" Target="mailto:Rick@bernard-merrill.com#" TargetMode="External"/><Relationship Id="rId49" Type="http://schemas.openxmlformats.org/officeDocument/2006/relationships/hyperlink" Target="mailto:dbennett@defensecounsel.com#" TargetMode="External"/><Relationship Id="rId184" Type="http://schemas.openxmlformats.org/officeDocument/2006/relationships/hyperlink" Target="http://www.eslaw.com/#" TargetMode="External"/><Relationship Id="rId189" Type="http://schemas.openxmlformats.org/officeDocument/2006/relationships/hyperlink" Target="http://www.taylorwalkerlaw.com/#" TargetMode="External"/><Relationship Id="rId188" Type="http://schemas.openxmlformats.org/officeDocument/2006/relationships/hyperlink" Target="mailto:kmurphy@defensecounsel.com#" TargetMode="External"/><Relationship Id="rId31" Type="http://schemas.openxmlformats.org/officeDocument/2006/relationships/hyperlink" Target="mailto:ssoltman@slfesq.com#" TargetMode="External"/><Relationship Id="rId30" Type="http://schemas.openxmlformats.org/officeDocument/2006/relationships/hyperlink" Target="mailto:ksolan@solanpark.com#" TargetMode="External"/><Relationship Id="rId33" Type="http://schemas.openxmlformats.org/officeDocument/2006/relationships/hyperlink" Target="mailto:dstevens@celaw.com#" TargetMode="External"/><Relationship Id="rId183" Type="http://schemas.openxmlformats.org/officeDocument/2006/relationships/hyperlink" Target="mailto:rgill@eslaw.com#" TargetMode="External"/><Relationship Id="rId32" Type="http://schemas.openxmlformats.org/officeDocument/2006/relationships/hyperlink" Target="http://www.slfwlaw.com/#" TargetMode="External"/><Relationship Id="rId182" Type="http://schemas.openxmlformats.org/officeDocument/2006/relationships/hyperlink" Target="mailto:solson@ekoklaw.com#" TargetMode="External"/><Relationship Id="rId35" Type="http://schemas.openxmlformats.org/officeDocument/2006/relationships/hyperlink" Target="mailto:dbartlett@kbbolaw.com#" TargetMode="External"/><Relationship Id="rId181" Type="http://schemas.openxmlformats.org/officeDocument/2006/relationships/hyperlink" Target="mailto:pmorley@morleylawfirm.com#" TargetMode="External"/><Relationship Id="rId34" Type="http://schemas.openxmlformats.org/officeDocument/2006/relationships/hyperlink" Target="mailto:sahale@eschelon.com#" TargetMode="External"/><Relationship Id="rId180" Type="http://schemas.openxmlformats.org/officeDocument/2006/relationships/hyperlink" Target="mailto:bcahill@cahill-lawyers.com#" TargetMode="External"/><Relationship Id="rId37" Type="http://schemas.openxmlformats.org/officeDocument/2006/relationships/hyperlink" Target="mailto:Jpingpank@csd-law.com#" TargetMode="External"/><Relationship Id="rId176" Type="http://schemas.openxmlformats.org/officeDocument/2006/relationships/hyperlink" Target="mailto:mgibson@deanandgibson.com#" TargetMode="External"/><Relationship Id="rId297" Type="http://schemas.openxmlformats.org/officeDocument/2006/relationships/hyperlink" Target="mailto:gkkiely@cablehuston.com#" TargetMode="External"/><Relationship Id="rId36" Type="http://schemas.openxmlformats.org/officeDocument/2006/relationships/hyperlink" Target="mailto:jjhoseph@godinbaity.com#" TargetMode="External"/><Relationship Id="rId175" Type="http://schemas.openxmlformats.org/officeDocument/2006/relationships/hyperlink" Target="http://www.gwickert@mwl-law.com/#" TargetMode="External"/><Relationship Id="rId296" Type="http://schemas.openxmlformats.org/officeDocument/2006/relationships/hyperlink" Target="mailto:mealy@ramsdenlyons.com#" TargetMode="External"/><Relationship Id="rId39" Type="http://schemas.openxmlformats.org/officeDocument/2006/relationships/hyperlink" Target="http://www.halloran-sage.com/#" TargetMode="External"/><Relationship Id="rId174" Type="http://schemas.openxmlformats.org/officeDocument/2006/relationships/hyperlink" Target="mailto:dlehrer@mwl-law.com#" TargetMode="External"/><Relationship Id="rId295" Type="http://schemas.openxmlformats.org/officeDocument/2006/relationships/hyperlink" Target="mailto:pjdowneylaw@aol.com#" TargetMode="External"/><Relationship Id="rId38" Type="http://schemas.openxmlformats.org/officeDocument/2006/relationships/hyperlink" Target="mailto:gsquitiero@halloran-sage.com#" TargetMode="External"/><Relationship Id="rId173" Type="http://schemas.openxmlformats.org/officeDocument/2006/relationships/hyperlink" Target="mailto:mark@wmslaw.com#" TargetMode="External"/><Relationship Id="rId294" Type="http://schemas.openxmlformats.org/officeDocument/2006/relationships/hyperlink" Target="mailto:firm@yusenandfriedrich.com#" TargetMode="External"/><Relationship Id="rId179" Type="http://schemas.openxmlformats.org/officeDocument/2006/relationships/hyperlink" Target="mailto:jeb@lewis-roberts.com#" TargetMode="External"/><Relationship Id="rId178" Type="http://schemas.openxmlformats.org/officeDocument/2006/relationships/hyperlink" Target="mailto:Keith.Coltrain@WAllTempleton.com#" TargetMode="External"/><Relationship Id="rId299" Type="http://schemas.openxmlformats.org/officeDocument/2006/relationships/hyperlink" Target="http://www.eskgb.com/#" TargetMode="External"/><Relationship Id="rId177" Type="http://schemas.openxmlformats.org/officeDocument/2006/relationships/hyperlink" Target="mailto:Dmorton@ennis-baynard.com#" TargetMode="External"/><Relationship Id="rId298" Type="http://schemas.openxmlformats.org/officeDocument/2006/relationships/hyperlink" Target="mailto:pebeltoft@eskgb.com#" TargetMode="External"/><Relationship Id="rId20" Type="http://schemas.openxmlformats.org/officeDocument/2006/relationships/hyperlink" Target="http://www.lbbslaw.com/#" TargetMode="External"/><Relationship Id="rId22" Type="http://schemas.openxmlformats.org/officeDocument/2006/relationships/hyperlink" Target="mailto:recheguren@cernlaw.com#" TargetMode="External"/><Relationship Id="rId21" Type="http://schemas.openxmlformats.org/officeDocument/2006/relationships/hyperlink" Target="mailto:achapman@cgdlaw.com#" TargetMode="External"/><Relationship Id="rId24" Type="http://schemas.openxmlformats.org/officeDocument/2006/relationships/hyperlink" Target="http://www.gbmlawpc.com/#" TargetMode="External"/><Relationship Id="rId23" Type="http://schemas.openxmlformats.org/officeDocument/2006/relationships/hyperlink" Target="mailto:jgraif@gbmlawpc.com#" TargetMode="External"/><Relationship Id="rId26" Type="http://schemas.openxmlformats.org/officeDocument/2006/relationships/hyperlink" Target="mailto:ls@salamiradmorrow.com#" TargetMode="External"/><Relationship Id="rId25" Type="http://schemas.openxmlformats.org/officeDocument/2006/relationships/hyperlink" Target="mailto:kfaux@fauxlaw.com#" TargetMode="External"/><Relationship Id="rId28" Type="http://schemas.openxmlformats.org/officeDocument/2006/relationships/hyperlink" Target="mailto:cgascou@gascouhopkins.com#" TargetMode="External"/><Relationship Id="rId27" Type="http://schemas.openxmlformats.org/officeDocument/2006/relationships/hyperlink" Target="mailto:dtd@amclaw.com#" TargetMode="External"/><Relationship Id="rId29" Type="http://schemas.openxmlformats.org/officeDocument/2006/relationships/hyperlink" Target="mailto:jcurran@wolkincurran.com#" TargetMode="External"/><Relationship Id="rId11" Type="http://schemas.openxmlformats.org/officeDocument/2006/relationships/hyperlink" Target="mailto:Dbennett@pretzel-stouffer.com#" TargetMode="External"/><Relationship Id="rId10" Type="http://schemas.openxmlformats.org/officeDocument/2006/relationships/hyperlink" Target="mailto:smiller@mwsgw.com#" TargetMode="External"/><Relationship Id="rId13" Type="http://schemas.openxmlformats.org/officeDocument/2006/relationships/hyperlink" Target="mailto:dgrace@hardingrace.com#" TargetMode="External"/><Relationship Id="rId12" Type="http://schemas.openxmlformats.org/officeDocument/2006/relationships/hyperlink" Target="http://www.pretzel-stouffer.com/#" TargetMode="External"/><Relationship Id="rId15" Type="http://schemas.openxmlformats.org/officeDocument/2006/relationships/hyperlink" Target="http://www.gbmlawpc.com/#" TargetMode="External"/><Relationship Id="rId198" Type="http://schemas.openxmlformats.org/officeDocument/2006/relationships/hyperlink" Target="mailto:jgraif@gbmlawpc.com#" TargetMode="External"/><Relationship Id="rId14" Type="http://schemas.openxmlformats.org/officeDocument/2006/relationships/hyperlink" Target="mailto:jgraif@gbmlawpc.com#" TargetMode="External"/><Relationship Id="rId197" Type="http://schemas.openxmlformats.org/officeDocument/2006/relationships/hyperlink" Target="mailto:ksexton@montand.com#" TargetMode="External"/><Relationship Id="rId17" Type="http://schemas.openxmlformats.org/officeDocument/2006/relationships/hyperlink" Target="mailto:amelton@lwllp.com;rberens@lwllp.com#" TargetMode="External"/><Relationship Id="rId196" Type="http://schemas.openxmlformats.org/officeDocument/2006/relationships/hyperlink" Target="http://www.johnsonlawfirmnm.com/#" TargetMode="External"/><Relationship Id="rId16" Type="http://schemas.openxmlformats.org/officeDocument/2006/relationships/hyperlink" Target="mailto:mludwig@jshfirm.com#" TargetMode="External"/><Relationship Id="rId195" Type="http://schemas.openxmlformats.org/officeDocument/2006/relationships/hyperlink" Target="mailto:Tom@JohnsonLawFirmNM.com#" TargetMode="External"/><Relationship Id="rId19" Type="http://schemas.openxmlformats.org/officeDocument/2006/relationships/hyperlink" Target="mailto:Obert@lbbslaw.com#" TargetMode="External"/><Relationship Id="rId18" Type="http://schemas.openxmlformats.org/officeDocument/2006/relationships/hyperlink" Target="mailto:jmann@jsslaw.com;pwelch@jsslaw.com;rwisner@jsslaw.com;achambers@jsslaw.com#" TargetMode="External"/><Relationship Id="rId199" Type="http://schemas.openxmlformats.org/officeDocument/2006/relationships/hyperlink" Target="http://www.gbmlawpc.com/#" TargetMode="External"/><Relationship Id="rId84" Type="http://schemas.openxmlformats.org/officeDocument/2006/relationships/hyperlink" Target="mailto:proctor.david@bradshawlaw.com#" TargetMode="External"/><Relationship Id="rId83" Type="http://schemas.openxmlformats.org/officeDocument/2006/relationships/hyperlink" Target="http://www.lawyers.com/cheemarkham/#" TargetMode="External"/><Relationship Id="rId86" Type="http://schemas.openxmlformats.org/officeDocument/2006/relationships/hyperlink" Target="mailto:tgaffney@finleylaw.com#" TargetMode="External"/><Relationship Id="rId85" Type="http://schemas.openxmlformats.org/officeDocument/2006/relationships/hyperlink" Target="http://www.bradshawlaw.com/#" TargetMode="External"/><Relationship Id="rId88" Type="http://schemas.openxmlformats.org/officeDocument/2006/relationships/hyperlink" Target="mailto:jbreitbach@petrzelkabreitbach.com#" TargetMode="External"/><Relationship Id="rId150" Type="http://schemas.openxmlformats.org/officeDocument/2006/relationships/hyperlink" Target="http://bremernelson.com/#" TargetMode="External"/><Relationship Id="rId271" Type="http://schemas.openxmlformats.org/officeDocument/2006/relationships/hyperlink" Target="mailto:christopher.ward@strasburger.com#" TargetMode="External"/><Relationship Id="rId87" Type="http://schemas.openxmlformats.org/officeDocument/2006/relationships/hyperlink" Target="mailto:bullem@whitfieldlaw.com;gentsch@whitfieldlaw.com#" TargetMode="External"/><Relationship Id="rId270" Type="http://schemas.openxmlformats.org/officeDocument/2006/relationships/hyperlink" Target="mailto:rwhite@langleybanack.com#" TargetMode="External"/><Relationship Id="rId89" Type="http://schemas.openxmlformats.org/officeDocument/2006/relationships/hyperlink" Target="mailto:jnc@brassey.net#" TargetMode="External"/><Relationship Id="rId80" Type="http://schemas.openxmlformats.org/officeDocument/2006/relationships/hyperlink" Target="mailto:bkorrison@emal.msn.com#" TargetMode="External"/><Relationship Id="rId82" Type="http://schemas.openxmlformats.org/officeDocument/2006/relationships/hyperlink" Target="mailto:kchee@cheemarkham.com#" TargetMode="External"/><Relationship Id="rId81" Type="http://schemas.openxmlformats.org/officeDocument/2006/relationships/hyperlink" Target="mailto:lynn.roberson@swiftcurrie.com#" TargetMode="External"/><Relationship Id="rId1" Type="http://schemas.openxmlformats.org/officeDocument/2006/relationships/hyperlink" Target="mailto:csg@alaskalaw.com#" TargetMode="External"/><Relationship Id="rId2" Type="http://schemas.openxmlformats.org/officeDocument/2006/relationships/hyperlink" Target="mailto:dpusich@faulknerbanfield.com#" TargetMode="External"/><Relationship Id="rId3" Type="http://schemas.openxmlformats.org/officeDocument/2006/relationships/hyperlink" Target="mailto:locge@gci.net#" TargetMode="External"/><Relationship Id="rId149" Type="http://schemas.openxmlformats.org/officeDocument/2006/relationships/hyperlink" Target="mailto:pnelson@bremernelson.com#" TargetMode="External"/><Relationship Id="rId4" Type="http://schemas.openxmlformats.org/officeDocument/2006/relationships/hyperlink" Target="mailto:jpharr@gci.net#" TargetMode="External"/><Relationship Id="rId148" Type="http://schemas.openxmlformats.org/officeDocument/2006/relationships/hyperlink" Target="mailto:keenan@pkkwa.com#" TargetMode="External"/><Relationship Id="rId269" Type="http://schemas.openxmlformats.org/officeDocument/2006/relationships/hyperlink" Target="mailto:cupplesjd@comcast.net#" TargetMode="External"/><Relationship Id="rId9" Type="http://schemas.openxmlformats.org/officeDocument/2006/relationships/hyperlink" Target="mailto:rkmcculloch@barberlawfirm.com#" TargetMode="External"/><Relationship Id="rId143" Type="http://schemas.openxmlformats.org/officeDocument/2006/relationships/hyperlink" Target="mailto:pcoffin@lambertcoffin.com#" TargetMode="External"/><Relationship Id="rId264" Type="http://schemas.openxmlformats.org/officeDocument/2006/relationships/hyperlink" Target="mailto:jgillum@manierherod.com#" TargetMode="External"/><Relationship Id="rId142" Type="http://schemas.openxmlformats.org/officeDocument/2006/relationships/hyperlink" Target="http://www.wtplaw.com/#" TargetMode="External"/><Relationship Id="rId263" Type="http://schemas.openxmlformats.org/officeDocument/2006/relationships/hyperlink" Target="mailto:rglassman@gewwlaw.com#" TargetMode="External"/><Relationship Id="rId141" Type="http://schemas.openxmlformats.org/officeDocument/2006/relationships/hyperlink" Target="mailto:stiller@wtplaw.com#" TargetMode="External"/><Relationship Id="rId262" Type="http://schemas.openxmlformats.org/officeDocument/2006/relationships/hyperlink" Target="mailto:gbrewer@bkblaw.com#" TargetMode="External"/><Relationship Id="rId140" Type="http://schemas.openxmlformats.org/officeDocument/2006/relationships/hyperlink" Target="mailto:pike@pikegilliss.com#" TargetMode="External"/><Relationship Id="rId261" Type="http://schemas.openxmlformats.org/officeDocument/2006/relationships/hyperlink" Target="mailto:rongrimm@awgd.com#" TargetMode="External"/><Relationship Id="rId5" Type="http://schemas.openxmlformats.org/officeDocument/2006/relationships/hyperlink" Target="mailto:atc@bwclawyers.com#" TargetMode="External"/><Relationship Id="rId147" Type="http://schemas.openxmlformats.org/officeDocument/2006/relationships/hyperlink" Target="mailto:bgereg@cmlawfirm.com#" TargetMode="External"/><Relationship Id="rId268" Type="http://schemas.openxmlformats.org/officeDocument/2006/relationships/hyperlink" Target="http://www.touchstonelaw.com/#" TargetMode="External"/><Relationship Id="rId6" Type="http://schemas.openxmlformats.org/officeDocument/2006/relationships/hyperlink" Target="http://www.bwclawfirm.com/index.jsp#" TargetMode="External"/><Relationship Id="rId146" Type="http://schemas.openxmlformats.org/officeDocument/2006/relationships/hyperlink" Target="mailto:dlevasseur@levasseurlaw.com#" TargetMode="External"/><Relationship Id="rId267" Type="http://schemas.openxmlformats.org/officeDocument/2006/relationships/hyperlink" Target="mailto:rocky.feemster@tbjbs.com#" TargetMode="External"/><Relationship Id="rId7" Type="http://schemas.openxmlformats.org/officeDocument/2006/relationships/hyperlink" Target="mailto:lgs@starneslaw.com#" TargetMode="External"/><Relationship Id="rId145" Type="http://schemas.openxmlformats.org/officeDocument/2006/relationships/hyperlink" Target="http://www.tuckerlawmaine.com/#" TargetMode="External"/><Relationship Id="rId266" Type="http://schemas.openxmlformats.org/officeDocument/2006/relationships/hyperlink" Target="http://www.downsstanford.com/#" TargetMode="External"/><Relationship Id="rId8" Type="http://schemas.openxmlformats.org/officeDocument/2006/relationships/hyperlink" Target="mailto:Todd@ssp-law.com#" TargetMode="External"/><Relationship Id="rId144" Type="http://schemas.openxmlformats.org/officeDocument/2006/relationships/hyperlink" Target="mailto:jeb@tuckerlawmaine.com#" TargetMode="External"/><Relationship Id="rId265" Type="http://schemas.openxmlformats.org/officeDocument/2006/relationships/hyperlink" Target="mailto:jdowns@downsstanford.com#" TargetMode="External"/><Relationship Id="rId73" Type="http://schemas.openxmlformats.org/officeDocument/2006/relationships/hyperlink" Target="mailto:badler@fmglaw.com#" TargetMode="External"/><Relationship Id="rId72" Type="http://schemas.openxmlformats.org/officeDocument/2006/relationships/hyperlink" Target="http://www.fainmajor.com/#" TargetMode="External"/><Relationship Id="rId75" Type="http://schemas.openxmlformats.org/officeDocument/2006/relationships/hyperlink" Target="mailto:chall@lbbslaw.com#" TargetMode="External"/><Relationship Id="rId74" Type="http://schemas.openxmlformats.org/officeDocument/2006/relationships/hyperlink" Target="http://www.fmglaw.com/#" TargetMode="External"/><Relationship Id="rId77" Type="http://schemas.openxmlformats.org/officeDocument/2006/relationships/hyperlink" Target="mailto:Ajoffe@GMLJ.com#" TargetMode="External"/><Relationship Id="rId260" Type="http://schemas.openxmlformats.org/officeDocument/2006/relationships/hyperlink" Target="http://www.woodsfuller.com/#" TargetMode="External"/><Relationship Id="rId76" Type="http://schemas.openxmlformats.org/officeDocument/2006/relationships/hyperlink" Target="http://www.lbbslaw.com/#" TargetMode="External"/><Relationship Id="rId79" Type="http://schemas.openxmlformats.org/officeDocument/2006/relationships/hyperlink" Target="mailto:jvb@boviskyle.com;tjb@boviskyle.com#" TargetMode="External"/><Relationship Id="rId78" Type="http://schemas.openxmlformats.org/officeDocument/2006/relationships/hyperlink" Target="http://www.gmlj.com/#" TargetMode="External"/><Relationship Id="rId71" Type="http://schemas.openxmlformats.org/officeDocument/2006/relationships/hyperlink" Target="mailto:tbrennan@fainmajor.com#" TargetMode="External"/><Relationship Id="rId70" Type="http://schemas.openxmlformats.org/officeDocument/2006/relationships/hyperlink" Target="mailto:rcruser@cmlawfirm.com#" TargetMode="External"/><Relationship Id="rId139" Type="http://schemas.openxmlformats.org/officeDocument/2006/relationships/hyperlink" Target="mailto:mstover@wcslaw.com;gbachrach@wcslaw.com#" TargetMode="External"/><Relationship Id="rId138" Type="http://schemas.openxmlformats.org/officeDocument/2006/relationships/hyperlink" Target="http://www.wardherzog.com/#" TargetMode="External"/><Relationship Id="rId259" Type="http://schemas.openxmlformats.org/officeDocument/2006/relationships/hyperlink" Target="mailto:gary.thimsen@woodsfuller.com#" TargetMode="External"/><Relationship Id="rId137" Type="http://schemas.openxmlformats.org/officeDocument/2006/relationships/hyperlink" Target="http://www.wardherzog.com/#" TargetMode="External"/><Relationship Id="rId258" Type="http://schemas.openxmlformats.org/officeDocument/2006/relationships/hyperlink" Target="mailto:tfritz@lynnjackson.com#" TargetMode="External"/><Relationship Id="rId132" Type="http://schemas.openxmlformats.org/officeDocument/2006/relationships/hyperlink" Target="http://www.slfwlaw.com/#" TargetMode="External"/><Relationship Id="rId253" Type="http://schemas.openxmlformats.org/officeDocument/2006/relationships/hyperlink" Target="mailto:jpf@finangrourke.com#" TargetMode="External"/><Relationship Id="rId131" Type="http://schemas.openxmlformats.org/officeDocument/2006/relationships/hyperlink" Target="mailto:ssoltman@slfesq.com#" TargetMode="External"/><Relationship Id="rId252" Type="http://schemas.openxmlformats.org/officeDocument/2006/relationships/hyperlink" Target="http://www.defensecouncel.com/#" TargetMode="External"/><Relationship Id="rId130" Type="http://schemas.openxmlformats.org/officeDocument/2006/relationships/hyperlink" Target="mailto:jhassinger@gjtbs.com#" TargetMode="External"/><Relationship Id="rId251" Type="http://schemas.openxmlformats.org/officeDocument/2006/relationships/hyperlink" Target="mailto:jmintzer@defensecounsel.com#" TargetMode="External"/><Relationship Id="rId250" Type="http://schemas.openxmlformats.org/officeDocument/2006/relationships/hyperlink" Target="mailto:msaltzman@goldbergsegalla.com#" TargetMode="External"/><Relationship Id="rId136" Type="http://schemas.openxmlformats.org/officeDocument/2006/relationships/hyperlink" Target="mailto:JOMEARA@RSRM.COM#" TargetMode="External"/><Relationship Id="rId257" Type="http://schemas.openxmlformats.org/officeDocument/2006/relationships/hyperlink" Target="http://www.walltempleton.com/#" TargetMode="External"/><Relationship Id="rId135" Type="http://schemas.openxmlformats.org/officeDocument/2006/relationships/hyperlink" Target="mailto:bcarver@hinshawlaw.com#" TargetMode="External"/><Relationship Id="rId256" Type="http://schemas.openxmlformats.org/officeDocument/2006/relationships/hyperlink" Target="mailto:Neil.haldrup@WallTempleton.com#" TargetMode="External"/><Relationship Id="rId134" Type="http://schemas.openxmlformats.org/officeDocument/2006/relationships/hyperlink" Target="http://www.srbc.com/#" TargetMode="External"/><Relationship Id="rId255" Type="http://schemas.openxmlformats.org/officeDocument/2006/relationships/hyperlink" Target="http://www.walltempleton.com/#" TargetMode="External"/><Relationship Id="rId133" Type="http://schemas.openxmlformats.org/officeDocument/2006/relationships/hyperlink" Target="mailto:stern@srbc.com#" TargetMode="External"/><Relationship Id="rId254" Type="http://schemas.openxmlformats.org/officeDocument/2006/relationships/hyperlink" Target="mailto:Morgan.Templeton@WallTempleton.com#" TargetMode="External"/><Relationship Id="rId62" Type="http://schemas.openxmlformats.org/officeDocument/2006/relationships/hyperlink" Target="mailto:RDRavine@mdwcg.com#" TargetMode="External"/><Relationship Id="rId61" Type="http://schemas.openxmlformats.org/officeDocument/2006/relationships/hyperlink" Target="mailto:emmanuel@fowlerwhite.com#" TargetMode="External"/><Relationship Id="rId64" Type="http://schemas.openxmlformats.org/officeDocument/2006/relationships/hyperlink" Target="mailto:MAPacker@MDWCG.com#" TargetMode="External"/><Relationship Id="rId63" Type="http://schemas.openxmlformats.org/officeDocument/2006/relationships/hyperlink" Target="http://www.marshalldennehey.com/#" TargetMode="External"/><Relationship Id="rId66" Type="http://schemas.openxmlformats.org/officeDocument/2006/relationships/hyperlink" Target="mailto:ameyers@defensecounsel.com#" TargetMode="External"/><Relationship Id="rId172" Type="http://schemas.openxmlformats.org/officeDocument/2006/relationships/hyperlink" Target="mailto:solson@ekoklaw.com#" TargetMode="External"/><Relationship Id="rId293" Type="http://schemas.openxmlformats.org/officeDocument/2006/relationships/hyperlink" Target="http://www.murraydunham.com/#" TargetMode="External"/><Relationship Id="rId65" Type="http://schemas.openxmlformats.org/officeDocument/2006/relationships/hyperlink" Target="http://www.marshalldennehey.com/#" TargetMode="External"/><Relationship Id="rId171" Type="http://schemas.openxmlformats.org/officeDocument/2006/relationships/hyperlink" Target="mailto:tlevy@danielcoker.com#" TargetMode="External"/><Relationship Id="rId292" Type="http://schemas.openxmlformats.org/officeDocument/2006/relationships/hyperlink" Target="mailto:MichaelT@murraydunham.com#" TargetMode="External"/><Relationship Id="rId68" Type="http://schemas.openxmlformats.org/officeDocument/2006/relationships/hyperlink" Target="mailto:dbolen@defensecounsel.com#" TargetMode="External"/><Relationship Id="rId170" Type="http://schemas.openxmlformats.org/officeDocument/2006/relationships/hyperlink" Target="http://www.jlpalaw.com/#" TargetMode="External"/><Relationship Id="rId291" Type="http://schemas.openxmlformats.org/officeDocument/2006/relationships/hyperlink" Target="mailto:fsteinmark@tms-law.com#" TargetMode="External"/><Relationship Id="rId67" Type="http://schemas.openxmlformats.org/officeDocument/2006/relationships/hyperlink" Target="http://www.defensecounsel.com/#" TargetMode="External"/><Relationship Id="rId290" Type="http://schemas.openxmlformats.org/officeDocument/2006/relationships/hyperlink" Target="http://www.gth-law.com/#" TargetMode="External"/><Relationship Id="rId60" Type="http://schemas.openxmlformats.org/officeDocument/2006/relationships/hyperlink" Target="mailto:Harrison@etchlaw.com#" TargetMode="External"/><Relationship Id="rId165" Type="http://schemas.openxmlformats.org/officeDocument/2006/relationships/hyperlink" Target="mailto:fsm@fsmlawfirm.com#" TargetMode="External"/><Relationship Id="rId286" Type="http://schemas.openxmlformats.org/officeDocument/2006/relationships/hyperlink" Target="mailto:dpatin@bradleyarant.com;mkoplan@bradleyarant.com#" TargetMode="External"/><Relationship Id="rId69" Type="http://schemas.openxmlformats.org/officeDocument/2006/relationships/hyperlink" Target="http://www.defensecounsel.com/#" TargetMode="External"/><Relationship Id="rId164" Type="http://schemas.openxmlformats.org/officeDocument/2006/relationships/hyperlink" Target="mailto:jschultz@fsmlawfirm.com#" TargetMode="External"/><Relationship Id="rId285" Type="http://schemas.openxmlformats.org/officeDocument/2006/relationships/hyperlink" Target="mailto:mhardy@sandsanderson.com#" TargetMode="External"/><Relationship Id="rId163" Type="http://schemas.openxmlformats.org/officeDocument/2006/relationships/hyperlink" Target="mailto:kadrian@bjpc.com#" TargetMode="External"/><Relationship Id="rId284" Type="http://schemas.openxmlformats.org/officeDocument/2006/relationships/hyperlink" Target="http://www.taylorwalkerlaw.com/#" TargetMode="External"/><Relationship Id="rId162" Type="http://schemas.openxmlformats.org/officeDocument/2006/relationships/hyperlink" Target="mailto:bgereg@cmlawfirm.com#" TargetMode="External"/><Relationship Id="rId283" Type="http://schemas.openxmlformats.org/officeDocument/2006/relationships/hyperlink" Target="mailto:jfranklin@taylorwalkerlaw.com#" TargetMode="External"/><Relationship Id="rId169" Type="http://schemas.openxmlformats.org/officeDocument/2006/relationships/hyperlink" Target="mailto:gjacks@jlpalaw.com#" TargetMode="External"/><Relationship Id="rId168" Type="http://schemas.openxmlformats.org/officeDocument/2006/relationships/hyperlink" Target="mailto:vfrankiewicz@dkslaw.com#" TargetMode="External"/><Relationship Id="rId289" Type="http://schemas.openxmlformats.org/officeDocument/2006/relationships/hyperlink" Target="mailto:Jblackburn@gth-law.com#" TargetMode="External"/><Relationship Id="rId167" Type="http://schemas.openxmlformats.org/officeDocument/2006/relationships/hyperlink" Target="http://danielcoker.com/#" TargetMode="External"/><Relationship Id="rId288" Type="http://schemas.openxmlformats.org/officeDocument/2006/relationships/hyperlink" Target="http://www.reisurso.com/#" TargetMode="External"/><Relationship Id="rId166" Type="http://schemas.openxmlformats.org/officeDocument/2006/relationships/hyperlink" Target="mailto:mdriskell@danielcoker.com#" TargetMode="External"/><Relationship Id="rId287" Type="http://schemas.openxmlformats.org/officeDocument/2006/relationships/hyperlink" Target="mailto:bob@reisurso.com#" TargetMode="External"/><Relationship Id="rId51" Type="http://schemas.openxmlformats.org/officeDocument/2006/relationships/hyperlink" Target="http://www.taylorwalkerlaw.com/#" TargetMode="External"/><Relationship Id="rId50" Type="http://schemas.openxmlformats.org/officeDocument/2006/relationships/hyperlink" Target="http://www.defensecounsel.com/#" TargetMode="External"/><Relationship Id="rId53" Type="http://schemas.openxmlformats.org/officeDocument/2006/relationships/hyperlink" Target="mailto:baebel@bankerlopez.com#" TargetMode="External"/><Relationship Id="rId52" Type="http://schemas.openxmlformats.org/officeDocument/2006/relationships/hyperlink" Target="http://www.taylorwalkerlaw.com/#" TargetMode="External"/><Relationship Id="rId55" Type="http://schemas.openxmlformats.org/officeDocument/2006/relationships/hyperlink" Target="mailto:jason.hull@qpwblaw.com#" TargetMode="External"/><Relationship Id="rId161" Type="http://schemas.openxmlformats.org/officeDocument/2006/relationships/hyperlink" Target="mailto:sruprecht@brlawkc.som#" TargetMode="External"/><Relationship Id="rId282" Type="http://schemas.openxmlformats.org/officeDocument/2006/relationships/hyperlink" Target="http://www.morinandbarkley.com/#" TargetMode="External"/><Relationship Id="rId54" Type="http://schemas.openxmlformats.org/officeDocument/2006/relationships/hyperlink" Target="http://www.bankerlopez.com/#" TargetMode="External"/><Relationship Id="rId160" Type="http://schemas.openxmlformats.org/officeDocument/2006/relationships/hyperlink" Target="http://leritzlaw.com/#" TargetMode="External"/><Relationship Id="rId281" Type="http://schemas.openxmlformats.org/officeDocument/2006/relationships/hyperlink" Target="mailto:jwbarkley@morinandbarkley.com#" TargetMode="External"/><Relationship Id="rId57" Type="http://schemas.openxmlformats.org/officeDocument/2006/relationships/hyperlink" Target="mailto:remorrislawfirm@gmail.com#" TargetMode="External"/><Relationship Id="rId280" Type="http://schemas.openxmlformats.org/officeDocument/2006/relationships/hyperlink" Target="mailto:dslaughter@scmlaw.com#" TargetMode="External"/><Relationship Id="rId56" Type="http://schemas.openxmlformats.org/officeDocument/2006/relationships/hyperlink" Target="mailto:remorrislawfirm@gmail.com#" TargetMode="External"/><Relationship Id="rId159" Type="http://schemas.openxmlformats.org/officeDocument/2006/relationships/hyperlink" Target="mailto:cleritz@leritzlaw.com#" TargetMode="External"/><Relationship Id="rId59" Type="http://schemas.openxmlformats.org/officeDocument/2006/relationships/hyperlink" Target="mailto:Smills@mpdlegal.com#" TargetMode="External"/><Relationship Id="rId154" Type="http://schemas.openxmlformats.org/officeDocument/2006/relationships/hyperlink" Target="mailto:tazoni@comcast.net#" TargetMode="External"/><Relationship Id="rId275" Type="http://schemas.openxmlformats.org/officeDocument/2006/relationships/hyperlink" Target="mailto:dje@lorancethompson.com#" TargetMode="External"/><Relationship Id="rId58" Type="http://schemas.openxmlformats.org/officeDocument/2006/relationships/hyperlink" Target="mailto:rhaughey@sbwlegal.com#" TargetMode="External"/><Relationship Id="rId153" Type="http://schemas.openxmlformats.org/officeDocument/2006/relationships/hyperlink" Target="mailto:jfrank@albercrafton.com#" TargetMode="External"/><Relationship Id="rId274" Type="http://schemas.openxmlformats.org/officeDocument/2006/relationships/hyperlink" Target="http://www.donatominxbrown.com/#" TargetMode="External"/><Relationship Id="rId152" Type="http://schemas.openxmlformats.org/officeDocument/2006/relationships/hyperlink" Target="mailto:jrc@krwlaw.com#" TargetMode="External"/><Relationship Id="rId273" Type="http://schemas.openxmlformats.org/officeDocument/2006/relationships/hyperlink" Target="mailto:BBrown@DonatoMinxBrown.com#" TargetMode="External"/><Relationship Id="rId151" Type="http://schemas.openxmlformats.org/officeDocument/2006/relationships/hyperlink" Target="mailto:mikeb@bdlaw.us#" TargetMode="External"/><Relationship Id="rId272" Type="http://schemas.openxmlformats.org/officeDocument/2006/relationships/hyperlink" Target="mailto:pgaas@coatsrose.com#" TargetMode="External"/><Relationship Id="rId158" Type="http://schemas.openxmlformats.org/officeDocument/2006/relationships/hyperlink" Target="mailto:jnilan@grjn.com#" TargetMode="External"/><Relationship Id="rId279" Type="http://schemas.openxmlformats.org/officeDocument/2006/relationships/hyperlink" Target="mailto:aedwards@joneswaldo.com#" TargetMode="External"/><Relationship Id="rId157" Type="http://schemas.openxmlformats.org/officeDocument/2006/relationships/hyperlink" Target="http://www.ebbqlaw.com/#" TargetMode="External"/><Relationship Id="rId278" Type="http://schemas.openxmlformats.org/officeDocument/2006/relationships/hyperlink" Target="http://www.berrettandtaylor.com/#" TargetMode="External"/><Relationship Id="rId156" Type="http://schemas.openxmlformats.org/officeDocument/2006/relationships/hyperlink" Target="mailto:jerickson@ebbqlaw.com#" TargetMode="External"/><Relationship Id="rId277" Type="http://schemas.openxmlformats.org/officeDocument/2006/relationships/hyperlink" Target="mailto:bberrett@berrettandassoc.com#" TargetMode="External"/><Relationship Id="rId155" Type="http://schemas.openxmlformats.org/officeDocument/2006/relationships/hyperlink" Target="mailto:mforan@fgppr.com#" TargetMode="External"/><Relationship Id="rId276" Type="http://schemas.openxmlformats.org/officeDocument/2006/relationships/hyperlink" Target="http://www.lorancethompson.com/#" TargetMode="External"/><Relationship Id="rId107" Type="http://schemas.openxmlformats.org/officeDocument/2006/relationships/hyperlink" Target="mailto:MDonaubauer@moore-strickland.com#" TargetMode="External"/><Relationship Id="rId228" Type="http://schemas.openxmlformats.org/officeDocument/2006/relationships/hyperlink" Target="mailto:sjt@abowitzlaw.com#" TargetMode="External"/><Relationship Id="rId106" Type="http://schemas.openxmlformats.org/officeDocument/2006/relationships/hyperlink" Target="mailto:kadrian@bjpc.com#" TargetMode="External"/><Relationship Id="rId227" Type="http://schemas.openxmlformats.org/officeDocument/2006/relationships/hyperlink" Target="mailto:jpetro@wplaw.org#" TargetMode="External"/><Relationship Id="rId105" Type="http://schemas.openxmlformats.org/officeDocument/2006/relationships/hyperlink" Target="mailto:Morgan.Templeton@WallTempleton.com#" TargetMode="External"/><Relationship Id="rId226" Type="http://schemas.openxmlformats.org/officeDocument/2006/relationships/hyperlink" Target="mailto:ameyers@meyersroman.com;mparkins@meyersroman.com#" TargetMode="External"/><Relationship Id="rId104" Type="http://schemas.openxmlformats.org/officeDocument/2006/relationships/hyperlink" Target="http://www.smbtrials.com/#" TargetMode="External"/><Relationship Id="rId225" Type="http://schemas.openxmlformats.org/officeDocument/2006/relationships/hyperlink" Target="mailto:lbrewer@albercrafton.com#" TargetMode="External"/><Relationship Id="rId109" Type="http://schemas.openxmlformats.org/officeDocument/2006/relationships/hyperlink" Target="mailto:hcooney@plunkettcooney.com#" TargetMode="External"/><Relationship Id="rId108" Type="http://schemas.openxmlformats.org/officeDocument/2006/relationships/hyperlink" Target="http://www.moore-strickland.com/#" TargetMode="External"/><Relationship Id="rId229" Type="http://schemas.openxmlformats.org/officeDocument/2006/relationships/hyperlink" Target="mailto:sjt@abowitzlaw.com#" TargetMode="External"/><Relationship Id="rId220" Type="http://schemas.openxmlformats.org/officeDocument/2006/relationships/hyperlink" Target="mailto:tsm@mrrlaw.com#" TargetMode="External"/><Relationship Id="rId103" Type="http://schemas.openxmlformats.org/officeDocument/2006/relationships/hyperlink" Target="mailto:dcahill@smbtrials.com#" TargetMode="External"/><Relationship Id="rId224" Type="http://schemas.openxmlformats.org/officeDocument/2006/relationships/hyperlink" Target="mailto:rmeraglio@reminger.com#" TargetMode="External"/><Relationship Id="rId102" Type="http://schemas.openxmlformats.org/officeDocument/2006/relationships/hyperlink" Target="mailto:jterseli@smbtrials.com#" TargetMode="External"/><Relationship Id="rId223" Type="http://schemas.openxmlformats.org/officeDocument/2006/relationships/hyperlink" Target="http://www.sdtlawyers.com/#" TargetMode="External"/><Relationship Id="rId101" Type="http://schemas.openxmlformats.org/officeDocument/2006/relationships/hyperlink" Target="mailto:david.goldhaber@wilsonelser.com#" TargetMode="External"/><Relationship Id="rId222" Type="http://schemas.openxmlformats.org/officeDocument/2006/relationships/hyperlink" Target="mailto:edowd@sdtlawyers.com#" TargetMode="External"/><Relationship Id="rId100" Type="http://schemas.openxmlformats.org/officeDocument/2006/relationships/hyperlink" Target="mailto:lmoelman@hinshawlaw.com#" TargetMode="External"/><Relationship Id="rId221" Type="http://schemas.openxmlformats.org/officeDocument/2006/relationships/hyperlink" Target="http://www.mrrlaw.com/our-firm/#" TargetMode="External"/><Relationship Id="rId217" Type="http://schemas.openxmlformats.org/officeDocument/2006/relationships/hyperlink" Target="mailto:rgash@defensecounsel.com#" TargetMode="External"/><Relationship Id="rId216" Type="http://schemas.openxmlformats.org/officeDocument/2006/relationships/hyperlink" Target="http://www.defensecounsel.com/#" TargetMode="External"/><Relationship Id="rId215" Type="http://schemas.openxmlformats.org/officeDocument/2006/relationships/hyperlink" Target="mailto:Blevien@defensecounsel.com#" TargetMode="External"/><Relationship Id="rId214" Type="http://schemas.openxmlformats.org/officeDocument/2006/relationships/hyperlink" Target="mailto:anthony.gambardella@rivkin.com#" TargetMode="External"/><Relationship Id="rId219" Type="http://schemas.openxmlformats.org/officeDocument/2006/relationships/hyperlink" Target="mailto:ashahinian@wolffsamson.com#" TargetMode="External"/><Relationship Id="rId218" Type="http://schemas.openxmlformats.org/officeDocument/2006/relationships/hyperlink" Target="http://www.defensecounsel.com/#" TargetMode="External"/><Relationship Id="rId213" Type="http://schemas.openxmlformats.org/officeDocument/2006/relationships/hyperlink" Target="mailto:tbaum@goldbergsegalla.com#" TargetMode="External"/><Relationship Id="rId212" Type="http://schemas.openxmlformats.org/officeDocument/2006/relationships/hyperlink" Target="mailto:blentz@tlggr.com;mgamell@tlggr.com#" TargetMode="External"/><Relationship Id="rId211" Type="http://schemas.openxmlformats.org/officeDocument/2006/relationships/hyperlink" Target="http://www.kellyluglio.com/#" TargetMode="External"/><Relationship Id="rId210" Type="http://schemas.openxmlformats.org/officeDocument/2006/relationships/hyperlink" Target="mailto:Aarcuri@kellyluglio.com#" TargetMode="External"/><Relationship Id="rId129" Type="http://schemas.openxmlformats.org/officeDocument/2006/relationships/hyperlink" Target="http://www.leakandandersson.com/#" TargetMode="External"/><Relationship Id="rId128" Type="http://schemas.openxmlformats.org/officeDocument/2006/relationships/hyperlink" Target="mailto:darruebarrena@leakeandersson.com#" TargetMode="External"/><Relationship Id="rId249" Type="http://schemas.openxmlformats.org/officeDocument/2006/relationships/hyperlink" Target="http://www.c-wlaw.com/#" TargetMode="External"/><Relationship Id="rId127" Type="http://schemas.openxmlformats.org/officeDocument/2006/relationships/hyperlink" Target="mailto:dkrebs@kfplaw.com#" TargetMode="External"/><Relationship Id="rId248" Type="http://schemas.openxmlformats.org/officeDocument/2006/relationships/hyperlink" Target="mailto:cdudzinski@c-wlaw.com#" TargetMode="External"/><Relationship Id="rId126" Type="http://schemas.openxmlformats.org/officeDocument/2006/relationships/hyperlink" Target="mailto:ESH@HVHLEGAL.com#" TargetMode="External"/><Relationship Id="rId247" Type="http://schemas.openxmlformats.org/officeDocument/2006/relationships/hyperlink" Target="mailto:jmm@gmwpclaw.com#" TargetMode="External"/><Relationship Id="rId121" Type="http://schemas.openxmlformats.org/officeDocument/2006/relationships/hyperlink" Target="mailto:jschultz@fsmlawfirm.com#" TargetMode="External"/><Relationship Id="rId242" Type="http://schemas.openxmlformats.org/officeDocument/2006/relationships/hyperlink" Target="http://www.dgmblaw.com/#" TargetMode="External"/><Relationship Id="rId120" Type="http://schemas.openxmlformats.org/officeDocument/2006/relationships/hyperlink" Target="http://www.martinpringle.com/#" TargetMode="External"/><Relationship Id="rId241" Type="http://schemas.openxmlformats.org/officeDocument/2006/relationships/hyperlink" Target="mailto:pgeer@dgmblaw.com#" TargetMode="External"/><Relationship Id="rId240" Type="http://schemas.openxmlformats.org/officeDocument/2006/relationships/hyperlink" Target="http://www.dellmoser.com/#" TargetMode="External"/><Relationship Id="rId125" Type="http://schemas.openxmlformats.org/officeDocument/2006/relationships/hyperlink" Target="mailto:agorham@stites.com#" TargetMode="External"/><Relationship Id="rId246" Type="http://schemas.openxmlformats.org/officeDocument/2006/relationships/hyperlink" Target="mailto:jreynolds@margolisedelstein.com#" TargetMode="External"/><Relationship Id="rId124" Type="http://schemas.openxmlformats.org/officeDocument/2006/relationships/hyperlink" Target="mailto:tcrafton@albercrafton.com#" TargetMode="External"/><Relationship Id="rId245" Type="http://schemas.openxmlformats.org/officeDocument/2006/relationships/hyperlink" Target="mailto:aebentz@bentzlaw.com#" TargetMode="External"/><Relationship Id="rId123" Type="http://schemas.openxmlformats.org/officeDocument/2006/relationships/hyperlink" Target="mailto:psewell@sonlegal.com#" TargetMode="External"/><Relationship Id="rId244" Type="http://schemas.openxmlformats.org/officeDocument/2006/relationships/hyperlink" Target="mailto:gthimsen@wfss.com#" TargetMode="External"/><Relationship Id="rId122" Type="http://schemas.openxmlformats.org/officeDocument/2006/relationships/hyperlink" Target="mailto:robert@rosingandbrownfield.com#" TargetMode="External"/><Relationship Id="rId243" Type="http://schemas.openxmlformats.org/officeDocument/2006/relationships/hyperlink" Target="mailto:EAFitzgerald@MDWCG.com#" TargetMode="External"/><Relationship Id="rId95" Type="http://schemas.openxmlformats.org/officeDocument/2006/relationships/hyperlink" Target="mailto:jlsalisbury@wmlaw.com#" TargetMode="External"/><Relationship Id="rId94" Type="http://schemas.openxmlformats.org/officeDocument/2006/relationships/hyperlink" Target="mailto:rmartier@nbkllaw.com#" TargetMode="External"/><Relationship Id="rId97" Type="http://schemas.openxmlformats.org/officeDocument/2006/relationships/hyperlink" Target="mailto:Dbennett@pretzel-stouffer.com#" TargetMode="External"/><Relationship Id="rId96" Type="http://schemas.openxmlformats.org/officeDocument/2006/relationships/hyperlink" Target="http://www.wmlaw.com/#" TargetMode="External"/><Relationship Id="rId99" Type="http://schemas.openxmlformats.org/officeDocument/2006/relationships/hyperlink" Target="mailto:sleo@leoweber.com#" TargetMode="External"/><Relationship Id="rId98" Type="http://schemas.openxmlformats.org/officeDocument/2006/relationships/hyperlink" Target="http://www.pretzel-stouffer.com/#" TargetMode="External"/><Relationship Id="rId91" Type="http://schemas.openxmlformats.org/officeDocument/2006/relationships/hyperlink" Target="mailto:jcunningham@bjpc.com#" TargetMode="External"/><Relationship Id="rId90" Type="http://schemas.openxmlformats.org/officeDocument/2006/relationships/hyperlink" Target="mailto:jableyer@bleyerlaw.com#" TargetMode="External"/><Relationship Id="rId93" Type="http://schemas.openxmlformats.org/officeDocument/2006/relationships/hyperlink" Target="mailto:csg@grantandgrant.net#" TargetMode="External"/><Relationship Id="rId92" Type="http://schemas.openxmlformats.org/officeDocument/2006/relationships/hyperlink" Target="mailto:elaine.newquist@ganan-shapiro.com#" TargetMode="External"/><Relationship Id="rId118" Type="http://schemas.openxmlformats.org/officeDocument/2006/relationships/hyperlink" Target="mailto:jgelinas@fbtlaw.com#" TargetMode="External"/><Relationship Id="rId239" Type="http://schemas.openxmlformats.org/officeDocument/2006/relationships/hyperlink" Target="mailto:bjs@dellmoser.com#" TargetMode="External"/><Relationship Id="rId117" Type="http://schemas.openxmlformats.org/officeDocument/2006/relationships/hyperlink" Target="http://www.levasseurlaw.com/#" TargetMode="External"/><Relationship Id="rId238" Type="http://schemas.openxmlformats.org/officeDocument/2006/relationships/hyperlink" Target="mailto:gkkiely@cablehuston.com#" TargetMode="External"/><Relationship Id="rId116" Type="http://schemas.openxmlformats.org/officeDocument/2006/relationships/hyperlink" Target="mailto:dlevassuer@levasseurlaw.com#" TargetMode="External"/><Relationship Id="rId237" Type="http://schemas.openxmlformats.org/officeDocument/2006/relationships/hyperlink" Target="mailto:jlevy@smithfreed.com#" TargetMode="External"/><Relationship Id="rId115" Type="http://schemas.openxmlformats.org/officeDocument/2006/relationships/hyperlink" Target="mailto:rmeils@meilsattorney.com#" TargetMode="External"/><Relationship Id="rId236" Type="http://schemas.openxmlformats.org/officeDocument/2006/relationships/hyperlink" Target="http://www.smithfreed.com/#" TargetMode="External"/><Relationship Id="rId119" Type="http://schemas.openxmlformats.org/officeDocument/2006/relationships/hyperlink" Target="mailto:sjsmith@martinpringle.com#" TargetMode="External"/><Relationship Id="rId110" Type="http://schemas.openxmlformats.org/officeDocument/2006/relationships/hyperlink" Target="http://www.plunkettcooney.com/#" TargetMode="External"/><Relationship Id="rId231" Type="http://schemas.openxmlformats.org/officeDocument/2006/relationships/hyperlink" Target="http://www.cosgravelaw.com/#" TargetMode="External"/><Relationship Id="rId230" Type="http://schemas.openxmlformats.org/officeDocument/2006/relationships/hyperlink" Target="mailto:dashton@cosgravelaw.com#" TargetMode="External"/><Relationship Id="rId114" Type="http://schemas.openxmlformats.org/officeDocument/2006/relationships/hyperlink" Target="mailto:tblanford@humesmith.com#" TargetMode="External"/><Relationship Id="rId235" Type="http://schemas.openxmlformats.org/officeDocument/2006/relationships/hyperlink" Target="mailto:mukishima@smithfreed.com#" TargetMode="External"/><Relationship Id="rId113" Type="http://schemas.openxmlformats.org/officeDocument/2006/relationships/hyperlink" Target="http://www.grantandgrant.net/#" TargetMode="External"/><Relationship Id="rId234" Type="http://schemas.openxmlformats.org/officeDocument/2006/relationships/hyperlink" Target="mailto:gbaird@gordon-polscer.com#" TargetMode="External"/><Relationship Id="rId112" Type="http://schemas.openxmlformats.org/officeDocument/2006/relationships/hyperlink" Target="mailto:csg@grantandgrant.net#" TargetMode="External"/><Relationship Id="rId233" Type="http://schemas.openxmlformats.org/officeDocument/2006/relationships/hyperlink" Target="http://www.davisrithwell.com/#" TargetMode="External"/><Relationship Id="rId111" Type="http://schemas.openxmlformats.org/officeDocument/2006/relationships/hyperlink" Target="mailto:mforan@fgppr.com#" TargetMode="External"/><Relationship Id="rId232" Type="http://schemas.openxmlformats.org/officeDocument/2006/relationships/hyperlink" Target="mailto:wdavis@davisrothwell.com#" TargetMode="External"/><Relationship Id="rId305" Type="http://schemas.openxmlformats.org/officeDocument/2006/relationships/hyperlink" Target="http://www.borgelt.com/#" TargetMode="External"/><Relationship Id="rId304" Type="http://schemas.openxmlformats.org/officeDocument/2006/relationships/hyperlink" Target="mailto:jfredericks@borgelt.com#" TargetMode="External"/><Relationship Id="rId303" Type="http://schemas.openxmlformats.org/officeDocument/2006/relationships/hyperlink" Target="http://www.borgelt.com/#" TargetMode="External"/><Relationship Id="rId302" Type="http://schemas.openxmlformats.org/officeDocument/2006/relationships/hyperlink" Target="mailto:rburrell@borgelt.com#" TargetMode="External"/><Relationship Id="rId309" Type="http://schemas.openxmlformats.org/officeDocument/2006/relationships/hyperlink" Target="mailto:sjt@abowitzlaw.com#" TargetMode="External"/><Relationship Id="rId308" Type="http://schemas.openxmlformats.org/officeDocument/2006/relationships/hyperlink" Target="mailto:jason@shmlegal.com#" TargetMode="External"/><Relationship Id="rId307" Type="http://schemas.openxmlformats.org/officeDocument/2006/relationships/hyperlink" Target="mailto:ckt@mccollumlaw.com#" TargetMode="External"/><Relationship Id="rId306" Type="http://schemas.openxmlformats.org/officeDocument/2006/relationships/hyperlink" Target="mailto:dpliner@corneillelaw.com#" TargetMode="External"/><Relationship Id="rId301" Type="http://schemas.openxmlformats.org/officeDocument/2006/relationships/hyperlink" Target="mailto:ron.aplin@aplinringsmuth.com#" TargetMode="External"/><Relationship Id="rId300" Type="http://schemas.openxmlformats.org/officeDocument/2006/relationships/hyperlink" Target="mailto:kanderson@glaw.biz#" TargetMode="External"/><Relationship Id="rId206" Type="http://schemas.openxmlformats.org/officeDocument/2006/relationships/hyperlink" Target="mailto:rnovitz@cmlawfirm.com#" TargetMode="External"/><Relationship Id="rId205" Type="http://schemas.openxmlformats.org/officeDocument/2006/relationships/hyperlink" Target="mailto:djohnson@wthf.com#" TargetMode="External"/><Relationship Id="rId204" Type="http://schemas.openxmlformats.org/officeDocument/2006/relationships/hyperlink" Target="mailto:kfaux@fauxlaw.com#" TargetMode="External"/><Relationship Id="rId203" Type="http://schemas.openxmlformats.org/officeDocument/2006/relationships/hyperlink" Target="http://milawoffice.com/#" TargetMode="External"/><Relationship Id="rId209" Type="http://schemas.openxmlformats.org/officeDocument/2006/relationships/hyperlink" Target="http://www.walltempleton.com/#" TargetMode="External"/><Relationship Id="rId208" Type="http://schemas.openxmlformats.org/officeDocument/2006/relationships/hyperlink" Target="mailto:bgereg@cmlawfirm.com#" TargetMode="External"/><Relationship Id="rId207" Type="http://schemas.openxmlformats.org/officeDocument/2006/relationships/hyperlink" Target="http://www.cmlawfirm.com/#" TargetMode="External"/><Relationship Id="rId202" Type="http://schemas.openxmlformats.org/officeDocument/2006/relationships/hyperlink" Target="mailto:emarks@milawoffice.com#" TargetMode="External"/><Relationship Id="rId201" Type="http://schemas.openxmlformats.org/officeDocument/2006/relationships/hyperlink" Target="http://www.lbbslaw.com/#" TargetMode="External"/><Relationship Id="rId200" Type="http://schemas.openxmlformats.org/officeDocument/2006/relationships/hyperlink" Target="mailto:dennis@lbbslaw.com#" TargetMode="External"/><Relationship Id="rId321" Type="http://schemas.openxmlformats.org/officeDocument/2006/relationships/drawing" Target="../drawings/worksheetdrawing2.xml"/><Relationship Id="rId320" Type="http://schemas.openxmlformats.org/officeDocument/2006/relationships/hyperlink" Target="http://www.murane.com/#" TargetMode="External"/><Relationship Id="rId316" Type="http://schemas.openxmlformats.org/officeDocument/2006/relationships/hyperlink" Target="mailto:tsalsbery@baileywyant.com#" TargetMode="External"/><Relationship Id="rId315" Type="http://schemas.openxmlformats.org/officeDocument/2006/relationships/hyperlink" Target="mailto:jgrove@grovedelklaw.com#" TargetMode="External"/><Relationship Id="rId314" Type="http://schemas.openxmlformats.org/officeDocument/2006/relationships/hyperlink" Target="mailto:machulak@lawmessage.com#" TargetMode="External"/><Relationship Id="rId313" Type="http://schemas.openxmlformats.org/officeDocument/2006/relationships/hyperlink" Target="mailto:wabbott@bmrlawyers.com#" TargetMode="External"/><Relationship Id="rId319" Type="http://schemas.openxmlformats.org/officeDocument/2006/relationships/hyperlink" Target="mailto:afs@murane.com#" TargetMode="External"/><Relationship Id="rId318" Type="http://schemas.openxmlformats.org/officeDocument/2006/relationships/hyperlink" Target="http://www.dellmoser.com/#" TargetMode="External"/><Relationship Id="rId317" Type="http://schemas.openxmlformats.org/officeDocument/2006/relationships/hyperlink" Target="mailto:bjs@dellmoser.com#" TargetMode="External"/><Relationship Id="rId312" Type="http://schemas.openxmlformats.org/officeDocument/2006/relationships/hyperlink" Target="http://gklaw.com/#" TargetMode="External"/><Relationship Id="rId311" Type="http://schemas.openxmlformats.org/officeDocument/2006/relationships/hyperlink" Target="mailto:jfriedma@gklaw.com#" TargetMode="External"/><Relationship Id="rId310" Type="http://schemas.openxmlformats.org/officeDocument/2006/relationships/hyperlink" Target="mailto:rmundt@wwplaw.ne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mailto:email.1.address@nowhere.com#" TargetMode="External"/><Relationship Id="rId194" Type="http://schemas.openxmlformats.org/officeDocument/2006/relationships/hyperlink" Target="mailto:email.1.address@nowhere.com#" TargetMode="External"/><Relationship Id="rId193" Type="http://schemas.openxmlformats.org/officeDocument/2006/relationships/hyperlink" Target="mailto:email.2.address@nowhere.com#" TargetMode="External"/><Relationship Id="rId192" Type="http://schemas.openxmlformats.org/officeDocument/2006/relationships/hyperlink" Target="mailto:email.1.address@nowhere.com#" TargetMode="External"/><Relationship Id="rId191" Type="http://schemas.openxmlformats.org/officeDocument/2006/relationships/hyperlink" Target="mailto:email.2.address@nowhere.com#" TargetMode="External"/><Relationship Id="rId187" Type="http://schemas.openxmlformats.org/officeDocument/2006/relationships/hyperlink" Target="mailto:email.2.address@nowhere.com#" TargetMode="External"/><Relationship Id="rId186" Type="http://schemas.openxmlformats.org/officeDocument/2006/relationships/hyperlink" Target="mailto:email.1.address@nowhere.com#" TargetMode="External"/><Relationship Id="rId185" Type="http://schemas.openxmlformats.org/officeDocument/2006/relationships/hyperlink" Target="mailto:email.2.address@nowhere.com#" TargetMode="External"/><Relationship Id="rId184" Type="http://schemas.openxmlformats.org/officeDocument/2006/relationships/hyperlink" Target="mailto:email.1.address@nowhere.com#" TargetMode="External"/><Relationship Id="rId189" Type="http://schemas.openxmlformats.org/officeDocument/2006/relationships/hyperlink" Target="mailto:email.2.address@nowhere.com#" TargetMode="External"/><Relationship Id="rId188" Type="http://schemas.openxmlformats.org/officeDocument/2006/relationships/hyperlink" Target="mailto:email.1.address@nowhere.com#" TargetMode="External"/><Relationship Id="rId183" Type="http://schemas.openxmlformats.org/officeDocument/2006/relationships/hyperlink" Target="mailto:email.2.address@nowhere.com#" TargetMode="External"/><Relationship Id="rId182" Type="http://schemas.openxmlformats.org/officeDocument/2006/relationships/hyperlink" Target="mailto:email.1.address@nowhere.com#" TargetMode="External"/><Relationship Id="rId181" Type="http://schemas.openxmlformats.org/officeDocument/2006/relationships/hyperlink" Target="mailto:email.2.address@nowhere.com#" TargetMode="External"/><Relationship Id="rId180" Type="http://schemas.openxmlformats.org/officeDocument/2006/relationships/hyperlink" Target="mailto:email.1.address@nowhere.com#" TargetMode="External"/><Relationship Id="rId176" Type="http://schemas.openxmlformats.org/officeDocument/2006/relationships/hyperlink" Target="mailto:email.1.address@nowhere.com#" TargetMode="External"/><Relationship Id="rId297" Type="http://schemas.openxmlformats.org/officeDocument/2006/relationships/hyperlink" Target="mailto:email.2.address@nowhere.com#" TargetMode="External"/><Relationship Id="rId175" Type="http://schemas.openxmlformats.org/officeDocument/2006/relationships/hyperlink" Target="mailto:email.2.address@nowhere.com#" TargetMode="External"/><Relationship Id="rId296" Type="http://schemas.openxmlformats.org/officeDocument/2006/relationships/hyperlink" Target="mailto:email.1.address@nowhere.com#" TargetMode="External"/><Relationship Id="rId174" Type="http://schemas.openxmlformats.org/officeDocument/2006/relationships/hyperlink" Target="mailto:email.1.address@nowhere.com#" TargetMode="External"/><Relationship Id="rId295" Type="http://schemas.openxmlformats.org/officeDocument/2006/relationships/hyperlink" Target="mailto:email.2.address@nowhere.com#" TargetMode="External"/><Relationship Id="rId173" Type="http://schemas.openxmlformats.org/officeDocument/2006/relationships/hyperlink" Target="mailto:email.2.address@nowhere.com#" TargetMode="External"/><Relationship Id="rId294" Type="http://schemas.openxmlformats.org/officeDocument/2006/relationships/hyperlink" Target="mailto:email.1.address@nowhere.com#" TargetMode="External"/><Relationship Id="rId179" Type="http://schemas.openxmlformats.org/officeDocument/2006/relationships/hyperlink" Target="mailto:email.2.address@nowhere.com#" TargetMode="External"/><Relationship Id="rId178" Type="http://schemas.openxmlformats.org/officeDocument/2006/relationships/hyperlink" Target="mailto:email.1.address@nowhere.com#" TargetMode="External"/><Relationship Id="rId299" Type="http://schemas.openxmlformats.org/officeDocument/2006/relationships/hyperlink" Target="mailto:email.2.address@nowhere.com#" TargetMode="External"/><Relationship Id="rId177" Type="http://schemas.openxmlformats.org/officeDocument/2006/relationships/hyperlink" Target="mailto:email.2.address@nowhere.com#" TargetMode="External"/><Relationship Id="rId298" Type="http://schemas.openxmlformats.org/officeDocument/2006/relationships/hyperlink" Target="mailto:email.1.address@nowhere.com#" TargetMode="External"/><Relationship Id="rId198" Type="http://schemas.openxmlformats.org/officeDocument/2006/relationships/hyperlink" Target="mailto:email.1.address@nowhere.com#" TargetMode="External"/><Relationship Id="rId197" Type="http://schemas.openxmlformats.org/officeDocument/2006/relationships/hyperlink" Target="mailto:email.2.address@nowhere.com#" TargetMode="External"/><Relationship Id="rId196" Type="http://schemas.openxmlformats.org/officeDocument/2006/relationships/hyperlink" Target="mailto:email.1.address@nowhere.com#" TargetMode="External"/><Relationship Id="rId195" Type="http://schemas.openxmlformats.org/officeDocument/2006/relationships/hyperlink" Target="mailto:email.2.address@nowhere.com#" TargetMode="External"/><Relationship Id="rId199" Type="http://schemas.openxmlformats.org/officeDocument/2006/relationships/hyperlink" Target="mailto:email.2.address@nowhere.com#" TargetMode="External"/><Relationship Id="rId150" Type="http://schemas.openxmlformats.org/officeDocument/2006/relationships/hyperlink" Target="mailto:email.1.address@nowhere.com#" TargetMode="External"/><Relationship Id="rId271" Type="http://schemas.openxmlformats.org/officeDocument/2006/relationships/hyperlink" Target="mailto:email.2.address@nowhere.com#" TargetMode="External"/><Relationship Id="rId392" Type="http://schemas.openxmlformats.org/officeDocument/2006/relationships/hyperlink" Target="mailto:email.1.address@nowhere.com#" TargetMode="External"/><Relationship Id="rId270" Type="http://schemas.openxmlformats.org/officeDocument/2006/relationships/hyperlink" Target="mailto:email.1.address@nowhere.com#" TargetMode="External"/><Relationship Id="rId391" Type="http://schemas.openxmlformats.org/officeDocument/2006/relationships/hyperlink" Target="mailto:email.2.address@nowhere.com#" TargetMode="External"/><Relationship Id="rId390" Type="http://schemas.openxmlformats.org/officeDocument/2006/relationships/hyperlink" Target="mailto:email.1.address@nowhere.com#" TargetMode="External"/><Relationship Id="rId1" Type="http://schemas.openxmlformats.org/officeDocument/2006/relationships/comments" Target="../comments1.xml"/><Relationship Id="rId2" Type="http://schemas.openxmlformats.org/officeDocument/2006/relationships/hyperlink" Target="mailto:email.1.address@nowhere.com#" TargetMode="External"/><Relationship Id="rId3" Type="http://schemas.openxmlformats.org/officeDocument/2006/relationships/hyperlink" Target="mailto:email.2.address@nowhere.com#" TargetMode="External"/><Relationship Id="rId149" Type="http://schemas.openxmlformats.org/officeDocument/2006/relationships/hyperlink" Target="mailto:email.2.address@nowhere.com#" TargetMode="External"/><Relationship Id="rId4" Type="http://schemas.openxmlformats.org/officeDocument/2006/relationships/hyperlink" Target="mailto:email.1.address@nowhere.com#" TargetMode="External"/><Relationship Id="rId148" Type="http://schemas.openxmlformats.org/officeDocument/2006/relationships/hyperlink" Target="mailto:email.1.address@nowhere.com#" TargetMode="External"/><Relationship Id="rId269" Type="http://schemas.openxmlformats.org/officeDocument/2006/relationships/hyperlink" Target="mailto:email.2.address@nowhere.com#" TargetMode="External"/><Relationship Id="rId9" Type="http://schemas.openxmlformats.org/officeDocument/2006/relationships/hyperlink" Target="mailto:email.2.address@nowhere.com#" TargetMode="External"/><Relationship Id="rId143" Type="http://schemas.openxmlformats.org/officeDocument/2006/relationships/hyperlink" Target="mailto:email.2.address@nowhere.com#" TargetMode="External"/><Relationship Id="rId264" Type="http://schemas.openxmlformats.org/officeDocument/2006/relationships/hyperlink" Target="mailto:email.1.address@nowhere.com#" TargetMode="External"/><Relationship Id="rId385" Type="http://schemas.openxmlformats.org/officeDocument/2006/relationships/hyperlink" Target="mailto:email.2.address@nowhere.com#" TargetMode="External"/><Relationship Id="rId142" Type="http://schemas.openxmlformats.org/officeDocument/2006/relationships/hyperlink" Target="mailto:email.1.address@nowhere.com#" TargetMode="External"/><Relationship Id="rId263" Type="http://schemas.openxmlformats.org/officeDocument/2006/relationships/hyperlink" Target="mailto:email.2.address@nowhere.com#" TargetMode="External"/><Relationship Id="rId384" Type="http://schemas.openxmlformats.org/officeDocument/2006/relationships/hyperlink" Target="mailto:email.1.address@nowhere.com#" TargetMode="External"/><Relationship Id="rId141" Type="http://schemas.openxmlformats.org/officeDocument/2006/relationships/hyperlink" Target="mailto:email.2.address@nowhere.com#" TargetMode="External"/><Relationship Id="rId262" Type="http://schemas.openxmlformats.org/officeDocument/2006/relationships/hyperlink" Target="mailto:email.1.address@nowhere.com#" TargetMode="External"/><Relationship Id="rId383" Type="http://schemas.openxmlformats.org/officeDocument/2006/relationships/hyperlink" Target="mailto:email.2.address@nowhere.com#" TargetMode="External"/><Relationship Id="rId140" Type="http://schemas.openxmlformats.org/officeDocument/2006/relationships/hyperlink" Target="mailto:email.1.address@nowhere.com#" TargetMode="External"/><Relationship Id="rId261" Type="http://schemas.openxmlformats.org/officeDocument/2006/relationships/hyperlink" Target="mailto:email.2.address@nowhere.com#" TargetMode="External"/><Relationship Id="rId382" Type="http://schemas.openxmlformats.org/officeDocument/2006/relationships/hyperlink" Target="mailto:email.1.address@nowhere.com#" TargetMode="External"/><Relationship Id="rId5" Type="http://schemas.openxmlformats.org/officeDocument/2006/relationships/hyperlink" Target="mailto:email.2.address@nowhere.com#" TargetMode="External"/><Relationship Id="rId147" Type="http://schemas.openxmlformats.org/officeDocument/2006/relationships/hyperlink" Target="mailto:email.2.address@nowhere.com#" TargetMode="External"/><Relationship Id="rId268" Type="http://schemas.openxmlformats.org/officeDocument/2006/relationships/hyperlink" Target="mailto:email.1.address@nowhere.com#" TargetMode="External"/><Relationship Id="rId389" Type="http://schemas.openxmlformats.org/officeDocument/2006/relationships/hyperlink" Target="mailto:email.2.address@nowhere.com#" TargetMode="External"/><Relationship Id="rId6" Type="http://schemas.openxmlformats.org/officeDocument/2006/relationships/hyperlink" Target="mailto:email.1.address@nowhere.com#" TargetMode="External"/><Relationship Id="rId146" Type="http://schemas.openxmlformats.org/officeDocument/2006/relationships/hyperlink" Target="mailto:email.1.address@nowhere.com#" TargetMode="External"/><Relationship Id="rId267" Type="http://schemas.openxmlformats.org/officeDocument/2006/relationships/hyperlink" Target="mailto:email.2.address@nowhere.com#" TargetMode="External"/><Relationship Id="rId388" Type="http://schemas.openxmlformats.org/officeDocument/2006/relationships/hyperlink" Target="mailto:email.1.address@nowhere.com#" TargetMode="External"/><Relationship Id="rId7" Type="http://schemas.openxmlformats.org/officeDocument/2006/relationships/hyperlink" Target="mailto:email.2.address@nowhere.com#" TargetMode="External"/><Relationship Id="rId145" Type="http://schemas.openxmlformats.org/officeDocument/2006/relationships/hyperlink" Target="mailto:email.2.address@nowhere.com#" TargetMode="External"/><Relationship Id="rId266" Type="http://schemas.openxmlformats.org/officeDocument/2006/relationships/hyperlink" Target="mailto:email.1.address@nowhere.com#" TargetMode="External"/><Relationship Id="rId387" Type="http://schemas.openxmlformats.org/officeDocument/2006/relationships/hyperlink" Target="mailto:email.2.address@nowhere.com#" TargetMode="External"/><Relationship Id="rId8" Type="http://schemas.openxmlformats.org/officeDocument/2006/relationships/hyperlink" Target="mailto:email.1.address@nowhere.com#" TargetMode="External"/><Relationship Id="rId144" Type="http://schemas.openxmlformats.org/officeDocument/2006/relationships/hyperlink" Target="mailto:email.1.address@nowhere.com#" TargetMode="External"/><Relationship Id="rId265" Type="http://schemas.openxmlformats.org/officeDocument/2006/relationships/hyperlink" Target="mailto:email.2.address@nowhere.com#" TargetMode="External"/><Relationship Id="rId386" Type="http://schemas.openxmlformats.org/officeDocument/2006/relationships/hyperlink" Target="mailto:email.1.address@nowhere.com#" TargetMode="External"/><Relationship Id="rId260" Type="http://schemas.openxmlformats.org/officeDocument/2006/relationships/hyperlink" Target="mailto:email.1.address@nowhere.com#" TargetMode="External"/><Relationship Id="rId381" Type="http://schemas.openxmlformats.org/officeDocument/2006/relationships/hyperlink" Target="mailto:email.2.address@nowhere.com#" TargetMode="External"/><Relationship Id="rId380" Type="http://schemas.openxmlformats.org/officeDocument/2006/relationships/hyperlink" Target="mailto:email.1.address@nowhere.com#" TargetMode="External"/><Relationship Id="rId139" Type="http://schemas.openxmlformats.org/officeDocument/2006/relationships/hyperlink" Target="mailto:email.2.address@nowhere.com#" TargetMode="External"/><Relationship Id="rId138" Type="http://schemas.openxmlformats.org/officeDocument/2006/relationships/hyperlink" Target="mailto:email.1.address@nowhere.com#" TargetMode="External"/><Relationship Id="rId259" Type="http://schemas.openxmlformats.org/officeDocument/2006/relationships/hyperlink" Target="mailto:email.2.address@nowhere.com#" TargetMode="External"/><Relationship Id="rId137" Type="http://schemas.openxmlformats.org/officeDocument/2006/relationships/hyperlink" Target="mailto:email.2.address@nowhere.com#" TargetMode="External"/><Relationship Id="rId258" Type="http://schemas.openxmlformats.org/officeDocument/2006/relationships/hyperlink" Target="mailto:email.1.address@nowhere.com#" TargetMode="External"/><Relationship Id="rId379" Type="http://schemas.openxmlformats.org/officeDocument/2006/relationships/hyperlink" Target="mailto:email.2.address@nowhere.com#" TargetMode="External"/><Relationship Id="rId132" Type="http://schemas.openxmlformats.org/officeDocument/2006/relationships/hyperlink" Target="mailto:email.1.address@nowhere.com#" TargetMode="External"/><Relationship Id="rId253" Type="http://schemas.openxmlformats.org/officeDocument/2006/relationships/hyperlink" Target="mailto:email.2.address@nowhere.com#" TargetMode="External"/><Relationship Id="rId374" Type="http://schemas.openxmlformats.org/officeDocument/2006/relationships/hyperlink" Target="mailto:email.1.address@nowhere.com#" TargetMode="External"/><Relationship Id="rId131" Type="http://schemas.openxmlformats.org/officeDocument/2006/relationships/hyperlink" Target="mailto:email.2.address@nowhere.com#" TargetMode="External"/><Relationship Id="rId252" Type="http://schemas.openxmlformats.org/officeDocument/2006/relationships/hyperlink" Target="mailto:email.1.address@nowhere.com#" TargetMode="External"/><Relationship Id="rId373" Type="http://schemas.openxmlformats.org/officeDocument/2006/relationships/hyperlink" Target="mailto:email.2.address@nowhere.com#" TargetMode="External"/><Relationship Id="rId130" Type="http://schemas.openxmlformats.org/officeDocument/2006/relationships/hyperlink" Target="mailto:email.1.address@nowhere.com#" TargetMode="External"/><Relationship Id="rId251" Type="http://schemas.openxmlformats.org/officeDocument/2006/relationships/hyperlink" Target="mailto:email.2.address@nowhere.com#" TargetMode="External"/><Relationship Id="rId372" Type="http://schemas.openxmlformats.org/officeDocument/2006/relationships/hyperlink" Target="mailto:email.1.address@nowhere.com#" TargetMode="External"/><Relationship Id="rId250" Type="http://schemas.openxmlformats.org/officeDocument/2006/relationships/hyperlink" Target="mailto:email.1.address@nowhere.com#" TargetMode="External"/><Relationship Id="rId371" Type="http://schemas.openxmlformats.org/officeDocument/2006/relationships/hyperlink" Target="mailto:email.2.address@nowhere.com#" TargetMode="External"/><Relationship Id="rId136" Type="http://schemas.openxmlformats.org/officeDocument/2006/relationships/hyperlink" Target="mailto:email.1.address@nowhere.com#" TargetMode="External"/><Relationship Id="rId257" Type="http://schemas.openxmlformats.org/officeDocument/2006/relationships/hyperlink" Target="mailto:email.2.address@nowhere.com#" TargetMode="External"/><Relationship Id="rId378" Type="http://schemas.openxmlformats.org/officeDocument/2006/relationships/hyperlink" Target="mailto:email.1.address@nowhere.com#" TargetMode="External"/><Relationship Id="rId135" Type="http://schemas.openxmlformats.org/officeDocument/2006/relationships/hyperlink" Target="mailto:email.2.address@nowhere.com#" TargetMode="External"/><Relationship Id="rId256" Type="http://schemas.openxmlformats.org/officeDocument/2006/relationships/hyperlink" Target="mailto:email.1.address@nowhere.com#" TargetMode="External"/><Relationship Id="rId377" Type="http://schemas.openxmlformats.org/officeDocument/2006/relationships/hyperlink" Target="mailto:email.2.address@nowhere.com#" TargetMode="External"/><Relationship Id="rId134" Type="http://schemas.openxmlformats.org/officeDocument/2006/relationships/hyperlink" Target="mailto:email.1.address@nowhere.com#" TargetMode="External"/><Relationship Id="rId255" Type="http://schemas.openxmlformats.org/officeDocument/2006/relationships/hyperlink" Target="mailto:email.2.address@nowhere.com#" TargetMode="External"/><Relationship Id="rId376" Type="http://schemas.openxmlformats.org/officeDocument/2006/relationships/hyperlink" Target="mailto:email.1.address@nowhere.com#" TargetMode="External"/><Relationship Id="rId133" Type="http://schemas.openxmlformats.org/officeDocument/2006/relationships/hyperlink" Target="mailto:email.2.address@nowhere.com#" TargetMode="External"/><Relationship Id="rId254" Type="http://schemas.openxmlformats.org/officeDocument/2006/relationships/hyperlink" Target="mailto:email.1.address@nowhere.com#" TargetMode="External"/><Relationship Id="rId375" Type="http://schemas.openxmlformats.org/officeDocument/2006/relationships/hyperlink" Target="mailto:email.2.address@nowhere.com#" TargetMode="External"/><Relationship Id="rId172" Type="http://schemas.openxmlformats.org/officeDocument/2006/relationships/hyperlink" Target="mailto:email.1.address@nowhere.com#" TargetMode="External"/><Relationship Id="rId293" Type="http://schemas.openxmlformats.org/officeDocument/2006/relationships/hyperlink" Target="mailto:email.2.address@nowhere.com#" TargetMode="External"/><Relationship Id="rId171" Type="http://schemas.openxmlformats.org/officeDocument/2006/relationships/hyperlink" Target="mailto:email.2.address@nowhere.com#" TargetMode="External"/><Relationship Id="rId292" Type="http://schemas.openxmlformats.org/officeDocument/2006/relationships/hyperlink" Target="mailto:email.1.address@nowhere.com#" TargetMode="External"/><Relationship Id="rId170" Type="http://schemas.openxmlformats.org/officeDocument/2006/relationships/hyperlink" Target="mailto:email.1.address@nowhere.com#" TargetMode="External"/><Relationship Id="rId291" Type="http://schemas.openxmlformats.org/officeDocument/2006/relationships/hyperlink" Target="mailto:email.2.address@nowhere.com#" TargetMode="External"/><Relationship Id="rId290" Type="http://schemas.openxmlformats.org/officeDocument/2006/relationships/hyperlink" Target="mailto:email.1.address@nowhere.com#" TargetMode="External"/><Relationship Id="rId165" Type="http://schemas.openxmlformats.org/officeDocument/2006/relationships/hyperlink" Target="mailto:email.2.address@nowhere.com#" TargetMode="External"/><Relationship Id="rId286" Type="http://schemas.openxmlformats.org/officeDocument/2006/relationships/hyperlink" Target="mailto:email.1.address@nowhere.com#" TargetMode="External"/><Relationship Id="rId164" Type="http://schemas.openxmlformats.org/officeDocument/2006/relationships/hyperlink" Target="mailto:email.1.address@nowhere.com#" TargetMode="External"/><Relationship Id="rId285" Type="http://schemas.openxmlformats.org/officeDocument/2006/relationships/hyperlink" Target="mailto:email.2.address@nowhere.com#" TargetMode="External"/><Relationship Id="rId163" Type="http://schemas.openxmlformats.org/officeDocument/2006/relationships/hyperlink" Target="mailto:email.2.address@nowhere.com#" TargetMode="External"/><Relationship Id="rId284" Type="http://schemas.openxmlformats.org/officeDocument/2006/relationships/hyperlink" Target="mailto:email.1.address@nowhere.com#" TargetMode="External"/><Relationship Id="rId162" Type="http://schemas.openxmlformats.org/officeDocument/2006/relationships/hyperlink" Target="mailto:email.1.address@nowhere.com#" TargetMode="External"/><Relationship Id="rId283" Type="http://schemas.openxmlformats.org/officeDocument/2006/relationships/hyperlink" Target="mailto:email.2.address@nowhere.com#" TargetMode="External"/><Relationship Id="rId169" Type="http://schemas.openxmlformats.org/officeDocument/2006/relationships/hyperlink" Target="mailto:email.2.address@nowhere.com#" TargetMode="External"/><Relationship Id="rId168" Type="http://schemas.openxmlformats.org/officeDocument/2006/relationships/hyperlink" Target="mailto:email.1.address@nowhere.com#" TargetMode="External"/><Relationship Id="rId289" Type="http://schemas.openxmlformats.org/officeDocument/2006/relationships/hyperlink" Target="mailto:email.2.address@nowhere.com#" TargetMode="External"/><Relationship Id="rId167" Type="http://schemas.openxmlformats.org/officeDocument/2006/relationships/hyperlink" Target="mailto:email.2.address@nowhere.com#" TargetMode="External"/><Relationship Id="rId288" Type="http://schemas.openxmlformats.org/officeDocument/2006/relationships/hyperlink" Target="mailto:email.1.address@nowhere.com#" TargetMode="External"/><Relationship Id="rId166" Type="http://schemas.openxmlformats.org/officeDocument/2006/relationships/hyperlink" Target="mailto:email.1.address@nowhere.com#" TargetMode="External"/><Relationship Id="rId287" Type="http://schemas.openxmlformats.org/officeDocument/2006/relationships/hyperlink" Target="mailto:email.2.address@nowhere.com#" TargetMode="External"/><Relationship Id="rId161" Type="http://schemas.openxmlformats.org/officeDocument/2006/relationships/hyperlink" Target="mailto:email.2.address@nowhere.com#" TargetMode="External"/><Relationship Id="rId282" Type="http://schemas.openxmlformats.org/officeDocument/2006/relationships/hyperlink" Target="mailto:email.1.address@nowhere.com#" TargetMode="External"/><Relationship Id="rId160" Type="http://schemas.openxmlformats.org/officeDocument/2006/relationships/hyperlink" Target="mailto:email.1.address@nowhere.com#" TargetMode="External"/><Relationship Id="rId281" Type="http://schemas.openxmlformats.org/officeDocument/2006/relationships/hyperlink" Target="mailto:email.2.address@nowhere.com#" TargetMode="External"/><Relationship Id="rId280" Type="http://schemas.openxmlformats.org/officeDocument/2006/relationships/hyperlink" Target="mailto:email.1.address@nowhere.com#" TargetMode="External"/><Relationship Id="rId159" Type="http://schemas.openxmlformats.org/officeDocument/2006/relationships/hyperlink" Target="mailto:email.2.address@nowhere.com#" TargetMode="External"/><Relationship Id="rId154" Type="http://schemas.openxmlformats.org/officeDocument/2006/relationships/hyperlink" Target="mailto:email.1.address@nowhere.com#" TargetMode="External"/><Relationship Id="rId275" Type="http://schemas.openxmlformats.org/officeDocument/2006/relationships/hyperlink" Target="mailto:email.2.address@nowhere.com#" TargetMode="External"/><Relationship Id="rId396" Type="http://schemas.openxmlformats.org/officeDocument/2006/relationships/hyperlink" Target="mailto:email.1.address@nowhere.com#" TargetMode="External"/><Relationship Id="rId153" Type="http://schemas.openxmlformats.org/officeDocument/2006/relationships/hyperlink" Target="mailto:email.2.address@nowhere.com#" TargetMode="External"/><Relationship Id="rId274" Type="http://schemas.openxmlformats.org/officeDocument/2006/relationships/hyperlink" Target="mailto:email.1.address@nowhere.com#" TargetMode="External"/><Relationship Id="rId395" Type="http://schemas.openxmlformats.org/officeDocument/2006/relationships/hyperlink" Target="mailto:email.2.address@nowhere.com#" TargetMode="External"/><Relationship Id="rId152" Type="http://schemas.openxmlformats.org/officeDocument/2006/relationships/hyperlink" Target="mailto:email.1.address@nowhere.com#" TargetMode="External"/><Relationship Id="rId273" Type="http://schemas.openxmlformats.org/officeDocument/2006/relationships/hyperlink" Target="mailto:email.2.address@nowhere.com#" TargetMode="External"/><Relationship Id="rId394" Type="http://schemas.openxmlformats.org/officeDocument/2006/relationships/hyperlink" Target="mailto:email.1.address@nowhere.com#" TargetMode="External"/><Relationship Id="rId151" Type="http://schemas.openxmlformats.org/officeDocument/2006/relationships/hyperlink" Target="mailto:email.2.address@nowhere.com#" TargetMode="External"/><Relationship Id="rId272" Type="http://schemas.openxmlformats.org/officeDocument/2006/relationships/hyperlink" Target="mailto:email.1.address@nowhere.com#" TargetMode="External"/><Relationship Id="rId393" Type="http://schemas.openxmlformats.org/officeDocument/2006/relationships/hyperlink" Target="mailto:email.2.address@nowhere.com#" TargetMode="External"/><Relationship Id="rId158" Type="http://schemas.openxmlformats.org/officeDocument/2006/relationships/hyperlink" Target="mailto:email.1.address@nowhere.com#" TargetMode="External"/><Relationship Id="rId279" Type="http://schemas.openxmlformats.org/officeDocument/2006/relationships/hyperlink" Target="mailto:email.2.address@nowhere.com#" TargetMode="External"/><Relationship Id="rId157" Type="http://schemas.openxmlformats.org/officeDocument/2006/relationships/hyperlink" Target="mailto:email.2.address@nowhere.com#" TargetMode="External"/><Relationship Id="rId278" Type="http://schemas.openxmlformats.org/officeDocument/2006/relationships/hyperlink" Target="mailto:email.1.address@nowhere.com#" TargetMode="External"/><Relationship Id="rId399" Type="http://schemas.openxmlformats.org/officeDocument/2006/relationships/hyperlink" Target="mailto:email.2.address@nowhere.com#" TargetMode="External"/><Relationship Id="rId156" Type="http://schemas.openxmlformats.org/officeDocument/2006/relationships/hyperlink" Target="mailto:email.1.address@nowhere.com#" TargetMode="External"/><Relationship Id="rId277" Type="http://schemas.openxmlformats.org/officeDocument/2006/relationships/hyperlink" Target="mailto:email.2.address@nowhere.com#" TargetMode="External"/><Relationship Id="rId398" Type="http://schemas.openxmlformats.org/officeDocument/2006/relationships/hyperlink" Target="mailto:email.1.address@nowhere.com#" TargetMode="External"/><Relationship Id="rId155" Type="http://schemas.openxmlformats.org/officeDocument/2006/relationships/hyperlink" Target="mailto:email.2.address@nowhere.com#" TargetMode="External"/><Relationship Id="rId276" Type="http://schemas.openxmlformats.org/officeDocument/2006/relationships/hyperlink" Target="mailto:email.1.address@nowhere.com#" TargetMode="External"/><Relationship Id="rId397" Type="http://schemas.openxmlformats.org/officeDocument/2006/relationships/hyperlink" Target="mailto:email.2.address@nowhere.com#" TargetMode="External"/><Relationship Id="rId40" Type="http://schemas.openxmlformats.org/officeDocument/2006/relationships/hyperlink" Target="mailto:email.1.address@nowhere.com#" TargetMode="External"/><Relationship Id="rId42" Type="http://schemas.openxmlformats.org/officeDocument/2006/relationships/hyperlink" Target="mailto:email.1.address@nowhere.com#" TargetMode="External"/><Relationship Id="rId41" Type="http://schemas.openxmlformats.org/officeDocument/2006/relationships/hyperlink" Target="mailto:email.2.address@nowhere.com#" TargetMode="External"/><Relationship Id="rId44" Type="http://schemas.openxmlformats.org/officeDocument/2006/relationships/hyperlink" Target="mailto:email.1.address@nowhere.com#" TargetMode="External"/><Relationship Id="rId43" Type="http://schemas.openxmlformats.org/officeDocument/2006/relationships/hyperlink" Target="mailto:email.2.address@nowhere.com#" TargetMode="External"/><Relationship Id="rId46" Type="http://schemas.openxmlformats.org/officeDocument/2006/relationships/hyperlink" Target="mailto:email.1.address@nowhere.com#" TargetMode="External"/><Relationship Id="rId45" Type="http://schemas.openxmlformats.org/officeDocument/2006/relationships/hyperlink" Target="mailto:email.2.address@nowhere.com#" TargetMode="External"/><Relationship Id="rId48" Type="http://schemas.openxmlformats.org/officeDocument/2006/relationships/hyperlink" Target="mailto:email.1.address@nowhere.com#" TargetMode="External"/><Relationship Id="rId47" Type="http://schemas.openxmlformats.org/officeDocument/2006/relationships/hyperlink" Target="mailto:email.2.address@nowhere.com#" TargetMode="External"/><Relationship Id="rId49" Type="http://schemas.openxmlformats.org/officeDocument/2006/relationships/hyperlink" Target="mailto:email.2.address@nowhere.com#" TargetMode="External"/><Relationship Id="rId31" Type="http://schemas.openxmlformats.org/officeDocument/2006/relationships/hyperlink" Target="mailto:email.2.address@nowhere.com#" TargetMode="External"/><Relationship Id="rId30" Type="http://schemas.openxmlformats.org/officeDocument/2006/relationships/hyperlink" Target="mailto:email.1.address@nowhere.com#" TargetMode="External"/><Relationship Id="rId33" Type="http://schemas.openxmlformats.org/officeDocument/2006/relationships/hyperlink" Target="mailto:email.2.address@nowhere.com#" TargetMode="External"/><Relationship Id="rId32" Type="http://schemas.openxmlformats.org/officeDocument/2006/relationships/hyperlink" Target="mailto:email.1.address@nowhere.com#" TargetMode="External"/><Relationship Id="rId35" Type="http://schemas.openxmlformats.org/officeDocument/2006/relationships/hyperlink" Target="mailto:email.2.address@nowhere.com#" TargetMode="External"/><Relationship Id="rId34" Type="http://schemas.openxmlformats.org/officeDocument/2006/relationships/hyperlink" Target="mailto:email.1.address@nowhere.com#" TargetMode="External"/><Relationship Id="rId37" Type="http://schemas.openxmlformats.org/officeDocument/2006/relationships/hyperlink" Target="mailto:email.2.address@nowhere.com#" TargetMode="External"/><Relationship Id="rId36" Type="http://schemas.openxmlformats.org/officeDocument/2006/relationships/hyperlink" Target="mailto:email.1.address@nowhere.com#" TargetMode="External"/><Relationship Id="rId39" Type="http://schemas.openxmlformats.org/officeDocument/2006/relationships/hyperlink" Target="mailto:email.2.address@nowhere.com#" TargetMode="External"/><Relationship Id="rId38" Type="http://schemas.openxmlformats.org/officeDocument/2006/relationships/hyperlink" Target="mailto:email.1.address@nowhere.com#" TargetMode="External"/><Relationship Id="rId20" Type="http://schemas.openxmlformats.org/officeDocument/2006/relationships/hyperlink" Target="mailto:email.1.address@nowhere.com#" TargetMode="External"/><Relationship Id="rId22" Type="http://schemas.openxmlformats.org/officeDocument/2006/relationships/hyperlink" Target="mailto:email.1.address@nowhere.com#" TargetMode="External"/><Relationship Id="rId21" Type="http://schemas.openxmlformats.org/officeDocument/2006/relationships/hyperlink" Target="mailto:email.2.address@nowhere.com#" TargetMode="External"/><Relationship Id="rId24" Type="http://schemas.openxmlformats.org/officeDocument/2006/relationships/hyperlink" Target="mailto:email.1.address@nowhere.com#" TargetMode="External"/><Relationship Id="rId23" Type="http://schemas.openxmlformats.org/officeDocument/2006/relationships/hyperlink" Target="mailto:email.2.address@nowhere.com#" TargetMode="External"/><Relationship Id="rId409" Type="http://schemas.openxmlformats.org/officeDocument/2006/relationships/hyperlink" Target="mailto:email.2.address@nowhere.com#" TargetMode="External"/><Relationship Id="rId404" Type="http://schemas.openxmlformats.org/officeDocument/2006/relationships/hyperlink" Target="mailto:email.1.address@nowhere.com#" TargetMode="External"/><Relationship Id="rId403" Type="http://schemas.openxmlformats.org/officeDocument/2006/relationships/hyperlink" Target="mailto:email.2.address@nowhere.com#" TargetMode="External"/><Relationship Id="rId402" Type="http://schemas.openxmlformats.org/officeDocument/2006/relationships/hyperlink" Target="mailto:email.1.address@nowhere.com#" TargetMode="External"/><Relationship Id="rId401" Type="http://schemas.openxmlformats.org/officeDocument/2006/relationships/hyperlink" Target="mailto:email.2.address@nowhere.com#" TargetMode="External"/><Relationship Id="rId408" Type="http://schemas.openxmlformats.org/officeDocument/2006/relationships/hyperlink" Target="mailto:email.1.address@nowhere.com#" TargetMode="External"/><Relationship Id="rId407" Type="http://schemas.openxmlformats.org/officeDocument/2006/relationships/hyperlink" Target="mailto:email.2.address@nowhere.com#" TargetMode="External"/><Relationship Id="rId406" Type="http://schemas.openxmlformats.org/officeDocument/2006/relationships/hyperlink" Target="mailto:email.1.address@nowhere.com#" TargetMode="External"/><Relationship Id="rId405" Type="http://schemas.openxmlformats.org/officeDocument/2006/relationships/hyperlink" Target="mailto:email.2.address@nowhere.com#" TargetMode="External"/><Relationship Id="rId26" Type="http://schemas.openxmlformats.org/officeDocument/2006/relationships/hyperlink" Target="mailto:email.1.address@nowhere.com#" TargetMode="External"/><Relationship Id="rId25" Type="http://schemas.openxmlformats.org/officeDocument/2006/relationships/hyperlink" Target="mailto:email.2.address@nowhere.com#" TargetMode="External"/><Relationship Id="rId28" Type="http://schemas.openxmlformats.org/officeDocument/2006/relationships/hyperlink" Target="mailto:email.1.address@nowhere.com#" TargetMode="External"/><Relationship Id="rId27" Type="http://schemas.openxmlformats.org/officeDocument/2006/relationships/hyperlink" Target="mailto:email.2.address@nowhere.com#" TargetMode="External"/><Relationship Id="rId400" Type="http://schemas.openxmlformats.org/officeDocument/2006/relationships/hyperlink" Target="mailto:email.1.address@nowhere.com#" TargetMode="External"/><Relationship Id="rId29" Type="http://schemas.openxmlformats.org/officeDocument/2006/relationships/hyperlink" Target="mailto:email.2.address@nowhere.com#" TargetMode="External"/><Relationship Id="rId11" Type="http://schemas.openxmlformats.org/officeDocument/2006/relationships/hyperlink" Target="mailto:email.2.address@nowhere.com#" TargetMode="External"/><Relationship Id="rId10" Type="http://schemas.openxmlformats.org/officeDocument/2006/relationships/hyperlink" Target="mailto:email.1.address@nowhere.com#" TargetMode="External"/><Relationship Id="rId13" Type="http://schemas.openxmlformats.org/officeDocument/2006/relationships/hyperlink" Target="mailto:email.2.address@nowhere.com#" TargetMode="External"/><Relationship Id="rId12" Type="http://schemas.openxmlformats.org/officeDocument/2006/relationships/hyperlink" Target="mailto:email.1.address@nowhere.com#" TargetMode="External"/><Relationship Id="rId15" Type="http://schemas.openxmlformats.org/officeDocument/2006/relationships/hyperlink" Target="mailto:email.2.address@nowhere.com#" TargetMode="External"/><Relationship Id="rId14" Type="http://schemas.openxmlformats.org/officeDocument/2006/relationships/hyperlink" Target="mailto:email.1.address@nowhere.com#" TargetMode="External"/><Relationship Id="rId17" Type="http://schemas.openxmlformats.org/officeDocument/2006/relationships/hyperlink" Target="mailto:email.2.address@nowhere.com#" TargetMode="External"/><Relationship Id="rId16" Type="http://schemas.openxmlformats.org/officeDocument/2006/relationships/hyperlink" Target="mailto:email.1.address@nowhere.com#" TargetMode="External"/><Relationship Id="rId19" Type="http://schemas.openxmlformats.org/officeDocument/2006/relationships/hyperlink" Target="mailto:email.2.address@nowhere.com#" TargetMode="External"/><Relationship Id="rId18" Type="http://schemas.openxmlformats.org/officeDocument/2006/relationships/hyperlink" Target="mailto:email.1.address@nowhere.com#" TargetMode="External"/><Relationship Id="rId84" Type="http://schemas.openxmlformats.org/officeDocument/2006/relationships/hyperlink" Target="mailto:email.1.address@nowhere.com#" TargetMode="External"/><Relationship Id="rId83" Type="http://schemas.openxmlformats.org/officeDocument/2006/relationships/hyperlink" Target="mailto:email.2.address@nowhere.com#" TargetMode="External"/><Relationship Id="rId86" Type="http://schemas.openxmlformats.org/officeDocument/2006/relationships/hyperlink" Target="mailto:email.1.address@nowhere.com#" TargetMode="External"/><Relationship Id="rId85" Type="http://schemas.openxmlformats.org/officeDocument/2006/relationships/hyperlink" Target="mailto:email.2.address@nowhere.com#" TargetMode="External"/><Relationship Id="rId88" Type="http://schemas.openxmlformats.org/officeDocument/2006/relationships/hyperlink" Target="mailto:email.1.address@nowhere.com#" TargetMode="External"/><Relationship Id="rId87" Type="http://schemas.openxmlformats.org/officeDocument/2006/relationships/hyperlink" Target="mailto:email.2.address@nowhere.com#" TargetMode="External"/><Relationship Id="rId89" Type="http://schemas.openxmlformats.org/officeDocument/2006/relationships/hyperlink" Target="mailto:email.2.address@nowhere.com#" TargetMode="External"/><Relationship Id="rId80" Type="http://schemas.openxmlformats.org/officeDocument/2006/relationships/hyperlink" Target="mailto:email.1.address@nowhere.com#" TargetMode="External"/><Relationship Id="rId82" Type="http://schemas.openxmlformats.org/officeDocument/2006/relationships/hyperlink" Target="mailto:email.1.address@nowhere.com#" TargetMode="External"/><Relationship Id="rId81" Type="http://schemas.openxmlformats.org/officeDocument/2006/relationships/hyperlink" Target="mailto:email.2.address@nowhere.com#" TargetMode="External"/><Relationship Id="rId73" Type="http://schemas.openxmlformats.org/officeDocument/2006/relationships/hyperlink" Target="mailto:email.2.address@nowhere.com#" TargetMode="External"/><Relationship Id="rId72" Type="http://schemas.openxmlformats.org/officeDocument/2006/relationships/hyperlink" Target="mailto:email.1.address@nowhere.com#" TargetMode="External"/><Relationship Id="rId75" Type="http://schemas.openxmlformats.org/officeDocument/2006/relationships/hyperlink" Target="mailto:email.2.address@nowhere.com#" TargetMode="External"/><Relationship Id="rId74" Type="http://schemas.openxmlformats.org/officeDocument/2006/relationships/hyperlink" Target="mailto:email.1.address@nowhere.com#" TargetMode="External"/><Relationship Id="rId77" Type="http://schemas.openxmlformats.org/officeDocument/2006/relationships/hyperlink" Target="mailto:email.2.address@nowhere.com#" TargetMode="External"/><Relationship Id="rId76" Type="http://schemas.openxmlformats.org/officeDocument/2006/relationships/hyperlink" Target="mailto:email.1.address@nowhere.com#" TargetMode="External"/><Relationship Id="rId79" Type="http://schemas.openxmlformats.org/officeDocument/2006/relationships/hyperlink" Target="mailto:email.2.address@nowhere.com#" TargetMode="External"/><Relationship Id="rId78" Type="http://schemas.openxmlformats.org/officeDocument/2006/relationships/hyperlink" Target="mailto:email.1.address@nowhere.com#" TargetMode="External"/><Relationship Id="rId71" Type="http://schemas.openxmlformats.org/officeDocument/2006/relationships/hyperlink" Target="mailto:email.2.address@nowhere.com#" TargetMode="External"/><Relationship Id="rId70" Type="http://schemas.openxmlformats.org/officeDocument/2006/relationships/hyperlink" Target="mailto:email.1.address@nowhere.com#" TargetMode="External"/><Relationship Id="rId62" Type="http://schemas.openxmlformats.org/officeDocument/2006/relationships/hyperlink" Target="mailto:email.1.address@nowhere.com#" TargetMode="External"/><Relationship Id="rId61" Type="http://schemas.openxmlformats.org/officeDocument/2006/relationships/hyperlink" Target="mailto:email.2.address@nowhere.com#" TargetMode="External"/><Relationship Id="rId64" Type="http://schemas.openxmlformats.org/officeDocument/2006/relationships/hyperlink" Target="mailto:email.1.address@nowhere.com#" TargetMode="External"/><Relationship Id="rId63" Type="http://schemas.openxmlformats.org/officeDocument/2006/relationships/hyperlink" Target="mailto:email.2.address@nowhere.com#" TargetMode="External"/><Relationship Id="rId66" Type="http://schemas.openxmlformats.org/officeDocument/2006/relationships/hyperlink" Target="mailto:email.1.address@nowhere.com#" TargetMode="External"/><Relationship Id="rId65" Type="http://schemas.openxmlformats.org/officeDocument/2006/relationships/hyperlink" Target="mailto:email.2.address@nowhere.com#" TargetMode="External"/><Relationship Id="rId68" Type="http://schemas.openxmlformats.org/officeDocument/2006/relationships/hyperlink" Target="mailto:email.1.address@nowhere.com#" TargetMode="External"/><Relationship Id="rId67" Type="http://schemas.openxmlformats.org/officeDocument/2006/relationships/hyperlink" Target="mailto:email.2.address@nowhere.com#" TargetMode="External"/><Relationship Id="rId60" Type="http://schemas.openxmlformats.org/officeDocument/2006/relationships/hyperlink" Target="mailto:email.1.address@nowhere.com#" TargetMode="External"/><Relationship Id="rId69" Type="http://schemas.openxmlformats.org/officeDocument/2006/relationships/hyperlink" Target="mailto:email.2.address@nowhere.com#" TargetMode="External"/><Relationship Id="rId51" Type="http://schemas.openxmlformats.org/officeDocument/2006/relationships/hyperlink" Target="mailto:email.2.address@nowhere.com#" TargetMode="External"/><Relationship Id="rId50" Type="http://schemas.openxmlformats.org/officeDocument/2006/relationships/hyperlink" Target="mailto:email.1.address@nowhere.com#" TargetMode="External"/><Relationship Id="rId53" Type="http://schemas.openxmlformats.org/officeDocument/2006/relationships/hyperlink" Target="mailto:email.2.address@nowhere.com#" TargetMode="External"/><Relationship Id="rId52" Type="http://schemas.openxmlformats.org/officeDocument/2006/relationships/hyperlink" Target="mailto:email.1.address@nowhere.com#" TargetMode="External"/><Relationship Id="rId55" Type="http://schemas.openxmlformats.org/officeDocument/2006/relationships/hyperlink" Target="mailto:email.2.address@nowhere.com#" TargetMode="External"/><Relationship Id="rId54" Type="http://schemas.openxmlformats.org/officeDocument/2006/relationships/hyperlink" Target="mailto:email.1.address@nowhere.com#" TargetMode="External"/><Relationship Id="rId57" Type="http://schemas.openxmlformats.org/officeDocument/2006/relationships/hyperlink" Target="mailto:email.2.address@nowhere.com#" TargetMode="External"/><Relationship Id="rId56" Type="http://schemas.openxmlformats.org/officeDocument/2006/relationships/hyperlink" Target="mailto:email.1.address@nowhere.com#" TargetMode="External"/><Relationship Id="rId59" Type="http://schemas.openxmlformats.org/officeDocument/2006/relationships/hyperlink" Target="mailto:email.2.address@nowhere.com#" TargetMode="External"/><Relationship Id="rId58" Type="http://schemas.openxmlformats.org/officeDocument/2006/relationships/hyperlink" Target="mailto:email.1.address@nowhere.com#" TargetMode="External"/><Relationship Id="rId107" Type="http://schemas.openxmlformats.org/officeDocument/2006/relationships/hyperlink" Target="mailto:email.2.address@nowhere.com#" TargetMode="External"/><Relationship Id="rId228" Type="http://schemas.openxmlformats.org/officeDocument/2006/relationships/hyperlink" Target="mailto:email.1.address@nowhere.com#" TargetMode="External"/><Relationship Id="rId349" Type="http://schemas.openxmlformats.org/officeDocument/2006/relationships/hyperlink" Target="mailto:email.2.address@nowhere.com#" TargetMode="External"/><Relationship Id="rId106" Type="http://schemas.openxmlformats.org/officeDocument/2006/relationships/hyperlink" Target="mailto:email.1.address@nowhere.com#" TargetMode="External"/><Relationship Id="rId227" Type="http://schemas.openxmlformats.org/officeDocument/2006/relationships/hyperlink" Target="mailto:email.2.address@nowhere.com#" TargetMode="External"/><Relationship Id="rId348" Type="http://schemas.openxmlformats.org/officeDocument/2006/relationships/hyperlink" Target="mailto:email.1.address@nowhere.com#" TargetMode="External"/><Relationship Id="rId105" Type="http://schemas.openxmlformats.org/officeDocument/2006/relationships/hyperlink" Target="mailto:email.2.address@nowhere.com#" TargetMode="External"/><Relationship Id="rId226" Type="http://schemas.openxmlformats.org/officeDocument/2006/relationships/hyperlink" Target="mailto:email.1.address@nowhere.com#" TargetMode="External"/><Relationship Id="rId347" Type="http://schemas.openxmlformats.org/officeDocument/2006/relationships/hyperlink" Target="mailto:email.2.address@nowhere.com#" TargetMode="External"/><Relationship Id="rId104" Type="http://schemas.openxmlformats.org/officeDocument/2006/relationships/hyperlink" Target="mailto:email.1.address@nowhere.com#" TargetMode="External"/><Relationship Id="rId225" Type="http://schemas.openxmlformats.org/officeDocument/2006/relationships/hyperlink" Target="mailto:email.2.address@nowhere.com#" TargetMode="External"/><Relationship Id="rId346" Type="http://schemas.openxmlformats.org/officeDocument/2006/relationships/hyperlink" Target="mailto:email.1.address@nowhere.com#" TargetMode="External"/><Relationship Id="rId109" Type="http://schemas.openxmlformats.org/officeDocument/2006/relationships/hyperlink" Target="mailto:email.2.address@nowhere.com#" TargetMode="External"/><Relationship Id="rId108" Type="http://schemas.openxmlformats.org/officeDocument/2006/relationships/hyperlink" Target="mailto:email.1.address@nowhere.com#" TargetMode="External"/><Relationship Id="rId229" Type="http://schemas.openxmlformats.org/officeDocument/2006/relationships/hyperlink" Target="mailto:email.2.address@nowhere.com#" TargetMode="External"/><Relationship Id="rId220" Type="http://schemas.openxmlformats.org/officeDocument/2006/relationships/hyperlink" Target="mailto:email.1.address@nowhere.com#" TargetMode="External"/><Relationship Id="rId341" Type="http://schemas.openxmlformats.org/officeDocument/2006/relationships/hyperlink" Target="mailto:email.2.address@nowhere.com#" TargetMode="External"/><Relationship Id="rId340" Type="http://schemas.openxmlformats.org/officeDocument/2006/relationships/hyperlink" Target="mailto:email.1.address@nowhere.com#" TargetMode="External"/><Relationship Id="rId103" Type="http://schemas.openxmlformats.org/officeDocument/2006/relationships/hyperlink" Target="mailto:email.2.address@nowhere.com#" TargetMode="External"/><Relationship Id="rId224" Type="http://schemas.openxmlformats.org/officeDocument/2006/relationships/hyperlink" Target="mailto:email.1.address@nowhere.com#" TargetMode="External"/><Relationship Id="rId345" Type="http://schemas.openxmlformats.org/officeDocument/2006/relationships/hyperlink" Target="mailto:email.2.address@nowhere.com#" TargetMode="External"/><Relationship Id="rId102" Type="http://schemas.openxmlformats.org/officeDocument/2006/relationships/hyperlink" Target="mailto:email.1.address@nowhere.com#" TargetMode="External"/><Relationship Id="rId223" Type="http://schemas.openxmlformats.org/officeDocument/2006/relationships/hyperlink" Target="mailto:email.2.address@nowhere.com#" TargetMode="External"/><Relationship Id="rId344" Type="http://schemas.openxmlformats.org/officeDocument/2006/relationships/hyperlink" Target="mailto:email.1.address@nowhere.com#" TargetMode="External"/><Relationship Id="rId101" Type="http://schemas.openxmlformats.org/officeDocument/2006/relationships/hyperlink" Target="mailto:email.2.address@nowhere.com#" TargetMode="External"/><Relationship Id="rId222" Type="http://schemas.openxmlformats.org/officeDocument/2006/relationships/hyperlink" Target="mailto:email.1.address@nowhere.com#" TargetMode="External"/><Relationship Id="rId343" Type="http://schemas.openxmlformats.org/officeDocument/2006/relationships/hyperlink" Target="mailto:email.2.address@nowhere.com#" TargetMode="External"/><Relationship Id="rId100" Type="http://schemas.openxmlformats.org/officeDocument/2006/relationships/hyperlink" Target="mailto:email.1.address@nowhere.com#" TargetMode="External"/><Relationship Id="rId221" Type="http://schemas.openxmlformats.org/officeDocument/2006/relationships/hyperlink" Target="mailto:email.2.address@nowhere.com#" TargetMode="External"/><Relationship Id="rId342" Type="http://schemas.openxmlformats.org/officeDocument/2006/relationships/hyperlink" Target="mailto:email.1.address@nowhere.com#" TargetMode="External"/><Relationship Id="rId217" Type="http://schemas.openxmlformats.org/officeDocument/2006/relationships/hyperlink" Target="mailto:email.2.address@nowhere.com#" TargetMode="External"/><Relationship Id="rId338" Type="http://schemas.openxmlformats.org/officeDocument/2006/relationships/hyperlink" Target="mailto:email.1.address@nowhere.com#" TargetMode="External"/><Relationship Id="rId216" Type="http://schemas.openxmlformats.org/officeDocument/2006/relationships/hyperlink" Target="mailto:email.1.address@nowhere.com#" TargetMode="External"/><Relationship Id="rId337" Type="http://schemas.openxmlformats.org/officeDocument/2006/relationships/hyperlink" Target="mailto:email.2.address@nowhere.com#" TargetMode="External"/><Relationship Id="rId215" Type="http://schemas.openxmlformats.org/officeDocument/2006/relationships/hyperlink" Target="mailto:email.2.address@nowhere.com#" TargetMode="External"/><Relationship Id="rId336" Type="http://schemas.openxmlformats.org/officeDocument/2006/relationships/hyperlink" Target="mailto:email.1.address@nowhere.com#" TargetMode="External"/><Relationship Id="rId214" Type="http://schemas.openxmlformats.org/officeDocument/2006/relationships/hyperlink" Target="mailto:email.1.address@nowhere.com#" TargetMode="External"/><Relationship Id="rId335" Type="http://schemas.openxmlformats.org/officeDocument/2006/relationships/hyperlink" Target="mailto:email.2.address@nowhere.com#" TargetMode="External"/><Relationship Id="rId219" Type="http://schemas.openxmlformats.org/officeDocument/2006/relationships/hyperlink" Target="mailto:email.2.address@nowhere.com#" TargetMode="External"/><Relationship Id="rId218" Type="http://schemas.openxmlformats.org/officeDocument/2006/relationships/hyperlink" Target="mailto:email.1.address@nowhere.com#" TargetMode="External"/><Relationship Id="rId339" Type="http://schemas.openxmlformats.org/officeDocument/2006/relationships/hyperlink" Target="mailto:email.2.address@nowhere.com#" TargetMode="External"/><Relationship Id="rId330" Type="http://schemas.openxmlformats.org/officeDocument/2006/relationships/hyperlink" Target="mailto:email.1.address@nowhere.com#" TargetMode="External"/><Relationship Id="rId213" Type="http://schemas.openxmlformats.org/officeDocument/2006/relationships/hyperlink" Target="mailto:email.2.address@nowhere.com#" TargetMode="External"/><Relationship Id="rId334" Type="http://schemas.openxmlformats.org/officeDocument/2006/relationships/hyperlink" Target="mailto:email.1.address@nowhere.com#" TargetMode="External"/><Relationship Id="rId212" Type="http://schemas.openxmlformats.org/officeDocument/2006/relationships/hyperlink" Target="mailto:email.1.address@nowhere.com#" TargetMode="External"/><Relationship Id="rId333" Type="http://schemas.openxmlformats.org/officeDocument/2006/relationships/hyperlink" Target="mailto:email.2.address@nowhere.com#" TargetMode="External"/><Relationship Id="rId211" Type="http://schemas.openxmlformats.org/officeDocument/2006/relationships/hyperlink" Target="mailto:email.2.address@nowhere.com#" TargetMode="External"/><Relationship Id="rId332" Type="http://schemas.openxmlformats.org/officeDocument/2006/relationships/hyperlink" Target="mailto:email.1.address@nowhere.com#" TargetMode="External"/><Relationship Id="rId210" Type="http://schemas.openxmlformats.org/officeDocument/2006/relationships/hyperlink" Target="mailto:email.1.address@nowhere.com#" TargetMode="External"/><Relationship Id="rId331" Type="http://schemas.openxmlformats.org/officeDocument/2006/relationships/hyperlink" Target="mailto:email.2.address@nowhere.com#" TargetMode="External"/><Relationship Id="rId370" Type="http://schemas.openxmlformats.org/officeDocument/2006/relationships/hyperlink" Target="mailto:email.1.address@nowhere.com#" TargetMode="External"/><Relationship Id="rId129" Type="http://schemas.openxmlformats.org/officeDocument/2006/relationships/hyperlink" Target="mailto:email.2.address@nowhere.com#" TargetMode="External"/><Relationship Id="rId128" Type="http://schemas.openxmlformats.org/officeDocument/2006/relationships/hyperlink" Target="mailto:email.1.address@nowhere.com#" TargetMode="External"/><Relationship Id="rId249" Type="http://schemas.openxmlformats.org/officeDocument/2006/relationships/hyperlink" Target="mailto:email.2.address@nowhere.com#" TargetMode="External"/><Relationship Id="rId127" Type="http://schemas.openxmlformats.org/officeDocument/2006/relationships/hyperlink" Target="mailto:email.2.address@nowhere.com#" TargetMode="External"/><Relationship Id="rId248" Type="http://schemas.openxmlformats.org/officeDocument/2006/relationships/hyperlink" Target="mailto:email.1.address@nowhere.com#" TargetMode="External"/><Relationship Id="rId369" Type="http://schemas.openxmlformats.org/officeDocument/2006/relationships/hyperlink" Target="mailto:email.2.address@nowhere.com#" TargetMode="External"/><Relationship Id="rId126" Type="http://schemas.openxmlformats.org/officeDocument/2006/relationships/hyperlink" Target="mailto:email.1.address@nowhere.com#" TargetMode="External"/><Relationship Id="rId247" Type="http://schemas.openxmlformats.org/officeDocument/2006/relationships/hyperlink" Target="mailto:email.2.address@nowhere.com#" TargetMode="External"/><Relationship Id="rId368" Type="http://schemas.openxmlformats.org/officeDocument/2006/relationships/hyperlink" Target="mailto:email.1.address@nowhere.com#" TargetMode="External"/><Relationship Id="rId121" Type="http://schemas.openxmlformats.org/officeDocument/2006/relationships/hyperlink" Target="mailto:email.2.address@nowhere.com#" TargetMode="External"/><Relationship Id="rId242" Type="http://schemas.openxmlformats.org/officeDocument/2006/relationships/hyperlink" Target="mailto:email.1.address@nowhere.com#" TargetMode="External"/><Relationship Id="rId363" Type="http://schemas.openxmlformats.org/officeDocument/2006/relationships/hyperlink" Target="mailto:email.2.address@nowhere.com#" TargetMode="External"/><Relationship Id="rId120" Type="http://schemas.openxmlformats.org/officeDocument/2006/relationships/hyperlink" Target="mailto:email.1.address@nowhere.com#" TargetMode="External"/><Relationship Id="rId241" Type="http://schemas.openxmlformats.org/officeDocument/2006/relationships/hyperlink" Target="mailto:email.2.address@nowhere.com#" TargetMode="External"/><Relationship Id="rId362" Type="http://schemas.openxmlformats.org/officeDocument/2006/relationships/hyperlink" Target="mailto:email.1.address@nowhere.com#" TargetMode="External"/><Relationship Id="rId240" Type="http://schemas.openxmlformats.org/officeDocument/2006/relationships/hyperlink" Target="mailto:email.1.address@nowhere.com#" TargetMode="External"/><Relationship Id="rId361" Type="http://schemas.openxmlformats.org/officeDocument/2006/relationships/hyperlink" Target="mailto:email.2.address@nowhere.com#" TargetMode="External"/><Relationship Id="rId360" Type="http://schemas.openxmlformats.org/officeDocument/2006/relationships/hyperlink" Target="mailto:email.1.address@nowhere.com#" TargetMode="External"/><Relationship Id="rId125" Type="http://schemas.openxmlformats.org/officeDocument/2006/relationships/hyperlink" Target="mailto:email.2.address@nowhere.com#" TargetMode="External"/><Relationship Id="rId246" Type="http://schemas.openxmlformats.org/officeDocument/2006/relationships/hyperlink" Target="mailto:email.1.address@nowhere.com#" TargetMode="External"/><Relationship Id="rId367" Type="http://schemas.openxmlformats.org/officeDocument/2006/relationships/hyperlink" Target="mailto:email.2.address@nowhere.com#" TargetMode="External"/><Relationship Id="rId124" Type="http://schemas.openxmlformats.org/officeDocument/2006/relationships/hyperlink" Target="mailto:email.1.address@nowhere.com#" TargetMode="External"/><Relationship Id="rId245" Type="http://schemas.openxmlformats.org/officeDocument/2006/relationships/hyperlink" Target="mailto:email.2.address@nowhere.com#" TargetMode="External"/><Relationship Id="rId366" Type="http://schemas.openxmlformats.org/officeDocument/2006/relationships/hyperlink" Target="mailto:email.1.address@nowhere.com#" TargetMode="External"/><Relationship Id="rId123" Type="http://schemas.openxmlformats.org/officeDocument/2006/relationships/hyperlink" Target="mailto:email.2.address@nowhere.com#" TargetMode="External"/><Relationship Id="rId244" Type="http://schemas.openxmlformats.org/officeDocument/2006/relationships/hyperlink" Target="mailto:email.1.address@nowhere.com#" TargetMode="External"/><Relationship Id="rId365" Type="http://schemas.openxmlformats.org/officeDocument/2006/relationships/hyperlink" Target="mailto:email.2.address@nowhere.com#" TargetMode="External"/><Relationship Id="rId122" Type="http://schemas.openxmlformats.org/officeDocument/2006/relationships/hyperlink" Target="mailto:email.1.address@nowhere.com#" TargetMode="External"/><Relationship Id="rId243" Type="http://schemas.openxmlformats.org/officeDocument/2006/relationships/hyperlink" Target="mailto:email.2.address@nowhere.com#" TargetMode="External"/><Relationship Id="rId364" Type="http://schemas.openxmlformats.org/officeDocument/2006/relationships/hyperlink" Target="mailto:email.1.address@nowhere.com#" TargetMode="External"/><Relationship Id="rId95" Type="http://schemas.openxmlformats.org/officeDocument/2006/relationships/hyperlink" Target="mailto:email.2.address@nowhere.com#" TargetMode="External"/><Relationship Id="rId94" Type="http://schemas.openxmlformats.org/officeDocument/2006/relationships/hyperlink" Target="mailto:email.1.address@nowhere.com#" TargetMode="External"/><Relationship Id="rId97" Type="http://schemas.openxmlformats.org/officeDocument/2006/relationships/hyperlink" Target="mailto:email.2.address@nowhere.com#" TargetMode="External"/><Relationship Id="rId96" Type="http://schemas.openxmlformats.org/officeDocument/2006/relationships/hyperlink" Target="mailto:email.1.address@nowhere.com#" TargetMode="External"/><Relationship Id="rId99" Type="http://schemas.openxmlformats.org/officeDocument/2006/relationships/hyperlink" Target="mailto:email.2.address@nowhere.com#" TargetMode="External"/><Relationship Id="rId98" Type="http://schemas.openxmlformats.org/officeDocument/2006/relationships/hyperlink" Target="mailto:email.1.address@nowhere.com#" TargetMode="External"/><Relationship Id="rId91" Type="http://schemas.openxmlformats.org/officeDocument/2006/relationships/hyperlink" Target="mailto:email.2.address@nowhere.com#" TargetMode="External"/><Relationship Id="rId90" Type="http://schemas.openxmlformats.org/officeDocument/2006/relationships/hyperlink" Target="mailto:email.1.address@nowhere.com#" TargetMode="External"/><Relationship Id="rId93" Type="http://schemas.openxmlformats.org/officeDocument/2006/relationships/hyperlink" Target="mailto:email.2.address@nowhere.com#" TargetMode="External"/><Relationship Id="rId92" Type="http://schemas.openxmlformats.org/officeDocument/2006/relationships/hyperlink" Target="mailto:email.1.address@nowhere.com#" TargetMode="External"/><Relationship Id="rId118" Type="http://schemas.openxmlformats.org/officeDocument/2006/relationships/hyperlink" Target="mailto:email.1.address@nowhere.com#" TargetMode="External"/><Relationship Id="rId239" Type="http://schemas.openxmlformats.org/officeDocument/2006/relationships/hyperlink" Target="mailto:email.2.address@nowhere.com#" TargetMode="External"/><Relationship Id="rId117" Type="http://schemas.openxmlformats.org/officeDocument/2006/relationships/hyperlink" Target="mailto:email.2.address@nowhere.com#" TargetMode="External"/><Relationship Id="rId238" Type="http://schemas.openxmlformats.org/officeDocument/2006/relationships/hyperlink" Target="mailto:email.1.address@nowhere.com#" TargetMode="External"/><Relationship Id="rId359" Type="http://schemas.openxmlformats.org/officeDocument/2006/relationships/hyperlink" Target="mailto:email.2.address@nowhere.com#" TargetMode="External"/><Relationship Id="rId116" Type="http://schemas.openxmlformats.org/officeDocument/2006/relationships/hyperlink" Target="mailto:email.1.address@nowhere.com#" TargetMode="External"/><Relationship Id="rId237" Type="http://schemas.openxmlformats.org/officeDocument/2006/relationships/hyperlink" Target="mailto:email.2.address@nowhere.com#" TargetMode="External"/><Relationship Id="rId358" Type="http://schemas.openxmlformats.org/officeDocument/2006/relationships/hyperlink" Target="mailto:email.1.address@nowhere.com#" TargetMode="External"/><Relationship Id="rId115" Type="http://schemas.openxmlformats.org/officeDocument/2006/relationships/hyperlink" Target="mailto:email.2.address@nowhere.com#" TargetMode="External"/><Relationship Id="rId236" Type="http://schemas.openxmlformats.org/officeDocument/2006/relationships/hyperlink" Target="mailto:email.1.address@nowhere.com#" TargetMode="External"/><Relationship Id="rId357" Type="http://schemas.openxmlformats.org/officeDocument/2006/relationships/hyperlink" Target="mailto:email.2.address@nowhere.com#" TargetMode="External"/><Relationship Id="rId119" Type="http://schemas.openxmlformats.org/officeDocument/2006/relationships/hyperlink" Target="mailto:email.2.address@nowhere.com#" TargetMode="External"/><Relationship Id="rId110" Type="http://schemas.openxmlformats.org/officeDocument/2006/relationships/hyperlink" Target="mailto:email.1.address@nowhere.com#" TargetMode="External"/><Relationship Id="rId231" Type="http://schemas.openxmlformats.org/officeDocument/2006/relationships/hyperlink" Target="mailto:email.2.address@nowhere.com#" TargetMode="External"/><Relationship Id="rId352" Type="http://schemas.openxmlformats.org/officeDocument/2006/relationships/hyperlink" Target="mailto:email.1.address@nowhere.com#" TargetMode="External"/><Relationship Id="rId230" Type="http://schemas.openxmlformats.org/officeDocument/2006/relationships/hyperlink" Target="mailto:email.1.address@nowhere.com#" TargetMode="External"/><Relationship Id="rId351" Type="http://schemas.openxmlformats.org/officeDocument/2006/relationships/hyperlink" Target="mailto:email.2.address@nowhere.com#" TargetMode="External"/><Relationship Id="rId350" Type="http://schemas.openxmlformats.org/officeDocument/2006/relationships/hyperlink" Target="mailto:email.1.address@nowhere.com#" TargetMode="External"/><Relationship Id="rId114" Type="http://schemas.openxmlformats.org/officeDocument/2006/relationships/hyperlink" Target="mailto:email.1.address@nowhere.com#" TargetMode="External"/><Relationship Id="rId235" Type="http://schemas.openxmlformats.org/officeDocument/2006/relationships/hyperlink" Target="mailto:email.2.address@nowhere.com#" TargetMode="External"/><Relationship Id="rId356" Type="http://schemas.openxmlformats.org/officeDocument/2006/relationships/hyperlink" Target="mailto:email.1.address@nowhere.com#" TargetMode="External"/><Relationship Id="rId113" Type="http://schemas.openxmlformats.org/officeDocument/2006/relationships/hyperlink" Target="mailto:email.2.address@nowhere.com#" TargetMode="External"/><Relationship Id="rId234" Type="http://schemas.openxmlformats.org/officeDocument/2006/relationships/hyperlink" Target="mailto:email.1.address@nowhere.com#" TargetMode="External"/><Relationship Id="rId355" Type="http://schemas.openxmlformats.org/officeDocument/2006/relationships/hyperlink" Target="mailto:email.2.address@nowhere.com#" TargetMode="External"/><Relationship Id="rId112" Type="http://schemas.openxmlformats.org/officeDocument/2006/relationships/hyperlink" Target="mailto:email.1.address@nowhere.com#" TargetMode="External"/><Relationship Id="rId233" Type="http://schemas.openxmlformats.org/officeDocument/2006/relationships/hyperlink" Target="mailto:email.2.address@nowhere.com#" TargetMode="External"/><Relationship Id="rId354" Type="http://schemas.openxmlformats.org/officeDocument/2006/relationships/hyperlink" Target="mailto:email.1.address@nowhere.com#" TargetMode="External"/><Relationship Id="rId111" Type="http://schemas.openxmlformats.org/officeDocument/2006/relationships/hyperlink" Target="mailto:email.2.address@nowhere.com#" TargetMode="External"/><Relationship Id="rId232" Type="http://schemas.openxmlformats.org/officeDocument/2006/relationships/hyperlink" Target="mailto:email.1.address@nowhere.com#" TargetMode="External"/><Relationship Id="rId353" Type="http://schemas.openxmlformats.org/officeDocument/2006/relationships/hyperlink" Target="mailto:email.2.address@nowhere.com#" TargetMode="External"/><Relationship Id="rId305" Type="http://schemas.openxmlformats.org/officeDocument/2006/relationships/hyperlink" Target="mailto:email.2.address@nowhere.com#" TargetMode="External"/><Relationship Id="rId426" Type="http://schemas.openxmlformats.org/officeDocument/2006/relationships/hyperlink" Target="mailto:email.1.address@nowhere.com#" TargetMode="External"/><Relationship Id="rId304" Type="http://schemas.openxmlformats.org/officeDocument/2006/relationships/hyperlink" Target="mailto:email.1.address@nowhere.com#" TargetMode="External"/><Relationship Id="rId425" Type="http://schemas.openxmlformats.org/officeDocument/2006/relationships/hyperlink" Target="mailto:email.2.address@nowhere.com#" TargetMode="External"/><Relationship Id="rId303" Type="http://schemas.openxmlformats.org/officeDocument/2006/relationships/hyperlink" Target="mailto:email.2.address@nowhere.com#" TargetMode="External"/><Relationship Id="rId424" Type="http://schemas.openxmlformats.org/officeDocument/2006/relationships/hyperlink" Target="mailto:email.1.address@nowhere.com#" TargetMode="External"/><Relationship Id="rId302" Type="http://schemas.openxmlformats.org/officeDocument/2006/relationships/hyperlink" Target="mailto:email.1.address@nowhere.com#" TargetMode="External"/><Relationship Id="rId423" Type="http://schemas.openxmlformats.org/officeDocument/2006/relationships/hyperlink" Target="mailto:email.2.address@nowhere.com#" TargetMode="External"/><Relationship Id="rId309" Type="http://schemas.openxmlformats.org/officeDocument/2006/relationships/hyperlink" Target="mailto:email.2.address@nowhere.com#" TargetMode="External"/><Relationship Id="rId308" Type="http://schemas.openxmlformats.org/officeDocument/2006/relationships/hyperlink" Target="mailto:email.1.address@nowhere.com#" TargetMode="External"/><Relationship Id="rId429" Type="http://schemas.openxmlformats.org/officeDocument/2006/relationships/hyperlink" Target="mailto:email.1.address@nowhere.com#" TargetMode="External"/><Relationship Id="rId307" Type="http://schemas.openxmlformats.org/officeDocument/2006/relationships/hyperlink" Target="mailto:email.2.address@nowhere.com#" TargetMode="External"/><Relationship Id="rId428" Type="http://schemas.openxmlformats.org/officeDocument/2006/relationships/hyperlink" Target="mailto:email.1.address@nowhere.com#" TargetMode="External"/><Relationship Id="rId306" Type="http://schemas.openxmlformats.org/officeDocument/2006/relationships/hyperlink" Target="mailto:email.1.address@nowhere.com#" TargetMode="External"/><Relationship Id="rId427" Type="http://schemas.openxmlformats.org/officeDocument/2006/relationships/hyperlink" Target="mailto:email.2.address@nowhere.com#" TargetMode="External"/><Relationship Id="rId301" Type="http://schemas.openxmlformats.org/officeDocument/2006/relationships/hyperlink" Target="mailto:email.2.address@nowhere.com#" TargetMode="External"/><Relationship Id="rId422" Type="http://schemas.openxmlformats.org/officeDocument/2006/relationships/hyperlink" Target="mailto:email.1.address@nowhere.com#" TargetMode="External"/><Relationship Id="rId300" Type="http://schemas.openxmlformats.org/officeDocument/2006/relationships/hyperlink" Target="mailto:email.1.address@nowhere.com#" TargetMode="External"/><Relationship Id="rId421" Type="http://schemas.openxmlformats.org/officeDocument/2006/relationships/hyperlink" Target="mailto:email.2.address@nowhere.com#" TargetMode="External"/><Relationship Id="rId420" Type="http://schemas.openxmlformats.org/officeDocument/2006/relationships/hyperlink" Target="mailto:email.1.address@nowhere.com#" TargetMode="External"/><Relationship Id="rId415" Type="http://schemas.openxmlformats.org/officeDocument/2006/relationships/hyperlink" Target="mailto:email.2.address@nowhere.com#" TargetMode="External"/><Relationship Id="rId414" Type="http://schemas.openxmlformats.org/officeDocument/2006/relationships/hyperlink" Target="mailto:email.1.address@nowhere.com#" TargetMode="External"/><Relationship Id="rId413" Type="http://schemas.openxmlformats.org/officeDocument/2006/relationships/hyperlink" Target="mailto:email.2.address@nowhere.com#" TargetMode="External"/><Relationship Id="rId412" Type="http://schemas.openxmlformats.org/officeDocument/2006/relationships/hyperlink" Target="mailto:email.1.address@nowhere.com#" TargetMode="External"/><Relationship Id="rId419" Type="http://schemas.openxmlformats.org/officeDocument/2006/relationships/hyperlink" Target="mailto:email.2.address@nowhere.com#" TargetMode="External"/><Relationship Id="rId418" Type="http://schemas.openxmlformats.org/officeDocument/2006/relationships/hyperlink" Target="mailto:email.1.address@nowhere.com#" TargetMode="External"/><Relationship Id="rId417" Type="http://schemas.openxmlformats.org/officeDocument/2006/relationships/hyperlink" Target="mailto:email.2.address@nowhere.com#" TargetMode="External"/><Relationship Id="rId416" Type="http://schemas.openxmlformats.org/officeDocument/2006/relationships/hyperlink" Target="mailto:email.1.address@nowhere.com#" TargetMode="External"/><Relationship Id="rId411" Type="http://schemas.openxmlformats.org/officeDocument/2006/relationships/hyperlink" Target="mailto:email.2.address@nowhere.com#" TargetMode="External"/><Relationship Id="rId410" Type="http://schemas.openxmlformats.org/officeDocument/2006/relationships/hyperlink" Target="mailto:email.1.address@nowhere.com#" TargetMode="External"/><Relationship Id="rId206" Type="http://schemas.openxmlformats.org/officeDocument/2006/relationships/hyperlink" Target="mailto:email.1.address@nowhere.com#" TargetMode="External"/><Relationship Id="rId327" Type="http://schemas.openxmlformats.org/officeDocument/2006/relationships/hyperlink" Target="mailto:email.2.address@nowhere.com#" TargetMode="External"/><Relationship Id="rId205" Type="http://schemas.openxmlformats.org/officeDocument/2006/relationships/hyperlink" Target="mailto:email.2.address@nowhere.com#" TargetMode="External"/><Relationship Id="rId326" Type="http://schemas.openxmlformats.org/officeDocument/2006/relationships/hyperlink" Target="mailto:email.1.address@nowhere.com#" TargetMode="External"/><Relationship Id="rId204" Type="http://schemas.openxmlformats.org/officeDocument/2006/relationships/hyperlink" Target="mailto:email.1.address@nowhere.com#" TargetMode="External"/><Relationship Id="rId325" Type="http://schemas.openxmlformats.org/officeDocument/2006/relationships/hyperlink" Target="mailto:email.2.address@nowhere.com#" TargetMode="External"/><Relationship Id="rId203" Type="http://schemas.openxmlformats.org/officeDocument/2006/relationships/hyperlink" Target="mailto:email.2.address@nowhere.com#" TargetMode="External"/><Relationship Id="rId324" Type="http://schemas.openxmlformats.org/officeDocument/2006/relationships/hyperlink" Target="mailto:email.1.address@nowhere.com#" TargetMode="External"/><Relationship Id="rId209" Type="http://schemas.openxmlformats.org/officeDocument/2006/relationships/hyperlink" Target="mailto:email.2.address@nowhere.com#" TargetMode="External"/><Relationship Id="rId208" Type="http://schemas.openxmlformats.org/officeDocument/2006/relationships/hyperlink" Target="mailto:email.1.address@nowhere.com#" TargetMode="External"/><Relationship Id="rId329" Type="http://schemas.openxmlformats.org/officeDocument/2006/relationships/hyperlink" Target="mailto:email.2.address@nowhere.com#" TargetMode="External"/><Relationship Id="rId207" Type="http://schemas.openxmlformats.org/officeDocument/2006/relationships/hyperlink" Target="mailto:email.2.address@nowhere.com#" TargetMode="External"/><Relationship Id="rId328" Type="http://schemas.openxmlformats.org/officeDocument/2006/relationships/hyperlink" Target="mailto:email.1.address@nowhere.com#" TargetMode="External"/><Relationship Id="rId202" Type="http://schemas.openxmlformats.org/officeDocument/2006/relationships/hyperlink" Target="mailto:email.1.address@nowhere.com#" TargetMode="External"/><Relationship Id="rId323" Type="http://schemas.openxmlformats.org/officeDocument/2006/relationships/hyperlink" Target="mailto:email.2.address@nowhere.com#" TargetMode="External"/><Relationship Id="rId201" Type="http://schemas.openxmlformats.org/officeDocument/2006/relationships/hyperlink" Target="mailto:email.2.address@nowhere.com#" TargetMode="External"/><Relationship Id="rId322" Type="http://schemas.openxmlformats.org/officeDocument/2006/relationships/hyperlink" Target="mailto:email.1.address@nowhere.com#" TargetMode="External"/><Relationship Id="rId200" Type="http://schemas.openxmlformats.org/officeDocument/2006/relationships/hyperlink" Target="mailto:email.1.address@nowhere.com#" TargetMode="External"/><Relationship Id="rId321" Type="http://schemas.openxmlformats.org/officeDocument/2006/relationships/hyperlink" Target="mailto:email.2.address@nowhere.com#" TargetMode="External"/><Relationship Id="rId320" Type="http://schemas.openxmlformats.org/officeDocument/2006/relationships/hyperlink" Target="mailto:email.1.address@nowhere.com#" TargetMode="External"/><Relationship Id="rId316" Type="http://schemas.openxmlformats.org/officeDocument/2006/relationships/hyperlink" Target="mailto:email.1.address@nowhere.com#" TargetMode="External"/><Relationship Id="rId315" Type="http://schemas.openxmlformats.org/officeDocument/2006/relationships/hyperlink" Target="mailto:email.2.address@nowhere.com#" TargetMode="External"/><Relationship Id="rId314" Type="http://schemas.openxmlformats.org/officeDocument/2006/relationships/hyperlink" Target="mailto:email.1.address@nowhere.com#" TargetMode="External"/><Relationship Id="rId313" Type="http://schemas.openxmlformats.org/officeDocument/2006/relationships/hyperlink" Target="mailto:email.2.address@nowhere.com#" TargetMode="External"/><Relationship Id="rId319" Type="http://schemas.openxmlformats.org/officeDocument/2006/relationships/hyperlink" Target="mailto:email.2.address@nowhere.com#" TargetMode="External"/><Relationship Id="rId318" Type="http://schemas.openxmlformats.org/officeDocument/2006/relationships/hyperlink" Target="mailto:email.1.address@nowhere.com#" TargetMode="External"/><Relationship Id="rId317" Type="http://schemas.openxmlformats.org/officeDocument/2006/relationships/hyperlink" Target="mailto:email.2.address@nowhere.com#" TargetMode="External"/><Relationship Id="rId312" Type="http://schemas.openxmlformats.org/officeDocument/2006/relationships/hyperlink" Target="mailto:email.1.address@nowhere.com#" TargetMode="External"/><Relationship Id="rId311" Type="http://schemas.openxmlformats.org/officeDocument/2006/relationships/hyperlink" Target="mailto:email.2.address@nowhere.com#" TargetMode="External"/><Relationship Id="rId432" Type="http://schemas.openxmlformats.org/officeDocument/2006/relationships/vmlDrawing" Target="../drawings/vmlDrawing1.vml"/><Relationship Id="rId310" Type="http://schemas.openxmlformats.org/officeDocument/2006/relationships/hyperlink" Target="mailto:email.1.address@nowhere.com#" TargetMode="External"/><Relationship Id="rId431" Type="http://schemas.openxmlformats.org/officeDocument/2006/relationships/drawing" Target="../drawings/worksheetdrawing4.xml"/><Relationship Id="rId430" Type="http://schemas.openxmlformats.org/officeDocument/2006/relationships/hyperlink" Target="mailto:email.2.address@nowhere.co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5.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2.0"/>
    <col customWidth="1" min="2" max="4" width="28.0"/>
    <col customWidth="1" min="5" max="26" width="10.0"/>
  </cols>
  <sheetData>
    <row r="1" ht="12.75" customHeight="1">
      <c r="A1" s="1"/>
      <c r="B1" s="1"/>
      <c r="C1" s="1"/>
      <c r="D1" s="1"/>
    </row>
    <row r="2" ht="12.75" customHeight="1">
      <c r="A2" s="1"/>
      <c r="B2" s="1"/>
      <c r="C2" s="1"/>
      <c r="D2" s="1"/>
    </row>
    <row r="3" ht="49.5" customHeight="1">
      <c r="A3" s="1"/>
      <c r="B3" s="7" t="s">
        <v>4</v>
      </c>
    </row>
    <row r="4" ht="12.75" customHeight="1">
      <c r="A4" s="1"/>
      <c r="B4" s="1"/>
      <c r="C4" s="1"/>
      <c r="D4" s="1"/>
    </row>
    <row r="5" ht="12.75" customHeight="1">
      <c r="A5" s="1"/>
      <c r="B5" s="1"/>
      <c r="C5" s="1"/>
      <c r="D5" s="1"/>
    </row>
    <row r="6" ht="12.75" customHeight="1">
      <c r="A6" s="1"/>
      <c r="B6" s="1"/>
      <c r="C6" s="1"/>
      <c r="D6" s="1"/>
    </row>
    <row r="7" ht="12.75" customHeight="1">
      <c r="A7" s="1"/>
      <c r="B7" s="8" t="s">
        <v>24</v>
      </c>
      <c r="C7" s="8" t="s">
        <v>25</v>
      </c>
      <c r="D7" s="8" t="s">
        <v>26</v>
      </c>
    </row>
    <row r="8" ht="12.75" customHeight="1">
      <c r="A8" s="1"/>
      <c r="B8" s="1"/>
      <c r="C8" s="1"/>
      <c r="D8" s="1"/>
    </row>
    <row r="9" ht="12.75" customHeight="1">
      <c r="A9" s="1"/>
      <c r="B9" s="10" t="s">
        <v>27</v>
      </c>
      <c r="C9" s="10"/>
      <c r="D9" s="10"/>
    </row>
    <row r="10" ht="12.75" customHeight="1">
      <c r="A10" s="1"/>
      <c r="B10" s="12"/>
      <c r="C10" s="12" t="s">
        <v>34</v>
      </c>
      <c r="D10" s="16" t="s">
        <v>27</v>
      </c>
    </row>
    <row r="11" ht="12.75" customHeight="1">
      <c r="A11" s="1"/>
      <c r="B11" s="10" t="s">
        <v>40</v>
      </c>
      <c r="C11" s="10"/>
      <c r="D11" s="10"/>
    </row>
    <row r="12" ht="12.75" customHeight="1">
      <c r="A12" s="1"/>
      <c r="B12" s="12"/>
      <c r="C12" s="12" t="s">
        <v>34</v>
      </c>
      <c r="D12" s="16" t="s">
        <v>40</v>
      </c>
    </row>
    <row r="13" ht="12.75" customHeight="1">
      <c r="A13" s="1"/>
      <c r="B13" s="10" t="s">
        <v>41</v>
      </c>
      <c r="C13" s="10"/>
      <c r="D13" s="10"/>
    </row>
    <row r="14" ht="12.75" customHeight="1">
      <c r="A14" s="1"/>
      <c r="B14" s="12"/>
      <c r="C14" s="12" t="s">
        <v>34</v>
      </c>
      <c r="D14" s="16" t="s">
        <v>41</v>
      </c>
    </row>
    <row r="15" ht="12.75" customHeight="1">
      <c r="A15" s="1"/>
      <c r="B15" s="10" t="s">
        <v>42</v>
      </c>
      <c r="C15" s="10"/>
      <c r="D15" s="10"/>
    </row>
    <row r="16" ht="12.75" customHeight="1">
      <c r="A16" s="1"/>
      <c r="B16" s="12"/>
      <c r="C16" s="12" t="s">
        <v>34</v>
      </c>
      <c r="D16" s="16" t="s">
        <v>42</v>
      </c>
    </row>
    <row r="17" ht="12.75" customHeight="1">
      <c r="A17" s="1"/>
      <c r="B17" s="1"/>
      <c r="C17" s="1"/>
      <c r="D17" s="1"/>
    </row>
    <row r="18" ht="12.75" customHeight="1">
      <c r="A18" s="1"/>
      <c r="B18" s="1"/>
      <c r="C18" s="1"/>
      <c r="D18" s="1"/>
    </row>
    <row r="19" ht="12.75" customHeight="1">
      <c r="A19" s="1"/>
      <c r="B19" s="1"/>
      <c r="C19" s="1"/>
      <c r="D19" s="1"/>
    </row>
    <row r="20" ht="12.75" customHeight="1">
      <c r="A20" s="1"/>
      <c r="B20" s="1"/>
      <c r="C20" s="1"/>
      <c r="D20" s="1"/>
    </row>
    <row r="21" ht="12.75" customHeight="1">
      <c r="A21" s="1"/>
      <c r="B21" s="1"/>
      <c r="C21" s="1"/>
      <c r="D21" s="1"/>
    </row>
    <row r="22" ht="12.75" customHeight="1">
      <c r="A22" s="1"/>
      <c r="B22" s="1"/>
      <c r="C22" s="1"/>
      <c r="D22" s="1"/>
    </row>
    <row r="23" ht="12.75" customHeight="1">
      <c r="A23" s="1"/>
      <c r="B23" s="1"/>
      <c r="C23" s="1"/>
      <c r="D23" s="1"/>
    </row>
    <row r="24" ht="12.75" customHeight="1">
      <c r="A24" s="1"/>
      <c r="B24" s="1"/>
      <c r="C24" s="1"/>
      <c r="D24" s="1"/>
    </row>
    <row r="25" ht="12.75" customHeight="1">
      <c r="A25" s="1"/>
      <c r="B25" s="1"/>
      <c r="C25" s="1"/>
      <c r="D25" s="1"/>
    </row>
    <row r="26" ht="12.75" customHeight="1">
      <c r="A26" s="1"/>
      <c r="B26" s="1"/>
      <c r="C26" s="1"/>
      <c r="D26" s="1"/>
    </row>
    <row r="27" ht="12.75" customHeight="1">
      <c r="A27" s="1"/>
      <c r="B27" s="1"/>
      <c r="C27" s="1"/>
      <c r="D27" s="1"/>
    </row>
    <row r="28" ht="12.75" customHeight="1">
      <c r="A28" s="1"/>
      <c r="B28" s="1"/>
      <c r="C28" s="1"/>
      <c r="D28" s="1"/>
    </row>
    <row r="29" ht="12.75" customHeight="1">
      <c r="A29" s="1"/>
      <c r="B29" s="1"/>
      <c r="C29" s="1"/>
      <c r="D29" s="1"/>
    </row>
    <row r="30" ht="12.75" customHeight="1">
      <c r="A30" s="1"/>
      <c r="B30" s="1"/>
      <c r="C30" s="1"/>
      <c r="D30" s="1"/>
    </row>
    <row r="31" ht="12.75" customHeight="1">
      <c r="A31" s="1"/>
      <c r="B31" s="1"/>
      <c r="C31" s="1"/>
      <c r="D31" s="1"/>
    </row>
    <row r="32" ht="12.75" customHeight="1">
      <c r="A32" s="1"/>
      <c r="B32" s="1"/>
      <c r="C32" s="1"/>
      <c r="D32" s="1"/>
    </row>
    <row r="33" ht="12.75" customHeight="1">
      <c r="A33" s="1"/>
      <c r="B33" s="1"/>
      <c r="C33" s="1"/>
      <c r="D33" s="1"/>
    </row>
    <row r="34" ht="12.75" customHeight="1">
      <c r="A34" s="1"/>
      <c r="B34" s="1"/>
      <c r="C34" s="1"/>
      <c r="D34" s="1"/>
    </row>
    <row r="35" ht="12.75" customHeight="1">
      <c r="A35" s="1"/>
      <c r="B35" s="1"/>
      <c r="C35" s="1"/>
      <c r="D35" s="1"/>
    </row>
    <row r="36" ht="12.75" customHeight="1">
      <c r="A36" s="1"/>
      <c r="B36" s="1"/>
      <c r="C36" s="1"/>
      <c r="D36" s="1"/>
    </row>
    <row r="37" ht="12.75" customHeight="1">
      <c r="A37" s="1"/>
      <c r="B37" s="1"/>
      <c r="C37" s="1"/>
      <c r="D37" s="1"/>
    </row>
    <row r="38" ht="12.75" customHeight="1">
      <c r="A38" s="1"/>
      <c r="B38" s="1"/>
      <c r="C38" s="1"/>
      <c r="D38" s="1"/>
    </row>
    <row r="39" ht="12.75" customHeight="1">
      <c r="A39" s="1"/>
      <c r="B39" s="1"/>
      <c r="C39" s="1"/>
      <c r="D39" s="1"/>
    </row>
    <row r="40" ht="12.75" customHeight="1">
      <c r="A40" s="1"/>
      <c r="B40" s="1"/>
      <c r="C40" s="1"/>
      <c r="D40" s="1"/>
    </row>
    <row r="41" ht="12.75" customHeight="1">
      <c r="A41" s="1"/>
      <c r="B41" s="1"/>
      <c r="C41" s="1"/>
      <c r="D41" s="1"/>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mergeCells count="1">
    <mergeCell ref="B3:D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7.67"/>
    <col customWidth="1" min="2" max="13" width="9.67"/>
    <col customWidth="1" min="14" max="14" width="31.89"/>
    <col customWidth="1" min="15" max="15" width="10.11"/>
    <col customWidth="1" min="16" max="16" width="20.67"/>
    <col customWidth="1" min="17" max="17" width="15.22"/>
    <col customWidth="1" min="18" max="18" width="32.11"/>
    <col customWidth="1" min="19" max="19" width="10.11"/>
    <col customWidth="1" min="20" max="20" width="34.78"/>
    <col customWidth="1" min="21" max="21" width="10.22"/>
    <col customWidth="1" min="22" max="22" width="2.89"/>
    <col customWidth="1" min="23" max="23" width="9.89"/>
    <col customWidth="1" min="24" max="24" width="31.89"/>
    <col customWidth="1" min="25" max="25" width="7.89"/>
    <col customWidth="1" min="26" max="28" width="5.67"/>
    <col customWidth="1" min="29" max="29" width="30.11"/>
    <col customWidth="1" min="30" max="35" width="6.89"/>
    <col customWidth="1" min="36" max="40" width="6.67"/>
  </cols>
  <sheetData>
    <row r="1" ht="15.0" customHeight="1">
      <c r="A1" s="5" t="s">
        <v>1</v>
      </c>
      <c r="B1" s="6"/>
      <c r="C1" s="17"/>
      <c r="D1" s="17"/>
      <c r="E1" s="17"/>
      <c r="F1" s="17"/>
      <c r="G1" s="17"/>
      <c r="H1" s="17"/>
      <c r="I1" s="17"/>
      <c r="J1" s="17"/>
      <c r="K1" s="17"/>
      <c r="L1" s="17"/>
      <c r="M1" s="17"/>
      <c r="N1" s="18"/>
      <c r="O1" s="19"/>
      <c r="P1" s="20"/>
      <c r="Q1" s="9"/>
      <c r="R1" s="9"/>
      <c r="S1" s="9"/>
      <c r="T1" s="9"/>
      <c r="U1" s="9"/>
      <c r="V1" s="9"/>
      <c r="W1" s="9"/>
      <c r="X1" s="9"/>
      <c r="Y1" s="9"/>
      <c r="Z1" s="29"/>
      <c r="AA1" s="29"/>
      <c r="AB1" s="29"/>
      <c r="AC1" s="29"/>
      <c r="AD1" s="9"/>
      <c r="AE1" s="9"/>
      <c r="AF1" s="9"/>
      <c r="AG1" s="28"/>
      <c r="AH1" s="28"/>
      <c r="AI1" s="28"/>
      <c r="AJ1" s="28"/>
      <c r="AK1" s="28"/>
      <c r="AL1" s="28"/>
      <c r="AM1" s="28"/>
      <c r="AN1" s="28"/>
    </row>
    <row r="2" ht="15.0" customHeight="1">
      <c r="A2" s="30" t="s">
        <v>62</v>
      </c>
      <c r="B2" s="31"/>
      <c r="C2" s="31"/>
      <c r="D2" s="31"/>
      <c r="E2" s="31"/>
      <c r="F2" s="31"/>
      <c r="G2" s="31"/>
      <c r="H2" s="31"/>
      <c r="I2" s="31"/>
      <c r="J2" s="31"/>
      <c r="K2" s="31"/>
      <c r="L2" s="31"/>
      <c r="M2" s="31"/>
      <c r="N2" s="33"/>
      <c r="O2" s="35"/>
      <c r="P2" s="36" t="s">
        <v>83</v>
      </c>
      <c r="Q2" s="38"/>
      <c r="R2" s="9"/>
      <c r="S2" s="9"/>
      <c r="T2" s="9"/>
      <c r="U2" s="9"/>
      <c r="V2" s="9"/>
      <c r="W2" s="9"/>
      <c r="X2" s="9"/>
      <c r="Y2" s="9"/>
      <c r="Z2" s="29"/>
      <c r="AA2" s="29"/>
      <c r="AB2" s="29"/>
      <c r="AC2" s="29"/>
      <c r="AD2" s="9"/>
      <c r="AE2" s="9"/>
      <c r="AF2" s="9"/>
      <c r="AG2" s="28"/>
      <c r="AH2" s="28"/>
      <c r="AI2" s="28"/>
      <c r="AJ2" s="28"/>
      <c r="AK2" s="28"/>
      <c r="AL2" s="28"/>
      <c r="AM2" s="28"/>
      <c r="AN2" s="28"/>
    </row>
    <row r="3" ht="15.0" customHeight="1">
      <c r="A3" s="30" t="s">
        <v>112</v>
      </c>
      <c r="B3" s="31"/>
      <c r="C3" s="31"/>
      <c r="D3" s="31"/>
      <c r="E3" s="31"/>
      <c r="F3" s="31"/>
      <c r="G3" s="31"/>
      <c r="H3" s="31"/>
      <c r="I3" s="31"/>
      <c r="J3" s="31"/>
      <c r="K3" s="31"/>
      <c r="L3" s="31"/>
      <c r="M3" s="31"/>
      <c r="N3" s="33"/>
      <c r="O3" s="35"/>
      <c r="P3" s="49" t="s">
        <v>113</v>
      </c>
      <c r="Q3" s="38"/>
      <c r="R3" s="9"/>
      <c r="S3" s="9"/>
      <c r="T3" s="9"/>
      <c r="U3" s="9"/>
      <c r="V3" s="9"/>
      <c r="W3" s="9"/>
      <c r="X3" s="9"/>
      <c r="Y3" s="9"/>
      <c r="Z3" s="29"/>
      <c r="AA3" s="29"/>
      <c r="AB3" s="29"/>
      <c r="AC3" s="29"/>
      <c r="AD3" s="9"/>
      <c r="AE3" s="9"/>
      <c r="AF3" s="9"/>
      <c r="AG3" s="28"/>
      <c r="AH3" s="28"/>
      <c r="AI3" s="28"/>
      <c r="AJ3" s="28"/>
      <c r="AK3" s="28"/>
      <c r="AL3" s="28"/>
      <c r="AM3" s="28"/>
      <c r="AN3" s="28"/>
    </row>
    <row r="4" ht="15.0" customHeight="1">
      <c r="A4" s="30" t="s">
        <v>376</v>
      </c>
      <c r="B4" s="31"/>
      <c r="C4" s="31"/>
      <c r="D4" s="31"/>
      <c r="E4" s="31"/>
      <c r="F4" s="31"/>
      <c r="G4" s="31"/>
      <c r="H4" s="31"/>
      <c r="I4" s="31"/>
      <c r="J4" s="31"/>
      <c r="K4" s="31"/>
      <c r="L4" s="31"/>
      <c r="M4" s="31"/>
      <c r="N4" s="50"/>
      <c r="O4" s="19"/>
      <c r="P4" s="53"/>
      <c r="Q4" s="9"/>
      <c r="R4" s="54"/>
      <c r="S4" s="9"/>
      <c r="T4" s="9"/>
      <c r="U4" s="9"/>
      <c r="V4" s="9"/>
      <c r="W4" s="9"/>
      <c r="X4" s="9"/>
      <c r="Y4" s="9"/>
      <c r="Z4" s="29"/>
      <c r="AA4" s="29"/>
      <c r="AB4" s="29"/>
      <c r="AC4" s="29"/>
      <c r="AD4" s="9"/>
      <c r="AE4" s="9"/>
      <c r="AF4" s="9"/>
      <c r="AG4" s="28"/>
      <c r="AH4" s="28"/>
      <c r="AI4" s="28"/>
      <c r="AJ4" s="28"/>
      <c r="AK4" s="28"/>
      <c r="AL4" s="28"/>
      <c r="AM4" s="28"/>
      <c r="AN4" s="28"/>
    </row>
    <row r="5" ht="15.0" customHeight="1">
      <c r="A5" s="30" t="s">
        <v>485</v>
      </c>
      <c r="B5" s="31"/>
      <c r="C5" s="31"/>
      <c r="D5" s="31"/>
      <c r="E5" s="31"/>
      <c r="F5" s="31"/>
      <c r="G5" s="31"/>
      <c r="H5" s="31"/>
      <c r="I5" s="31"/>
      <c r="J5" s="31"/>
      <c r="K5" s="31"/>
      <c r="L5" s="31"/>
      <c r="M5" s="31"/>
      <c r="N5" s="33"/>
      <c r="O5" s="19"/>
      <c r="P5" s="56" t="s">
        <v>489</v>
      </c>
      <c r="Q5" s="9"/>
      <c r="R5" s="9"/>
      <c r="S5" s="9"/>
      <c r="T5" s="9"/>
      <c r="U5" s="9"/>
      <c r="V5" s="9"/>
      <c r="W5" s="9"/>
      <c r="X5" s="9"/>
      <c r="Y5" s="9"/>
      <c r="Z5" s="29"/>
      <c r="AA5" s="29"/>
      <c r="AB5" s="29"/>
      <c r="AC5" s="29"/>
      <c r="AD5" s="9"/>
      <c r="AE5" s="9"/>
      <c r="AF5" s="9"/>
      <c r="AG5" s="28"/>
      <c r="AH5" s="28"/>
      <c r="AI5" s="28"/>
      <c r="AJ5" s="28"/>
      <c r="AK5" s="28"/>
      <c r="AL5" s="28"/>
      <c r="AM5" s="28"/>
      <c r="AN5" s="28"/>
    </row>
    <row r="6" ht="15.0" customHeight="1">
      <c r="A6" s="30" t="s">
        <v>511</v>
      </c>
      <c r="B6" s="31"/>
      <c r="C6" s="31"/>
      <c r="D6" s="31"/>
      <c r="E6" s="31"/>
      <c r="F6" s="31"/>
      <c r="G6" s="31"/>
      <c r="H6" s="31"/>
      <c r="I6" s="31"/>
      <c r="J6" s="31"/>
      <c r="K6" s="31"/>
      <c r="L6" s="31"/>
      <c r="M6" s="31"/>
      <c r="N6" s="33"/>
      <c r="O6" s="19"/>
      <c r="P6" s="57"/>
      <c r="Q6" s="9"/>
      <c r="R6" s="9"/>
      <c r="S6" s="9"/>
      <c r="T6" s="9"/>
      <c r="U6" s="9"/>
      <c r="V6" s="9"/>
      <c r="W6" s="9"/>
      <c r="X6" s="9"/>
      <c r="Y6" s="9"/>
      <c r="Z6" s="29"/>
      <c r="AA6" s="29"/>
      <c r="AB6" s="29"/>
      <c r="AC6" s="29"/>
      <c r="AD6" s="9"/>
      <c r="AE6" s="9"/>
      <c r="AF6" s="9"/>
      <c r="AG6" s="28"/>
      <c r="AH6" s="28"/>
      <c r="AI6" s="28"/>
      <c r="AJ6" s="28"/>
      <c r="AK6" s="28"/>
      <c r="AL6" s="28"/>
      <c r="AM6" s="28"/>
      <c r="AN6" s="28"/>
    </row>
    <row r="7" ht="15.0" customHeight="1">
      <c r="A7" s="63" t="s">
        <v>530</v>
      </c>
      <c r="B7" s="31"/>
      <c r="C7" s="31"/>
      <c r="D7" s="31"/>
      <c r="E7" s="31"/>
      <c r="F7" s="31"/>
      <c r="G7" s="31"/>
      <c r="H7" s="31"/>
      <c r="I7" s="31"/>
      <c r="J7" s="31"/>
      <c r="K7" s="31"/>
      <c r="L7" s="31"/>
      <c r="M7" s="31"/>
      <c r="N7" s="33"/>
      <c r="O7" s="19"/>
      <c r="P7" s="29"/>
      <c r="Q7" s="9"/>
      <c r="R7" s="9"/>
      <c r="S7" s="9"/>
      <c r="T7" s="9"/>
      <c r="U7" s="9"/>
      <c r="V7" s="9"/>
      <c r="W7" s="9"/>
      <c r="X7" s="9"/>
      <c r="Y7" s="9"/>
      <c r="Z7" s="29"/>
      <c r="AA7" s="29"/>
      <c r="AB7" s="29"/>
      <c r="AC7" s="29"/>
      <c r="AD7" s="9"/>
      <c r="AE7" s="9"/>
      <c r="AF7" s="9"/>
      <c r="AG7" s="28"/>
      <c r="AH7" s="28"/>
      <c r="AI7" s="28"/>
      <c r="AJ7" s="28"/>
      <c r="AK7" s="28"/>
      <c r="AL7" s="28"/>
      <c r="AM7" s="28"/>
      <c r="AN7" s="28"/>
    </row>
    <row r="8" ht="15.0" customHeight="1">
      <c r="A8" s="63" t="s">
        <v>664</v>
      </c>
      <c r="B8" s="31"/>
      <c r="C8" s="31"/>
      <c r="D8" s="31"/>
      <c r="E8" s="31"/>
      <c r="F8" s="31"/>
      <c r="G8" s="31"/>
      <c r="H8" s="31"/>
      <c r="I8" s="31"/>
      <c r="J8" s="31"/>
      <c r="K8" s="31"/>
      <c r="L8" s="31"/>
      <c r="M8" s="31"/>
      <c r="N8" s="33"/>
      <c r="O8" s="19"/>
      <c r="P8" s="29"/>
      <c r="Q8" s="9"/>
      <c r="R8" s="9"/>
      <c r="S8" s="9"/>
      <c r="T8" s="9"/>
      <c r="U8" s="9"/>
      <c r="V8" s="9"/>
      <c r="W8" s="9"/>
      <c r="X8" s="9"/>
      <c r="Y8" s="9"/>
      <c r="Z8" s="29"/>
      <c r="AA8" s="29"/>
      <c r="AB8" s="29"/>
      <c r="AC8" s="29"/>
      <c r="AD8" s="9"/>
      <c r="AE8" s="9"/>
      <c r="AF8" s="9"/>
      <c r="AG8" s="28"/>
      <c r="AH8" s="28"/>
      <c r="AI8" s="28"/>
      <c r="AJ8" s="28"/>
      <c r="AK8" s="28"/>
      <c r="AL8" s="28"/>
      <c r="AM8" s="28"/>
      <c r="AN8" s="28"/>
    </row>
    <row r="9" ht="15.0" customHeight="1">
      <c r="A9" s="72" t="s">
        <v>666</v>
      </c>
      <c r="B9" s="74"/>
      <c r="C9" s="74"/>
      <c r="D9" s="74"/>
      <c r="E9" s="74"/>
      <c r="F9" s="74"/>
      <c r="G9" s="74"/>
      <c r="H9" s="74"/>
      <c r="I9" s="74"/>
      <c r="J9" s="74"/>
      <c r="K9" s="74"/>
      <c r="L9" s="74"/>
      <c r="M9" s="74"/>
      <c r="N9" s="76"/>
      <c r="O9" s="77"/>
      <c r="P9" s="78"/>
      <c r="Q9" s="79"/>
      <c r="R9" s="79"/>
      <c r="S9" s="79"/>
      <c r="T9" s="79"/>
      <c r="U9" s="79"/>
      <c r="V9" s="79"/>
      <c r="W9" s="79"/>
      <c r="X9" s="79"/>
      <c r="Y9" s="79"/>
      <c r="Z9" s="78"/>
      <c r="AA9" s="78"/>
      <c r="AB9" s="78"/>
      <c r="AC9" s="78"/>
      <c r="AD9" s="9"/>
      <c r="AE9" s="9"/>
      <c r="AF9" s="9"/>
      <c r="AG9" s="28"/>
      <c r="AH9" s="28"/>
      <c r="AI9" s="28"/>
      <c r="AJ9" s="28"/>
      <c r="AK9" s="28"/>
      <c r="AL9" s="28"/>
      <c r="AM9" s="28"/>
      <c r="AN9" s="28"/>
    </row>
    <row r="10" ht="86.25" customHeight="1">
      <c r="A10" s="80" t="s">
        <v>916</v>
      </c>
      <c r="B10" s="81" t="s">
        <v>28</v>
      </c>
      <c r="C10" s="81" t="s">
        <v>10</v>
      </c>
      <c r="D10" s="81" t="s">
        <v>32</v>
      </c>
      <c r="E10" s="81" t="s">
        <v>33</v>
      </c>
      <c r="F10" s="81" t="s">
        <v>11</v>
      </c>
      <c r="G10" s="81" t="s">
        <v>13</v>
      </c>
      <c r="H10" s="81" t="s">
        <v>35</v>
      </c>
      <c r="I10" s="81" t="s">
        <v>36</v>
      </c>
      <c r="J10" s="81" t="s">
        <v>15</v>
      </c>
      <c r="K10" s="81" t="s">
        <v>17</v>
      </c>
      <c r="L10" s="81" t="s">
        <v>18</v>
      </c>
      <c r="M10" s="81" t="s">
        <v>19</v>
      </c>
      <c r="N10" s="83" t="s">
        <v>20</v>
      </c>
      <c r="O10" s="84" t="s">
        <v>39</v>
      </c>
      <c r="P10" s="85" t="s">
        <v>949</v>
      </c>
      <c r="Q10" s="87" t="s">
        <v>23</v>
      </c>
      <c r="R10" s="87" t="s">
        <v>43</v>
      </c>
      <c r="S10" s="87" t="s">
        <v>982</v>
      </c>
      <c r="T10" s="87" t="s">
        <v>983</v>
      </c>
      <c r="U10" s="87" t="s">
        <v>45</v>
      </c>
      <c r="V10" s="87" t="s">
        <v>3</v>
      </c>
      <c r="W10" s="87" t="s">
        <v>53</v>
      </c>
      <c r="X10" s="87" t="s">
        <v>68</v>
      </c>
      <c r="Y10" s="85" t="s">
        <v>56</v>
      </c>
      <c r="Z10" s="89" t="s">
        <v>988</v>
      </c>
      <c r="AA10" s="89" t="s">
        <v>993</v>
      </c>
      <c r="AB10" s="89" t="s">
        <v>59</v>
      </c>
      <c r="AC10" s="85" t="s">
        <v>60</v>
      </c>
      <c r="AD10" s="14"/>
      <c r="AE10" s="9"/>
      <c r="AF10" s="9"/>
      <c r="AG10" s="28"/>
      <c r="AH10" s="28"/>
      <c r="AI10" s="28"/>
      <c r="AJ10" s="28"/>
      <c r="AK10" s="28"/>
      <c r="AL10" s="28"/>
      <c r="AM10" s="28"/>
      <c r="AN10" s="28"/>
    </row>
    <row r="11" ht="27.75" customHeight="1">
      <c r="A11" s="91" t="s">
        <v>61</v>
      </c>
      <c r="B11" s="47">
        <v>1.0</v>
      </c>
      <c r="C11" s="46"/>
      <c r="D11" s="46"/>
      <c r="E11" s="46"/>
      <c r="F11" s="46"/>
      <c r="G11" s="46"/>
      <c r="H11" s="46"/>
      <c r="I11" s="46"/>
      <c r="J11" s="46"/>
      <c r="K11" s="46"/>
      <c r="L11" s="46"/>
      <c r="M11" s="46"/>
      <c r="N11" s="91" t="s">
        <v>1027</v>
      </c>
      <c r="O11" s="92" t="s">
        <v>1029</v>
      </c>
      <c r="P11" s="39" t="s">
        <v>1045</v>
      </c>
      <c r="Q11" s="93" t="s">
        <v>1046</v>
      </c>
      <c r="R11" s="94" t="str">
        <f>HYPERLINK("mailto:csg@alaskalaw.com#","csg@alaskalaw.com")</f>
        <v>csg@alaskalaw.com</v>
      </c>
      <c r="S11" s="93" t="s">
        <v>1097</v>
      </c>
      <c r="T11" s="73" t="s">
        <v>1098</v>
      </c>
      <c r="U11" s="73" t="s">
        <v>882</v>
      </c>
      <c r="V11" s="93" t="s">
        <v>61</v>
      </c>
      <c r="W11" s="96">
        <v>99707.0</v>
      </c>
      <c r="X11" s="73" t="s">
        <v>1134</v>
      </c>
      <c r="Y11" s="98">
        <v>40107.0</v>
      </c>
      <c r="Z11" s="100">
        <v>250.0</v>
      </c>
      <c r="AA11" s="100">
        <v>175.0</v>
      </c>
      <c r="AB11" s="100">
        <v>110.0</v>
      </c>
      <c r="AC11" s="39" t="s">
        <v>187</v>
      </c>
      <c r="AD11" s="14"/>
      <c r="AE11" s="9"/>
      <c r="AF11" s="9"/>
      <c r="AG11" s="28"/>
      <c r="AH11" s="28"/>
      <c r="AI11" s="28"/>
      <c r="AJ11" s="28"/>
      <c r="AK11" s="28"/>
      <c r="AL11" s="28"/>
      <c r="AM11" s="28"/>
      <c r="AN11" s="28"/>
    </row>
    <row r="12" ht="16.5" customHeight="1">
      <c r="A12" s="91" t="s">
        <v>61</v>
      </c>
      <c r="B12" s="47">
        <v>1.0</v>
      </c>
      <c r="C12" s="46"/>
      <c r="D12" s="46"/>
      <c r="E12" s="46"/>
      <c r="F12" s="46"/>
      <c r="G12" s="46"/>
      <c r="H12" s="46"/>
      <c r="I12" s="46"/>
      <c r="J12" s="46"/>
      <c r="K12" s="46"/>
      <c r="L12" s="46"/>
      <c r="M12" s="46"/>
      <c r="N12" s="39" t="s">
        <v>1166</v>
      </c>
      <c r="O12" s="47">
        <v>33081.0</v>
      </c>
      <c r="P12" s="39" t="s">
        <v>1169</v>
      </c>
      <c r="Q12" s="93" t="s">
        <v>1193</v>
      </c>
      <c r="R12" s="94" t="str">
        <f>HYPERLINK("mailto:dpusich@faulknerbanfield.com#","dpusich@faulknerbanfield.com ")</f>
        <v>dpusich@faulknerbanfield.com </v>
      </c>
      <c r="S12" s="93" t="s">
        <v>1194</v>
      </c>
      <c r="T12" s="73" t="s">
        <v>1195</v>
      </c>
      <c r="U12" s="73" t="s">
        <v>912</v>
      </c>
      <c r="V12" s="93" t="s">
        <v>61</v>
      </c>
      <c r="W12" s="96">
        <v>99801.0</v>
      </c>
      <c r="X12" s="73" t="s">
        <v>1199</v>
      </c>
      <c r="Y12" s="98">
        <v>40107.0</v>
      </c>
      <c r="Z12" s="100">
        <v>225.0</v>
      </c>
      <c r="AA12" s="100">
        <v>175.0</v>
      </c>
      <c r="AB12" s="100">
        <v>130.0</v>
      </c>
      <c r="AC12" s="39" t="s">
        <v>919</v>
      </c>
      <c r="AD12" s="14"/>
      <c r="AE12" s="9"/>
      <c r="AF12" s="9"/>
      <c r="AG12" s="28"/>
      <c r="AH12" s="28"/>
      <c r="AI12" s="28"/>
      <c r="AJ12" s="28"/>
      <c r="AK12" s="28"/>
      <c r="AL12" s="28"/>
      <c r="AM12" s="28"/>
      <c r="AN12" s="28"/>
    </row>
    <row r="13" ht="16.5" customHeight="1">
      <c r="A13" s="91" t="s">
        <v>61</v>
      </c>
      <c r="B13" s="47" t="s">
        <v>1200</v>
      </c>
      <c r="C13" s="46"/>
      <c r="D13" s="46"/>
      <c r="E13" s="46"/>
      <c r="F13" s="46"/>
      <c r="G13" s="46"/>
      <c r="H13" s="46"/>
      <c r="I13" s="46"/>
      <c r="J13" s="46"/>
      <c r="K13" s="46"/>
      <c r="L13" s="46"/>
      <c r="M13" s="46"/>
      <c r="N13" s="39" t="s">
        <v>1201</v>
      </c>
      <c r="O13" s="46"/>
      <c r="P13" s="39" t="s">
        <v>1204</v>
      </c>
      <c r="Q13" s="102">
        <v>9.072784691E9</v>
      </c>
      <c r="R13" s="55" t="str">
        <f>HYPERLINK("mailto:locge@gci.net#","locge@gci.net")</f>
        <v>locge@gci.net</v>
      </c>
      <c r="S13" s="102">
        <v>9.075620654E9</v>
      </c>
      <c r="T13" s="73" t="s">
        <v>1215</v>
      </c>
      <c r="U13" s="73" t="s">
        <v>550</v>
      </c>
      <c r="V13" s="93" t="s">
        <v>61</v>
      </c>
      <c r="W13" s="96">
        <v>99501.0</v>
      </c>
      <c r="X13" s="75"/>
      <c r="Y13" s="98"/>
      <c r="Z13" s="100"/>
      <c r="AA13" s="100"/>
      <c r="AB13" s="100"/>
      <c r="AC13" s="39" t="s">
        <v>773</v>
      </c>
      <c r="AD13" s="14"/>
      <c r="AE13" s="9"/>
      <c r="AF13" s="9"/>
      <c r="AG13" s="28"/>
      <c r="AH13" s="28"/>
      <c r="AI13" s="28"/>
      <c r="AJ13" s="28"/>
      <c r="AK13" s="28"/>
      <c r="AL13" s="28"/>
      <c r="AM13" s="28"/>
      <c r="AN13" s="28"/>
    </row>
    <row r="14" ht="16.5" customHeight="1">
      <c r="A14" s="91" t="s">
        <v>61</v>
      </c>
      <c r="B14" s="47" t="s">
        <v>1200</v>
      </c>
      <c r="C14" s="46"/>
      <c r="D14" s="46"/>
      <c r="E14" s="46"/>
      <c r="F14" s="46"/>
      <c r="G14" s="46"/>
      <c r="H14" s="46"/>
      <c r="I14" s="46"/>
      <c r="J14" s="46"/>
      <c r="K14" s="46"/>
      <c r="L14" s="46"/>
      <c r="M14" s="46"/>
      <c r="N14" s="39" t="s">
        <v>1222</v>
      </c>
      <c r="O14" s="46"/>
      <c r="P14" s="39" t="s">
        <v>1223</v>
      </c>
      <c r="Q14" s="102">
        <v>9.072722525E9</v>
      </c>
      <c r="R14" s="55" t="str">
        <f>HYPERLINK("mailto:jpharr@gci.net#","jpharr@gci.net")</f>
        <v>jpharr@gci.net</v>
      </c>
      <c r="S14" s="102">
        <v>9.072779859E9</v>
      </c>
      <c r="T14" s="73" t="s">
        <v>1224</v>
      </c>
      <c r="U14" s="73" t="s">
        <v>550</v>
      </c>
      <c r="V14" s="93" t="s">
        <v>61</v>
      </c>
      <c r="W14" s="93" t="s">
        <v>1225</v>
      </c>
      <c r="X14" s="75"/>
      <c r="Y14" s="98"/>
      <c r="Z14" s="100"/>
      <c r="AA14" s="100"/>
      <c r="AB14" s="100"/>
      <c r="AC14" s="39" t="s">
        <v>773</v>
      </c>
      <c r="AD14" s="14"/>
      <c r="AE14" s="9"/>
      <c r="AF14" s="9"/>
      <c r="AG14" s="28"/>
      <c r="AH14" s="28"/>
      <c r="AI14" s="28"/>
      <c r="AJ14" s="28"/>
      <c r="AK14" s="28"/>
      <c r="AL14" s="28"/>
      <c r="AM14" s="28"/>
      <c r="AN14" s="28"/>
    </row>
    <row r="15" ht="105.0" customHeight="1">
      <c r="A15" s="91" t="s">
        <v>61</v>
      </c>
      <c r="B15" s="47">
        <v>1.0</v>
      </c>
      <c r="C15" s="46"/>
      <c r="D15" s="46"/>
      <c r="E15" s="46"/>
      <c r="F15" s="46"/>
      <c r="G15" s="46"/>
      <c r="H15" s="46"/>
      <c r="I15" s="46"/>
      <c r="J15" s="46"/>
      <c r="K15" s="46"/>
      <c r="L15" s="46"/>
      <c r="M15" s="46"/>
      <c r="N15" s="39" t="s">
        <v>1228</v>
      </c>
      <c r="O15" s="47">
        <v>32822.0</v>
      </c>
      <c r="P15" s="39" t="s">
        <v>1229</v>
      </c>
      <c r="Q15" s="93" t="s">
        <v>1230</v>
      </c>
      <c r="R15" s="55" t="str">
        <f>HYPERLINK("mailto:atc@bwclawyers.com#","atc@bwclawyers.com")</f>
        <v>atc@bwclawyers.com</v>
      </c>
      <c r="S15" s="93" t="s">
        <v>1237</v>
      </c>
      <c r="T15" s="73" t="s">
        <v>1238</v>
      </c>
      <c r="U15" s="73" t="s">
        <v>550</v>
      </c>
      <c r="V15" s="93" t="s">
        <v>61</v>
      </c>
      <c r="W15" s="96">
        <v>99501.0</v>
      </c>
      <c r="X15" s="55" t="str">
        <f>HYPERLINK("http://www.bwclawfirm.com/index.jsp#","http://www.bwclawfirm.com/index.jsp")</f>
        <v>http://www.bwclawfirm.com/index.jsp</v>
      </c>
      <c r="Y15" s="98">
        <v>40107.0</v>
      </c>
      <c r="Z15" s="100">
        <v>215.0</v>
      </c>
      <c r="AA15" s="100">
        <v>165.0</v>
      </c>
      <c r="AB15" s="100">
        <v>95.0</v>
      </c>
      <c r="AC15" s="70" t="s">
        <v>852</v>
      </c>
      <c r="AD15" s="14"/>
      <c r="AE15" s="9"/>
      <c r="AF15" s="9"/>
      <c r="AG15" s="28"/>
      <c r="AH15" s="28"/>
      <c r="AI15" s="28"/>
      <c r="AJ15" s="28"/>
      <c r="AK15" s="28"/>
      <c r="AL15" s="28"/>
      <c r="AM15" s="28"/>
      <c r="AN15" s="28"/>
    </row>
    <row r="16" ht="16.5" customHeight="1">
      <c r="A16" s="91" t="s">
        <v>569</v>
      </c>
      <c r="B16" s="47">
        <v>0.0</v>
      </c>
      <c r="C16" s="47" t="s">
        <v>10</v>
      </c>
      <c r="D16" s="46"/>
      <c r="E16" s="46"/>
      <c r="F16" s="46"/>
      <c r="G16" s="46"/>
      <c r="H16" s="46"/>
      <c r="I16" s="46"/>
      <c r="J16" s="46"/>
      <c r="K16" s="46"/>
      <c r="L16" s="46"/>
      <c r="M16" s="46"/>
      <c r="N16" s="39" t="s">
        <v>1253</v>
      </c>
      <c r="O16" s="47">
        <v>30906.0</v>
      </c>
      <c r="P16" s="39" t="s">
        <v>1254</v>
      </c>
      <c r="Q16" s="93" t="s">
        <v>1255</v>
      </c>
      <c r="R16" s="73" t="s">
        <v>1256</v>
      </c>
      <c r="S16" s="93" t="s">
        <v>1257</v>
      </c>
      <c r="T16" s="73" t="s">
        <v>1258</v>
      </c>
      <c r="U16" s="73" t="s">
        <v>1065</v>
      </c>
      <c r="V16" s="93" t="s">
        <v>569</v>
      </c>
      <c r="W16" s="96">
        <v>36117.0</v>
      </c>
      <c r="X16" s="73" t="s">
        <v>1259</v>
      </c>
      <c r="Y16" s="98">
        <v>40107.0</v>
      </c>
      <c r="Z16" s="100">
        <v>175.0</v>
      </c>
      <c r="AA16" s="39" t="s">
        <v>1260</v>
      </c>
      <c r="AB16" s="100">
        <v>75.0</v>
      </c>
      <c r="AC16" s="40"/>
      <c r="AD16" s="14"/>
      <c r="AE16" s="9"/>
      <c r="AF16" s="9"/>
      <c r="AG16" s="28"/>
      <c r="AH16" s="28"/>
      <c r="AI16" s="28"/>
      <c r="AJ16" s="28"/>
      <c r="AK16" s="28"/>
      <c r="AL16" s="28"/>
      <c r="AM16" s="28"/>
      <c r="AN16" s="28"/>
    </row>
    <row r="17" ht="16.5" customHeight="1">
      <c r="A17" s="91" t="s">
        <v>569</v>
      </c>
      <c r="B17" s="47" t="s">
        <v>1200</v>
      </c>
      <c r="C17" s="46"/>
      <c r="D17" s="46"/>
      <c r="E17" s="46"/>
      <c r="F17" s="46"/>
      <c r="G17" s="46"/>
      <c r="H17" s="46"/>
      <c r="I17" s="46"/>
      <c r="J17" s="46"/>
      <c r="K17" s="46"/>
      <c r="L17" s="46"/>
      <c r="M17" s="46"/>
      <c r="N17" s="39" t="s">
        <v>1262</v>
      </c>
      <c r="O17" s="46"/>
      <c r="P17" s="39" t="s">
        <v>1263</v>
      </c>
      <c r="Q17" s="102">
        <v>2.058686E9</v>
      </c>
      <c r="R17" s="55" t="str">
        <f>HYPERLINK("mailto:lgs@starneslaw.com#","lgs@starneslaw.com")</f>
        <v>lgs@starneslaw.com</v>
      </c>
      <c r="S17" s="102">
        <v>2.058686099E9</v>
      </c>
      <c r="T17" s="73" t="s">
        <v>1268</v>
      </c>
      <c r="U17" s="73" t="s">
        <v>832</v>
      </c>
      <c r="V17" s="93" t="s">
        <v>569</v>
      </c>
      <c r="W17" s="93" t="s">
        <v>1272</v>
      </c>
      <c r="X17" s="75"/>
      <c r="Y17" s="98"/>
      <c r="Z17" s="100"/>
      <c r="AA17" s="100"/>
      <c r="AB17" s="100"/>
      <c r="AC17" s="39" t="s">
        <v>1057</v>
      </c>
      <c r="AD17" s="14"/>
      <c r="AE17" s="9"/>
      <c r="AF17" s="9"/>
      <c r="AG17" s="28"/>
      <c r="AH17" s="28"/>
      <c r="AI17" s="28"/>
      <c r="AJ17" s="28"/>
      <c r="AK17" s="28"/>
      <c r="AL17" s="28"/>
      <c r="AM17" s="28"/>
      <c r="AN17" s="28"/>
    </row>
    <row r="18" ht="16.5" customHeight="1">
      <c r="A18" s="91" t="s">
        <v>569</v>
      </c>
      <c r="B18" s="47">
        <v>1.0</v>
      </c>
      <c r="C18" s="46"/>
      <c r="D18" s="46"/>
      <c r="E18" s="46"/>
      <c r="F18" s="46"/>
      <c r="G18" s="46"/>
      <c r="H18" s="46"/>
      <c r="I18" s="46"/>
      <c r="J18" s="46"/>
      <c r="K18" s="46"/>
      <c r="L18" s="46"/>
      <c r="M18" s="46"/>
      <c r="N18" s="39" t="s">
        <v>1284</v>
      </c>
      <c r="O18" s="47">
        <v>5043.0</v>
      </c>
      <c r="P18" s="39" t="s">
        <v>1285</v>
      </c>
      <c r="Q18" s="93" t="s">
        <v>1286</v>
      </c>
      <c r="R18" s="94" t="str">
        <f>HYPERLINK("mailto:Todd@ssp-law.com#","Todd@ssp-law.com")</f>
        <v>Todd@ssp-law.com</v>
      </c>
      <c r="S18" s="93" t="s">
        <v>1288</v>
      </c>
      <c r="T18" s="73" t="s">
        <v>1289</v>
      </c>
      <c r="U18" s="73" t="s">
        <v>832</v>
      </c>
      <c r="V18" s="93" t="s">
        <v>569</v>
      </c>
      <c r="W18" s="96">
        <v>35203.0</v>
      </c>
      <c r="X18" s="73" t="s">
        <v>1290</v>
      </c>
      <c r="Y18" s="98">
        <v>39114.0</v>
      </c>
      <c r="Z18" s="100">
        <v>140.0</v>
      </c>
      <c r="AA18" s="100">
        <v>125.0</v>
      </c>
      <c r="AB18" s="100">
        <v>75.0</v>
      </c>
      <c r="AC18" s="39" t="s">
        <v>1085</v>
      </c>
      <c r="AD18" s="14"/>
      <c r="AE18" s="9"/>
      <c r="AF18" s="9"/>
      <c r="AG18" s="28"/>
      <c r="AH18" s="28"/>
      <c r="AI18" s="28"/>
      <c r="AJ18" s="28"/>
      <c r="AK18" s="28"/>
      <c r="AL18" s="28"/>
      <c r="AM18" s="28"/>
      <c r="AN18" s="28"/>
    </row>
    <row r="19" ht="44.25" customHeight="1">
      <c r="A19" s="91" t="s">
        <v>976</v>
      </c>
      <c r="B19" s="47">
        <v>2.0</v>
      </c>
      <c r="C19" s="46"/>
      <c r="D19" s="46"/>
      <c r="E19" s="46"/>
      <c r="F19" s="46"/>
      <c r="G19" s="46"/>
      <c r="H19" s="46"/>
      <c r="I19" s="46"/>
      <c r="J19" s="46"/>
      <c r="K19" s="46"/>
      <c r="L19" s="46"/>
      <c r="M19" s="46"/>
      <c r="N19" s="39" t="s">
        <v>1291</v>
      </c>
      <c r="O19" s="47">
        <v>10600.0</v>
      </c>
      <c r="P19" s="39" t="s">
        <v>1292</v>
      </c>
      <c r="Q19" s="93" t="s">
        <v>1293</v>
      </c>
      <c r="R19" s="94" t="str">
        <f>HYPERLINK("mailto:rkmcculloch@barberlawfirm.com#","rkmcculloch@barberlawfirm.com")</f>
        <v>rkmcculloch@barberlawfirm.com</v>
      </c>
      <c r="S19" s="93" t="s">
        <v>1297</v>
      </c>
      <c r="T19" s="73" t="s">
        <v>1299</v>
      </c>
      <c r="U19" s="73" t="s">
        <v>1188</v>
      </c>
      <c r="V19" s="93" t="s">
        <v>976</v>
      </c>
      <c r="W19" s="96">
        <v>72201.0</v>
      </c>
      <c r="X19" s="73" t="s">
        <v>1303</v>
      </c>
      <c r="Y19" s="98">
        <v>39114.0</v>
      </c>
      <c r="Z19" s="100">
        <v>165.0</v>
      </c>
      <c r="AA19" s="100">
        <v>150.0</v>
      </c>
      <c r="AB19" s="100">
        <v>80.0</v>
      </c>
      <c r="AC19" s="39" t="s">
        <v>1300</v>
      </c>
      <c r="AD19" s="14"/>
      <c r="AE19" s="9"/>
      <c r="AF19" s="9"/>
      <c r="AG19" s="28"/>
      <c r="AH19" s="28"/>
      <c r="AI19" s="28"/>
      <c r="AJ19" s="28"/>
      <c r="AK19" s="28"/>
      <c r="AL19" s="28"/>
      <c r="AM19" s="28"/>
      <c r="AN19" s="28"/>
    </row>
    <row r="20" ht="30.0" customHeight="1">
      <c r="A20" s="91" t="s">
        <v>976</v>
      </c>
      <c r="B20" s="47">
        <v>1.0</v>
      </c>
      <c r="C20" s="46"/>
      <c r="D20" s="46"/>
      <c r="E20" s="46"/>
      <c r="F20" s="46"/>
      <c r="G20" s="46"/>
      <c r="H20" s="46"/>
      <c r="I20" s="46"/>
      <c r="J20" s="46"/>
      <c r="K20" s="46"/>
      <c r="L20" s="46"/>
      <c r="M20" s="46"/>
      <c r="N20" s="39" t="s">
        <v>1309</v>
      </c>
      <c r="O20" s="47">
        <v>6894.0</v>
      </c>
      <c r="P20" s="39" t="s">
        <v>1310</v>
      </c>
      <c r="Q20" s="93" t="s">
        <v>1311</v>
      </c>
      <c r="R20" s="55" t="str">
        <f>HYPERLINK("mailto:smiller@mwsgw.com#","smiller@mwsgw.com")</f>
        <v>smiller@mwsgw.com</v>
      </c>
      <c r="S20" s="93" t="s">
        <v>1321</v>
      </c>
      <c r="T20" s="73" t="s">
        <v>1322</v>
      </c>
      <c r="U20" s="73" t="s">
        <v>1320</v>
      </c>
      <c r="V20" s="93" t="s">
        <v>976</v>
      </c>
      <c r="W20" s="96">
        <v>72201.0</v>
      </c>
      <c r="X20" s="73" t="s">
        <v>1323</v>
      </c>
      <c r="Y20" s="98">
        <v>39114.0</v>
      </c>
      <c r="Z20" s="100">
        <v>170.0</v>
      </c>
      <c r="AA20" s="100">
        <v>140.0</v>
      </c>
      <c r="AB20" s="100">
        <v>75.0</v>
      </c>
      <c r="AC20" s="40"/>
      <c r="AD20" s="14"/>
      <c r="AE20" s="9"/>
      <c r="AF20" s="9"/>
      <c r="AG20" s="28"/>
      <c r="AH20" s="28"/>
      <c r="AI20" s="28"/>
      <c r="AJ20" s="28"/>
      <c r="AK20" s="28"/>
      <c r="AL20" s="28"/>
      <c r="AM20" s="28"/>
      <c r="AN20" s="28"/>
    </row>
    <row r="21" ht="16.5" customHeight="1">
      <c r="A21" s="105" t="s">
        <v>976</v>
      </c>
      <c r="B21" s="106" t="s">
        <v>1331</v>
      </c>
      <c r="C21" s="107"/>
      <c r="D21" s="107"/>
      <c r="E21" s="107"/>
      <c r="F21" s="107"/>
      <c r="G21" s="107"/>
      <c r="H21" s="107"/>
      <c r="I21" s="107"/>
      <c r="J21" s="107"/>
      <c r="K21" s="107"/>
      <c r="L21" s="107"/>
      <c r="M21" s="107"/>
      <c r="N21" s="105" t="s">
        <v>1351</v>
      </c>
      <c r="O21" s="106">
        <v>353.0</v>
      </c>
      <c r="P21" s="105" t="s">
        <v>1358</v>
      </c>
      <c r="Q21" s="108" t="s">
        <v>1360</v>
      </c>
      <c r="R21" s="109" t="str">
        <f>HYPERLINK("mailto:Dbennett@pretzel-stouffer.com#","Dbennett@pretzel-stouffer.com")</f>
        <v>Dbennett@pretzel-stouffer.com</v>
      </c>
      <c r="S21" s="110" t="s">
        <v>1377</v>
      </c>
      <c r="T21" s="110" t="s">
        <v>1381</v>
      </c>
      <c r="U21" s="110" t="s">
        <v>659</v>
      </c>
      <c r="V21" s="108" t="s">
        <v>217</v>
      </c>
      <c r="W21" s="111">
        <v>60606.0</v>
      </c>
      <c r="X21" s="112" t="str">
        <f>HYPERLINK("http://www.pretzel-stouffer.com/#","www.pretzel-stouffer.com")</f>
        <v>www.pretzel-stouffer.com</v>
      </c>
      <c r="Y21" s="113">
        <v>41212.0</v>
      </c>
      <c r="Z21" s="114">
        <v>175.0</v>
      </c>
      <c r="AA21" s="114">
        <v>160.0</v>
      </c>
      <c r="AB21" s="115">
        <v>65.0</v>
      </c>
      <c r="AC21" s="116" t="s">
        <v>1430</v>
      </c>
      <c r="AD21" s="14"/>
      <c r="AE21" s="9"/>
      <c r="AF21" s="9"/>
      <c r="AG21" s="28"/>
      <c r="AH21" s="28"/>
      <c r="AI21" s="28"/>
      <c r="AJ21" s="28"/>
      <c r="AK21" s="28"/>
      <c r="AL21" s="28"/>
      <c r="AM21" s="28"/>
      <c r="AN21" s="28"/>
    </row>
    <row r="22" ht="16.5" customHeight="1">
      <c r="A22" s="39" t="s">
        <v>976</v>
      </c>
      <c r="B22" s="47" t="s">
        <v>1200</v>
      </c>
      <c r="C22" s="46"/>
      <c r="D22" s="46"/>
      <c r="E22" s="46"/>
      <c r="F22" s="46"/>
      <c r="G22" s="46"/>
      <c r="H22" s="46"/>
      <c r="I22" s="46"/>
      <c r="J22" s="46"/>
      <c r="K22" s="46"/>
      <c r="L22" s="46"/>
      <c r="M22" s="46"/>
      <c r="N22" s="39" t="s">
        <v>1440</v>
      </c>
      <c r="O22" s="46"/>
      <c r="P22" s="39" t="s">
        <v>1441</v>
      </c>
      <c r="Q22" s="102">
        <v>5.0137879E9</v>
      </c>
      <c r="R22" s="55" t="str">
        <f>HYPERLINK("mailto:dgrace@hardingrace.com#","dgrace@hardingrace.com")</f>
        <v>dgrace@hardingrace.com</v>
      </c>
      <c r="S22" s="73">
        <v>5.013766337E9</v>
      </c>
      <c r="T22" s="73" t="s">
        <v>1445</v>
      </c>
      <c r="U22" s="73" t="s">
        <v>1188</v>
      </c>
      <c r="V22" s="93" t="s">
        <v>976</v>
      </c>
      <c r="W22" s="117">
        <v>72201.0</v>
      </c>
      <c r="X22" s="118"/>
      <c r="Y22" s="119"/>
      <c r="Z22" s="100"/>
      <c r="AA22" s="100"/>
      <c r="AB22" s="120"/>
      <c r="AC22" s="121" t="s">
        <v>773</v>
      </c>
      <c r="AD22" s="14"/>
      <c r="AE22" s="9"/>
      <c r="AF22" s="9"/>
      <c r="AG22" s="28"/>
      <c r="AH22" s="28"/>
      <c r="AI22" s="28"/>
      <c r="AJ22" s="28"/>
      <c r="AK22" s="28"/>
      <c r="AL22" s="28"/>
      <c r="AM22" s="28"/>
      <c r="AN22" s="28"/>
    </row>
    <row r="23" ht="16.5" customHeight="1">
      <c r="A23" s="91" t="s">
        <v>168</v>
      </c>
      <c r="B23" s="47">
        <v>0.0</v>
      </c>
      <c r="C23" s="46"/>
      <c r="D23" s="46"/>
      <c r="E23" s="46"/>
      <c r="F23" s="46"/>
      <c r="G23" s="46"/>
      <c r="H23" s="46"/>
      <c r="I23" s="46"/>
      <c r="J23" s="46"/>
      <c r="K23" s="46"/>
      <c r="L23" s="46"/>
      <c r="M23" s="46"/>
      <c r="N23" s="39" t="s">
        <v>1462</v>
      </c>
      <c r="O23" s="47">
        <v>30109.0</v>
      </c>
      <c r="P23" s="39" t="s">
        <v>1463</v>
      </c>
      <c r="Q23" s="93" t="s">
        <v>1464</v>
      </c>
      <c r="R23" s="55" t="str">
        <f>HYPERLINK("mailto:jgraif@gbmlawpc.com#","jgraif@gbmlawpc.com")</f>
        <v>jgraif@gbmlawpc.com</v>
      </c>
      <c r="S23" s="93" t="s">
        <v>1468</v>
      </c>
      <c r="T23" s="73" t="s">
        <v>1470</v>
      </c>
      <c r="U23" s="73" t="s">
        <v>177</v>
      </c>
      <c r="V23" s="93" t="s">
        <v>168</v>
      </c>
      <c r="W23" s="96">
        <v>85004.0</v>
      </c>
      <c r="X23" s="55" t="str">
        <f>HYPERLINK("http://www.gbmlawpc.com/#","www.gbmlawpc.com")</f>
        <v>www.gbmlawpc.com</v>
      </c>
      <c r="Y23" s="98">
        <v>40569.0</v>
      </c>
      <c r="Z23" s="100">
        <v>235.0</v>
      </c>
      <c r="AA23" s="39" t="s">
        <v>1260</v>
      </c>
      <c r="AB23" s="100">
        <v>105.0</v>
      </c>
      <c r="AC23" s="39" t="s">
        <v>1471</v>
      </c>
      <c r="AD23" s="14"/>
      <c r="AE23" s="9"/>
      <c r="AF23" s="9"/>
      <c r="AG23" s="28"/>
      <c r="AH23" s="28"/>
      <c r="AI23" s="28"/>
      <c r="AJ23" s="28"/>
      <c r="AK23" s="28"/>
      <c r="AL23" s="28"/>
      <c r="AM23" s="28"/>
      <c r="AN23" s="28"/>
    </row>
    <row r="24" ht="30.0" customHeight="1">
      <c r="A24" s="91" t="s">
        <v>168</v>
      </c>
      <c r="B24" s="47" t="s">
        <v>1472</v>
      </c>
      <c r="C24" s="46"/>
      <c r="D24" s="46"/>
      <c r="E24" s="46"/>
      <c r="F24" s="46"/>
      <c r="G24" s="46"/>
      <c r="H24" s="46"/>
      <c r="I24" s="46"/>
      <c r="J24" s="46"/>
      <c r="K24" s="46"/>
      <c r="L24" s="46"/>
      <c r="M24" s="46"/>
      <c r="N24" s="39" t="s">
        <v>1473</v>
      </c>
      <c r="O24" s="122">
        <v>2589.0</v>
      </c>
      <c r="P24" s="123" t="s">
        <v>1476</v>
      </c>
      <c r="Q24" s="93" t="s">
        <v>1489</v>
      </c>
      <c r="R24" s="94" t="str">
        <f>HYPERLINK("mailto:mludwig@jshfirm.com#","mludwig@jshfirm.com")</f>
        <v>mludwig@jshfirm.com</v>
      </c>
      <c r="S24" s="93" t="s">
        <v>1494</v>
      </c>
      <c r="T24" s="73" t="s">
        <v>1495</v>
      </c>
      <c r="U24" s="73" t="s">
        <v>177</v>
      </c>
      <c r="V24" s="93" t="s">
        <v>168</v>
      </c>
      <c r="W24" s="96">
        <v>85012.0</v>
      </c>
      <c r="X24" s="73" t="s">
        <v>1496</v>
      </c>
      <c r="Y24" s="98">
        <v>39448.0</v>
      </c>
      <c r="Z24" s="100">
        <v>185.0</v>
      </c>
      <c r="AA24" s="100">
        <v>175.0</v>
      </c>
      <c r="AB24" s="100">
        <v>115.0</v>
      </c>
      <c r="AC24" s="39" t="s">
        <v>1497</v>
      </c>
      <c r="AD24" s="14"/>
      <c r="AE24" s="9"/>
      <c r="AF24" s="9"/>
      <c r="AG24" s="28"/>
      <c r="AH24" s="28"/>
      <c r="AI24" s="28"/>
      <c r="AJ24" s="28"/>
      <c r="AK24" s="28"/>
      <c r="AL24" s="28"/>
      <c r="AM24" s="28"/>
      <c r="AN24" s="28"/>
    </row>
    <row r="25" ht="30.0" customHeight="1">
      <c r="A25" s="91" t="s">
        <v>168</v>
      </c>
      <c r="B25" s="47" t="s">
        <v>1200</v>
      </c>
      <c r="C25" s="46"/>
      <c r="D25" s="46"/>
      <c r="E25" s="46"/>
      <c r="F25" s="46"/>
      <c r="G25" s="46"/>
      <c r="H25" s="46"/>
      <c r="I25" s="46"/>
      <c r="J25" s="46"/>
      <c r="K25" s="46"/>
      <c r="L25" s="46"/>
      <c r="M25" s="46"/>
      <c r="N25" s="39" t="s">
        <v>1498</v>
      </c>
      <c r="O25" s="124"/>
      <c r="P25" s="39" t="s">
        <v>1507</v>
      </c>
      <c r="Q25" s="102">
        <v>4.802369788E9</v>
      </c>
      <c r="R25" s="55" t="str">
        <f>HYPERLINK("mailto:amelton@lwllp.com;rberens@lwllp.com#","amelton@lwllp.com;rberens@lwllp.com")</f>
        <v>amelton@lwllp.com;rberens@lwllp.com</v>
      </c>
      <c r="S25" s="102"/>
      <c r="T25" s="73" t="s">
        <v>1510</v>
      </c>
      <c r="U25" s="73" t="s">
        <v>177</v>
      </c>
      <c r="V25" s="93" t="s">
        <v>168</v>
      </c>
      <c r="W25" s="96">
        <v>85012.0</v>
      </c>
      <c r="X25" s="75"/>
      <c r="Y25" s="98"/>
      <c r="Z25" s="100"/>
      <c r="AA25" s="100"/>
      <c r="AB25" s="100"/>
      <c r="AC25" s="39" t="s">
        <v>1493</v>
      </c>
      <c r="AD25" s="14"/>
      <c r="AE25" s="9"/>
      <c r="AF25" s="9"/>
      <c r="AG25" s="28"/>
      <c r="AH25" s="28"/>
      <c r="AI25" s="28"/>
      <c r="AJ25" s="28"/>
      <c r="AK25" s="28"/>
      <c r="AL25" s="28"/>
      <c r="AM25" s="28"/>
      <c r="AN25" s="28"/>
    </row>
    <row r="26" ht="45.0" customHeight="1">
      <c r="A26" s="91" t="s">
        <v>168</v>
      </c>
      <c r="B26" s="47" t="s">
        <v>1200</v>
      </c>
      <c r="C26" s="46"/>
      <c r="D26" s="46"/>
      <c r="E26" s="46"/>
      <c r="F26" s="46"/>
      <c r="G26" s="46"/>
      <c r="H26" s="46"/>
      <c r="I26" s="46"/>
      <c r="J26" s="46"/>
      <c r="K26" s="46"/>
      <c r="L26" s="46"/>
      <c r="M26" s="46"/>
      <c r="N26" s="39" t="s">
        <v>1512</v>
      </c>
      <c r="O26" s="124"/>
      <c r="P26" s="39" t="s">
        <v>1513</v>
      </c>
      <c r="Q26" s="102">
        <v>6.022625911E9</v>
      </c>
      <c r="R26" s="125" t="str">
        <f>HYPERLINK("mailto:jmann@jsslaw.com;pwelch@jsslaw.com;rwisner@jsslaw.com;achambers@jsslaw.com#","jmann@jsslaw.com;pwelch@jsslaw.com;rwisner@jsslaw.com;achambers@jsslaw.com")</f>
        <v>jmann@jsslaw.com;pwelch@jsslaw.com;rwisner@jsslaw.com;achambers@jsslaw.com</v>
      </c>
      <c r="S26" s="102">
        <v>6.024952688E9</v>
      </c>
      <c r="T26" s="73" t="s">
        <v>1525</v>
      </c>
      <c r="U26" s="73" t="s">
        <v>177</v>
      </c>
      <c r="V26" s="93" t="s">
        <v>168</v>
      </c>
      <c r="W26" s="93" t="s">
        <v>1527</v>
      </c>
      <c r="X26" s="75"/>
      <c r="Y26" s="98"/>
      <c r="Z26" s="100"/>
      <c r="AA26" s="100"/>
      <c r="AB26" s="100"/>
      <c r="AC26" s="39" t="s">
        <v>773</v>
      </c>
      <c r="AD26" s="14"/>
      <c r="AE26" s="9"/>
      <c r="AF26" s="9"/>
      <c r="AG26" s="28"/>
      <c r="AH26" s="28"/>
      <c r="AI26" s="28"/>
      <c r="AJ26" s="28"/>
      <c r="AK26" s="28"/>
      <c r="AL26" s="28"/>
      <c r="AM26" s="28"/>
      <c r="AN26" s="28"/>
    </row>
    <row r="27" ht="30.0" customHeight="1">
      <c r="A27" s="91" t="s">
        <v>168</v>
      </c>
      <c r="B27" s="47">
        <v>1.0</v>
      </c>
      <c r="C27" s="46"/>
      <c r="D27" s="46"/>
      <c r="E27" s="46"/>
      <c r="F27" s="46"/>
      <c r="G27" s="46"/>
      <c r="H27" s="46"/>
      <c r="I27" s="46"/>
      <c r="J27" s="46"/>
      <c r="K27" s="46"/>
      <c r="L27" s="46"/>
      <c r="M27" s="46"/>
      <c r="N27" s="39" t="s">
        <v>1530</v>
      </c>
      <c r="O27" s="47">
        <v>15133.0</v>
      </c>
      <c r="P27" s="39" t="s">
        <v>1531</v>
      </c>
      <c r="Q27" s="47" t="s">
        <v>1532</v>
      </c>
      <c r="R27" s="55" t="str">
        <f>HYPERLINK("mailto:Obert@lbbslaw.com#","Obert@lbbslaw.com")</f>
        <v>Obert@lbbslaw.com</v>
      </c>
      <c r="S27" s="102">
        <v>6.02385104E9</v>
      </c>
      <c r="T27" s="73" t="s">
        <v>1535</v>
      </c>
      <c r="U27" s="73" t="s">
        <v>177</v>
      </c>
      <c r="V27" s="93" t="s">
        <v>168</v>
      </c>
      <c r="W27" s="96">
        <v>85012.0</v>
      </c>
      <c r="X27" s="55" t="str">
        <f>HYPERLINK("http://www.lbbslaw.com/#","www.lbbslaw.com")</f>
        <v>www.lbbslaw.com</v>
      </c>
      <c r="Y27" s="98">
        <v>40627.0</v>
      </c>
      <c r="Z27" s="100">
        <v>175.0</v>
      </c>
      <c r="AA27" s="100">
        <v>160.0</v>
      </c>
      <c r="AB27" s="100">
        <v>110.0</v>
      </c>
      <c r="AC27" s="39" t="s">
        <v>1534</v>
      </c>
      <c r="AD27" s="14"/>
      <c r="AE27" s="9"/>
      <c r="AF27" s="9"/>
      <c r="AG27" s="28"/>
      <c r="AH27" s="28"/>
      <c r="AI27" s="28"/>
      <c r="AJ27" s="28"/>
      <c r="AK27" s="28"/>
      <c r="AL27" s="28"/>
      <c r="AM27" s="28"/>
      <c r="AN27" s="28"/>
    </row>
    <row r="28" ht="30.0" customHeight="1">
      <c r="A28" s="91" t="s">
        <v>605</v>
      </c>
      <c r="B28" s="47" t="s">
        <v>1472</v>
      </c>
      <c r="C28" s="46"/>
      <c r="D28" s="46"/>
      <c r="E28" s="46"/>
      <c r="F28" s="46"/>
      <c r="G28" s="46"/>
      <c r="H28" s="46"/>
      <c r="I28" s="46"/>
      <c r="J28" s="46"/>
      <c r="K28" s="46"/>
      <c r="L28" s="46"/>
      <c r="M28" s="46"/>
      <c r="N28" s="39" t="s">
        <v>1539</v>
      </c>
      <c r="O28" s="47">
        <v>8137.0</v>
      </c>
      <c r="P28" s="123" t="s">
        <v>1540</v>
      </c>
      <c r="Q28" s="93" t="s">
        <v>1541</v>
      </c>
      <c r="R28" s="94" t="str">
        <f>HYPERLINK("mailto:achapman@cgdlaw.com#"," achapman@cgdlaw.com")</f>
        <v> achapman@cgdlaw.com</v>
      </c>
      <c r="S28" s="93" t="s">
        <v>1545</v>
      </c>
      <c r="T28" s="73" t="s">
        <v>1546</v>
      </c>
      <c r="U28" s="73" t="s">
        <v>1378</v>
      </c>
      <c r="V28" s="93" t="s">
        <v>605</v>
      </c>
      <c r="W28" s="96">
        <v>90064.0</v>
      </c>
      <c r="X28" s="73" t="s">
        <v>1547</v>
      </c>
      <c r="Y28" s="98">
        <v>39448.0</v>
      </c>
      <c r="Z28" s="100">
        <v>185.0</v>
      </c>
      <c r="AA28" s="100">
        <v>175.0</v>
      </c>
      <c r="AB28" s="100">
        <v>85.0</v>
      </c>
      <c r="AC28" s="39" t="s">
        <v>1548</v>
      </c>
      <c r="AD28" s="14"/>
      <c r="AE28" s="9"/>
      <c r="AF28" s="9"/>
      <c r="AG28" s="28"/>
      <c r="AH28" s="28"/>
      <c r="AI28" s="28"/>
      <c r="AJ28" s="28"/>
      <c r="AK28" s="28"/>
      <c r="AL28" s="28"/>
      <c r="AM28" s="28"/>
      <c r="AN28" s="28"/>
    </row>
    <row r="29" ht="45.0" customHeight="1">
      <c r="A29" s="91" t="s">
        <v>605</v>
      </c>
      <c r="B29" s="47">
        <v>2.0</v>
      </c>
      <c r="C29" s="46"/>
      <c r="D29" s="46"/>
      <c r="E29" s="46"/>
      <c r="F29" s="46"/>
      <c r="G29" s="46"/>
      <c r="H29" s="46"/>
      <c r="I29" s="46"/>
      <c r="J29" s="46"/>
      <c r="K29" s="46"/>
      <c r="L29" s="46"/>
      <c r="M29" s="46"/>
      <c r="N29" s="39" t="s">
        <v>1563</v>
      </c>
      <c r="O29" s="47">
        <v>2763.0</v>
      </c>
      <c r="P29" s="39" t="s">
        <v>1564</v>
      </c>
      <c r="Q29" s="93" t="s">
        <v>1565</v>
      </c>
      <c r="R29" s="55" t="str">
        <f>HYPERLINK("mailto:recheguren@cernlaw.com#","recheguren@cernlaw.com")</f>
        <v>recheguren@cernlaw.com</v>
      </c>
      <c r="S29" s="93" t="s">
        <v>1569</v>
      </c>
      <c r="T29" s="73" t="s">
        <v>1571</v>
      </c>
      <c r="U29" s="73" t="s">
        <v>1572</v>
      </c>
      <c r="V29" s="93" t="s">
        <v>605</v>
      </c>
      <c r="W29" s="96">
        <v>94612.0</v>
      </c>
      <c r="X29" s="75"/>
      <c r="Y29" s="98">
        <v>40107.0</v>
      </c>
      <c r="Z29" s="126">
        <v>235.0</v>
      </c>
      <c r="AA29" s="100">
        <v>205.0</v>
      </c>
      <c r="AB29" s="100">
        <v>120.0</v>
      </c>
      <c r="AC29" s="39" t="s">
        <v>1581</v>
      </c>
      <c r="AD29" s="14"/>
      <c r="AE29" s="9"/>
      <c r="AF29" s="9"/>
      <c r="AG29" s="28"/>
      <c r="AH29" s="28"/>
      <c r="AI29" s="28"/>
      <c r="AJ29" s="28"/>
      <c r="AK29" s="28"/>
      <c r="AL29" s="28"/>
      <c r="AM29" s="28"/>
      <c r="AN29" s="28"/>
    </row>
    <row r="30" ht="16.5" customHeight="1">
      <c r="A30" s="91" t="s">
        <v>605</v>
      </c>
      <c r="B30" s="47">
        <v>0.0</v>
      </c>
      <c r="C30" s="46"/>
      <c r="D30" s="46"/>
      <c r="E30" s="46"/>
      <c r="F30" s="46"/>
      <c r="G30" s="46"/>
      <c r="H30" s="46"/>
      <c r="I30" s="46"/>
      <c r="J30" s="46"/>
      <c r="K30" s="46"/>
      <c r="L30" s="46"/>
      <c r="M30" s="46"/>
      <c r="N30" s="39" t="s">
        <v>1583</v>
      </c>
      <c r="O30" s="47">
        <v>30109.0</v>
      </c>
      <c r="P30" s="39" t="s">
        <v>1463</v>
      </c>
      <c r="Q30" s="93" t="s">
        <v>1464</v>
      </c>
      <c r="R30" s="55" t="str">
        <f>HYPERLINK("mailto:jgraif@gbmlawpc.com#","jgraif@gbmlawpc.com")</f>
        <v>jgraif@gbmlawpc.com</v>
      </c>
      <c r="S30" s="93" t="s">
        <v>1468</v>
      </c>
      <c r="T30" s="73" t="s">
        <v>1470</v>
      </c>
      <c r="U30" s="73" t="s">
        <v>177</v>
      </c>
      <c r="V30" s="93" t="s">
        <v>168</v>
      </c>
      <c r="W30" s="96">
        <v>85004.0</v>
      </c>
      <c r="X30" s="55" t="str">
        <f>HYPERLINK("http://www.gbmlawpc.com/#","www.gbmlawpc.com")</f>
        <v>www.gbmlawpc.com</v>
      </c>
      <c r="Y30" s="98">
        <v>40569.0</v>
      </c>
      <c r="Z30" s="100">
        <v>235.0</v>
      </c>
      <c r="AA30" s="39" t="s">
        <v>1260</v>
      </c>
      <c r="AB30" s="100">
        <v>105.0</v>
      </c>
      <c r="AC30" s="39" t="s">
        <v>1595</v>
      </c>
      <c r="AD30" s="14"/>
      <c r="AE30" s="9"/>
      <c r="AF30" s="9"/>
      <c r="AG30" s="28"/>
      <c r="AH30" s="28"/>
      <c r="AI30" s="28"/>
      <c r="AJ30" s="28"/>
      <c r="AK30" s="28"/>
      <c r="AL30" s="28"/>
      <c r="AM30" s="28"/>
      <c r="AN30" s="28"/>
    </row>
    <row r="31" ht="16.5" customHeight="1">
      <c r="A31" s="91" t="s">
        <v>605</v>
      </c>
      <c r="B31" s="47" t="s">
        <v>1200</v>
      </c>
      <c r="C31" s="46"/>
      <c r="D31" s="46"/>
      <c r="E31" s="46"/>
      <c r="F31" s="46"/>
      <c r="G31" s="46"/>
      <c r="H31" s="46"/>
      <c r="I31" s="46"/>
      <c r="J31" s="46"/>
      <c r="K31" s="46"/>
      <c r="L31" s="46"/>
      <c r="M31" s="46"/>
      <c r="N31" s="39" t="s">
        <v>1600</v>
      </c>
      <c r="O31" s="46"/>
      <c r="P31" s="39" t="s">
        <v>1602</v>
      </c>
      <c r="Q31" s="102">
        <v>7.02458579E9</v>
      </c>
      <c r="R31" s="55" t="str">
        <f>HYPERLINK("mailto:kfaux@fauxlaw.com#","kfaux@fauxlaw.com")</f>
        <v>kfaux@fauxlaw.com</v>
      </c>
      <c r="S31" s="102">
        <v>7.024585794E9</v>
      </c>
      <c r="T31" s="73" t="s">
        <v>1605</v>
      </c>
      <c r="U31" s="73" t="s">
        <v>1606</v>
      </c>
      <c r="V31" s="93" t="s">
        <v>1608</v>
      </c>
      <c r="W31" s="96">
        <v>89014.0</v>
      </c>
      <c r="X31" s="127"/>
      <c r="Y31" s="98"/>
      <c r="Z31" s="100"/>
      <c r="AA31" s="100"/>
      <c r="AB31" s="100"/>
      <c r="AC31" s="39" t="s">
        <v>773</v>
      </c>
      <c r="AD31" s="14"/>
      <c r="AE31" s="9"/>
      <c r="AF31" s="9"/>
      <c r="AG31" s="28"/>
      <c r="AH31" s="28"/>
      <c r="AI31" s="28"/>
      <c r="AJ31" s="28"/>
      <c r="AK31" s="28"/>
      <c r="AL31" s="28"/>
      <c r="AM31" s="28"/>
      <c r="AN31" s="28"/>
    </row>
    <row r="32" ht="46.5" customHeight="1">
      <c r="A32" s="91" t="s">
        <v>605</v>
      </c>
      <c r="B32" s="47" t="s">
        <v>1200</v>
      </c>
      <c r="C32" s="46"/>
      <c r="D32" s="46"/>
      <c r="E32" s="46"/>
      <c r="F32" s="46"/>
      <c r="G32" s="46"/>
      <c r="H32" s="46"/>
      <c r="I32" s="46"/>
      <c r="J32" s="46"/>
      <c r="K32" s="46"/>
      <c r="L32" s="46"/>
      <c r="M32" s="46"/>
      <c r="N32" s="39" t="s">
        <v>1628</v>
      </c>
      <c r="O32" s="46"/>
      <c r="P32" s="39" t="s">
        <v>1629</v>
      </c>
      <c r="Q32" s="102">
        <v>9.494778068E9</v>
      </c>
      <c r="R32" s="55" t="str">
        <f>HYPERLINK("mailto:ls@salamiradmorrow.com#","ls@salamiradmorrow.com")</f>
        <v>ls@salamiradmorrow.com</v>
      </c>
      <c r="S32" s="102">
        <v>9.494778069E9</v>
      </c>
      <c r="T32" s="73" t="s">
        <v>1632</v>
      </c>
      <c r="U32" s="73" t="s">
        <v>1633</v>
      </c>
      <c r="V32" s="93" t="s">
        <v>605</v>
      </c>
      <c r="W32" s="96">
        <v>92612.0</v>
      </c>
      <c r="X32" s="127"/>
      <c r="Y32" s="98"/>
      <c r="Z32" s="100"/>
      <c r="AA32" s="100"/>
      <c r="AB32" s="100"/>
      <c r="AC32" s="39" t="s">
        <v>1634</v>
      </c>
      <c r="AD32" s="14"/>
      <c r="AE32" s="9"/>
      <c r="AF32" s="9"/>
      <c r="AG32" s="28"/>
      <c r="AH32" s="28"/>
      <c r="AI32" s="28"/>
      <c r="AJ32" s="28"/>
      <c r="AK32" s="28"/>
      <c r="AL32" s="28"/>
      <c r="AM32" s="28"/>
      <c r="AN32" s="28"/>
    </row>
    <row r="33" ht="19.5" customHeight="1">
      <c r="A33" s="91" t="s">
        <v>605</v>
      </c>
      <c r="B33" s="47" t="s">
        <v>1200</v>
      </c>
      <c r="C33" s="46"/>
      <c r="D33" s="46"/>
      <c r="E33" s="46"/>
      <c r="F33" s="46"/>
      <c r="G33" s="46"/>
      <c r="H33" s="46"/>
      <c r="I33" s="46"/>
      <c r="J33" s="46"/>
      <c r="K33" s="46"/>
      <c r="L33" s="46"/>
      <c r="M33" s="46"/>
      <c r="N33" s="39" t="s">
        <v>1639</v>
      </c>
      <c r="O33" s="46"/>
      <c r="P33" s="39" t="s">
        <v>1640</v>
      </c>
      <c r="Q33" s="102">
        <v>2.13688008E9</v>
      </c>
      <c r="R33" s="55" t="str">
        <f>HYPERLINK("mailto:dtd@amclaw.com#","dtd@amclaw.com")</f>
        <v>dtd@amclaw.com</v>
      </c>
      <c r="S33" s="102">
        <v>2.136227594E9</v>
      </c>
      <c r="T33" s="73" t="s">
        <v>1643</v>
      </c>
      <c r="U33" s="73" t="s">
        <v>1378</v>
      </c>
      <c r="V33" s="93" t="s">
        <v>605</v>
      </c>
      <c r="W33" s="93" t="s">
        <v>1644</v>
      </c>
      <c r="X33" s="127"/>
      <c r="Y33" s="98"/>
      <c r="Z33" s="100"/>
      <c r="AA33" s="100"/>
      <c r="AB33" s="100"/>
      <c r="AC33" s="39" t="s">
        <v>773</v>
      </c>
      <c r="AD33" s="14"/>
      <c r="AE33" s="9"/>
      <c r="AF33" s="9"/>
      <c r="AG33" s="28"/>
      <c r="AH33" s="28"/>
      <c r="AI33" s="28"/>
      <c r="AJ33" s="28"/>
      <c r="AK33" s="28"/>
      <c r="AL33" s="28"/>
      <c r="AM33" s="28"/>
      <c r="AN33" s="28"/>
    </row>
    <row r="34" ht="19.5" customHeight="1">
      <c r="A34" s="91" t="s">
        <v>605</v>
      </c>
      <c r="B34" s="47" t="s">
        <v>1200</v>
      </c>
      <c r="C34" s="46"/>
      <c r="D34" s="46"/>
      <c r="E34" s="46"/>
      <c r="F34" s="46"/>
      <c r="G34" s="46"/>
      <c r="H34" s="46"/>
      <c r="I34" s="46"/>
      <c r="J34" s="46"/>
      <c r="K34" s="46"/>
      <c r="L34" s="46"/>
      <c r="M34" s="46"/>
      <c r="N34" s="39" t="s">
        <v>1657</v>
      </c>
      <c r="O34" s="46"/>
      <c r="P34" s="39" t="s">
        <v>1658</v>
      </c>
      <c r="Q34" s="102">
        <v>3.107859116E9</v>
      </c>
      <c r="R34" s="55" t="str">
        <f>HYPERLINK("mailto:cgascou@gascouhopkins.com#","cgascou@gascouhopkins.com")</f>
        <v>cgascou@gascouhopkins.com</v>
      </c>
      <c r="S34" s="102">
        <v>3.107859149E9</v>
      </c>
      <c r="T34" s="73" t="s">
        <v>1661</v>
      </c>
      <c r="U34" s="73" t="s">
        <v>1378</v>
      </c>
      <c r="V34" s="93" t="s">
        <v>605</v>
      </c>
      <c r="W34" s="96">
        <v>90067.0</v>
      </c>
      <c r="X34" s="127"/>
      <c r="Y34" s="98"/>
      <c r="Z34" s="100"/>
      <c r="AA34" s="100"/>
      <c r="AB34" s="100"/>
      <c r="AC34" s="39" t="s">
        <v>773</v>
      </c>
      <c r="AD34" s="14"/>
      <c r="AE34" s="9"/>
      <c r="AF34" s="9"/>
      <c r="AG34" s="28"/>
      <c r="AH34" s="28"/>
      <c r="AI34" s="28"/>
      <c r="AJ34" s="28"/>
      <c r="AK34" s="28"/>
      <c r="AL34" s="28"/>
      <c r="AM34" s="28"/>
      <c r="AN34" s="28"/>
    </row>
    <row r="35" ht="28.5" customHeight="1">
      <c r="A35" s="91" t="s">
        <v>605</v>
      </c>
      <c r="B35" s="47" t="s">
        <v>1200</v>
      </c>
      <c r="C35" s="46"/>
      <c r="D35" s="46"/>
      <c r="E35" s="46"/>
      <c r="F35" s="46"/>
      <c r="G35" s="46"/>
      <c r="H35" s="46"/>
      <c r="I35" s="46"/>
      <c r="J35" s="46"/>
      <c r="K35" s="46"/>
      <c r="L35" s="46"/>
      <c r="M35" s="46"/>
      <c r="N35" s="39" t="s">
        <v>1663</v>
      </c>
      <c r="O35" s="46"/>
      <c r="P35" s="39" t="s">
        <v>1664</v>
      </c>
      <c r="Q35" s="93" t="s">
        <v>1665</v>
      </c>
      <c r="R35" s="55" t="str">
        <f>HYPERLINK("mailto:jcurran@wolkincurran.com#","jcurran@wolkincurran.com")</f>
        <v>jcurran@wolkincurran.com</v>
      </c>
      <c r="S35" s="102">
        <v>4.159824328E9</v>
      </c>
      <c r="T35" s="73" t="s">
        <v>1668</v>
      </c>
      <c r="U35" s="73" t="s">
        <v>1669</v>
      </c>
      <c r="V35" s="93" t="s">
        <v>605</v>
      </c>
      <c r="W35" s="96">
        <v>94111.0</v>
      </c>
      <c r="X35" s="127"/>
      <c r="Y35" s="98"/>
      <c r="Z35" s="100"/>
      <c r="AA35" s="100"/>
      <c r="AB35" s="100"/>
      <c r="AC35" s="39" t="s">
        <v>1670</v>
      </c>
      <c r="AD35" s="14"/>
      <c r="AE35" s="9"/>
      <c r="AF35" s="9"/>
      <c r="AG35" s="28"/>
      <c r="AH35" s="28"/>
      <c r="AI35" s="28"/>
      <c r="AJ35" s="28"/>
      <c r="AK35" s="28"/>
      <c r="AL35" s="28"/>
      <c r="AM35" s="28"/>
      <c r="AN35" s="28"/>
    </row>
    <row r="36" ht="16.5" customHeight="1">
      <c r="A36" s="91" t="s">
        <v>605</v>
      </c>
      <c r="B36" s="47" t="s">
        <v>1200</v>
      </c>
      <c r="C36" s="46"/>
      <c r="D36" s="46"/>
      <c r="E36" s="46"/>
      <c r="F36" s="46"/>
      <c r="G36" s="46"/>
      <c r="H36" s="46"/>
      <c r="I36" s="46"/>
      <c r="J36" s="46"/>
      <c r="K36" s="46"/>
      <c r="L36" s="46"/>
      <c r="M36" s="46"/>
      <c r="N36" s="39" t="s">
        <v>1673</v>
      </c>
      <c r="O36" s="46"/>
      <c r="P36" s="39" t="s">
        <v>1674</v>
      </c>
      <c r="Q36" s="102">
        <v>4.1577733E9</v>
      </c>
      <c r="R36" s="55" t="str">
        <f>HYPERLINK("mailto:ksolan@solanpark.com#","ksolan@solanpark.com")</f>
        <v>ksolan@solanpark.com</v>
      </c>
      <c r="S36" s="102">
        <v>4.157773301E9</v>
      </c>
      <c r="T36" s="73" t="s">
        <v>1685</v>
      </c>
      <c r="U36" s="73" t="s">
        <v>1669</v>
      </c>
      <c r="V36" s="93" t="s">
        <v>605</v>
      </c>
      <c r="W36" s="96">
        <v>94105.0</v>
      </c>
      <c r="X36" s="127"/>
      <c r="Y36" s="98"/>
      <c r="Z36" s="100"/>
      <c r="AA36" s="100"/>
      <c r="AB36" s="100"/>
      <c r="AC36" s="39" t="s">
        <v>773</v>
      </c>
      <c r="AD36" s="14"/>
      <c r="AE36" s="9"/>
      <c r="AF36" s="9"/>
      <c r="AG36" s="28"/>
      <c r="AH36" s="28"/>
      <c r="AI36" s="28"/>
      <c r="AJ36" s="28"/>
      <c r="AK36" s="28"/>
      <c r="AL36" s="28"/>
      <c r="AM36" s="28"/>
      <c r="AN36" s="28"/>
    </row>
    <row r="37" ht="45.0" customHeight="1">
      <c r="A37" s="105" t="s">
        <v>1686</v>
      </c>
      <c r="B37" s="106" t="s">
        <v>1331</v>
      </c>
      <c r="C37" s="107"/>
      <c r="D37" s="107"/>
      <c r="E37" s="107"/>
      <c r="F37" s="107"/>
      <c r="G37" s="107"/>
      <c r="H37" s="107"/>
      <c r="I37" s="107"/>
      <c r="J37" s="107"/>
      <c r="K37" s="107"/>
      <c r="L37" s="107"/>
      <c r="M37" s="107"/>
      <c r="N37" s="105" t="s">
        <v>1688</v>
      </c>
      <c r="O37" s="106">
        <v>35581.0</v>
      </c>
      <c r="P37" s="105" t="s">
        <v>1690</v>
      </c>
      <c r="Q37" s="128">
        <v>8.054977706E9</v>
      </c>
      <c r="R37" s="109" t="str">
        <f>HYPERLINK("mailto:ssoltman@slfesq.com#","ssoltman@slfesq.com")</f>
        <v>ssoltman@slfesq.com</v>
      </c>
      <c r="S37" s="128">
        <v>8.054971147E9</v>
      </c>
      <c r="T37" s="110" t="s">
        <v>1710</v>
      </c>
      <c r="U37" s="110" t="s">
        <v>1711</v>
      </c>
      <c r="V37" s="108" t="s">
        <v>605</v>
      </c>
      <c r="W37" s="129">
        <v>91361.0</v>
      </c>
      <c r="X37" s="109" t="str">
        <f>HYPERLINK("http://www.slfwlaw.com/#","www.slfwlaw.com")</f>
        <v>www.slfwlaw.com</v>
      </c>
      <c r="Y37" s="130">
        <v>41907.0</v>
      </c>
      <c r="Z37" s="114">
        <v>225.0</v>
      </c>
      <c r="AA37" s="114">
        <v>185.0</v>
      </c>
      <c r="AB37" s="114">
        <v>85.0</v>
      </c>
      <c r="AC37" s="105" t="s">
        <v>1727</v>
      </c>
      <c r="AD37" s="14"/>
      <c r="AE37" s="9"/>
      <c r="AF37" s="9"/>
      <c r="AG37" s="28"/>
      <c r="AH37" s="28"/>
      <c r="AI37" s="28"/>
      <c r="AJ37" s="28"/>
      <c r="AK37" s="28"/>
      <c r="AL37" s="28"/>
      <c r="AM37" s="28"/>
      <c r="AN37" s="28"/>
    </row>
    <row r="38" ht="45.0" customHeight="1">
      <c r="A38" s="91" t="s">
        <v>1058</v>
      </c>
      <c r="B38" s="47">
        <v>0.0</v>
      </c>
      <c r="C38" s="46"/>
      <c r="D38" s="46"/>
      <c r="E38" s="46"/>
      <c r="F38" s="46"/>
      <c r="G38" s="46"/>
      <c r="H38" s="46"/>
      <c r="I38" s="46"/>
      <c r="J38" s="46"/>
      <c r="K38" s="46"/>
      <c r="L38" s="46"/>
      <c r="M38" s="46"/>
      <c r="N38" s="39" t="s">
        <v>1730</v>
      </c>
      <c r="O38" s="47">
        <v>35653.0</v>
      </c>
      <c r="P38" s="39" t="s">
        <v>1738</v>
      </c>
      <c r="Q38" s="93" t="s">
        <v>1740</v>
      </c>
      <c r="R38" s="55" t="str">
        <f>HYPERLINK("mailto:dstevens@celaw.com#","dstevens@celaw.com")</f>
        <v>dstevens@celaw.com</v>
      </c>
      <c r="S38" s="93" t="s">
        <v>1743</v>
      </c>
      <c r="T38" s="73" t="s">
        <v>1745</v>
      </c>
      <c r="U38" s="73" t="s">
        <v>1746</v>
      </c>
      <c r="V38" s="93" t="s">
        <v>1058</v>
      </c>
      <c r="W38" s="96">
        <v>80302.0</v>
      </c>
      <c r="X38" s="75"/>
      <c r="Y38" s="98">
        <v>40107.0</v>
      </c>
      <c r="Z38" s="100">
        <v>165.0</v>
      </c>
      <c r="AA38" s="100">
        <v>160.0</v>
      </c>
      <c r="AB38" s="100">
        <v>85.0</v>
      </c>
      <c r="AC38" s="39" t="s">
        <v>1753</v>
      </c>
      <c r="AD38" s="14"/>
      <c r="AE38" s="9"/>
      <c r="AF38" s="9"/>
      <c r="AG38" s="28"/>
      <c r="AH38" s="28"/>
      <c r="AI38" s="28"/>
      <c r="AJ38" s="28"/>
      <c r="AK38" s="28"/>
      <c r="AL38" s="28"/>
      <c r="AM38" s="28"/>
      <c r="AN38" s="28"/>
    </row>
    <row r="39" ht="16.5" customHeight="1">
      <c r="A39" s="91" t="s">
        <v>1058</v>
      </c>
      <c r="B39" s="47">
        <v>2.0</v>
      </c>
      <c r="C39" s="46"/>
      <c r="D39" s="46"/>
      <c r="E39" s="46"/>
      <c r="F39" s="46"/>
      <c r="G39" s="46"/>
      <c r="H39" s="46"/>
      <c r="I39" s="46"/>
      <c r="J39" s="46"/>
      <c r="K39" s="46"/>
      <c r="L39" s="46"/>
      <c r="M39" s="46"/>
      <c r="N39" s="39" t="s">
        <v>1754</v>
      </c>
      <c r="O39" s="47">
        <v>2568.0</v>
      </c>
      <c r="P39" s="39" t="s">
        <v>1755</v>
      </c>
      <c r="Q39" s="93" t="s">
        <v>1756</v>
      </c>
      <c r="R39" s="73" t="s">
        <v>1757</v>
      </c>
      <c r="S39" s="93" t="s">
        <v>1758</v>
      </c>
      <c r="T39" s="73" t="s">
        <v>1762</v>
      </c>
      <c r="U39" s="73" t="s">
        <v>1763</v>
      </c>
      <c r="V39" s="93" t="s">
        <v>1058</v>
      </c>
      <c r="W39" s="96">
        <v>80906.0</v>
      </c>
      <c r="X39" s="75"/>
      <c r="Y39" s="98">
        <v>39114.0</v>
      </c>
      <c r="Z39" s="100">
        <v>140.0</v>
      </c>
      <c r="AA39" s="39" t="s">
        <v>1260</v>
      </c>
      <c r="AB39" s="100">
        <v>65.0</v>
      </c>
      <c r="AC39" s="39" t="s">
        <v>1764</v>
      </c>
      <c r="AD39" s="14"/>
      <c r="AE39" s="9"/>
      <c r="AF39" s="9"/>
      <c r="AG39" s="28"/>
      <c r="AH39" s="28"/>
      <c r="AI39" s="28"/>
      <c r="AJ39" s="28"/>
      <c r="AK39" s="28"/>
      <c r="AL39" s="28"/>
      <c r="AM39" s="28"/>
      <c r="AN39" s="28"/>
    </row>
    <row r="40" ht="60.0" customHeight="1">
      <c r="A40" s="91" t="s">
        <v>1058</v>
      </c>
      <c r="B40" s="47" t="s">
        <v>1472</v>
      </c>
      <c r="C40" s="46"/>
      <c r="D40" s="46"/>
      <c r="E40" s="46"/>
      <c r="F40" s="46"/>
      <c r="G40" s="46"/>
      <c r="H40" s="46"/>
      <c r="I40" s="46"/>
      <c r="J40" s="46"/>
      <c r="K40" s="46"/>
      <c r="L40" s="46"/>
      <c r="M40" s="46"/>
      <c r="N40" s="91" t="s">
        <v>1767</v>
      </c>
      <c r="O40" s="92" t="s">
        <v>1029</v>
      </c>
      <c r="P40" s="123" t="s">
        <v>1768</v>
      </c>
      <c r="Q40" s="93" t="s">
        <v>1769</v>
      </c>
      <c r="R40" s="94" t="str">
        <f>HYPERLINK("mailto:sahale@eschelon.com#","sahale@eschelon.com")</f>
        <v>sahale@eschelon.com</v>
      </c>
      <c r="S40" s="93" t="s">
        <v>1773</v>
      </c>
      <c r="T40" s="73" t="s">
        <v>1783</v>
      </c>
      <c r="U40" s="73" t="s">
        <v>1785</v>
      </c>
      <c r="V40" s="93" t="s">
        <v>1058</v>
      </c>
      <c r="W40" s="96">
        <v>80110.0</v>
      </c>
      <c r="X40" s="75"/>
      <c r="Y40" s="98">
        <v>40107.0</v>
      </c>
      <c r="Z40" s="100">
        <v>120.0</v>
      </c>
      <c r="AA40" s="100">
        <v>90.0</v>
      </c>
      <c r="AB40" s="100">
        <v>60.0</v>
      </c>
      <c r="AC40" s="39" t="s">
        <v>187</v>
      </c>
      <c r="AD40" s="14"/>
      <c r="AE40" s="9"/>
      <c r="AF40" s="9"/>
      <c r="AG40" s="28"/>
      <c r="AH40" s="28"/>
      <c r="AI40" s="28"/>
      <c r="AJ40" s="28"/>
      <c r="AK40" s="28"/>
      <c r="AL40" s="28"/>
      <c r="AM40" s="28"/>
      <c r="AN40" s="28"/>
    </row>
    <row r="41" ht="16.5" customHeight="1">
      <c r="A41" s="91" t="s">
        <v>1058</v>
      </c>
      <c r="B41" s="47" t="s">
        <v>1200</v>
      </c>
      <c r="C41" s="46"/>
      <c r="D41" s="46"/>
      <c r="E41" s="46"/>
      <c r="F41" s="46"/>
      <c r="G41" s="46"/>
      <c r="H41" s="46"/>
      <c r="I41" s="46"/>
      <c r="J41" s="46"/>
      <c r="K41" s="46"/>
      <c r="L41" s="46"/>
      <c r="M41" s="46"/>
      <c r="N41" s="91" t="s">
        <v>1791</v>
      </c>
      <c r="O41" s="46"/>
      <c r="P41" s="39" t="s">
        <v>1792</v>
      </c>
      <c r="Q41" s="102">
        <v>3.0381212E9</v>
      </c>
      <c r="R41" s="55" t="str">
        <f>HYPERLINK("mailto:dbartlett@kbbolaw.com#","dbartlett@kbbolaw.com")</f>
        <v>dbartlett@kbbolaw.com</v>
      </c>
      <c r="S41" s="102">
        <v>3.038121212E9</v>
      </c>
      <c r="T41" s="73" t="s">
        <v>1796</v>
      </c>
      <c r="U41" s="73" t="s">
        <v>1067</v>
      </c>
      <c r="V41" s="93" t="s">
        <v>1058</v>
      </c>
      <c r="W41" s="96">
        <v>80202.0</v>
      </c>
      <c r="X41" s="75"/>
      <c r="Y41" s="98"/>
      <c r="Z41" s="100"/>
      <c r="AA41" s="100"/>
      <c r="AB41" s="100"/>
      <c r="AC41" s="39" t="s">
        <v>773</v>
      </c>
      <c r="AD41" s="14"/>
      <c r="AE41" s="9"/>
      <c r="AF41" s="9"/>
      <c r="AG41" s="28"/>
      <c r="AH41" s="28"/>
      <c r="AI41" s="28"/>
      <c r="AJ41" s="28"/>
      <c r="AK41" s="28"/>
      <c r="AL41" s="28"/>
      <c r="AM41" s="28"/>
      <c r="AN41" s="28"/>
    </row>
    <row r="42" ht="16.5" customHeight="1">
      <c r="A42" s="91" t="s">
        <v>1058</v>
      </c>
      <c r="B42" s="47" t="s">
        <v>1200</v>
      </c>
      <c r="C42" s="46"/>
      <c r="D42" s="46"/>
      <c r="E42" s="46"/>
      <c r="F42" s="46"/>
      <c r="G42" s="46"/>
      <c r="H42" s="46"/>
      <c r="I42" s="46"/>
      <c r="J42" s="46"/>
      <c r="K42" s="46"/>
      <c r="L42" s="46"/>
      <c r="M42" s="46"/>
      <c r="N42" s="91" t="s">
        <v>1798</v>
      </c>
      <c r="O42" s="46"/>
      <c r="P42" s="39" t="s">
        <v>1799</v>
      </c>
      <c r="Q42" s="102">
        <v>3.0357231E9</v>
      </c>
      <c r="R42" s="55" t="str">
        <f>HYPERLINK("mailto:jjhoseph@godinbaity.com#","jjhoseph@godinbaity.com")</f>
        <v>jjhoseph@godinbaity.com</v>
      </c>
      <c r="S42" s="102">
        <v>3.0357234E9</v>
      </c>
      <c r="T42" s="73" t="s">
        <v>1807</v>
      </c>
      <c r="U42" s="73" t="s">
        <v>1067</v>
      </c>
      <c r="V42" s="93" t="s">
        <v>1058</v>
      </c>
      <c r="W42" s="96">
        <v>80265.0</v>
      </c>
      <c r="X42" s="75"/>
      <c r="Y42" s="98"/>
      <c r="Z42" s="100"/>
      <c r="AA42" s="100"/>
      <c r="AB42" s="100"/>
      <c r="AC42" s="39" t="s">
        <v>773</v>
      </c>
      <c r="AD42" s="14"/>
      <c r="AE42" s="9"/>
      <c r="AF42" s="9"/>
      <c r="AG42" s="28"/>
      <c r="AH42" s="28"/>
      <c r="AI42" s="28"/>
      <c r="AJ42" s="28"/>
      <c r="AK42" s="28"/>
      <c r="AL42" s="28"/>
      <c r="AM42" s="28"/>
      <c r="AN42" s="28"/>
    </row>
    <row r="43" ht="30.0" customHeight="1">
      <c r="A43" s="91" t="s">
        <v>512</v>
      </c>
      <c r="B43" s="131">
        <v>2.0</v>
      </c>
      <c r="C43" s="132"/>
      <c r="D43" s="132"/>
      <c r="E43" s="132"/>
      <c r="F43" s="132"/>
      <c r="G43" s="132"/>
      <c r="H43" s="132"/>
      <c r="I43" s="132"/>
      <c r="J43" s="132"/>
      <c r="K43" s="132"/>
      <c r="L43" s="132"/>
      <c r="M43" s="132"/>
      <c r="N43" s="91" t="s">
        <v>1816</v>
      </c>
      <c r="O43" s="131">
        <v>14492.0</v>
      </c>
      <c r="P43" s="91" t="s">
        <v>1817</v>
      </c>
      <c r="Q43" s="133" t="s">
        <v>1818</v>
      </c>
      <c r="R43" s="134" t="str">
        <f>HYPERLINK("mailto:Jpingpank@csd-law.com#","Jpingpank@csd-law.com")</f>
        <v>Jpingpank@csd-law.com</v>
      </c>
      <c r="S43" s="133" t="s">
        <v>1824</v>
      </c>
      <c r="T43" s="135" t="s">
        <v>1825</v>
      </c>
      <c r="U43" s="135" t="s">
        <v>1436</v>
      </c>
      <c r="V43" s="133" t="s">
        <v>512</v>
      </c>
      <c r="W43" s="133" t="s">
        <v>1437</v>
      </c>
      <c r="X43" s="135" t="s">
        <v>1833</v>
      </c>
      <c r="Y43" s="136">
        <v>40310.0</v>
      </c>
      <c r="Z43" s="137">
        <v>195.0</v>
      </c>
      <c r="AA43" s="137">
        <v>165.0</v>
      </c>
      <c r="AB43" s="137">
        <v>85.0</v>
      </c>
      <c r="AC43" s="91" t="s">
        <v>1844</v>
      </c>
      <c r="AD43" s="138"/>
      <c r="AE43" s="139"/>
      <c r="AF43" s="139"/>
      <c r="AG43" s="28"/>
      <c r="AH43" s="28"/>
      <c r="AI43" s="28"/>
      <c r="AJ43" s="28"/>
      <c r="AK43" s="28"/>
      <c r="AL43" s="28"/>
      <c r="AM43" s="28"/>
      <c r="AN43" s="28"/>
    </row>
    <row r="44" ht="16.5" customHeight="1">
      <c r="A44" s="91" t="s">
        <v>512</v>
      </c>
      <c r="B44" s="47">
        <v>2.0</v>
      </c>
      <c r="C44" s="46"/>
      <c r="D44" s="46"/>
      <c r="E44" s="46"/>
      <c r="F44" s="46"/>
      <c r="G44" s="46"/>
      <c r="H44" s="46"/>
      <c r="I44" s="46"/>
      <c r="J44" s="46"/>
      <c r="K44" s="46"/>
      <c r="L44" s="46"/>
      <c r="M44" s="46"/>
      <c r="N44" s="39" t="s">
        <v>1855</v>
      </c>
      <c r="O44" s="47">
        <v>53024.0</v>
      </c>
      <c r="P44" s="39" t="s">
        <v>1857</v>
      </c>
      <c r="Q44" s="93" t="s">
        <v>1859</v>
      </c>
      <c r="R44" s="55" t="str">
        <f>HYPERLINK("mailto:gsquitiero@halloran-sage.com#","gsquitiero@halloran-sage.com")</f>
        <v>gsquitiero@halloran-sage.com</v>
      </c>
      <c r="S44" s="93" t="s">
        <v>1865</v>
      </c>
      <c r="T44" s="73" t="s">
        <v>1866</v>
      </c>
      <c r="U44" s="73" t="s">
        <v>1868</v>
      </c>
      <c r="V44" s="93" t="s">
        <v>512</v>
      </c>
      <c r="W44" s="96">
        <v>6510.0</v>
      </c>
      <c r="X44" s="55" t="str">
        <f>HYPERLINK("http://www.halloran-sage.com/#","http://www.halloran-sage.com")</f>
        <v>http://www.halloran-sage.com</v>
      </c>
      <c r="Y44" s="98">
        <v>41170.0</v>
      </c>
      <c r="Z44" s="100">
        <v>175.0</v>
      </c>
      <c r="AA44" s="100">
        <v>145.0</v>
      </c>
      <c r="AB44" s="100">
        <v>90.0</v>
      </c>
      <c r="AC44" s="39" t="s">
        <v>1878</v>
      </c>
      <c r="AD44" s="140"/>
      <c r="AE44" s="141"/>
      <c r="AF44" s="141"/>
      <c r="AG44" s="28"/>
      <c r="AH44" s="28"/>
      <c r="AI44" s="28"/>
      <c r="AJ44" s="28"/>
      <c r="AK44" s="28"/>
      <c r="AL44" s="28"/>
      <c r="AM44" s="28"/>
      <c r="AN44" s="28"/>
    </row>
    <row r="45" ht="16.5" customHeight="1">
      <c r="A45" s="91" t="s">
        <v>512</v>
      </c>
      <c r="B45" s="47" t="s">
        <v>1472</v>
      </c>
      <c r="C45" s="46"/>
      <c r="D45" s="46"/>
      <c r="E45" s="46"/>
      <c r="F45" s="46"/>
      <c r="G45" s="46"/>
      <c r="H45" s="46"/>
      <c r="I45" s="46"/>
      <c r="J45" s="46"/>
      <c r="K45" s="46"/>
      <c r="L45" s="46"/>
      <c r="M45" s="46"/>
      <c r="N45" s="39" t="s">
        <v>1891</v>
      </c>
      <c r="O45" s="47">
        <v>31126.0</v>
      </c>
      <c r="P45" s="123" t="s">
        <v>1892</v>
      </c>
      <c r="Q45" s="93" t="s">
        <v>1893</v>
      </c>
      <c r="R45" s="55" t="str">
        <f>HYPERLINK("mailto:fszilagyi@sdctlawfirm.com#","fszilagyi@sdctlawfirm.com")</f>
        <v>fszilagyi@sdctlawfirm.com</v>
      </c>
      <c r="S45" s="93" t="s">
        <v>1900</v>
      </c>
      <c r="T45" s="73" t="s">
        <v>1901</v>
      </c>
      <c r="U45" s="73" t="s">
        <v>1436</v>
      </c>
      <c r="V45" s="93" t="s">
        <v>512</v>
      </c>
      <c r="W45" s="93" t="s">
        <v>1437</v>
      </c>
      <c r="X45" s="142" t="s">
        <v>1902</v>
      </c>
      <c r="Y45" s="98">
        <v>40107.0</v>
      </c>
      <c r="Z45" s="100">
        <v>185.0</v>
      </c>
      <c r="AA45" s="100">
        <v>155.0</v>
      </c>
      <c r="AB45" s="100">
        <v>85.0</v>
      </c>
      <c r="AC45" s="40"/>
      <c r="AD45" s="143"/>
      <c r="AE45" s="144"/>
      <c r="AF45" s="144"/>
      <c r="AG45" s="28"/>
      <c r="AH45" s="28"/>
      <c r="AI45" s="28"/>
      <c r="AJ45" s="28"/>
      <c r="AK45" s="28"/>
      <c r="AL45" s="28"/>
      <c r="AM45" s="28"/>
      <c r="AN45" s="28"/>
    </row>
    <row r="46" ht="16.5" customHeight="1">
      <c r="A46" s="91" t="s">
        <v>512</v>
      </c>
      <c r="B46" s="47" t="s">
        <v>1200</v>
      </c>
      <c r="C46" s="46"/>
      <c r="D46" s="46"/>
      <c r="E46" s="46"/>
      <c r="F46" s="46"/>
      <c r="G46" s="46"/>
      <c r="H46" s="46"/>
      <c r="I46" s="46"/>
      <c r="J46" s="46"/>
      <c r="K46" s="46"/>
      <c r="L46" s="46"/>
      <c r="M46" s="46"/>
      <c r="N46" s="39" t="s">
        <v>1916</v>
      </c>
      <c r="O46" s="46"/>
      <c r="P46" s="39" t="s">
        <v>1917</v>
      </c>
      <c r="Q46" s="102">
        <v>8.605221243E9</v>
      </c>
      <c r="R46" s="55" t="str">
        <f>HYPERLINK("mailto:skaplan@mkrb.com#","skaplan@mkrb.com")</f>
        <v>skaplan@mkrb.com</v>
      </c>
      <c r="S46" s="102">
        <v>8.605480194E9</v>
      </c>
      <c r="T46" s="73" t="s">
        <v>1925</v>
      </c>
      <c r="U46" s="73" t="s">
        <v>1436</v>
      </c>
      <c r="V46" s="93" t="s">
        <v>512</v>
      </c>
      <c r="W46" s="96">
        <v>6106.0</v>
      </c>
      <c r="X46" s="145"/>
      <c r="Y46" s="98"/>
      <c r="Z46" s="100"/>
      <c r="AA46" s="100"/>
      <c r="AB46" s="100"/>
      <c r="AC46" s="39" t="s">
        <v>773</v>
      </c>
      <c r="AD46" s="14"/>
      <c r="AE46" s="9"/>
      <c r="AF46" s="9"/>
      <c r="AG46" s="28"/>
      <c r="AH46" s="28"/>
      <c r="AI46" s="28"/>
      <c r="AJ46" s="28"/>
      <c r="AK46" s="28"/>
      <c r="AL46" s="28"/>
      <c r="AM46" s="28"/>
      <c r="AN46" s="28"/>
    </row>
    <row r="47" ht="16.5" customHeight="1">
      <c r="A47" s="91" t="s">
        <v>512</v>
      </c>
      <c r="B47" s="47" t="s">
        <v>1200</v>
      </c>
      <c r="C47" s="46"/>
      <c r="D47" s="46"/>
      <c r="E47" s="46"/>
      <c r="F47" s="46"/>
      <c r="G47" s="46"/>
      <c r="H47" s="46"/>
      <c r="I47" s="46"/>
      <c r="J47" s="46"/>
      <c r="K47" s="46"/>
      <c r="L47" s="46"/>
      <c r="M47" s="46"/>
      <c r="N47" s="39" t="s">
        <v>1933</v>
      </c>
      <c r="O47" s="46"/>
      <c r="P47" s="39" t="s">
        <v>1934</v>
      </c>
      <c r="Q47" s="102">
        <v>8.607246667E9</v>
      </c>
      <c r="R47" s="55" t="str">
        <f>HYPERLINK("mailto:mhorowitz@wolfhorowitz.com#","mhorowitz@wolfhorowitz.com")</f>
        <v>mhorowitz@wolfhorowitz.com</v>
      </c>
      <c r="S47" s="102"/>
      <c r="T47" s="73" t="s">
        <v>1935</v>
      </c>
      <c r="U47" s="73" t="s">
        <v>1436</v>
      </c>
      <c r="V47" s="93" t="s">
        <v>512</v>
      </c>
      <c r="W47" s="96">
        <v>6103.0</v>
      </c>
      <c r="X47" s="145"/>
      <c r="Y47" s="98"/>
      <c r="Z47" s="100"/>
      <c r="AA47" s="100"/>
      <c r="AB47" s="100"/>
      <c r="AC47" s="39" t="s">
        <v>773</v>
      </c>
      <c r="AD47" s="14"/>
      <c r="AE47" s="9"/>
      <c r="AF47" s="9"/>
      <c r="AG47" s="28"/>
      <c r="AH47" s="28"/>
      <c r="AI47" s="28"/>
      <c r="AJ47" s="28"/>
      <c r="AK47" s="28"/>
      <c r="AL47" s="28"/>
      <c r="AM47" s="28"/>
      <c r="AN47" s="28"/>
    </row>
    <row r="48" ht="30.0" customHeight="1">
      <c r="A48" s="91" t="s">
        <v>512</v>
      </c>
      <c r="B48" s="47">
        <v>0.0</v>
      </c>
      <c r="C48" s="46"/>
      <c r="D48" s="46"/>
      <c r="E48" s="46"/>
      <c r="F48" s="46"/>
      <c r="G48" s="46"/>
      <c r="H48" s="46"/>
      <c r="I48" s="46"/>
      <c r="J48" s="46"/>
      <c r="K48" s="46"/>
      <c r="L48" s="46"/>
      <c r="M48" s="46"/>
      <c r="N48" s="39" t="s">
        <v>1939</v>
      </c>
      <c r="O48" s="47">
        <v>17637.0</v>
      </c>
      <c r="P48" s="39" t="s">
        <v>1940</v>
      </c>
      <c r="Q48" s="102">
        <v>8.6025771E9</v>
      </c>
      <c r="R48" s="94" t="str">
        <f>HYPERLINK("mailto:rvehslage@vllawgroup.com#","rvehslage@vllawgroup.com")</f>
        <v>rvehslage@vllawgroup.com</v>
      </c>
      <c r="S48" s="102">
        <v>8.602577104E9</v>
      </c>
      <c r="T48" s="73" t="s">
        <v>1943</v>
      </c>
      <c r="U48" s="73" t="s">
        <v>1945</v>
      </c>
      <c r="V48" s="93" t="s">
        <v>512</v>
      </c>
      <c r="W48" s="96">
        <v>6109.0</v>
      </c>
      <c r="X48" s="75"/>
      <c r="Y48" s="98">
        <v>40107.0</v>
      </c>
      <c r="Z48" s="100">
        <v>150.0</v>
      </c>
      <c r="AA48" s="100">
        <v>130.0</v>
      </c>
      <c r="AB48" s="100">
        <v>65.0</v>
      </c>
      <c r="AC48" s="39" t="s">
        <v>1948</v>
      </c>
      <c r="AD48" s="14"/>
      <c r="AE48" s="9"/>
      <c r="AF48" s="9"/>
      <c r="AG48" s="28"/>
      <c r="AH48" s="28"/>
      <c r="AI48" s="28"/>
      <c r="AJ48" s="28"/>
      <c r="AK48" s="28"/>
      <c r="AL48" s="28"/>
      <c r="AM48" s="28"/>
      <c r="AN48" s="28"/>
    </row>
    <row r="49" ht="16.5" customHeight="1">
      <c r="A49" s="91" t="s">
        <v>406</v>
      </c>
      <c r="B49" s="47">
        <v>1.0</v>
      </c>
      <c r="C49" s="46"/>
      <c r="D49" s="46"/>
      <c r="E49" s="46"/>
      <c r="F49" s="46"/>
      <c r="G49" s="46"/>
      <c r="H49" s="46"/>
      <c r="I49" s="46"/>
      <c r="J49" s="46"/>
      <c r="K49" s="46"/>
      <c r="L49" s="46"/>
      <c r="M49" s="46"/>
      <c r="N49" s="39" t="s">
        <v>1949</v>
      </c>
      <c r="O49" s="47">
        <v>29455.0</v>
      </c>
      <c r="P49" s="39" t="s">
        <v>1950</v>
      </c>
      <c r="Q49" s="93" t="s">
        <v>1951</v>
      </c>
      <c r="R49" s="55" t="str">
        <f>HYPERLINK("mailto:EAFitzgerald@MDWCG.com#","d.murray@jocs-law.com")</f>
        <v>d.murray@jocs-law.com</v>
      </c>
      <c r="S49" s="93" t="s">
        <v>1954</v>
      </c>
      <c r="T49" s="73" t="s">
        <v>1955</v>
      </c>
      <c r="U49" s="73" t="s">
        <v>413</v>
      </c>
      <c r="V49" s="93" t="s">
        <v>406</v>
      </c>
      <c r="W49" s="96">
        <v>20036.0</v>
      </c>
      <c r="X49" s="55" t="str">
        <f>HYPERLINK("mailto:EAFitzgerald@MDWCG.com#","http://jordancoyne.com/")</f>
        <v>http://jordancoyne.com/</v>
      </c>
      <c r="Y49" s="98">
        <v>40107.0</v>
      </c>
      <c r="Z49" s="100">
        <v>200.0</v>
      </c>
      <c r="AA49" s="100">
        <v>150.0</v>
      </c>
      <c r="AB49" s="100">
        <v>100.0</v>
      </c>
      <c r="AC49" s="39" t="s">
        <v>1962</v>
      </c>
      <c r="AD49" s="14"/>
      <c r="AE49" s="9"/>
      <c r="AF49" s="9"/>
      <c r="AG49" s="28"/>
      <c r="AH49" s="28"/>
      <c r="AI49" s="28"/>
      <c r="AJ49" s="28"/>
      <c r="AK49" s="28"/>
      <c r="AL49" s="28"/>
      <c r="AM49" s="28"/>
      <c r="AN49" s="28"/>
    </row>
    <row r="50" ht="30.0" customHeight="1">
      <c r="A50" s="91" t="s">
        <v>1965</v>
      </c>
      <c r="B50" s="47" t="s">
        <v>1200</v>
      </c>
      <c r="C50" s="46"/>
      <c r="D50" s="46"/>
      <c r="E50" s="46"/>
      <c r="F50" s="46"/>
      <c r="G50" s="46"/>
      <c r="H50" s="46"/>
      <c r="I50" s="46"/>
      <c r="J50" s="46"/>
      <c r="K50" s="46"/>
      <c r="L50" s="46"/>
      <c r="M50" s="46"/>
      <c r="N50" s="39" t="s">
        <v>1977</v>
      </c>
      <c r="O50" s="46"/>
      <c r="P50" s="39" t="s">
        <v>1978</v>
      </c>
      <c r="Q50" s="102">
        <v>2.027198241E9</v>
      </c>
      <c r="R50" s="125" t="str">
        <f>HYPERLINK("mailto:dpatin@bradleyarant.com;mkoplan@bradleyarant.com#","dpatin@bradleyarant.com;mkoplan@bradleyarant.com")</f>
        <v>dpatin@bradleyarant.com;mkoplan@bradleyarant.com</v>
      </c>
      <c r="S50" s="102">
        <v>2.023471684E9</v>
      </c>
      <c r="T50" s="73" t="s">
        <v>1981</v>
      </c>
      <c r="U50" s="73" t="s">
        <v>413</v>
      </c>
      <c r="V50" s="93" t="s">
        <v>406</v>
      </c>
      <c r="W50" s="96">
        <v>20036.0</v>
      </c>
      <c r="X50" s="75"/>
      <c r="Y50" s="98"/>
      <c r="Z50" s="100"/>
      <c r="AA50" s="100"/>
      <c r="AB50" s="100"/>
      <c r="AC50" s="39" t="s">
        <v>773</v>
      </c>
      <c r="AD50" s="14"/>
      <c r="AE50" s="9"/>
      <c r="AF50" s="9"/>
      <c r="AG50" s="28"/>
      <c r="AH50" s="28"/>
      <c r="AI50" s="28"/>
      <c r="AJ50" s="28"/>
      <c r="AK50" s="28"/>
      <c r="AL50" s="28"/>
      <c r="AM50" s="28"/>
      <c r="AN50" s="28"/>
    </row>
    <row r="51" ht="60.0" customHeight="1">
      <c r="A51" s="91" t="s">
        <v>1984</v>
      </c>
      <c r="B51" s="47" t="s">
        <v>1985</v>
      </c>
      <c r="C51" s="46"/>
      <c r="D51" s="46"/>
      <c r="E51" s="46"/>
      <c r="F51" s="46"/>
      <c r="G51" s="46"/>
      <c r="H51" s="46"/>
      <c r="I51" s="46"/>
      <c r="J51" s="46"/>
      <c r="K51" s="46"/>
      <c r="L51" s="46"/>
      <c r="M51" s="46"/>
      <c r="N51" s="39" t="s">
        <v>1986</v>
      </c>
      <c r="O51" s="46"/>
      <c r="P51" s="40"/>
      <c r="Q51" s="102"/>
      <c r="R51" s="127"/>
      <c r="S51" s="102"/>
      <c r="T51" s="75"/>
      <c r="U51" s="75"/>
      <c r="V51" s="65"/>
      <c r="W51" s="96"/>
      <c r="X51" s="127"/>
      <c r="Y51" s="98"/>
      <c r="Z51" s="100"/>
      <c r="AA51" s="100"/>
      <c r="AB51" s="100"/>
      <c r="AC51" s="40"/>
      <c r="AD51" s="146"/>
      <c r="AE51" s="37"/>
      <c r="AF51" s="37"/>
      <c r="AG51" s="28"/>
      <c r="AH51" s="28"/>
      <c r="AI51" s="28"/>
      <c r="AJ51" s="28"/>
      <c r="AK51" s="28"/>
      <c r="AL51" s="28"/>
      <c r="AM51" s="28"/>
      <c r="AN51" s="28"/>
    </row>
    <row r="52" ht="30.0" customHeight="1">
      <c r="A52" s="91" t="s">
        <v>1601</v>
      </c>
      <c r="B52" s="47">
        <v>1.0</v>
      </c>
      <c r="C52" s="46"/>
      <c r="D52" s="46"/>
      <c r="E52" s="46"/>
      <c r="F52" s="46"/>
      <c r="G52" s="46"/>
      <c r="H52" s="46"/>
      <c r="I52" s="46"/>
      <c r="J52" s="46"/>
      <c r="K52" s="46"/>
      <c r="L52" s="46"/>
      <c r="M52" s="46"/>
      <c r="N52" s="39" t="s">
        <v>1991</v>
      </c>
      <c r="O52" s="47" t="s">
        <v>1992</v>
      </c>
      <c r="P52" s="39" t="s">
        <v>1993</v>
      </c>
      <c r="Q52" s="102">
        <v>3.025524321E9</v>
      </c>
      <c r="R52" s="55" t="str">
        <f>HYPERLINK("mailto:GHKaplan@mdwcg.com#","GHKaplan@mdwcg.com")</f>
        <v>GHKaplan@mdwcg.com</v>
      </c>
      <c r="S52" s="102">
        <v>3.026517905E9</v>
      </c>
      <c r="T52" s="73" t="s">
        <v>1998</v>
      </c>
      <c r="U52" s="73" t="s">
        <v>1612</v>
      </c>
      <c r="V52" s="93" t="s">
        <v>1601</v>
      </c>
      <c r="W52" s="96">
        <v>19801.0</v>
      </c>
      <c r="X52" s="55" t="str">
        <f>HYPERLINK("http://www.marshalldennehey.com/#","www.marshalldennehey.com")</f>
        <v>www.marshalldennehey.com</v>
      </c>
      <c r="Y52" s="98">
        <v>41136.0</v>
      </c>
      <c r="Z52" s="100">
        <v>170.0</v>
      </c>
      <c r="AA52" s="39" t="s">
        <v>1260</v>
      </c>
      <c r="AB52" s="100">
        <v>80.0</v>
      </c>
      <c r="AC52" s="39" t="s">
        <v>2001</v>
      </c>
      <c r="AD52" s="14"/>
      <c r="AE52" s="9"/>
      <c r="AF52" s="9"/>
      <c r="AG52" s="28"/>
      <c r="AH52" s="28"/>
      <c r="AI52" s="28"/>
      <c r="AJ52" s="28"/>
      <c r="AK52" s="28"/>
      <c r="AL52" s="28"/>
      <c r="AM52" s="28"/>
      <c r="AN52" s="28"/>
    </row>
    <row r="53" ht="16.5" customHeight="1">
      <c r="A53" s="91" t="s">
        <v>1601</v>
      </c>
      <c r="B53" s="47">
        <v>1.0</v>
      </c>
      <c r="C53" s="46"/>
      <c r="D53" s="46"/>
      <c r="E53" s="46"/>
      <c r="F53" s="46"/>
      <c r="G53" s="46"/>
      <c r="H53" s="46"/>
      <c r="I53" s="46"/>
      <c r="J53" s="46"/>
      <c r="K53" s="46"/>
      <c r="L53" s="46"/>
      <c r="M53" s="46"/>
      <c r="N53" s="39" t="s">
        <v>2005</v>
      </c>
      <c r="O53" s="47">
        <v>30071.0</v>
      </c>
      <c r="P53" s="39" t="s">
        <v>2009</v>
      </c>
      <c r="Q53" s="102">
        <v>3.026552181E9</v>
      </c>
      <c r="R53" s="55" t="str">
        <f>HYPERLINK("mailto:dbennett@defensecounsel.com#","dbennett@defensecounsel.com")</f>
        <v>dbennett@defensecounsel.com</v>
      </c>
      <c r="S53" s="102">
        <v>3.026552182E9</v>
      </c>
      <c r="T53" s="73" t="s">
        <v>2011</v>
      </c>
      <c r="U53" s="73" t="s">
        <v>1612</v>
      </c>
      <c r="V53" s="93" t="s">
        <v>1601</v>
      </c>
      <c r="W53" s="96">
        <v>19801.0</v>
      </c>
      <c r="X53" s="55" t="str">
        <f>HYPERLINK("http://www.defensecounsel.com/#","www.defensecounsel.com")</f>
        <v>www.defensecounsel.com</v>
      </c>
      <c r="Y53" s="98">
        <v>41224.0</v>
      </c>
      <c r="Z53" s="100">
        <v>165.0</v>
      </c>
      <c r="AA53" s="100">
        <v>165.0</v>
      </c>
      <c r="AB53" s="100">
        <v>85.0</v>
      </c>
      <c r="AC53" s="39" t="s">
        <v>2022</v>
      </c>
      <c r="AD53" s="14"/>
      <c r="AE53" s="9"/>
      <c r="AF53" s="9"/>
      <c r="AG53" s="28"/>
      <c r="AH53" s="28"/>
      <c r="AI53" s="28"/>
      <c r="AJ53" s="28"/>
      <c r="AK53" s="28"/>
      <c r="AL53" s="28"/>
      <c r="AM53" s="28"/>
      <c r="AN53" s="28"/>
    </row>
    <row r="54" ht="30.0" customHeight="1">
      <c r="A54" s="91" t="s">
        <v>2024</v>
      </c>
      <c r="B54" s="47">
        <v>1.0</v>
      </c>
      <c r="C54" s="46"/>
      <c r="D54" s="46"/>
      <c r="E54" s="46"/>
      <c r="F54" s="46"/>
      <c r="G54" s="46"/>
      <c r="H54" s="46"/>
      <c r="I54" s="46"/>
      <c r="J54" s="46"/>
      <c r="K54" s="46"/>
      <c r="L54" s="46"/>
      <c r="M54" s="46"/>
      <c r="N54" s="39" t="s">
        <v>2025</v>
      </c>
      <c r="O54" s="47">
        <v>3463.0</v>
      </c>
      <c r="P54" s="40"/>
      <c r="Q54" s="102">
        <v>3.0240116E9</v>
      </c>
      <c r="R54" s="55" t="str">
        <f>HYPERLINK("http://www.taylorwalkerlaw.com/#","gdicarlo@c-wlaw.com")</f>
        <v>gdicarlo@c-wlaw.com</v>
      </c>
      <c r="S54" s="102">
        <v>3.023972769E9</v>
      </c>
      <c r="T54" s="73" t="s">
        <v>2032</v>
      </c>
      <c r="U54" s="73" t="s">
        <v>1612</v>
      </c>
      <c r="V54" s="93" t="s">
        <v>1601</v>
      </c>
      <c r="W54" s="96">
        <v>19801.0</v>
      </c>
      <c r="X54" s="55" t="str">
        <f>HYPERLINK("http://www.taylorwalkerlaw.com/#","www.C-WLAW.com")</f>
        <v>www.C-WLAW.com</v>
      </c>
      <c r="Y54" s="98">
        <v>41730.0</v>
      </c>
      <c r="Z54" s="100">
        <v>160.0</v>
      </c>
      <c r="AA54" s="100">
        <v>140.0</v>
      </c>
      <c r="AB54" s="100">
        <v>79.0</v>
      </c>
      <c r="AC54" s="39" t="s">
        <v>2040</v>
      </c>
      <c r="AD54" s="14"/>
      <c r="AE54" s="9"/>
      <c r="AF54" s="9"/>
      <c r="AG54" s="28"/>
      <c r="AH54" s="28"/>
      <c r="AI54" s="28"/>
      <c r="AJ54" s="28"/>
      <c r="AK54" s="28"/>
      <c r="AL54" s="28"/>
      <c r="AM54" s="28"/>
      <c r="AN54" s="28"/>
    </row>
    <row r="55" ht="45.0" customHeight="1">
      <c r="A55" s="91" t="s">
        <v>99</v>
      </c>
      <c r="B55" s="47" t="s">
        <v>2043</v>
      </c>
      <c r="C55" s="46"/>
      <c r="D55" s="46"/>
      <c r="E55" s="46"/>
      <c r="F55" s="46"/>
      <c r="G55" s="46"/>
      <c r="H55" s="46"/>
      <c r="I55" s="46"/>
      <c r="J55" s="46"/>
      <c r="K55" s="46"/>
      <c r="L55" s="46"/>
      <c r="M55" s="46"/>
      <c r="N55" s="39" t="s">
        <v>2044</v>
      </c>
      <c r="O55" s="47">
        <v>32063.0</v>
      </c>
      <c r="P55" s="39" t="s">
        <v>2045</v>
      </c>
      <c r="Q55" s="93" t="s">
        <v>2046</v>
      </c>
      <c r="R55" s="55" t="str">
        <f>HYPERLINK("mailto:baebel@bankerlopez.com#","baebel@bankerlopez.com")</f>
        <v>baebel@bankerlopez.com</v>
      </c>
      <c r="S55" s="93" t="s">
        <v>2058</v>
      </c>
      <c r="T55" s="73" t="s">
        <v>2062</v>
      </c>
      <c r="U55" s="73" t="s">
        <v>840</v>
      </c>
      <c r="V55" s="93" t="s">
        <v>99</v>
      </c>
      <c r="W55" s="96">
        <v>33602.0</v>
      </c>
      <c r="X55" s="55" t="str">
        <f>HYPERLINK("http://www.bankerlopez.com/#","www.bankerlopez.com")</f>
        <v>www.bankerlopez.com</v>
      </c>
      <c r="Y55" s="98">
        <v>40991.0</v>
      </c>
      <c r="Z55" s="100">
        <v>280.0</v>
      </c>
      <c r="AA55" s="39" t="s">
        <v>2065</v>
      </c>
      <c r="AB55" s="100">
        <v>100.0</v>
      </c>
      <c r="AC55" s="39" t="s">
        <v>2081</v>
      </c>
      <c r="AD55" s="14"/>
      <c r="AE55" s="9"/>
      <c r="AF55" s="9"/>
      <c r="AG55" s="28"/>
      <c r="AH55" s="28"/>
      <c r="AI55" s="28"/>
      <c r="AJ55" s="28"/>
      <c r="AK55" s="28"/>
      <c r="AL55" s="28"/>
      <c r="AM55" s="28"/>
      <c r="AN55" s="28"/>
    </row>
    <row r="56" ht="16.5" customHeight="1">
      <c r="A56" s="91" t="s">
        <v>99</v>
      </c>
      <c r="B56" s="47" t="s">
        <v>1472</v>
      </c>
      <c r="C56" s="46"/>
      <c r="D56" s="46"/>
      <c r="E56" s="46"/>
      <c r="F56" s="46"/>
      <c r="G56" s="46"/>
      <c r="H56" s="46"/>
      <c r="I56" s="46"/>
      <c r="J56" s="46"/>
      <c r="K56" s="46"/>
      <c r="L56" s="46"/>
      <c r="M56" s="46"/>
      <c r="N56" s="39" t="s">
        <v>2082</v>
      </c>
      <c r="O56" s="47">
        <v>34653.0</v>
      </c>
      <c r="P56" s="39" t="s">
        <v>2083</v>
      </c>
      <c r="Q56" s="93" t="s">
        <v>2084</v>
      </c>
      <c r="R56" s="55" t="str">
        <f>HYPERLINK("mailto:jason.hull@qpwblaw.com#","jason.hull@qpwblaw.com")</f>
        <v>jason.hull@qpwblaw.com</v>
      </c>
      <c r="S56" s="93" t="s">
        <v>2095</v>
      </c>
      <c r="T56" s="73" t="s">
        <v>2096</v>
      </c>
      <c r="U56" s="73" t="s">
        <v>840</v>
      </c>
      <c r="V56" s="93" t="s">
        <v>99</v>
      </c>
      <c r="W56" s="96">
        <v>33607.0</v>
      </c>
      <c r="X56" s="75"/>
      <c r="Y56" s="98">
        <v>41491.0</v>
      </c>
      <c r="Z56" s="100">
        <v>170.0</v>
      </c>
      <c r="AA56" s="100">
        <v>140.0</v>
      </c>
      <c r="AB56" s="100">
        <v>70.0</v>
      </c>
      <c r="AC56" s="39" t="s">
        <v>2098</v>
      </c>
      <c r="AD56" s="14"/>
      <c r="AE56" s="9"/>
      <c r="AF56" s="9"/>
      <c r="AG56" s="28"/>
      <c r="AH56" s="28"/>
      <c r="AI56" s="28"/>
      <c r="AJ56" s="28"/>
      <c r="AK56" s="28"/>
      <c r="AL56" s="28"/>
      <c r="AM56" s="28"/>
      <c r="AN56" s="28"/>
    </row>
    <row r="57" ht="30.0" customHeight="1">
      <c r="A57" s="91" t="s">
        <v>99</v>
      </c>
      <c r="B57" s="47" t="s">
        <v>1200</v>
      </c>
      <c r="C57" s="46"/>
      <c r="D57" s="46"/>
      <c r="E57" s="46"/>
      <c r="F57" s="46"/>
      <c r="G57" s="46"/>
      <c r="H57" s="46"/>
      <c r="I57" s="46"/>
      <c r="J57" s="46"/>
      <c r="K57" s="46"/>
      <c r="L57" s="46"/>
      <c r="M57" s="46"/>
      <c r="N57" s="39" t="s">
        <v>2100</v>
      </c>
      <c r="O57" s="46"/>
      <c r="P57" s="39" t="s">
        <v>2102</v>
      </c>
      <c r="Q57" s="102">
        <v>8.50997044E9</v>
      </c>
      <c r="R57" s="55" t="str">
        <f t="shared" ref="R57:R58" si="1">HYPERLINK("mailto:remorrislawfirm@gmail.com#","remorrislawfirm@gmail.com")</f>
        <v>remorrislawfirm@gmail.com</v>
      </c>
      <c r="S57" s="102">
        <v>8.509972597E9</v>
      </c>
      <c r="T57" s="73" t="s">
        <v>2103</v>
      </c>
      <c r="U57" s="73" t="s">
        <v>2104</v>
      </c>
      <c r="V57" s="93" t="s">
        <v>99</v>
      </c>
      <c r="W57" s="96">
        <v>32344.0</v>
      </c>
      <c r="X57" s="75"/>
      <c r="Y57" s="98"/>
      <c r="Z57" s="100"/>
      <c r="AA57" s="100"/>
      <c r="AB57" s="100"/>
      <c r="AC57" s="39" t="s">
        <v>2105</v>
      </c>
      <c r="AD57" s="14"/>
      <c r="AE57" s="9"/>
      <c r="AF57" s="9"/>
      <c r="AG57" s="28"/>
      <c r="AH57" s="28"/>
      <c r="AI57" s="28"/>
      <c r="AJ57" s="28"/>
      <c r="AK57" s="28"/>
      <c r="AL57" s="28"/>
      <c r="AM57" s="28"/>
      <c r="AN57" s="28"/>
    </row>
    <row r="58" ht="30.0" customHeight="1">
      <c r="A58" s="91" t="s">
        <v>99</v>
      </c>
      <c r="B58" s="47" t="s">
        <v>1200</v>
      </c>
      <c r="C58" s="46"/>
      <c r="D58" s="46"/>
      <c r="E58" s="46"/>
      <c r="F58" s="46"/>
      <c r="G58" s="46"/>
      <c r="H58" s="46"/>
      <c r="I58" s="46"/>
      <c r="J58" s="46"/>
      <c r="K58" s="46"/>
      <c r="L58" s="46"/>
      <c r="M58" s="46"/>
      <c r="N58" s="39" t="s">
        <v>2108</v>
      </c>
      <c r="O58" s="46"/>
      <c r="P58" s="39" t="s">
        <v>2109</v>
      </c>
      <c r="Q58" s="102">
        <v>8.13289044E9</v>
      </c>
      <c r="R58" s="55" t="str">
        <f t="shared" si="1"/>
        <v>remorrislawfirm@gmail.com</v>
      </c>
      <c r="S58" s="102">
        <v>8.13289044E9</v>
      </c>
      <c r="T58" s="73" t="s">
        <v>2116</v>
      </c>
      <c r="U58" s="73" t="s">
        <v>840</v>
      </c>
      <c r="V58" s="93" t="s">
        <v>99</v>
      </c>
      <c r="W58" s="96">
        <v>33607.0</v>
      </c>
      <c r="X58" s="75"/>
      <c r="Y58" s="98"/>
      <c r="Z58" s="100"/>
      <c r="AA58" s="100"/>
      <c r="AB58" s="100"/>
      <c r="AC58" s="39" t="s">
        <v>2105</v>
      </c>
      <c r="AD58" s="14"/>
      <c r="AE58" s="9"/>
      <c r="AF58" s="9"/>
      <c r="AG58" s="28"/>
      <c r="AH58" s="28"/>
      <c r="AI58" s="28"/>
      <c r="AJ58" s="28"/>
      <c r="AK58" s="28"/>
      <c r="AL58" s="28"/>
      <c r="AM58" s="28"/>
      <c r="AN58" s="28"/>
    </row>
    <row r="59" ht="30.0" customHeight="1">
      <c r="A59" s="91" t="s">
        <v>99</v>
      </c>
      <c r="B59" s="47" t="s">
        <v>1200</v>
      </c>
      <c r="C59" s="46"/>
      <c r="D59" s="46"/>
      <c r="E59" s="46"/>
      <c r="F59" s="46"/>
      <c r="G59" s="46"/>
      <c r="H59" s="46"/>
      <c r="I59" s="46"/>
      <c r="J59" s="46"/>
      <c r="K59" s="46"/>
      <c r="L59" s="46"/>
      <c r="M59" s="46"/>
      <c r="N59" s="39" t="s">
        <v>2117</v>
      </c>
      <c r="O59" s="46"/>
      <c r="P59" s="39" t="s">
        <v>2119</v>
      </c>
      <c r="Q59" s="102">
        <v>8.132214242E9</v>
      </c>
      <c r="R59" s="55" t="str">
        <f>HYPERLINK("mailto:rhaughey@sbwlegal.com#","rhaughey@sbwlegal.com")</f>
        <v>rhaughey@sbwlegal.com</v>
      </c>
      <c r="S59" s="102">
        <v>8.132278598E9</v>
      </c>
      <c r="T59" s="73" t="s">
        <v>2127</v>
      </c>
      <c r="U59" s="73" t="s">
        <v>840</v>
      </c>
      <c r="V59" s="93" t="s">
        <v>99</v>
      </c>
      <c r="W59" s="96">
        <v>33602.0</v>
      </c>
      <c r="X59" s="75"/>
      <c r="Y59" s="98"/>
      <c r="Z59" s="100"/>
      <c r="AA59" s="100"/>
      <c r="AB59" s="100"/>
      <c r="AC59" s="39" t="s">
        <v>773</v>
      </c>
      <c r="AD59" s="14"/>
      <c r="AE59" s="9"/>
      <c r="AF59" s="9"/>
      <c r="AG59" s="28"/>
      <c r="AH59" s="28"/>
      <c r="AI59" s="28"/>
      <c r="AJ59" s="28"/>
      <c r="AK59" s="28"/>
      <c r="AL59" s="28"/>
      <c r="AM59" s="28"/>
      <c r="AN59" s="28"/>
    </row>
    <row r="60" ht="16.5" customHeight="1">
      <c r="A60" s="91" t="s">
        <v>99</v>
      </c>
      <c r="B60" s="47" t="s">
        <v>1200</v>
      </c>
      <c r="C60" s="46"/>
      <c r="D60" s="46"/>
      <c r="E60" s="46"/>
      <c r="F60" s="46"/>
      <c r="G60" s="46"/>
      <c r="H60" s="46"/>
      <c r="I60" s="46"/>
      <c r="J60" s="46"/>
      <c r="K60" s="46"/>
      <c r="L60" s="46"/>
      <c r="M60" s="46"/>
      <c r="N60" s="39" t="s">
        <v>2128</v>
      </c>
      <c r="O60" s="46"/>
      <c r="P60" s="39" t="s">
        <v>2129</v>
      </c>
      <c r="Q60" s="102">
        <v>8.1322935E9</v>
      </c>
      <c r="R60" s="55" t="str">
        <f>HYPERLINK("mailto:Smills@mpdlegal.com#","Smills@mpdlegal.com")</f>
        <v>Smills@mpdlegal.com</v>
      </c>
      <c r="S60" s="102">
        <v>8.132293502E9</v>
      </c>
      <c r="T60" s="73" t="s">
        <v>2133</v>
      </c>
      <c r="U60" s="73" t="s">
        <v>840</v>
      </c>
      <c r="V60" s="93" t="s">
        <v>99</v>
      </c>
      <c r="W60" s="96">
        <v>33602.0</v>
      </c>
      <c r="X60" s="75"/>
      <c r="Y60" s="98"/>
      <c r="Z60" s="100"/>
      <c r="AA60" s="100"/>
      <c r="AB60" s="100"/>
      <c r="AC60" s="39" t="s">
        <v>773</v>
      </c>
      <c r="AD60" s="14"/>
      <c r="AE60" s="9"/>
      <c r="AF60" s="9"/>
      <c r="AG60" s="28"/>
      <c r="AH60" s="28"/>
      <c r="AI60" s="28"/>
      <c r="AJ60" s="28"/>
      <c r="AK60" s="28"/>
      <c r="AL60" s="28"/>
      <c r="AM60" s="28"/>
      <c r="AN60" s="28"/>
    </row>
    <row r="61" ht="16.5" customHeight="1">
      <c r="A61" s="91" t="s">
        <v>99</v>
      </c>
      <c r="B61" s="47" t="s">
        <v>1200</v>
      </c>
      <c r="C61" s="46"/>
      <c r="D61" s="46"/>
      <c r="E61" s="46"/>
      <c r="F61" s="46"/>
      <c r="G61" s="46"/>
      <c r="H61" s="46"/>
      <c r="I61" s="46"/>
      <c r="J61" s="46"/>
      <c r="K61" s="46"/>
      <c r="L61" s="46"/>
      <c r="M61" s="46"/>
      <c r="N61" s="39" t="s">
        <v>2149</v>
      </c>
      <c r="O61" s="46"/>
      <c r="P61" s="39" t="s">
        <v>2150</v>
      </c>
      <c r="Q61" s="102">
        <v>9.543701681E9</v>
      </c>
      <c r="R61" s="55" t="str">
        <f>HYPERLINK("mailto:Harrison@etchlaw.com#","Harrison@etchlaw.com")</f>
        <v>Harrison@etchlaw.com</v>
      </c>
      <c r="S61" s="102"/>
      <c r="T61" s="73" t="s">
        <v>2152</v>
      </c>
      <c r="U61" s="73" t="s">
        <v>2153</v>
      </c>
      <c r="V61" s="93" t="s">
        <v>99</v>
      </c>
      <c r="W61" s="96">
        <v>33324.0</v>
      </c>
      <c r="X61" s="75"/>
      <c r="Y61" s="98"/>
      <c r="Z61" s="100"/>
      <c r="AA61" s="100"/>
      <c r="AB61" s="100"/>
      <c r="AC61" s="39" t="s">
        <v>2155</v>
      </c>
      <c r="AD61" s="14"/>
      <c r="AE61" s="9"/>
      <c r="AF61" s="9"/>
      <c r="AG61" s="28"/>
      <c r="AH61" s="28"/>
      <c r="AI61" s="28"/>
      <c r="AJ61" s="28"/>
      <c r="AK61" s="28"/>
      <c r="AL61" s="28"/>
      <c r="AM61" s="28"/>
      <c r="AN61" s="28"/>
    </row>
    <row r="62" ht="16.5" customHeight="1">
      <c r="A62" s="91" t="s">
        <v>2156</v>
      </c>
      <c r="B62" s="47" t="s">
        <v>1200</v>
      </c>
      <c r="C62" s="46"/>
      <c r="D62" s="46"/>
      <c r="E62" s="46"/>
      <c r="F62" s="46"/>
      <c r="G62" s="46"/>
      <c r="H62" s="46"/>
      <c r="I62" s="46"/>
      <c r="J62" s="46"/>
      <c r="K62" s="46"/>
      <c r="L62" s="46"/>
      <c r="M62" s="46"/>
      <c r="N62" s="39" t="s">
        <v>2157</v>
      </c>
      <c r="O62" s="46"/>
      <c r="P62" s="39" t="s">
        <v>2158</v>
      </c>
      <c r="Q62" s="102">
        <v>8.132287411E9</v>
      </c>
      <c r="R62" s="55" t="str">
        <f>HYPERLINK("mailto:emmanuel@fowlerwhite.com#","emmanuel@fowlerwhite.com")</f>
        <v>emmanuel@fowlerwhite.com</v>
      </c>
      <c r="S62" s="102">
        <v>8.132298313E9</v>
      </c>
      <c r="T62" s="73" t="s">
        <v>2162</v>
      </c>
      <c r="U62" s="73" t="s">
        <v>840</v>
      </c>
      <c r="V62" s="93" t="s">
        <v>99</v>
      </c>
      <c r="W62" s="96">
        <v>33602.0</v>
      </c>
      <c r="X62" s="75"/>
      <c r="Y62" s="98"/>
      <c r="Z62" s="100"/>
      <c r="AA62" s="100"/>
      <c r="AB62" s="100"/>
      <c r="AC62" s="39" t="s">
        <v>2163</v>
      </c>
      <c r="AD62" s="14"/>
      <c r="AE62" s="9"/>
      <c r="AF62" s="9"/>
      <c r="AG62" s="28"/>
      <c r="AH62" s="28"/>
      <c r="AI62" s="28"/>
      <c r="AJ62" s="28"/>
      <c r="AK62" s="28"/>
      <c r="AL62" s="28"/>
      <c r="AM62" s="28"/>
      <c r="AN62" s="28"/>
    </row>
    <row r="63" ht="30.0" customHeight="1">
      <c r="A63" s="91" t="s">
        <v>2165</v>
      </c>
      <c r="B63" s="47">
        <v>1.0</v>
      </c>
      <c r="C63" s="46"/>
      <c r="D63" s="46"/>
      <c r="E63" s="46"/>
      <c r="F63" s="46"/>
      <c r="G63" s="46"/>
      <c r="H63" s="46"/>
      <c r="I63" s="46"/>
      <c r="J63" s="46"/>
      <c r="K63" s="46"/>
      <c r="L63" s="46"/>
      <c r="M63" s="46"/>
      <c r="N63" s="39" t="s">
        <v>1991</v>
      </c>
      <c r="O63" s="47">
        <v>28037.0</v>
      </c>
      <c r="P63" s="39" t="s">
        <v>2167</v>
      </c>
      <c r="Q63" s="102">
        <v>9.548474932E9</v>
      </c>
      <c r="R63" s="55" t="str">
        <f>HYPERLINK("mailto:RDRavine@mdwcg.com#","RDRavine@mdwcg.com")</f>
        <v>RDRavine@mdwcg.com</v>
      </c>
      <c r="S63" s="102">
        <v>9.54627664E9</v>
      </c>
      <c r="T63" s="73" t="s">
        <v>2169</v>
      </c>
      <c r="U63" s="73" t="s">
        <v>2153</v>
      </c>
      <c r="V63" s="93" t="s">
        <v>99</v>
      </c>
      <c r="W63" s="96">
        <v>33301.0</v>
      </c>
      <c r="X63" s="55" t="str">
        <f t="shared" ref="X63:X64" si="2">HYPERLINK("http://www.marshalldennehey.com/#","www.marshalldennehey.com")</f>
        <v>www.marshalldennehey.com</v>
      </c>
      <c r="Y63" s="98">
        <v>41136.0</v>
      </c>
      <c r="Z63" s="100">
        <v>170.0</v>
      </c>
      <c r="AA63" s="39" t="s">
        <v>1260</v>
      </c>
      <c r="AB63" s="100">
        <v>80.0</v>
      </c>
      <c r="AC63" s="39" t="s">
        <v>2001</v>
      </c>
      <c r="AD63" s="14"/>
      <c r="AE63" s="9"/>
      <c r="AF63" s="9"/>
      <c r="AG63" s="28"/>
      <c r="AH63" s="28"/>
      <c r="AI63" s="28"/>
      <c r="AJ63" s="28"/>
      <c r="AK63" s="28"/>
      <c r="AL63" s="28"/>
      <c r="AM63" s="28"/>
      <c r="AN63" s="28"/>
    </row>
    <row r="64" ht="30.0" customHeight="1">
      <c r="A64" s="91" t="s">
        <v>2165</v>
      </c>
      <c r="B64" s="47">
        <v>0.0</v>
      </c>
      <c r="C64" s="46"/>
      <c r="D64" s="46"/>
      <c r="E64" s="46"/>
      <c r="F64" s="46"/>
      <c r="G64" s="46"/>
      <c r="H64" s="46"/>
      <c r="I64" s="46"/>
      <c r="J64" s="46"/>
      <c r="K64" s="46"/>
      <c r="L64" s="46"/>
      <c r="M64" s="46"/>
      <c r="N64" s="39" t="s">
        <v>1991</v>
      </c>
      <c r="O64" s="47">
        <v>28037.0</v>
      </c>
      <c r="P64" s="39" t="s">
        <v>2193</v>
      </c>
      <c r="Q64" s="102">
        <v>9.548474932E9</v>
      </c>
      <c r="R64" s="55" t="str">
        <f>HYPERLINK("mailto:MAPacker@MDWCG.com#","MAPacker@MDWCG.com")</f>
        <v>MAPacker@MDWCG.com</v>
      </c>
      <c r="S64" s="102">
        <v>9.54627664E9</v>
      </c>
      <c r="T64" s="73" t="s">
        <v>2169</v>
      </c>
      <c r="U64" s="73" t="s">
        <v>2153</v>
      </c>
      <c r="V64" s="93" t="s">
        <v>99</v>
      </c>
      <c r="W64" s="96">
        <v>33301.0</v>
      </c>
      <c r="X64" s="55" t="str">
        <f t="shared" si="2"/>
        <v>www.marshalldennehey.com</v>
      </c>
      <c r="Y64" s="98">
        <v>41136.0</v>
      </c>
      <c r="Z64" s="100">
        <v>210.0</v>
      </c>
      <c r="AA64" s="39" t="s">
        <v>1260</v>
      </c>
      <c r="AB64" s="100">
        <v>85.0</v>
      </c>
      <c r="AC64" s="39" t="s">
        <v>2204</v>
      </c>
      <c r="AD64" s="14"/>
      <c r="AE64" s="9"/>
      <c r="AF64" s="9"/>
      <c r="AG64" s="28"/>
      <c r="AH64" s="28"/>
      <c r="AI64" s="28"/>
      <c r="AJ64" s="28"/>
      <c r="AK64" s="28"/>
      <c r="AL64" s="28"/>
      <c r="AM64" s="28"/>
      <c r="AN64" s="28"/>
    </row>
    <row r="65" ht="45.0" customHeight="1">
      <c r="A65" s="91" t="s">
        <v>2205</v>
      </c>
      <c r="B65" s="47" t="s">
        <v>1472</v>
      </c>
      <c r="C65" s="46"/>
      <c r="D65" s="46"/>
      <c r="E65" s="46"/>
      <c r="F65" s="46"/>
      <c r="G65" s="46"/>
      <c r="H65" s="46"/>
      <c r="I65" s="46"/>
      <c r="J65" s="46"/>
      <c r="K65" s="46"/>
      <c r="L65" s="46"/>
      <c r="M65" s="46"/>
      <c r="N65" s="39" t="s">
        <v>2005</v>
      </c>
      <c r="O65" s="47" t="s">
        <v>2206</v>
      </c>
      <c r="P65" s="39" t="s">
        <v>2207</v>
      </c>
      <c r="Q65" s="102">
        <v>3.057749966E9</v>
      </c>
      <c r="R65" s="94" t="str">
        <f>HYPERLINK("mailto:ameyers@defensecounsel.com#","ameyers@defensecounsel.com")</f>
        <v>ameyers@defensecounsel.com</v>
      </c>
      <c r="S65" s="102">
        <v>3.057747743E9</v>
      </c>
      <c r="T65" s="73" t="s">
        <v>2221</v>
      </c>
      <c r="U65" s="73" t="s">
        <v>2222</v>
      </c>
      <c r="V65" s="93" t="s">
        <v>99</v>
      </c>
      <c r="W65" s="96">
        <v>33126.0</v>
      </c>
      <c r="X65" s="94" t="str">
        <f t="shared" ref="X65:X66" si="3">HYPERLINK("http://www.defensecounsel.com/#","www.defensecounsel.com")</f>
        <v>www.defensecounsel.com</v>
      </c>
      <c r="Y65" s="98">
        <v>40532.0</v>
      </c>
      <c r="Z65" s="100">
        <v>165.0</v>
      </c>
      <c r="AA65" s="100">
        <v>165.0</v>
      </c>
      <c r="AB65" s="100">
        <v>85.0</v>
      </c>
      <c r="AC65" s="40"/>
      <c r="AD65" s="14"/>
      <c r="AE65" s="9"/>
      <c r="AF65" s="9"/>
      <c r="AG65" s="28"/>
      <c r="AH65" s="28"/>
      <c r="AI65" s="28"/>
      <c r="AJ65" s="28"/>
      <c r="AK65" s="28"/>
      <c r="AL65" s="28"/>
      <c r="AM65" s="28"/>
      <c r="AN65" s="28"/>
    </row>
    <row r="66" ht="30.0" customHeight="1">
      <c r="A66" s="91" t="s">
        <v>2226</v>
      </c>
      <c r="B66" s="47" t="s">
        <v>1472</v>
      </c>
      <c r="C66" s="46"/>
      <c r="D66" s="46"/>
      <c r="E66" s="46"/>
      <c r="F66" s="46"/>
      <c r="G66" s="46"/>
      <c r="H66" s="46"/>
      <c r="I66" s="46"/>
      <c r="J66" s="46"/>
      <c r="K66" s="46"/>
      <c r="L66" s="46"/>
      <c r="M66" s="46"/>
      <c r="N66" s="91" t="s">
        <v>2005</v>
      </c>
      <c r="O66" s="47" t="s">
        <v>2206</v>
      </c>
      <c r="P66" s="39" t="s">
        <v>2246</v>
      </c>
      <c r="Q66" s="93" t="s">
        <v>2247</v>
      </c>
      <c r="R66" s="94" t="str">
        <f>HYPERLINK("mailto:dbolen@defensecounsel.com#","dbolen@defensecounsel.com")</f>
        <v>dbolen@defensecounsel.com</v>
      </c>
      <c r="S66" s="93" t="s">
        <v>2249</v>
      </c>
      <c r="T66" s="73" t="s">
        <v>2251</v>
      </c>
      <c r="U66" s="73" t="s">
        <v>840</v>
      </c>
      <c r="V66" s="93" t="s">
        <v>99</v>
      </c>
      <c r="W66" s="96">
        <v>33614.0</v>
      </c>
      <c r="X66" s="94" t="str">
        <f t="shared" si="3"/>
        <v>www.defensecounsel.com</v>
      </c>
      <c r="Y66" s="98">
        <v>40532.0</v>
      </c>
      <c r="Z66" s="100">
        <v>165.0</v>
      </c>
      <c r="AA66" s="100">
        <v>165.0</v>
      </c>
      <c r="AB66" s="100">
        <v>85.0</v>
      </c>
      <c r="AC66" s="39" t="s">
        <v>2022</v>
      </c>
      <c r="AD66" s="14"/>
      <c r="AE66" s="9"/>
      <c r="AF66" s="9"/>
      <c r="AG66" s="28"/>
      <c r="AH66" s="28"/>
      <c r="AI66" s="28"/>
      <c r="AJ66" s="28"/>
      <c r="AK66" s="28"/>
      <c r="AL66" s="28"/>
      <c r="AM66" s="28"/>
      <c r="AN66" s="28"/>
    </row>
    <row r="67" ht="31.5" customHeight="1">
      <c r="A67" s="91" t="s">
        <v>156</v>
      </c>
      <c r="B67" s="47" t="s">
        <v>1472</v>
      </c>
      <c r="C67" s="46"/>
      <c r="D67" s="46"/>
      <c r="E67" s="46"/>
      <c r="F67" s="46"/>
      <c r="G67" s="46"/>
      <c r="H67" s="46"/>
      <c r="I67" s="46"/>
      <c r="J67" s="46"/>
      <c r="K67" s="46"/>
      <c r="L67" s="46"/>
      <c r="M67" s="46"/>
      <c r="N67" s="39" t="s">
        <v>2264</v>
      </c>
      <c r="O67" s="47" t="s">
        <v>2265</v>
      </c>
      <c r="P67" s="123" t="s">
        <v>2266</v>
      </c>
      <c r="Q67" s="93" t="s">
        <v>2267</v>
      </c>
      <c r="R67" s="94" t="str">
        <f>HYPERLINK("mailto:rcruser@cmlawfirm.com#","rcruser@cmlawfirm.com")</f>
        <v>rcruser@cmlawfirm.com</v>
      </c>
      <c r="S67" s="93" t="s">
        <v>2271</v>
      </c>
      <c r="T67" s="73" t="s">
        <v>2276</v>
      </c>
      <c r="U67" s="73" t="s">
        <v>2277</v>
      </c>
      <c r="V67" s="93" t="s">
        <v>156</v>
      </c>
      <c r="W67" s="96">
        <v>30092.0</v>
      </c>
      <c r="X67" s="73" t="s">
        <v>2278</v>
      </c>
      <c r="Y67" s="98">
        <v>39316.0</v>
      </c>
      <c r="Z67" s="100">
        <v>165.0</v>
      </c>
      <c r="AA67" s="100">
        <v>145.0</v>
      </c>
      <c r="AB67" s="100">
        <v>75.0</v>
      </c>
      <c r="AC67" s="39" t="s">
        <v>2279</v>
      </c>
      <c r="AD67" s="14"/>
      <c r="AE67" s="9"/>
      <c r="AF67" s="9"/>
      <c r="AG67" s="28"/>
      <c r="AH67" s="28"/>
      <c r="AI67" s="28"/>
      <c r="AJ67" s="28"/>
      <c r="AK67" s="28"/>
      <c r="AL67" s="28"/>
      <c r="AM67" s="28"/>
      <c r="AN67" s="28"/>
    </row>
    <row r="68" ht="30.0" customHeight="1">
      <c r="A68" s="91" t="s">
        <v>156</v>
      </c>
      <c r="B68" s="47">
        <v>2.0</v>
      </c>
      <c r="C68" s="46"/>
      <c r="D68" s="46"/>
      <c r="E68" s="46"/>
      <c r="F68" s="46"/>
      <c r="G68" s="46"/>
      <c r="H68" s="46"/>
      <c r="I68" s="46"/>
      <c r="J68" s="46"/>
      <c r="K68" s="46"/>
      <c r="L68" s="46"/>
      <c r="M68" s="46"/>
      <c r="N68" s="39" t="s">
        <v>2283</v>
      </c>
      <c r="O68" s="47">
        <v>32751.0</v>
      </c>
      <c r="P68" s="39" t="s">
        <v>2284</v>
      </c>
      <c r="Q68" s="93" t="s">
        <v>2285</v>
      </c>
      <c r="R68" s="55" t="str">
        <f>HYPERLINK("mailto:tbrennan@fainmajor.com#","tbrennan@fainmajor.com")</f>
        <v>tbrennan@fainmajor.com</v>
      </c>
      <c r="S68" s="93" t="s">
        <v>2288</v>
      </c>
      <c r="T68" s="73" t="s">
        <v>2289</v>
      </c>
      <c r="U68" s="73" t="s">
        <v>163</v>
      </c>
      <c r="V68" s="93" t="s">
        <v>156</v>
      </c>
      <c r="W68" s="149" t="s">
        <v>2302</v>
      </c>
      <c r="X68" s="55" t="str">
        <f>HYPERLINK("http://www.fainmajor.com/#","www.fainmajor.com")</f>
        <v>www.fainmajor.com</v>
      </c>
      <c r="Y68" s="98">
        <v>40532.0</v>
      </c>
      <c r="Z68" s="100">
        <v>170.0</v>
      </c>
      <c r="AA68" s="100">
        <v>160.0</v>
      </c>
      <c r="AB68" s="100">
        <v>95.0</v>
      </c>
      <c r="AC68" s="39" t="s">
        <v>2309</v>
      </c>
      <c r="AD68" s="14"/>
      <c r="AE68" s="9"/>
      <c r="AF68" s="9"/>
      <c r="AG68" s="28"/>
      <c r="AH68" s="28"/>
      <c r="AI68" s="28"/>
      <c r="AJ68" s="28"/>
      <c r="AK68" s="28"/>
      <c r="AL68" s="28"/>
      <c r="AM68" s="28"/>
      <c r="AN68" s="28"/>
    </row>
    <row r="69" ht="16.5" customHeight="1">
      <c r="A69" s="39" t="s">
        <v>156</v>
      </c>
      <c r="B69" s="47">
        <v>1.0</v>
      </c>
      <c r="C69" s="46"/>
      <c r="D69" s="46"/>
      <c r="E69" s="46"/>
      <c r="F69" s="46"/>
      <c r="G69" s="46"/>
      <c r="H69" s="46"/>
      <c r="I69" s="46"/>
      <c r="J69" s="46"/>
      <c r="K69" s="46"/>
      <c r="L69" s="46"/>
      <c r="M69" s="46"/>
      <c r="N69" s="39" t="s">
        <v>2311</v>
      </c>
      <c r="O69" s="47">
        <v>9781.0</v>
      </c>
      <c r="P69" s="39" t="s">
        <v>2312</v>
      </c>
      <c r="Q69" s="102">
        <v>7.708181413E9</v>
      </c>
      <c r="R69" s="55" t="str">
        <f>HYPERLINK("mailto:badler@fmglaw.com#","badler@fmglaw.com")</f>
        <v>badler@fmglaw.com</v>
      </c>
      <c r="S69" s="102">
        <v>7.70937996E9</v>
      </c>
      <c r="T69" s="73" t="s">
        <v>2321</v>
      </c>
      <c r="U69" s="73" t="s">
        <v>163</v>
      </c>
      <c r="V69" s="93" t="s">
        <v>156</v>
      </c>
      <c r="W69" s="149" t="s">
        <v>2322</v>
      </c>
      <c r="X69" s="55" t="str">
        <f>HYPERLINK("http://www.fmglaw.com/#","www.fmglaw.com")</f>
        <v>www.fmglaw.com</v>
      </c>
      <c r="Y69" s="98">
        <v>41886.0</v>
      </c>
      <c r="Z69" s="100">
        <v>190.0</v>
      </c>
      <c r="AA69" s="100">
        <v>175.0</v>
      </c>
      <c r="AB69" s="100">
        <v>85.0</v>
      </c>
      <c r="AC69" s="39" t="s">
        <v>2333</v>
      </c>
      <c r="AD69" s="14"/>
      <c r="AE69" s="9"/>
      <c r="AF69" s="9"/>
      <c r="AG69" s="28"/>
      <c r="AH69" s="28"/>
      <c r="AI69" s="28"/>
      <c r="AJ69" s="28"/>
      <c r="AK69" s="28"/>
      <c r="AL69" s="28"/>
      <c r="AM69" s="28"/>
      <c r="AN69" s="28"/>
    </row>
    <row r="70" ht="30.0" customHeight="1">
      <c r="A70" s="91" t="s">
        <v>156</v>
      </c>
      <c r="B70" s="47">
        <v>2.0</v>
      </c>
      <c r="C70" s="46"/>
      <c r="D70" s="46"/>
      <c r="E70" s="46"/>
      <c r="F70" s="46"/>
      <c r="G70" s="46"/>
      <c r="H70" s="46"/>
      <c r="I70" s="46"/>
      <c r="J70" s="46"/>
      <c r="K70" s="46"/>
      <c r="L70" s="46"/>
      <c r="M70" s="46"/>
      <c r="N70" s="39" t="s">
        <v>1530</v>
      </c>
      <c r="O70" s="47" t="s">
        <v>2336</v>
      </c>
      <c r="P70" s="39" t="s">
        <v>2337</v>
      </c>
      <c r="Q70" s="47" t="s">
        <v>2338</v>
      </c>
      <c r="R70" s="55" t="str">
        <f>HYPERLINK("mailto:chall@lbbslaw.com#","chall@lbbslaw.com")</f>
        <v>chall@lbbslaw.com</v>
      </c>
      <c r="S70" s="102">
        <v>4.044678845E9</v>
      </c>
      <c r="T70" s="73" t="s">
        <v>2340</v>
      </c>
      <c r="U70" s="73" t="s">
        <v>163</v>
      </c>
      <c r="V70" s="93" t="s">
        <v>156</v>
      </c>
      <c r="W70" s="96">
        <v>30309.0</v>
      </c>
      <c r="X70" s="55" t="str">
        <f>HYPERLINK("http://www.lbbslaw.com/#","www.lbbslaw.com")</f>
        <v>www.lbbslaw.com</v>
      </c>
      <c r="Y70" s="98">
        <v>40627.0</v>
      </c>
      <c r="Z70" s="100">
        <v>165.0</v>
      </c>
      <c r="AA70" s="100">
        <v>145.0</v>
      </c>
      <c r="AB70" s="100">
        <v>75.0</v>
      </c>
      <c r="AC70" s="39" t="s">
        <v>2353</v>
      </c>
      <c r="AD70" s="14"/>
      <c r="AE70" s="9"/>
      <c r="AF70" s="9"/>
      <c r="AG70" s="28"/>
      <c r="AH70" s="28"/>
      <c r="AI70" s="28"/>
      <c r="AJ70" s="28"/>
      <c r="AK70" s="28"/>
      <c r="AL70" s="28"/>
      <c r="AM70" s="28"/>
      <c r="AN70" s="28"/>
    </row>
    <row r="71" ht="16.5" customHeight="1">
      <c r="A71" s="91" t="s">
        <v>156</v>
      </c>
      <c r="B71" s="47">
        <v>1.0</v>
      </c>
      <c r="C71" s="46"/>
      <c r="D71" s="46"/>
      <c r="E71" s="46"/>
      <c r="F71" s="46"/>
      <c r="G71" s="46"/>
      <c r="H71" s="46"/>
      <c r="I71" s="46"/>
      <c r="J71" s="46"/>
      <c r="K71" s="46"/>
      <c r="L71" s="46"/>
      <c r="M71" s="46"/>
      <c r="N71" s="39" t="s">
        <v>2358</v>
      </c>
      <c r="O71" s="47">
        <v>2241.0</v>
      </c>
      <c r="P71" s="39" t="s">
        <v>2362</v>
      </c>
      <c r="Q71" s="47" t="s">
        <v>2363</v>
      </c>
      <c r="R71" s="55" t="str">
        <f>HYPERLINK("mailto:Ajoffe@GMLJ.com#","Ajoffe@GMLJ.com")</f>
        <v>Ajoffe@GMLJ.com</v>
      </c>
      <c r="S71" s="93" t="s">
        <v>2368</v>
      </c>
      <c r="T71" s="73" t="s">
        <v>2369</v>
      </c>
      <c r="U71" s="73" t="s">
        <v>163</v>
      </c>
      <c r="V71" s="93" t="s">
        <v>156</v>
      </c>
      <c r="W71" s="93" t="s">
        <v>2371</v>
      </c>
      <c r="X71" s="55" t="str">
        <f>HYPERLINK("http://www.gmlj.com/#","www.gmlj.com")</f>
        <v>www.gmlj.com</v>
      </c>
      <c r="Y71" s="98">
        <v>41540.0</v>
      </c>
      <c r="Z71" s="100">
        <v>160.0</v>
      </c>
      <c r="AA71" s="100">
        <v>140.0</v>
      </c>
      <c r="AB71" s="100">
        <v>100.0</v>
      </c>
      <c r="AC71" s="39" t="s">
        <v>2383</v>
      </c>
      <c r="AD71" s="14"/>
      <c r="AE71" s="9"/>
      <c r="AF71" s="9"/>
      <c r="AG71" s="28"/>
      <c r="AH71" s="28"/>
      <c r="AI71" s="28"/>
      <c r="AJ71" s="28"/>
      <c r="AK71" s="28"/>
      <c r="AL71" s="28"/>
      <c r="AM71" s="28"/>
      <c r="AN71" s="28"/>
    </row>
    <row r="72" ht="16.5" customHeight="1">
      <c r="A72" s="91" t="s">
        <v>156</v>
      </c>
      <c r="B72" s="47" t="s">
        <v>1200</v>
      </c>
      <c r="C72" s="46"/>
      <c r="D72" s="46"/>
      <c r="E72" s="46"/>
      <c r="F72" s="46"/>
      <c r="G72" s="46"/>
      <c r="H72" s="46"/>
      <c r="I72" s="46"/>
      <c r="J72" s="46"/>
      <c r="K72" s="46"/>
      <c r="L72" s="46"/>
      <c r="M72" s="46"/>
      <c r="N72" s="39" t="s">
        <v>2387</v>
      </c>
      <c r="O72" s="46"/>
      <c r="P72" s="39" t="s">
        <v>2389</v>
      </c>
      <c r="Q72" s="150">
        <v>7.7039191E9</v>
      </c>
      <c r="R72" s="55" t="str">
        <f>HYPERLINK("mailto:jvb@boviskyle.com;tjb@boviskyle.com#","jvb@boviskyle.com;tjb@boviskyle.com")</f>
        <v>jvb@boviskyle.com;tjb@boviskyle.com</v>
      </c>
      <c r="S72" s="102">
        <v>7.7039191E9</v>
      </c>
      <c r="T72" s="73" t="s">
        <v>2395</v>
      </c>
      <c r="U72" s="73" t="s">
        <v>163</v>
      </c>
      <c r="V72" s="93" t="s">
        <v>156</v>
      </c>
      <c r="W72" s="96">
        <v>30346.0</v>
      </c>
      <c r="X72" s="127"/>
      <c r="Y72" s="98"/>
      <c r="Z72" s="100"/>
      <c r="AA72" s="100"/>
      <c r="AB72" s="100"/>
      <c r="AC72" s="39" t="s">
        <v>773</v>
      </c>
      <c r="AD72" s="152"/>
      <c r="AE72" s="153"/>
      <c r="AF72" s="153"/>
      <c r="AG72" s="28"/>
      <c r="AH72" s="28"/>
      <c r="AI72" s="28"/>
      <c r="AJ72" s="28"/>
      <c r="AK72" s="28"/>
      <c r="AL72" s="28"/>
      <c r="AM72" s="28"/>
      <c r="AN72" s="28"/>
    </row>
    <row r="73" ht="16.5" customHeight="1">
      <c r="A73" s="91" t="s">
        <v>156</v>
      </c>
      <c r="B73" s="47" t="s">
        <v>1200</v>
      </c>
      <c r="C73" s="46"/>
      <c r="D73" s="46"/>
      <c r="E73" s="46"/>
      <c r="F73" s="46"/>
      <c r="G73" s="46"/>
      <c r="H73" s="46"/>
      <c r="I73" s="46"/>
      <c r="J73" s="46"/>
      <c r="K73" s="46"/>
      <c r="L73" s="46"/>
      <c r="M73" s="46"/>
      <c r="N73" s="39" t="s">
        <v>2408</v>
      </c>
      <c r="O73" s="46"/>
      <c r="P73" s="39" t="s">
        <v>2409</v>
      </c>
      <c r="Q73" s="150">
        <v>4.042332334E9</v>
      </c>
      <c r="R73" s="55" t="str">
        <f>HYPERLINK("mailto:bkorrison@emal.msn.com#","bkorrison@emal.msn.com")</f>
        <v>bkorrison@emal.msn.com</v>
      </c>
      <c r="S73" s="102">
        <v>4.042332334E9</v>
      </c>
      <c r="T73" s="73" t="s">
        <v>2419</v>
      </c>
      <c r="U73" s="73" t="s">
        <v>163</v>
      </c>
      <c r="V73" s="93" t="s">
        <v>156</v>
      </c>
      <c r="W73" s="96">
        <v>30326.0</v>
      </c>
      <c r="X73" s="127"/>
      <c r="Y73" s="98"/>
      <c r="Z73" s="100"/>
      <c r="AA73" s="100"/>
      <c r="AB73" s="100"/>
      <c r="AC73" s="39" t="s">
        <v>773</v>
      </c>
      <c r="AD73" s="14"/>
      <c r="AE73" s="9"/>
      <c r="AF73" s="9"/>
      <c r="AG73" s="28"/>
      <c r="AH73" s="28"/>
      <c r="AI73" s="28"/>
      <c r="AJ73" s="28"/>
      <c r="AK73" s="28"/>
      <c r="AL73" s="28"/>
      <c r="AM73" s="28"/>
      <c r="AN73" s="28"/>
    </row>
    <row r="74" ht="45.0" customHeight="1">
      <c r="A74" s="91" t="s">
        <v>156</v>
      </c>
      <c r="B74" s="47">
        <v>0.0</v>
      </c>
      <c r="C74" s="46"/>
      <c r="D74" s="46"/>
      <c r="E74" s="46"/>
      <c r="F74" s="46"/>
      <c r="G74" s="46"/>
      <c r="H74" s="46"/>
      <c r="I74" s="46"/>
      <c r="J74" s="46"/>
      <c r="K74" s="46"/>
      <c r="L74" s="46"/>
      <c r="M74" s="46"/>
      <c r="N74" s="39" t="s">
        <v>2421</v>
      </c>
      <c r="O74" s="47">
        <v>4177.0</v>
      </c>
      <c r="P74" s="39" t="s">
        <v>2422</v>
      </c>
      <c r="Q74" s="93" t="s">
        <v>2423</v>
      </c>
      <c r="R74" s="94" t="str">
        <f>HYPERLINK("mailto:lynn.roberson@swiftcurrie.com#","lynn.roberson@swiftcurrie.com")</f>
        <v>lynn.roberson@swiftcurrie.com</v>
      </c>
      <c r="S74" s="93" t="s">
        <v>2434</v>
      </c>
      <c r="T74" s="73" t="s">
        <v>2445</v>
      </c>
      <c r="U74" s="73" t="s">
        <v>163</v>
      </c>
      <c r="V74" s="93" t="s">
        <v>156</v>
      </c>
      <c r="W74" s="96">
        <v>30309.0</v>
      </c>
      <c r="X74" s="73" t="s">
        <v>2446</v>
      </c>
      <c r="Y74" s="98">
        <v>39114.0</v>
      </c>
      <c r="Z74" s="100">
        <v>187.0</v>
      </c>
      <c r="AA74" s="100">
        <v>160.0</v>
      </c>
      <c r="AB74" s="100">
        <v>105.0</v>
      </c>
      <c r="AC74" s="39" t="s">
        <v>2447</v>
      </c>
      <c r="AD74" s="14"/>
      <c r="AE74" s="9"/>
      <c r="AF74" s="9"/>
      <c r="AG74" s="28"/>
      <c r="AH74" s="28"/>
      <c r="AI74" s="28"/>
      <c r="AJ74" s="28"/>
      <c r="AK74" s="28"/>
      <c r="AL74" s="28"/>
      <c r="AM74" s="28"/>
      <c r="AN74" s="28"/>
    </row>
    <row r="75" ht="16.5" customHeight="1">
      <c r="A75" s="91" t="s">
        <v>2448</v>
      </c>
      <c r="B75" s="47">
        <v>1.0</v>
      </c>
      <c r="C75" s="46"/>
      <c r="D75" s="46"/>
      <c r="E75" s="46"/>
      <c r="F75" s="46"/>
      <c r="G75" s="46"/>
      <c r="H75" s="46"/>
      <c r="I75" s="46"/>
      <c r="J75" s="46"/>
      <c r="K75" s="46"/>
      <c r="L75" s="46"/>
      <c r="M75" s="46"/>
      <c r="N75" s="39" t="s">
        <v>2449</v>
      </c>
      <c r="O75" s="47">
        <v>28270.0</v>
      </c>
      <c r="P75" s="39" t="s">
        <v>2450</v>
      </c>
      <c r="Q75" s="93" t="s">
        <v>2451</v>
      </c>
      <c r="R75" s="55" t="str">
        <f>HYPERLINK("mailto:kchee@cheemarkham.com#","kchee@cheemarkham.com")</f>
        <v>kchee@cheemarkham.com</v>
      </c>
      <c r="S75" s="93" t="s">
        <v>2460</v>
      </c>
      <c r="T75" s="73" t="s">
        <v>2461</v>
      </c>
      <c r="U75" s="73" t="s">
        <v>2462</v>
      </c>
      <c r="V75" s="93" t="s">
        <v>2448</v>
      </c>
      <c r="W75" s="96">
        <v>96813.0</v>
      </c>
      <c r="X75" s="55" t="str">
        <f>HYPERLINK("http://www.lawyers.com/cheemarkham/#","http://www.lawyers.com/cheemarkham/")</f>
        <v>http://www.lawyers.com/cheemarkham/</v>
      </c>
      <c r="Y75" s="98">
        <v>40107.0</v>
      </c>
      <c r="Z75" s="100">
        <v>165.0</v>
      </c>
      <c r="AA75" s="100">
        <v>140.0</v>
      </c>
      <c r="AB75" s="100">
        <v>90.0</v>
      </c>
      <c r="AC75" s="39" t="s">
        <v>187</v>
      </c>
      <c r="AD75" s="14"/>
      <c r="AE75" s="9"/>
      <c r="AF75" s="9"/>
      <c r="AG75" s="28"/>
      <c r="AH75" s="28"/>
      <c r="AI75" s="28"/>
      <c r="AJ75" s="28"/>
      <c r="AK75" s="28"/>
      <c r="AL75" s="28"/>
      <c r="AM75" s="28"/>
      <c r="AN75" s="28"/>
    </row>
    <row r="76" ht="30.0" customHeight="1">
      <c r="A76" s="105" t="s">
        <v>632</v>
      </c>
      <c r="B76" s="106" t="s">
        <v>1331</v>
      </c>
      <c r="C76" s="107"/>
      <c r="D76" s="107"/>
      <c r="E76" s="107"/>
      <c r="F76" s="107"/>
      <c r="G76" s="107"/>
      <c r="H76" s="107"/>
      <c r="I76" s="107"/>
      <c r="J76" s="107"/>
      <c r="K76" s="107"/>
      <c r="L76" s="107"/>
      <c r="M76" s="107"/>
      <c r="N76" s="105" t="s">
        <v>633</v>
      </c>
      <c r="O76" s="107"/>
      <c r="P76" s="105" t="s">
        <v>2477</v>
      </c>
      <c r="Q76" s="128">
        <v>5.152465815E9</v>
      </c>
      <c r="R76" s="109" t="str">
        <f>HYPERLINK("mailto:proctor.david@bradshawlaw.com#","proctor.david@bradshawlaw.com")</f>
        <v>proctor.david@bradshawlaw.com</v>
      </c>
      <c r="S76" s="128">
        <v>5.152465808E9</v>
      </c>
      <c r="T76" s="110" t="s">
        <v>638</v>
      </c>
      <c r="U76" s="110" t="s">
        <v>639</v>
      </c>
      <c r="V76" s="108" t="s">
        <v>632</v>
      </c>
      <c r="W76" s="108" t="s">
        <v>2480</v>
      </c>
      <c r="X76" s="109" t="str">
        <f>HYPERLINK("http://www.bradshawlaw.com/#","www.bradshawlaw.com")</f>
        <v>www.bradshawlaw.com</v>
      </c>
      <c r="Y76" s="130"/>
      <c r="Z76" s="114"/>
      <c r="AA76" s="114"/>
      <c r="AB76" s="114"/>
      <c r="AC76" s="154" t="s">
        <v>2483</v>
      </c>
      <c r="AD76" s="14"/>
      <c r="AE76" s="9"/>
      <c r="AF76" s="9"/>
      <c r="AG76" s="28"/>
      <c r="AH76" s="28"/>
      <c r="AI76" s="28"/>
      <c r="AJ76" s="28"/>
      <c r="AK76" s="28"/>
      <c r="AL76" s="28"/>
      <c r="AM76" s="28"/>
      <c r="AN76" s="28"/>
    </row>
    <row r="77" ht="30.0" customHeight="1">
      <c r="A77" s="91" t="s">
        <v>632</v>
      </c>
      <c r="B77" s="47">
        <v>1.0</v>
      </c>
      <c r="C77" s="46"/>
      <c r="D77" s="46"/>
      <c r="E77" s="46"/>
      <c r="F77" s="46"/>
      <c r="G77" s="46"/>
      <c r="H77" s="46"/>
      <c r="I77" s="46"/>
      <c r="J77" s="46"/>
      <c r="K77" s="46"/>
      <c r="L77" s="46"/>
      <c r="M77" s="46"/>
      <c r="N77" s="39" t="s">
        <v>2496</v>
      </c>
      <c r="O77" s="47">
        <v>1599.0</v>
      </c>
      <c r="P77" s="39" t="s">
        <v>2497</v>
      </c>
      <c r="Q77" s="93" t="s">
        <v>2498</v>
      </c>
      <c r="R77" s="94" t="str">
        <f>HYPERLINK("mailto:tgaffney@finleylaw.com#","tgaffney@finleylaw.com")</f>
        <v>tgaffney@finleylaw.com</v>
      </c>
      <c r="S77" s="93" t="s">
        <v>2500</v>
      </c>
      <c r="T77" s="73" t="s">
        <v>2501</v>
      </c>
      <c r="U77" s="73" t="s">
        <v>639</v>
      </c>
      <c r="V77" s="93" t="s">
        <v>632</v>
      </c>
      <c r="W77" s="96">
        <v>50309.0</v>
      </c>
      <c r="X77" s="73" t="s">
        <v>2505</v>
      </c>
      <c r="Y77" s="98">
        <v>40107.0</v>
      </c>
      <c r="Z77" s="100">
        <v>170.0</v>
      </c>
      <c r="AA77" s="100">
        <v>150.0</v>
      </c>
      <c r="AB77" s="100">
        <v>85.0</v>
      </c>
      <c r="AC77" s="39" t="s">
        <v>187</v>
      </c>
      <c r="AD77" s="14"/>
      <c r="AE77" s="9"/>
      <c r="AF77" s="9"/>
      <c r="AG77" s="28"/>
      <c r="AH77" s="28"/>
      <c r="AI77" s="28"/>
      <c r="AJ77" s="28"/>
      <c r="AK77" s="28"/>
      <c r="AL77" s="28"/>
      <c r="AM77" s="28"/>
      <c r="AN77" s="28"/>
    </row>
    <row r="78" ht="30.0" customHeight="1">
      <c r="A78" s="91" t="s">
        <v>632</v>
      </c>
      <c r="B78" s="47" t="s">
        <v>1200</v>
      </c>
      <c r="C78" s="46"/>
      <c r="D78" s="46"/>
      <c r="E78" s="46"/>
      <c r="F78" s="46"/>
      <c r="G78" s="46"/>
      <c r="H78" s="46"/>
      <c r="I78" s="46"/>
      <c r="J78" s="46"/>
      <c r="K78" s="46"/>
      <c r="L78" s="46"/>
      <c r="M78" s="46"/>
      <c r="N78" s="39" t="s">
        <v>2507</v>
      </c>
      <c r="O78" s="46"/>
      <c r="P78" s="39" t="s">
        <v>2508</v>
      </c>
      <c r="Q78" s="102">
        <v>5.152465514E9</v>
      </c>
      <c r="R78" s="125" t="str">
        <f>HYPERLINK("mailto:bullem@whitfieldlaw.com;gentsch@whitfieldlaw.com#","bullem@whitfieldlaw.com;gentsch@whitfieldlaw.com")</f>
        <v>bullem@whitfieldlaw.com;gentsch@whitfieldlaw.com</v>
      </c>
      <c r="S78" s="102"/>
      <c r="T78" s="73" t="s">
        <v>2515</v>
      </c>
      <c r="U78" s="73" t="s">
        <v>639</v>
      </c>
      <c r="V78" s="93" t="s">
        <v>632</v>
      </c>
      <c r="W78" s="96">
        <v>50309.0</v>
      </c>
      <c r="X78" s="75"/>
      <c r="Y78" s="98"/>
      <c r="Z78" s="100"/>
      <c r="AA78" s="100"/>
      <c r="AB78" s="100"/>
      <c r="AC78" s="39" t="s">
        <v>773</v>
      </c>
      <c r="AD78" s="14"/>
      <c r="AE78" s="9"/>
      <c r="AF78" s="9"/>
      <c r="AG78" s="28"/>
      <c r="AH78" s="28"/>
      <c r="AI78" s="28"/>
      <c r="AJ78" s="28"/>
      <c r="AK78" s="28"/>
      <c r="AL78" s="28"/>
      <c r="AM78" s="28"/>
      <c r="AN78" s="28"/>
    </row>
    <row r="79" ht="16.5" customHeight="1">
      <c r="A79" s="91" t="s">
        <v>632</v>
      </c>
      <c r="B79" s="47">
        <v>2.0</v>
      </c>
      <c r="C79" s="46"/>
      <c r="D79" s="46"/>
      <c r="E79" s="46"/>
      <c r="F79" s="46"/>
      <c r="G79" s="46"/>
      <c r="H79" s="46"/>
      <c r="I79" s="46"/>
      <c r="J79" s="46"/>
      <c r="K79" s="46"/>
      <c r="L79" s="46"/>
      <c r="M79" s="46"/>
      <c r="N79" s="39" t="s">
        <v>2524</v>
      </c>
      <c r="O79" s="47">
        <v>29497.0</v>
      </c>
      <c r="P79" s="39" t="s">
        <v>2525</v>
      </c>
      <c r="Q79" s="93" t="s">
        <v>2526</v>
      </c>
      <c r="R79" s="94" t="str">
        <f>HYPERLINK("mailto:jbreitbach@petrzelkabreitbach.com#","jbreitbach@petrzelkabreitbach.com")</f>
        <v>jbreitbach@petrzelkabreitbach.com</v>
      </c>
      <c r="S79" s="93" t="s">
        <v>2531</v>
      </c>
      <c r="T79" s="73" t="s">
        <v>2532</v>
      </c>
      <c r="U79" s="73" t="s">
        <v>2533</v>
      </c>
      <c r="V79" s="93" t="s">
        <v>632</v>
      </c>
      <c r="W79" s="96">
        <v>52403.0</v>
      </c>
      <c r="X79" s="75"/>
      <c r="Y79" s="98">
        <v>40107.0</v>
      </c>
      <c r="Z79" s="100">
        <v>175.0</v>
      </c>
      <c r="AA79" s="39" t="s">
        <v>1260</v>
      </c>
      <c r="AB79" s="100">
        <v>75.0</v>
      </c>
      <c r="AC79" s="39" t="s">
        <v>187</v>
      </c>
      <c r="AD79" s="14"/>
      <c r="AE79" s="9"/>
      <c r="AF79" s="9"/>
      <c r="AG79" s="28"/>
      <c r="AH79" s="28"/>
      <c r="AI79" s="28"/>
      <c r="AJ79" s="28"/>
      <c r="AK79" s="28"/>
      <c r="AL79" s="28"/>
      <c r="AM79" s="28"/>
      <c r="AN79" s="28"/>
    </row>
    <row r="80" ht="16.5" customHeight="1">
      <c r="A80" s="155" t="s">
        <v>632</v>
      </c>
      <c r="B80" s="156" t="s">
        <v>35</v>
      </c>
      <c r="C80" s="157"/>
      <c r="D80" s="157"/>
      <c r="E80" s="157"/>
      <c r="F80" s="157"/>
      <c r="G80" s="157"/>
      <c r="H80" s="157"/>
      <c r="I80" s="157"/>
      <c r="J80" s="157"/>
      <c r="K80" s="157"/>
      <c r="L80" s="157"/>
      <c r="M80" s="157"/>
      <c r="N80" s="155" t="s">
        <v>2566</v>
      </c>
      <c r="O80" s="156">
        <v>4551.0</v>
      </c>
      <c r="P80" s="155" t="s">
        <v>2567</v>
      </c>
      <c r="Q80" s="158">
        <v>3.193667641E9</v>
      </c>
      <c r="R80" s="159" t="s">
        <v>2572</v>
      </c>
      <c r="S80" s="158">
        <v>3.193661917E9</v>
      </c>
      <c r="T80" s="160" t="s">
        <v>2573</v>
      </c>
      <c r="U80" s="160" t="s">
        <v>2533</v>
      </c>
      <c r="V80" s="23" t="s">
        <v>632</v>
      </c>
      <c r="W80" s="23" t="s">
        <v>2588</v>
      </c>
      <c r="X80" s="161"/>
      <c r="Y80" s="162">
        <v>40984.0</v>
      </c>
      <c r="Z80" s="163">
        <v>150.0</v>
      </c>
      <c r="AA80" s="163">
        <v>130.0</v>
      </c>
      <c r="AB80" s="163">
        <v>85.0</v>
      </c>
      <c r="AC80" s="164"/>
      <c r="AD80" s="146"/>
      <c r="AE80" s="37"/>
      <c r="AF80" s="37"/>
      <c r="AG80" s="28"/>
      <c r="AH80" s="28"/>
      <c r="AI80" s="28"/>
      <c r="AJ80" s="28"/>
      <c r="AK80" s="28"/>
      <c r="AL80" s="28"/>
      <c r="AM80" s="28"/>
      <c r="AN80" s="28"/>
    </row>
    <row r="81" ht="16.5" customHeight="1">
      <c r="A81" s="91" t="s">
        <v>704</v>
      </c>
      <c r="B81" s="47">
        <v>1.0</v>
      </c>
      <c r="C81" s="46"/>
      <c r="D81" s="46"/>
      <c r="E81" s="46"/>
      <c r="F81" s="46"/>
      <c r="G81" s="46"/>
      <c r="H81" s="46"/>
      <c r="I81" s="46"/>
      <c r="J81" s="46"/>
      <c r="K81" s="46"/>
      <c r="L81" s="46"/>
      <c r="M81" s="46"/>
      <c r="N81" s="39" t="s">
        <v>2627</v>
      </c>
      <c r="O81" s="47">
        <v>4441.0</v>
      </c>
      <c r="P81" s="39" t="s">
        <v>2630</v>
      </c>
      <c r="Q81" s="93" t="s">
        <v>2632</v>
      </c>
      <c r="R81" s="55" t="str">
        <f>HYPERLINK("mailto:jnc@brassey.net#","jnc@brassey.net")</f>
        <v>jnc@brassey.net</v>
      </c>
      <c r="S81" s="93" t="s">
        <v>2635</v>
      </c>
      <c r="T81" s="73" t="s">
        <v>2637</v>
      </c>
      <c r="U81" s="73" t="s">
        <v>712</v>
      </c>
      <c r="V81" s="93" t="s">
        <v>704</v>
      </c>
      <c r="W81" s="96">
        <v>83701.0</v>
      </c>
      <c r="X81" s="73" t="s">
        <v>2640</v>
      </c>
      <c r="Y81" s="98">
        <v>40015.0</v>
      </c>
      <c r="Z81" s="100">
        <v>150.0</v>
      </c>
      <c r="AA81" s="100">
        <v>120.0</v>
      </c>
      <c r="AB81" s="100">
        <v>90.0</v>
      </c>
      <c r="AC81" s="39" t="s">
        <v>187</v>
      </c>
      <c r="AD81" s="14"/>
      <c r="AE81" s="9"/>
      <c r="AF81" s="9"/>
      <c r="AG81" s="28"/>
      <c r="AH81" s="28"/>
      <c r="AI81" s="28"/>
      <c r="AJ81" s="28"/>
      <c r="AK81" s="28"/>
      <c r="AL81" s="28"/>
      <c r="AM81" s="28"/>
      <c r="AN81" s="28"/>
    </row>
    <row r="82" ht="16.5" customHeight="1">
      <c r="A82" s="155" t="s">
        <v>217</v>
      </c>
      <c r="B82" s="156" t="s">
        <v>35</v>
      </c>
      <c r="C82" s="157"/>
      <c r="D82" s="157"/>
      <c r="E82" s="157"/>
      <c r="F82" s="157"/>
      <c r="G82" s="157"/>
      <c r="H82" s="157"/>
      <c r="I82" s="157"/>
      <c r="J82" s="157"/>
      <c r="K82" s="157"/>
      <c r="L82" s="157"/>
      <c r="M82" s="157"/>
      <c r="N82" s="155" t="s">
        <v>2645</v>
      </c>
      <c r="O82" s="156">
        <v>13415.0</v>
      </c>
      <c r="P82" s="155" t="s">
        <v>2646</v>
      </c>
      <c r="Q82" s="158">
        <v>6.189971331E9</v>
      </c>
      <c r="R82" s="165" t="str">
        <f>HYPERLINK("mailto:jableyer@bleyerlaw.com#","jableyer@bleyerlaw.com")</f>
        <v>jableyer@bleyerlaw.com</v>
      </c>
      <c r="S82" s="158">
        <v>6.189976559E9</v>
      </c>
      <c r="T82" s="160" t="s">
        <v>2668</v>
      </c>
      <c r="U82" s="160" t="s">
        <v>2669</v>
      </c>
      <c r="V82" s="23" t="s">
        <v>217</v>
      </c>
      <c r="W82" s="166">
        <v>62959.0</v>
      </c>
      <c r="X82" s="167"/>
      <c r="Y82" s="162">
        <v>40989.0</v>
      </c>
      <c r="Z82" s="163">
        <v>125.0</v>
      </c>
      <c r="AA82" s="155" t="s">
        <v>1260</v>
      </c>
      <c r="AB82" s="163">
        <v>80.0</v>
      </c>
      <c r="AC82" s="155" t="s">
        <v>2674</v>
      </c>
      <c r="AD82" s="14"/>
      <c r="AE82" s="9"/>
      <c r="AF82" s="9"/>
      <c r="AG82" s="28"/>
      <c r="AH82" s="28"/>
      <c r="AI82" s="28"/>
      <c r="AJ82" s="28"/>
      <c r="AK82" s="28"/>
      <c r="AL82" s="28"/>
      <c r="AM82" s="28"/>
      <c r="AN82" s="28"/>
    </row>
    <row r="83" ht="45.75" customHeight="1">
      <c r="A83" s="91" t="s">
        <v>217</v>
      </c>
      <c r="B83" s="47">
        <v>1.0</v>
      </c>
      <c r="C83" s="46"/>
      <c r="D83" s="46"/>
      <c r="E83" s="46"/>
      <c r="F83" s="46"/>
      <c r="G83" s="46"/>
      <c r="H83" s="46"/>
      <c r="I83" s="46"/>
      <c r="J83" s="46"/>
      <c r="K83" s="46"/>
      <c r="L83" s="46"/>
      <c r="M83" s="46"/>
      <c r="N83" s="91" t="s">
        <v>2677</v>
      </c>
      <c r="O83" s="47" t="s">
        <v>2678</v>
      </c>
      <c r="P83" s="39" t="s">
        <v>2679</v>
      </c>
      <c r="Q83" s="93" t="s">
        <v>2683</v>
      </c>
      <c r="R83" s="94" t="str">
        <f>HYPERLINK("mailto:jcunningham@bjpc.com#","jcunningham@bjpc.com")</f>
        <v>jcunningham@bjpc.com</v>
      </c>
      <c r="S83" s="93" t="s">
        <v>2686</v>
      </c>
      <c r="T83" s="73" t="s">
        <v>2687</v>
      </c>
      <c r="U83" s="73" t="s">
        <v>2688</v>
      </c>
      <c r="V83" s="93" t="s">
        <v>217</v>
      </c>
      <c r="W83" s="96">
        <v>62220.0</v>
      </c>
      <c r="X83" s="73" t="s">
        <v>2689</v>
      </c>
      <c r="Y83" s="98">
        <v>40310.0</v>
      </c>
      <c r="Z83" s="100">
        <v>160.0</v>
      </c>
      <c r="AA83" s="100">
        <v>160.0</v>
      </c>
      <c r="AB83" s="100">
        <v>100.0</v>
      </c>
      <c r="AC83" s="39" t="s">
        <v>2690</v>
      </c>
      <c r="AD83" s="138"/>
      <c r="AE83" s="139"/>
      <c r="AF83" s="139"/>
      <c r="AG83" s="28"/>
      <c r="AH83" s="28"/>
      <c r="AI83" s="28"/>
      <c r="AJ83" s="28"/>
      <c r="AK83" s="28"/>
      <c r="AL83" s="28"/>
      <c r="AM83" s="28"/>
      <c r="AN83" s="28"/>
    </row>
    <row r="84" ht="75.0" customHeight="1">
      <c r="A84" s="155" t="s">
        <v>217</v>
      </c>
      <c r="B84" s="156" t="s">
        <v>35</v>
      </c>
      <c r="C84" s="157"/>
      <c r="D84" s="157"/>
      <c r="E84" s="157"/>
      <c r="F84" s="157"/>
      <c r="G84" s="157"/>
      <c r="H84" s="157"/>
      <c r="I84" s="157"/>
      <c r="J84" s="157"/>
      <c r="K84" s="157"/>
      <c r="L84" s="157"/>
      <c r="M84" s="157"/>
      <c r="N84" s="155" t="s">
        <v>2693</v>
      </c>
      <c r="O84" s="156">
        <v>17343.0</v>
      </c>
      <c r="P84" s="155" t="s">
        <v>2694</v>
      </c>
      <c r="Q84" s="23" t="s">
        <v>2696</v>
      </c>
      <c r="R84" s="165" t="str">
        <f>HYPERLINK("mailto:elaine.newquist@ganan-shapiro.com#","elaine.newquist@ganan-shapiro.com")</f>
        <v>elaine.newquist@ganan-shapiro.com</v>
      </c>
      <c r="S84" s="23" t="s">
        <v>2705</v>
      </c>
      <c r="T84" s="160" t="s">
        <v>2707</v>
      </c>
      <c r="U84" s="160" t="s">
        <v>659</v>
      </c>
      <c r="V84" s="23" t="s">
        <v>217</v>
      </c>
      <c r="W84" s="166">
        <v>60654.0</v>
      </c>
      <c r="X84" s="165" t="str">
        <f>HYPERLINK("mailto:csg@grantandgrant.net#","http://ganan-shapiro.com")</f>
        <v>http://ganan-shapiro.com</v>
      </c>
      <c r="Y84" s="162">
        <v>40988.0</v>
      </c>
      <c r="Z84" s="100">
        <v>150.0</v>
      </c>
      <c r="AA84" s="47" t="s">
        <v>1260</v>
      </c>
      <c r="AB84" s="100">
        <v>75.0</v>
      </c>
      <c r="AC84" s="155" t="s">
        <v>2719</v>
      </c>
      <c r="AD84" s="140"/>
      <c r="AE84" s="141"/>
      <c r="AF84" s="141"/>
      <c r="AG84" s="28"/>
      <c r="AH84" s="28"/>
      <c r="AI84" s="28"/>
      <c r="AJ84" s="28"/>
      <c r="AK84" s="28"/>
      <c r="AL84" s="28"/>
      <c r="AM84" s="28"/>
      <c r="AN84" s="28"/>
    </row>
    <row r="85" ht="45.0" customHeight="1">
      <c r="A85" s="105" t="s">
        <v>217</v>
      </c>
      <c r="B85" s="106" t="s">
        <v>1331</v>
      </c>
      <c r="C85" s="107"/>
      <c r="D85" s="107"/>
      <c r="E85" s="107"/>
      <c r="F85" s="107"/>
      <c r="G85" s="107"/>
      <c r="H85" s="107"/>
      <c r="I85" s="107"/>
      <c r="J85" s="107"/>
      <c r="K85" s="107"/>
      <c r="L85" s="107"/>
      <c r="M85" s="107"/>
      <c r="N85" s="105" t="s">
        <v>2722</v>
      </c>
      <c r="O85" s="106">
        <v>9334.0</v>
      </c>
      <c r="P85" s="105" t="s">
        <v>2724</v>
      </c>
      <c r="Q85" s="128">
        <v>3.123684554E9</v>
      </c>
      <c r="R85" s="168" t="s">
        <v>2727</v>
      </c>
      <c r="S85" s="128">
        <v>3.123684562E9</v>
      </c>
      <c r="T85" s="110" t="s">
        <v>2740</v>
      </c>
      <c r="U85" s="110" t="s">
        <v>659</v>
      </c>
      <c r="V85" s="108" t="s">
        <v>217</v>
      </c>
      <c r="W85" s="108" t="s">
        <v>2741</v>
      </c>
      <c r="X85" s="169"/>
      <c r="Y85" s="130">
        <v>41911.0</v>
      </c>
      <c r="Z85" s="114">
        <v>205.0</v>
      </c>
      <c r="AA85" s="106" t="s">
        <v>2753</v>
      </c>
      <c r="AB85" s="114">
        <v>85.0</v>
      </c>
      <c r="AC85" s="105" t="s">
        <v>2754</v>
      </c>
      <c r="AD85" s="143"/>
      <c r="AE85" s="144"/>
      <c r="AF85" s="144"/>
      <c r="AG85" s="28"/>
      <c r="AH85" s="28"/>
      <c r="AI85" s="28"/>
      <c r="AJ85" s="28"/>
      <c r="AK85" s="28"/>
      <c r="AL85" s="28"/>
      <c r="AM85" s="28"/>
      <c r="AN85" s="28"/>
    </row>
    <row r="86" ht="16.5" customHeight="1">
      <c r="A86" s="39" t="s">
        <v>217</v>
      </c>
      <c r="B86" s="47">
        <v>1.0</v>
      </c>
      <c r="C86" s="46"/>
      <c r="D86" s="46"/>
      <c r="E86" s="46"/>
      <c r="F86" s="46"/>
      <c r="G86" s="46"/>
      <c r="H86" s="46"/>
      <c r="I86" s="46"/>
      <c r="J86" s="46"/>
      <c r="K86" s="46"/>
      <c r="L86" s="46"/>
      <c r="M86" s="46"/>
      <c r="N86" s="39" t="s">
        <v>2759</v>
      </c>
      <c r="O86" s="47">
        <v>35597.0</v>
      </c>
      <c r="P86" s="39" t="s">
        <v>2760</v>
      </c>
      <c r="Q86" s="93" t="s">
        <v>2761</v>
      </c>
      <c r="R86" s="127"/>
      <c r="S86" s="102"/>
      <c r="T86" s="75"/>
      <c r="U86" s="75"/>
      <c r="V86" s="65"/>
      <c r="W86" s="96"/>
      <c r="X86" s="127"/>
      <c r="Y86" s="98"/>
      <c r="Z86" s="100"/>
      <c r="AA86" s="170"/>
      <c r="AB86" s="100"/>
      <c r="AC86" s="40"/>
      <c r="AD86" s="146"/>
      <c r="AE86" s="37"/>
      <c r="AF86" s="37"/>
      <c r="AG86" s="28"/>
      <c r="AH86" s="28"/>
      <c r="AI86" s="28"/>
      <c r="AJ86" s="28"/>
      <c r="AK86" s="28"/>
      <c r="AL86" s="28"/>
      <c r="AM86" s="28"/>
      <c r="AN86" s="28"/>
    </row>
    <row r="87" ht="90.0" customHeight="1">
      <c r="A87" s="91" t="s">
        <v>217</v>
      </c>
      <c r="B87" s="47" t="s">
        <v>1472</v>
      </c>
      <c r="C87" s="46"/>
      <c r="D87" s="46"/>
      <c r="E87" s="46"/>
      <c r="F87" s="46"/>
      <c r="G87" s="46"/>
      <c r="H87" s="46"/>
      <c r="I87" s="46"/>
      <c r="J87" s="46"/>
      <c r="K87" s="46"/>
      <c r="L87" s="46"/>
      <c r="M87" s="46"/>
      <c r="N87" s="39" t="s">
        <v>2771</v>
      </c>
      <c r="O87" s="47">
        <v>34462.0</v>
      </c>
      <c r="P87" s="123" t="s">
        <v>2772</v>
      </c>
      <c r="Q87" s="93" t="s">
        <v>2773</v>
      </c>
      <c r="R87" s="55" t="str">
        <f>HYPERLINK("mailto:rmartier@nbkllaw.com#","rmartier@nbkllaw.com")</f>
        <v>rmartier@nbkllaw.com</v>
      </c>
      <c r="S87" s="73" t="s">
        <v>2781</v>
      </c>
      <c r="T87" s="73" t="s">
        <v>2782</v>
      </c>
      <c r="U87" s="73" t="s">
        <v>659</v>
      </c>
      <c r="V87" s="93" t="s">
        <v>217</v>
      </c>
      <c r="W87" s="117">
        <v>60602.0</v>
      </c>
      <c r="X87" s="118"/>
      <c r="Y87" s="119">
        <v>41334.0</v>
      </c>
      <c r="Z87" s="100">
        <v>160.0</v>
      </c>
      <c r="AA87" s="39" t="s">
        <v>1260</v>
      </c>
      <c r="AB87" s="120">
        <v>55.0</v>
      </c>
      <c r="AC87" s="121" t="s">
        <v>2789</v>
      </c>
      <c r="AD87" s="14"/>
      <c r="AE87" s="9"/>
      <c r="AF87" s="9"/>
      <c r="AG87" s="28"/>
      <c r="AH87" s="28"/>
      <c r="AI87" s="28"/>
      <c r="AJ87" s="28"/>
      <c r="AK87" s="28"/>
      <c r="AL87" s="28"/>
      <c r="AM87" s="28"/>
      <c r="AN87" s="28"/>
    </row>
    <row r="88" ht="30.0" customHeight="1">
      <c r="A88" s="155" t="s">
        <v>217</v>
      </c>
      <c r="B88" s="156" t="s">
        <v>35</v>
      </c>
      <c r="C88" s="157"/>
      <c r="D88" s="157"/>
      <c r="E88" s="157"/>
      <c r="F88" s="157"/>
      <c r="G88" s="157"/>
      <c r="H88" s="157"/>
      <c r="I88" s="157"/>
      <c r="J88" s="157"/>
      <c r="K88" s="157"/>
      <c r="L88" s="157"/>
      <c r="M88" s="157"/>
      <c r="N88" s="155" t="s">
        <v>2790</v>
      </c>
      <c r="O88" s="156">
        <v>2889.0</v>
      </c>
      <c r="P88" s="155" t="s">
        <v>2791</v>
      </c>
      <c r="Q88" s="158">
        <v>8.1522743E9</v>
      </c>
      <c r="R88" s="165" t="str">
        <f>HYPERLINK("mailto:jlsalisbury@wmlaw.com#","jlsalisbury@wmlaw.com")</f>
        <v>jlsalisbury@wmlaw.com</v>
      </c>
      <c r="S88" s="158">
        <v>8.15227433E9</v>
      </c>
      <c r="T88" s="160" t="s">
        <v>2799</v>
      </c>
      <c r="U88" s="160" t="s">
        <v>2801</v>
      </c>
      <c r="V88" s="23" t="s">
        <v>217</v>
      </c>
      <c r="W88" s="166">
        <v>61107.0</v>
      </c>
      <c r="X88" s="165" t="str">
        <f>HYPERLINK("http://www.wmlaw.com/#","www.wmlaw.com")</f>
        <v>www.wmlaw.com</v>
      </c>
      <c r="Y88" s="23" t="s">
        <v>35</v>
      </c>
      <c r="Z88" s="155" t="s">
        <v>35</v>
      </c>
      <c r="AA88" s="155" t="s">
        <v>35</v>
      </c>
      <c r="AB88" s="155" t="s">
        <v>35</v>
      </c>
      <c r="AC88" s="171" t="s">
        <v>2825</v>
      </c>
      <c r="AD88" s="14"/>
      <c r="AE88" s="9"/>
      <c r="AF88" s="9"/>
      <c r="AG88" s="28"/>
      <c r="AH88" s="28"/>
      <c r="AI88" s="28"/>
      <c r="AJ88" s="28"/>
      <c r="AK88" s="28"/>
      <c r="AL88" s="28"/>
      <c r="AM88" s="28"/>
      <c r="AN88" s="28"/>
    </row>
    <row r="89" ht="16.5" customHeight="1">
      <c r="A89" s="91" t="s">
        <v>217</v>
      </c>
      <c r="B89" s="47" t="s">
        <v>2834</v>
      </c>
      <c r="C89" s="46"/>
      <c r="D89" s="46"/>
      <c r="E89" s="46"/>
      <c r="F89" s="46"/>
      <c r="G89" s="46"/>
      <c r="H89" s="46"/>
      <c r="I89" s="46"/>
      <c r="J89" s="46"/>
      <c r="K89" s="46"/>
      <c r="L89" s="46"/>
      <c r="M89" s="46"/>
      <c r="N89" s="39" t="s">
        <v>1351</v>
      </c>
      <c r="O89" s="47">
        <v>353.0</v>
      </c>
      <c r="P89" s="39" t="s">
        <v>1358</v>
      </c>
      <c r="Q89" s="93" t="s">
        <v>1360</v>
      </c>
      <c r="R89" s="55" t="str">
        <f>HYPERLINK("mailto:Dbennett@pretzel-stouffer.com#","Dbennett@pretzel-stouffer.com")</f>
        <v>Dbennett@pretzel-stouffer.com</v>
      </c>
      <c r="S89" s="73" t="s">
        <v>1377</v>
      </c>
      <c r="T89" s="73" t="s">
        <v>1381</v>
      </c>
      <c r="U89" s="73" t="s">
        <v>659</v>
      </c>
      <c r="V89" s="93" t="s">
        <v>217</v>
      </c>
      <c r="W89" s="117">
        <v>60606.0</v>
      </c>
      <c r="X89" s="172" t="str">
        <f>HYPERLINK("http://www.pretzel-stouffer.com/#","www.pretzel-stouffer.com")</f>
        <v>www.pretzel-stouffer.com</v>
      </c>
      <c r="Y89" s="119">
        <v>41212.0</v>
      </c>
      <c r="Z89" s="100">
        <v>175.0</v>
      </c>
      <c r="AA89" s="100">
        <v>160.0</v>
      </c>
      <c r="AB89" s="120">
        <v>65.0</v>
      </c>
      <c r="AC89" s="121" t="s">
        <v>2849</v>
      </c>
      <c r="AD89" s="138"/>
      <c r="AE89" s="9"/>
      <c r="AF89" s="9"/>
      <c r="AG89" s="28"/>
      <c r="AH89" s="28"/>
      <c r="AI89" s="28"/>
      <c r="AJ89" s="28"/>
      <c r="AK89" s="28"/>
      <c r="AL89" s="28"/>
      <c r="AM89" s="28"/>
      <c r="AN89" s="28"/>
    </row>
    <row r="90" ht="16.5" customHeight="1">
      <c r="A90" s="91" t="s">
        <v>217</v>
      </c>
      <c r="B90" s="47" t="s">
        <v>1200</v>
      </c>
      <c r="C90" s="46"/>
      <c r="D90" s="46"/>
      <c r="E90" s="46"/>
      <c r="F90" s="46"/>
      <c r="G90" s="46"/>
      <c r="H90" s="46"/>
      <c r="I90" s="46"/>
      <c r="J90" s="46"/>
      <c r="K90" s="46"/>
      <c r="L90" s="46"/>
      <c r="M90" s="46"/>
      <c r="N90" s="39" t="s">
        <v>2851</v>
      </c>
      <c r="O90" s="46"/>
      <c r="P90" s="39" t="s">
        <v>2852</v>
      </c>
      <c r="Q90" s="102">
        <v>3.12857091E9</v>
      </c>
      <c r="R90" s="55" t="str">
        <f>HYPERLINK("mailto:sleo@leoweber.com#","sleo@leoweber.com")</f>
        <v>sleo@leoweber.com</v>
      </c>
      <c r="S90" s="173">
        <v>3.12857124E9</v>
      </c>
      <c r="T90" s="73" t="s">
        <v>2867</v>
      </c>
      <c r="U90" s="73" t="s">
        <v>659</v>
      </c>
      <c r="V90" s="93" t="s">
        <v>217</v>
      </c>
      <c r="W90" s="117">
        <v>60602.0</v>
      </c>
      <c r="X90" s="118"/>
      <c r="Y90" s="119"/>
      <c r="Z90" s="100"/>
      <c r="AA90" s="100"/>
      <c r="AB90" s="120"/>
      <c r="AC90" s="39" t="s">
        <v>773</v>
      </c>
      <c r="AD90" s="174" t="s">
        <v>2868</v>
      </c>
      <c r="AE90" s="14"/>
      <c r="AF90" s="9"/>
      <c r="AG90" s="28"/>
      <c r="AH90" s="28"/>
      <c r="AI90" s="28"/>
      <c r="AJ90" s="28"/>
      <c r="AK90" s="28"/>
      <c r="AL90" s="28"/>
      <c r="AM90" s="28"/>
      <c r="AN90" s="28"/>
    </row>
    <row r="91" ht="16.5" customHeight="1">
      <c r="A91" s="91" t="s">
        <v>217</v>
      </c>
      <c r="B91" s="47" t="s">
        <v>1200</v>
      </c>
      <c r="C91" s="46"/>
      <c r="D91" s="46"/>
      <c r="E91" s="46"/>
      <c r="F91" s="46"/>
      <c r="G91" s="46"/>
      <c r="H91" s="46"/>
      <c r="I91" s="46"/>
      <c r="J91" s="46"/>
      <c r="K91" s="46"/>
      <c r="L91" s="46"/>
      <c r="M91" s="46"/>
      <c r="N91" s="39" t="s">
        <v>2881</v>
      </c>
      <c r="O91" s="46"/>
      <c r="P91" s="39" t="s">
        <v>2882</v>
      </c>
      <c r="Q91" s="102">
        <v>3.127043229E9</v>
      </c>
      <c r="R91" s="55" t="str">
        <f>HYPERLINK("mailto:lmoelman@hinshawlaw.com#","lmoelman@hinshawlaw.com")</f>
        <v>lmoelman@hinshawlaw.com</v>
      </c>
      <c r="S91" s="173">
        <v>3.127043001E9</v>
      </c>
      <c r="T91" s="73" t="s">
        <v>2883</v>
      </c>
      <c r="U91" s="73" t="s">
        <v>659</v>
      </c>
      <c r="V91" s="93" t="s">
        <v>217</v>
      </c>
      <c r="W91" s="117" t="s">
        <v>2884</v>
      </c>
      <c r="X91" s="118"/>
      <c r="Y91" s="119"/>
      <c r="Z91" s="100"/>
      <c r="AA91" s="100"/>
      <c r="AB91" s="120"/>
      <c r="AC91" s="39" t="s">
        <v>773</v>
      </c>
      <c r="AD91" s="175"/>
      <c r="AE91" s="9"/>
      <c r="AF91" s="9"/>
      <c r="AG91" s="28"/>
      <c r="AH91" s="28"/>
      <c r="AI91" s="28"/>
      <c r="AJ91" s="28"/>
      <c r="AK91" s="28"/>
      <c r="AL91" s="28"/>
      <c r="AM91" s="28"/>
      <c r="AN91" s="28"/>
    </row>
    <row r="92" ht="30.0" customHeight="1">
      <c r="A92" s="91" t="s">
        <v>217</v>
      </c>
      <c r="B92" s="47" t="s">
        <v>1200</v>
      </c>
      <c r="C92" s="46"/>
      <c r="D92" s="46"/>
      <c r="E92" s="46"/>
      <c r="F92" s="46"/>
      <c r="G92" s="46"/>
      <c r="H92" s="46"/>
      <c r="I92" s="46"/>
      <c r="J92" s="46"/>
      <c r="K92" s="46"/>
      <c r="L92" s="46"/>
      <c r="M92" s="46"/>
      <c r="N92" s="39" t="s">
        <v>2899</v>
      </c>
      <c r="O92" s="46"/>
      <c r="P92" s="39" t="s">
        <v>2902</v>
      </c>
      <c r="Q92" s="102">
        <v>3.128216176E9</v>
      </c>
      <c r="R92" s="55" t="str">
        <f>HYPERLINK("mailto:david.goldhaber@wilsonelser.com#","david.goldhaber@wilsonelser.com")</f>
        <v>david.goldhaber@wilsonelser.com</v>
      </c>
      <c r="S92" s="173">
        <v>3.127041522E9</v>
      </c>
      <c r="T92" s="73" t="s">
        <v>2905</v>
      </c>
      <c r="U92" s="73" t="s">
        <v>659</v>
      </c>
      <c r="V92" s="93" t="s">
        <v>217</v>
      </c>
      <c r="W92" s="117" t="s">
        <v>2907</v>
      </c>
      <c r="X92" s="118"/>
      <c r="Y92" s="119"/>
      <c r="Z92" s="100"/>
      <c r="AA92" s="100"/>
      <c r="AB92" s="120"/>
      <c r="AC92" s="39" t="s">
        <v>2914</v>
      </c>
      <c r="AD92" s="14"/>
      <c r="AE92" s="9"/>
      <c r="AF92" s="9"/>
      <c r="AG92" s="28"/>
      <c r="AH92" s="28"/>
      <c r="AI92" s="28"/>
      <c r="AJ92" s="28"/>
      <c r="AK92" s="28"/>
      <c r="AL92" s="28"/>
      <c r="AM92" s="28"/>
      <c r="AN92" s="28"/>
    </row>
    <row r="93" ht="16.5" customHeight="1">
      <c r="A93" s="91" t="s">
        <v>217</v>
      </c>
      <c r="B93" s="47">
        <v>2.0</v>
      </c>
      <c r="C93" s="46"/>
      <c r="D93" s="46"/>
      <c r="E93" s="46"/>
      <c r="F93" s="46"/>
      <c r="G93" s="46"/>
      <c r="H93" s="46"/>
      <c r="I93" s="46"/>
      <c r="J93" s="46"/>
      <c r="K93" s="46"/>
      <c r="L93" s="46"/>
      <c r="M93" s="46"/>
      <c r="N93" s="39" t="s">
        <v>2915</v>
      </c>
      <c r="O93" s="47">
        <v>7688.0</v>
      </c>
      <c r="P93" s="39" t="s">
        <v>2916</v>
      </c>
      <c r="Q93" s="93" t="s">
        <v>2917</v>
      </c>
      <c r="R93" s="55" t="str">
        <f>HYPERLINK("mailto:jterseli@smbtrials.com#","jterseli@smbtrials.com")</f>
        <v>jterseli@smbtrials.com</v>
      </c>
      <c r="S93" s="93" t="s">
        <v>2925</v>
      </c>
      <c r="T93" s="73" t="s">
        <v>2926</v>
      </c>
      <c r="U93" s="73" t="s">
        <v>2927</v>
      </c>
      <c r="V93" s="93" t="s">
        <v>217</v>
      </c>
      <c r="W93" s="96">
        <v>60048.0</v>
      </c>
      <c r="X93" s="73" t="s">
        <v>2928</v>
      </c>
      <c r="Y93" s="98">
        <v>39114.0</v>
      </c>
      <c r="Z93" s="100">
        <v>200.0</v>
      </c>
      <c r="AA93" s="100">
        <v>180.0</v>
      </c>
      <c r="AB93" s="100">
        <v>125.0</v>
      </c>
      <c r="AC93" s="40"/>
      <c r="AD93" s="14"/>
      <c r="AE93" s="9"/>
      <c r="AF93" s="9"/>
      <c r="AG93" s="28"/>
      <c r="AH93" s="28"/>
      <c r="AI93" s="28"/>
      <c r="AJ93" s="28"/>
      <c r="AK93" s="28"/>
      <c r="AL93" s="28"/>
      <c r="AM93" s="28"/>
      <c r="AN93" s="28"/>
    </row>
    <row r="94" ht="45.0" customHeight="1">
      <c r="A94" s="91" t="s">
        <v>217</v>
      </c>
      <c r="B94" s="47">
        <v>0.0</v>
      </c>
      <c r="C94" s="46"/>
      <c r="D94" s="46"/>
      <c r="E94" s="46"/>
      <c r="F94" s="46"/>
      <c r="G94" s="46"/>
      <c r="H94" s="46"/>
      <c r="I94" s="46"/>
      <c r="J94" s="46"/>
      <c r="K94" s="46"/>
      <c r="L94" s="46"/>
      <c r="M94" s="46"/>
      <c r="N94" s="39" t="s">
        <v>2915</v>
      </c>
      <c r="O94" s="47">
        <v>7688.0</v>
      </c>
      <c r="P94" s="39" t="s">
        <v>2932</v>
      </c>
      <c r="Q94" s="93" t="s">
        <v>2934</v>
      </c>
      <c r="R94" s="55" t="str">
        <f>HYPERLINK("mailto:dcahill@smbtrials.com#","dcahill@smbtrials.com")</f>
        <v>dcahill@smbtrials.com</v>
      </c>
      <c r="S94" s="93" t="s">
        <v>2940</v>
      </c>
      <c r="T94" s="73" t="s">
        <v>2941</v>
      </c>
      <c r="U94" s="73" t="s">
        <v>2943</v>
      </c>
      <c r="V94" s="93" t="s">
        <v>217</v>
      </c>
      <c r="W94" s="96">
        <v>60532.0</v>
      </c>
      <c r="X94" s="55" t="str">
        <f>HYPERLINK("http://www.smbtrials.com/#","http://www.smbtrials.com/")</f>
        <v>http://www.smbtrials.com/</v>
      </c>
      <c r="Y94" s="98">
        <v>40602.0</v>
      </c>
      <c r="Z94" s="100">
        <v>225.0</v>
      </c>
      <c r="AA94" s="100">
        <v>195.0</v>
      </c>
      <c r="AB94" s="100">
        <v>125.0</v>
      </c>
      <c r="AC94" s="39" t="s">
        <v>2946</v>
      </c>
      <c r="AD94" s="14"/>
      <c r="AE94" s="9"/>
      <c r="AF94" s="9"/>
      <c r="AG94" s="28"/>
      <c r="AH94" s="28"/>
      <c r="AI94" s="28"/>
      <c r="AJ94" s="28"/>
      <c r="AK94" s="28"/>
      <c r="AL94" s="28"/>
      <c r="AM94" s="28"/>
      <c r="AN94" s="28"/>
    </row>
    <row r="95" ht="60.0" customHeight="1">
      <c r="A95" s="171" t="s">
        <v>2947</v>
      </c>
      <c r="B95" s="156" t="s">
        <v>35</v>
      </c>
      <c r="C95" s="157"/>
      <c r="D95" s="157"/>
      <c r="E95" s="157"/>
      <c r="F95" s="157"/>
      <c r="G95" s="157"/>
      <c r="H95" s="157"/>
      <c r="I95" s="157"/>
      <c r="J95" s="157"/>
      <c r="K95" s="157"/>
      <c r="L95" s="157"/>
      <c r="M95" s="157"/>
      <c r="N95" s="155" t="s">
        <v>2948</v>
      </c>
      <c r="O95" s="156" t="s">
        <v>2678</v>
      </c>
      <c r="P95" s="155" t="s">
        <v>2949</v>
      </c>
      <c r="Q95" s="158">
        <v>3.142425295E9</v>
      </c>
      <c r="R95" s="165" t="str">
        <f>HYPERLINK("mailto:Morgan.Templeton@WallTempleton.com#","jjohnson@bjpc.com")</f>
        <v>jjohnson@bjpc.com</v>
      </c>
      <c r="S95" s="158">
        <v>3.142425495E9</v>
      </c>
      <c r="T95" s="160" t="s">
        <v>2950</v>
      </c>
      <c r="U95" s="160" t="s">
        <v>1140</v>
      </c>
      <c r="V95" s="23" t="s">
        <v>1131</v>
      </c>
      <c r="W95" s="23" t="s">
        <v>2951</v>
      </c>
      <c r="X95" s="165" t="str">
        <f>HYPERLINK("mailto:kadrian@bjpc.com#","kadrian@bjpc.com")</f>
        <v>kadrian@bjpc.com</v>
      </c>
      <c r="Y95" s="162">
        <v>41401.0</v>
      </c>
      <c r="Z95" s="100">
        <v>160.0</v>
      </c>
      <c r="AA95" s="100">
        <v>160.0</v>
      </c>
      <c r="AB95" s="100">
        <v>100.0</v>
      </c>
      <c r="AC95" s="171" t="s">
        <v>2959</v>
      </c>
      <c r="AD95" s="14"/>
      <c r="AE95" s="9"/>
      <c r="AF95" s="9"/>
      <c r="AG95" s="28"/>
      <c r="AH95" s="28"/>
      <c r="AI95" s="28"/>
      <c r="AJ95" s="28"/>
      <c r="AK95" s="28"/>
      <c r="AL95" s="28"/>
      <c r="AM95" s="28"/>
      <c r="AN95" s="28"/>
    </row>
    <row r="96" ht="60.0" customHeight="1">
      <c r="A96" s="91" t="s">
        <v>2960</v>
      </c>
      <c r="B96" s="131" t="s">
        <v>2961</v>
      </c>
      <c r="C96" s="132"/>
      <c r="D96" s="132"/>
      <c r="E96" s="132"/>
      <c r="F96" s="132"/>
      <c r="G96" s="132"/>
      <c r="H96" s="132"/>
      <c r="I96" s="132"/>
      <c r="J96" s="132"/>
      <c r="K96" s="132"/>
      <c r="L96" s="132"/>
      <c r="M96" s="132"/>
      <c r="N96" s="176" t="s">
        <v>2962</v>
      </c>
      <c r="O96" s="47">
        <v>34088.0</v>
      </c>
      <c r="P96" s="91" t="s">
        <v>2971</v>
      </c>
      <c r="Q96" s="177">
        <v>3.125789E9</v>
      </c>
      <c r="R96" s="134" t="str">
        <f>HYPERLINK("mailto:MDonaubauer@moore-strickland.com#","MDonaubauer@moore-strickland.com")</f>
        <v>MDonaubauer@moore-strickland.com</v>
      </c>
      <c r="S96" s="177">
        <v>3.12578902E9</v>
      </c>
      <c r="T96" s="135" t="s">
        <v>2996</v>
      </c>
      <c r="U96" s="135" t="s">
        <v>659</v>
      </c>
      <c r="V96" s="133" t="s">
        <v>217</v>
      </c>
      <c r="W96" s="178">
        <v>60601.0</v>
      </c>
      <c r="X96" s="134" t="str">
        <f>HYPERLINK("http://www.moore-strickland.com/#","www.moore-strickland.com")</f>
        <v>www.moore-strickland.com</v>
      </c>
      <c r="Y96" s="136">
        <v>40946.0</v>
      </c>
      <c r="Z96" s="137">
        <v>175.0</v>
      </c>
      <c r="AA96" s="137">
        <v>150.0</v>
      </c>
      <c r="AB96" s="137">
        <v>55.0</v>
      </c>
      <c r="AC96" s="91" t="s">
        <v>3010</v>
      </c>
      <c r="AD96" s="146"/>
      <c r="AE96" s="37"/>
      <c r="AF96" s="37"/>
      <c r="AG96" s="28"/>
      <c r="AH96" s="28"/>
      <c r="AI96" s="28"/>
      <c r="AJ96" s="28"/>
      <c r="AK96" s="28"/>
      <c r="AL96" s="28"/>
      <c r="AM96" s="28"/>
      <c r="AN96" s="28"/>
    </row>
    <row r="97" ht="49.5" customHeight="1">
      <c r="A97" s="105" t="s">
        <v>3013</v>
      </c>
      <c r="B97" s="106" t="s">
        <v>1331</v>
      </c>
      <c r="C97" s="107"/>
      <c r="D97" s="107"/>
      <c r="E97" s="107"/>
      <c r="F97" s="107"/>
      <c r="G97" s="107"/>
      <c r="H97" s="107"/>
      <c r="I97" s="107"/>
      <c r="J97" s="107"/>
      <c r="K97" s="107"/>
      <c r="L97" s="107"/>
      <c r="M97" s="107"/>
      <c r="N97" s="105" t="s">
        <v>3014</v>
      </c>
      <c r="O97" s="106">
        <v>601.0</v>
      </c>
      <c r="P97" s="105" t="s">
        <v>3015</v>
      </c>
      <c r="Q97" s="128">
        <v>3.1396539E9</v>
      </c>
      <c r="R97" s="109" t="str">
        <f>HYPERLINK("mailto:hcooney@plunkettcooney.com#","hcooney@plunkettcooney.com")</f>
        <v>hcooney@plunkettcooney.com</v>
      </c>
      <c r="S97" s="108" t="s">
        <v>3026</v>
      </c>
      <c r="T97" s="110" t="s">
        <v>3027</v>
      </c>
      <c r="U97" s="110" t="s">
        <v>823</v>
      </c>
      <c r="V97" s="108" t="s">
        <v>803</v>
      </c>
      <c r="W97" s="129">
        <v>48226.0</v>
      </c>
      <c r="X97" s="109" t="str">
        <f>HYPERLINK("http://www.plunkettcooney.com/#","www.plunkettcooney.com")</f>
        <v>www.plunkettcooney.com</v>
      </c>
      <c r="Y97" s="130"/>
      <c r="Z97" s="114"/>
      <c r="AA97" s="114"/>
      <c r="AB97" s="114"/>
      <c r="AC97" s="105" t="s">
        <v>3038</v>
      </c>
      <c r="AD97" s="146"/>
      <c r="AE97" s="37"/>
      <c r="AF97" s="37"/>
      <c r="AG97" s="28"/>
      <c r="AH97" s="28"/>
      <c r="AI97" s="28"/>
      <c r="AJ97" s="28"/>
      <c r="AK97" s="28"/>
      <c r="AL97" s="28"/>
      <c r="AM97" s="28"/>
      <c r="AN97" s="28"/>
    </row>
    <row r="98" ht="30.0" customHeight="1">
      <c r="A98" s="105" t="s">
        <v>3040</v>
      </c>
      <c r="B98" s="106" t="s">
        <v>1331</v>
      </c>
      <c r="C98" s="107"/>
      <c r="D98" s="107"/>
      <c r="E98" s="107"/>
      <c r="F98" s="107"/>
      <c r="G98" s="107"/>
      <c r="H98" s="107"/>
      <c r="I98" s="107"/>
      <c r="J98" s="107"/>
      <c r="K98" s="107"/>
      <c r="L98" s="107"/>
      <c r="M98" s="107"/>
      <c r="N98" s="105" t="s">
        <v>3044</v>
      </c>
      <c r="O98" s="106">
        <v>35726.0</v>
      </c>
      <c r="P98" s="105" t="s">
        <v>3047</v>
      </c>
      <c r="Q98" s="128">
        <v>3.12863508E9</v>
      </c>
      <c r="R98" s="109" t="str">
        <f>HYPERLINK("mailto:mforan@fgppr.com#","mforan@fgppr.com")</f>
        <v>mforan@fgppr.com</v>
      </c>
      <c r="S98" s="128">
        <v>3.128635099E9</v>
      </c>
      <c r="T98" s="110" t="s">
        <v>3054</v>
      </c>
      <c r="U98" s="179" t="s">
        <v>659</v>
      </c>
      <c r="V98" s="108" t="s">
        <v>217</v>
      </c>
      <c r="W98" s="129">
        <v>60601.0</v>
      </c>
      <c r="X98" s="169"/>
      <c r="Y98" s="130"/>
      <c r="Z98" s="114"/>
      <c r="AA98" s="114"/>
      <c r="AB98" s="114"/>
      <c r="AC98" s="154" t="s">
        <v>3065</v>
      </c>
      <c r="AD98" s="180"/>
      <c r="AE98" s="181"/>
      <c r="AF98" s="181"/>
      <c r="AG98" s="28"/>
      <c r="AH98" s="28"/>
      <c r="AI98" s="28"/>
      <c r="AJ98" s="28"/>
      <c r="AK98" s="28"/>
      <c r="AL98" s="28"/>
      <c r="AM98" s="28"/>
      <c r="AN98" s="28"/>
    </row>
    <row r="99" ht="63.0" customHeight="1">
      <c r="A99" s="91" t="s">
        <v>378</v>
      </c>
      <c r="B99" s="131" t="s">
        <v>3077</v>
      </c>
      <c r="C99" s="132"/>
      <c r="D99" s="132"/>
      <c r="E99" s="132"/>
      <c r="F99" s="132"/>
      <c r="G99" s="132"/>
      <c r="H99" s="132"/>
      <c r="I99" s="132"/>
      <c r="J99" s="132"/>
      <c r="K99" s="132"/>
      <c r="L99" s="132"/>
      <c r="M99" s="132"/>
      <c r="N99" s="91" t="s">
        <v>3078</v>
      </c>
      <c r="O99" s="131" t="s">
        <v>1029</v>
      </c>
      <c r="P99" s="91" t="s">
        <v>3079</v>
      </c>
      <c r="Q99" s="133" t="s">
        <v>3080</v>
      </c>
      <c r="R99" s="134" t="str">
        <f>HYPERLINK("mailto:csg@grantandgrant.net#","csg@grantandgrant.net")</f>
        <v>csg@grantandgrant.net</v>
      </c>
      <c r="S99" s="177"/>
      <c r="T99" s="135" t="s">
        <v>3083</v>
      </c>
      <c r="U99" s="135" t="s">
        <v>386</v>
      </c>
      <c r="V99" s="133" t="s">
        <v>378</v>
      </c>
      <c r="W99" s="178">
        <v>46205.0</v>
      </c>
      <c r="X99" s="134" t="str">
        <f>HYPERLINK("http://www.grantandgrant.net/#","www.grantandgrant.net")</f>
        <v>www.grantandgrant.net</v>
      </c>
      <c r="Y99" s="136"/>
      <c r="Z99" s="131" t="s">
        <v>3085</v>
      </c>
      <c r="AA99" s="131" t="s">
        <v>3085</v>
      </c>
      <c r="AB99" s="131" t="s">
        <v>3085</v>
      </c>
      <c r="AC99" s="91" t="s">
        <v>3086</v>
      </c>
      <c r="AD99" s="140"/>
      <c r="AE99" s="141"/>
      <c r="AF99" s="141"/>
      <c r="AG99" s="28"/>
      <c r="AH99" s="28"/>
      <c r="AI99" s="28"/>
      <c r="AJ99" s="28"/>
      <c r="AK99" s="28"/>
      <c r="AL99" s="28"/>
      <c r="AM99" s="28"/>
      <c r="AN99" s="28"/>
    </row>
    <row r="100" ht="16.5" customHeight="1">
      <c r="A100" s="91" t="s">
        <v>378</v>
      </c>
      <c r="B100" s="47" t="s">
        <v>3087</v>
      </c>
      <c r="C100" s="46"/>
      <c r="D100" s="46"/>
      <c r="E100" s="46"/>
      <c r="F100" s="46"/>
      <c r="G100" s="46"/>
      <c r="H100" s="46"/>
      <c r="I100" s="46"/>
      <c r="J100" s="46"/>
      <c r="K100" s="46"/>
      <c r="L100" s="46"/>
      <c r="M100" s="46"/>
      <c r="N100" s="39" t="s">
        <v>3088</v>
      </c>
      <c r="O100" s="47">
        <v>3805.0</v>
      </c>
      <c r="P100" s="39" t="s">
        <v>3090</v>
      </c>
      <c r="Q100" s="93" t="s">
        <v>3091</v>
      </c>
      <c r="R100" s="55" t="str">
        <f>HYPERLINK("mailto:tblanford@humesmith.com#","tblanford@humesmith.com")</f>
        <v>tblanford@humesmith.com</v>
      </c>
      <c r="S100" s="93" t="s">
        <v>3098</v>
      </c>
      <c r="T100" s="73" t="s">
        <v>3099</v>
      </c>
      <c r="U100" s="73" t="s">
        <v>386</v>
      </c>
      <c r="V100" s="93" t="s">
        <v>378</v>
      </c>
      <c r="W100" s="96">
        <v>46204.0</v>
      </c>
      <c r="X100" s="182" t="s">
        <v>3100</v>
      </c>
      <c r="Y100" s="98">
        <v>40785.0</v>
      </c>
      <c r="Z100" s="100">
        <v>140.0</v>
      </c>
      <c r="AA100" s="100">
        <v>125.0</v>
      </c>
      <c r="AB100" s="100">
        <v>65.0</v>
      </c>
      <c r="AC100" s="39" t="s">
        <v>3111</v>
      </c>
      <c r="AD100" s="143"/>
      <c r="AE100" s="144"/>
      <c r="AF100" s="144"/>
      <c r="AG100" s="28"/>
      <c r="AH100" s="28"/>
      <c r="AI100" s="28"/>
      <c r="AJ100" s="28"/>
      <c r="AK100" s="28"/>
      <c r="AL100" s="28"/>
      <c r="AM100" s="28"/>
      <c r="AN100" s="28"/>
    </row>
    <row r="101" ht="60.0" customHeight="1">
      <c r="A101" s="91" t="s">
        <v>378</v>
      </c>
      <c r="B101" s="47" t="s">
        <v>1472</v>
      </c>
      <c r="C101" s="46"/>
      <c r="D101" s="46"/>
      <c r="E101" s="46"/>
      <c r="F101" s="46"/>
      <c r="G101" s="46"/>
      <c r="H101" s="46"/>
      <c r="I101" s="46"/>
      <c r="J101" s="46"/>
      <c r="K101" s="46"/>
      <c r="L101" s="46"/>
      <c r="M101" s="46"/>
      <c r="N101" s="39" t="s">
        <v>3113</v>
      </c>
      <c r="O101" s="47">
        <v>282.0</v>
      </c>
      <c r="P101" s="123" t="s">
        <v>3114</v>
      </c>
      <c r="Q101" s="93" t="s">
        <v>3122</v>
      </c>
      <c r="R101" s="94" t="str">
        <f>HYPERLINK("mailto:rmeils@meilsattorney.com#","rmeils@meilsattorney.com")</f>
        <v>rmeils@meilsattorney.com</v>
      </c>
      <c r="S101" s="93" t="s">
        <v>3125</v>
      </c>
      <c r="T101" s="73" t="s">
        <v>3126</v>
      </c>
      <c r="U101" s="73" t="s">
        <v>386</v>
      </c>
      <c r="V101" s="93" t="s">
        <v>378</v>
      </c>
      <c r="W101" s="96">
        <v>46204.0</v>
      </c>
      <c r="X101" s="75"/>
      <c r="Y101" s="98">
        <v>40310.0</v>
      </c>
      <c r="Z101" s="100">
        <v>140.0</v>
      </c>
      <c r="AA101" s="100">
        <v>140.0</v>
      </c>
      <c r="AB101" s="100">
        <v>95.0</v>
      </c>
      <c r="AC101" s="39" t="s">
        <v>3127</v>
      </c>
      <c r="AD101" s="14"/>
      <c r="AE101" s="9"/>
      <c r="AF101" s="9"/>
      <c r="AG101" s="28"/>
      <c r="AH101" s="28"/>
      <c r="AI101" s="28"/>
      <c r="AJ101" s="28"/>
      <c r="AK101" s="28"/>
      <c r="AL101" s="28"/>
      <c r="AM101" s="28"/>
      <c r="AN101" s="28"/>
    </row>
    <row r="102" ht="16.5" customHeight="1">
      <c r="A102" s="155" t="s">
        <v>378</v>
      </c>
      <c r="B102" s="156" t="s">
        <v>35</v>
      </c>
      <c r="C102" s="157"/>
      <c r="D102" s="157"/>
      <c r="E102" s="157"/>
      <c r="F102" s="157"/>
      <c r="G102" s="157"/>
      <c r="H102" s="157"/>
      <c r="I102" s="157"/>
      <c r="J102" s="157"/>
      <c r="K102" s="157"/>
      <c r="L102" s="157"/>
      <c r="M102" s="157"/>
      <c r="N102" s="155" t="s">
        <v>3130</v>
      </c>
      <c r="O102" s="156">
        <v>33157.0</v>
      </c>
      <c r="P102" s="155" t="s">
        <v>3131</v>
      </c>
      <c r="Q102" s="23" t="s">
        <v>3132</v>
      </c>
      <c r="R102" s="165" t="str">
        <f>HYPERLINK("mailto:dlevassuer@levasseurlaw.com#","dsmith@rbelaw.com")</f>
        <v>dsmith@rbelaw.com</v>
      </c>
      <c r="S102" s="158">
        <v>3.176368E9</v>
      </c>
      <c r="T102" s="160" t="s">
        <v>3138</v>
      </c>
      <c r="U102" s="160" t="s">
        <v>386</v>
      </c>
      <c r="V102" s="23" t="s">
        <v>378</v>
      </c>
      <c r="W102" s="166">
        <v>46204.0</v>
      </c>
      <c r="X102" s="165" t="str">
        <f>HYPERLINK("http://www.levasseurlaw.com/#","www.rbelaw.com")</f>
        <v>www.rbelaw.com</v>
      </c>
      <c r="Y102" s="162"/>
      <c r="Z102" s="163">
        <v>180.0</v>
      </c>
      <c r="AA102" s="163">
        <v>165.0</v>
      </c>
      <c r="AB102" s="163">
        <v>130.0</v>
      </c>
      <c r="AC102" s="155" t="s">
        <v>3141</v>
      </c>
      <c r="AD102" s="14"/>
      <c r="AE102" s="9"/>
      <c r="AF102" s="9"/>
      <c r="AG102" s="28"/>
      <c r="AH102" s="28"/>
      <c r="AI102" s="28"/>
      <c r="AJ102" s="28"/>
      <c r="AK102" s="28"/>
      <c r="AL102" s="28"/>
      <c r="AM102" s="28"/>
      <c r="AN102" s="28"/>
    </row>
    <row r="103" ht="16.5" customHeight="1">
      <c r="A103" s="39" t="s">
        <v>378</v>
      </c>
      <c r="B103" s="47" t="s">
        <v>1200</v>
      </c>
      <c r="C103" s="46"/>
      <c r="D103" s="46"/>
      <c r="E103" s="46"/>
      <c r="F103" s="46"/>
      <c r="G103" s="46"/>
      <c r="H103" s="46"/>
      <c r="I103" s="46"/>
      <c r="J103" s="46"/>
      <c r="K103" s="46"/>
      <c r="L103" s="46"/>
      <c r="M103" s="46"/>
      <c r="N103" s="39" t="s">
        <v>3142</v>
      </c>
      <c r="O103" s="46"/>
      <c r="P103" s="39" t="s">
        <v>3143</v>
      </c>
      <c r="Q103" s="102">
        <v>3.1723738E9</v>
      </c>
      <c r="R103" s="55" t="str">
        <f>HYPERLINK("mailto:jgelinas@fbtlaw.com#","jgelinas@fbtlaw.com")</f>
        <v>jgelinas@fbtlaw.com</v>
      </c>
      <c r="S103" s="102">
        <v>3.1723739E9</v>
      </c>
      <c r="T103" s="73" t="s">
        <v>3148</v>
      </c>
      <c r="U103" s="73" t="s">
        <v>386</v>
      </c>
      <c r="V103" s="93" t="s">
        <v>378</v>
      </c>
      <c r="W103" s="93" t="s">
        <v>3153</v>
      </c>
      <c r="X103" s="127"/>
      <c r="Y103" s="98"/>
      <c r="Z103" s="100"/>
      <c r="AA103" s="100"/>
      <c r="AB103" s="100"/>
      <c r="AC103" s="39" t="s">
        <v>773</v>
      </c>
      <c r="AD103" s="14"/>
      <c r="AE103" s="9"/>
      <c r="AF103" s="9"/>
      <c r="AG103" s="28"/>
      <c r="AH103" s="28"/>
      <c r="AI103" s="28"/>
      <c r="AJ103" s="28"/>
      <c r="AK103" s="28"/>
      <c r="AL103" s="28"/>
      <c r="AM103" s="28"/>
      <c r="AN103" s="28"/>
    </row>
    <row r="104" ht="16.5" customHeight="1">
      <c r="A104" s="91" t="s">
        <v>417</v>
      </c>
      <c r="B104" s="47" t="s">
        <v>3160</v>
      </c>
      <c r="C104" s="46"/>
      <c r="D104" s="46"/>
      <c r="E104" s="46"/>
      <c r="F104" s="46"/>
      <c r="G104" s="46"/>
      <c r="H104" s="46"/>
      <c r="I104" s="46"/>
      <c r="J104" s="46"/>
      <c r="K104" s="46"/>
      <c r="L104" s="46"/>
      <c r="M104" s="46"/>
      <c r="N104" s="39" t="s">
        <v>3161</v>
      </c>
      <c r="O104" s="47">
        <v>6281.0</v>
      </c>
      <c r="P104" s="39" t="s">
        <v>3162</v>
      </c>
      <c r="Q104" s="93" t="s">
        <v>3163</v>
      </c>
      <c r="R104" s="94" t="str">
        <f>HYPERLINK("mailto:sjsmith@martinpringle.com#","sjsmith@martinpringle.com")</f>
        <v>sjsmith@martinpringle.com</v>
      </c>
      <c r="S104" s="93" t="s">
        <v>3169</v>
      </c>
      <c r="T104" s="73" t="s">
        <v>3170</v>
      </c>
      <c r="U104" s="73" t="s">
        <v>3171</v>
      </c>
      <c r="V104" s="93" t="s">
        <v>417</v>
      </c>
      <c r="W104" s="96">
        <v>67202.0</v>
      </c>
      <c r="X104" s="94" t="str">
        <f>HYPERLINK("http://www.martinpringle.com/#","www.martinpringle.com")</f>
        <v>www.martinpringle.com</v>
      </c>
      <c r="Y104" s="98">
        <v>39114.0</v>
      </c>
      <c r="Z104" s="100">
        <v>130.0</v>
      </c>
      <c r="AA104" s="100">
        <v>120.0</v>
      </c>
      <c r="AB104" s="100">
        <v>75.0</v>
      </c>
      <c r="AC104" s="40"/>
      <c r="AD104" s="14"/>
      <c r="AE104" s="9"/>
      <c r="AF104" s="9"/>
      <c r="AG104" s="28"/>
      <c r="AH104" s="28"/>
      <c r="AI104" s="28"/>
      <c r="AJ104" s="28"/>
      <c r="AK104" s="28"/>
      <c r="AL104" s="28"/>
      <c r="AM104" s="28"/>
      <c r="AN104" s="28"/>
    </row>
    <row r="105" ht="16.5" customHeight="1">
      <c r="A105" s="91" t="s">
        <v>3175</v>
      </c>
      <c r="B105" s="47">
        <v>1.0</v>
      </c>
      <c r="C105" s="46"/>
      <c r="D105" s="46"/>
      <c r="E105" s="46"/>
      <c r="F105" s="46"/>
      <c r="G105" s="46"/>
      <c r="H105" s="46"/>
      <c r="I105" s="46"/>
      <c r="J105" s="46"/>
      <c r="K105" s="46"/>
      <c r="L105" s="46"/>
      <c r="M105" s="46"/>
      <c r="N105" s="39" t="s">
        <v>3177</v>
      </c>
      <c r="O105" s="47">
        <v>1731.0</v>
      </c>
      <c r="P105" s="39" t="s">
        <v>3178</v>
      </c>
      <c r="Q105" s="93" t="s">
        <v>3179</v>
      </c>
      <c r="R105" s="94" t="str">
        <f>HYPERLINK("mailto:jschultz@fsmlawfirm.com#","jschultz@fsmlawfirm.com")</f>
        <v>jschultz@fsmlawfirm.com</v>
      </c>
      <c r="S105" s="102">
        <v>8.164217915E9</v>
      </c>
      <c r="T105" s="73" t="s">
        <v>3181</v>
      </c>
      <c r="U105" s="73" t="s">
        <v>2729</v>
      </c>
      <c r="V105" s="93" t="s">
        <v>1131</v>
      </c>
      <c r="W105" s="96">
        <v>64114.0</v>
      </c>
      <c r="X105" s="73" t="s">
        <v>3182</v>
      </c>
      <c r="Y105" s="98">
        <v>39084.0</v>
      </c>
      <c r="Z105" s="100">
        <v>140.0</v>
      </c>
      <c r="AA105" s="100">
        <v>125.0</v>
      </c>
      <c r="AB105" s="100">
        <v>75.0</v>
      </c>
      <c r="AC105" s="39" t="s">
        <v>3184</v>
      </c>
      <c r="AD105" s="14"/>
      <c r="AE105" s="9"/>
      <c r="AF105" s="9"/>
      <c r="AG105" s="28"/>
      <c r="AH105" s="28"/>
      <c r="AI105" s="28"/>
      <c r="AJ105" s="28"/>
      <c r="AK105" s="28"/>
      <c r="AL105" s="28"/>
      <c r="AM105" s="28"/>
      <c r="AN105" s="28"/>
    </row>
    <row r="106" ht="15.75" customHeight="1">
      <c r="A106" s="91" t="s">
        <v>665</v>
      </c>
      <c r="B106" s="47" t="s">
        <v>1472</v>
      </c>
      <c r="C106" s="46"/>
      <c r="D106" s="46"/>
      <c r="E106" s="46"/>
      <c r="F106" s="46"/>
      <c r="G106" s="46"/>
      <c r="H106" s="46"/>
      <c r="I106" s="46"/>
      <c r="J106" s="46"/>
      <c r="K106" s="46"/>
      <c r="L106" s="46"/>
      <c r="M106" s="46"/>
      <c r="N106" s="39" t="s">
        <v>3188</v>
      </c>
      <c r="O106" s="47">
        <v>32906.0</v>
      </c>
      <c r="P106" s="123" t="s">
        <v>3190</v>
      </c>
      <c r="Q106" s="47" t="s">
        <v>3191</v>
      </c>
      <c r="R106" s="55" t="str">
        <f>HYPERLINK("mailto:robert@rosingandbrownfield.com#","robert@rosingandbrownfield.com")</f>
        <v>robert@rosingandbrownfield.com</v>
      </c>
      <c r="S106" s="102">
        <v>5.027499477E9</v>
      </c>
      <c r="T106" s="73" t="s">
        <v>3192</v>
      </c>
      <c r="U106" s="73" t="s">
        <v>674</v>
      </c>
      <c r="V106" s="93" t="s">
        <v>665</v>
      </c>
      <c r="W106" s="96">
        <v>40257.0</v>
      </c>
      <c r="X106" s="75"/>
      <c r="Y106" s="98">
        <v>40893.0</v>
      </c>
      <c r="Z106" s="100">
        <v>120.0</v>
      </c>
      <c r="AA106" s="100">
        <v>115.0</v>
      </c>
      <c r="AB106" s="100">
        <v>70.0</v>
      </c>
      <c r="AC106" s="39" t="s">
        <v>3193</v>
      </c>
      <c r="AD106" s="14"/>
      <c r="AE106" s="9"/>
      <c r="AF106" s="9"/>
      <c r="AG106" s="28"/>
      <c r="AH106" s="28"/>
      <c r="AI106" s="28"/>
      <c r="AJ106" s="28"/>
      <c r="AK106" s="28"/>
      <c r="AL106" s="28"/>
      <c r="AM106" s="28"/>
      <c r="AN106" s="28"/>
    </row>
    <row r="107" ht="28.5" customHeight="1">
      <c r="A107" s="91" t="s">
        <v>665</v>
      </c>
      <c r="B107" s="47" t="s">
        <v>3160</v>
      </c>
      <c r="C107" s="46"/>
      <c r="D107" s="46"/>
      <c r="E107" s="46"/>
      <c r="F107" s="46"/>
      <c r="G107" s="46"/>
      <c r="H107" s="46"/>
      <c r="I107" s="46"/>
      <c r="J107" s="46"/>
      <c r="K107" s="46"/>
      <c r="L107" s="46"/>
      <c r="M107" s="46"/>
      <c r="N107" s="39" t="s">
        <v>3207</v>
      </c>
      <c r="O107" s="47">
        <v>35180.0</v>
      </c>
      <c r="P107" s="39" t="s">
        <v>3209</v>
      </c>
      <c r="Q107" s="93" t="s">
        <v>3210</v>
      </c>
      <c r="R107" s="55" t="str">
        <f>HYPERLINK("mailto:psewell@sonlegal.com#","psewell@sonlegal.com")</f>
        <v>psewell@sonlegal.com</v>
      </c>
      <c r="S107" s="93" t="s">
        <v>3211</v>
      </c>
      <c r="T107" s="73" t="s">
        <v>3213</v>
      </c>
      <c r="U107" s="73" t="s">
        <v>674</v>
      </c>
      <c r="V107" s="93" t="s">
        <v>665</v>
      </c>
      <c r="W107" s="96">
        <v>40202.0</v>
      </c>
      <c r="X107" s="73" t="s">
        <v>3214</v>
      </c>
      <c r="Y107" s="98">
        <v>40812.0</v>
      </c>
      <c r="Z107" s="100">
        <v>160.0</v>
      </c>
      <c r="AA107" s="100">
        <v>145.0</v>
      </c>
      <c r="AB107" s="100">
        <v>80.0</v>
      </c>
      <c r="AC107" s="39" t="s">
        <v>3216</v>
      </c>
      <c r="AD107" s="14"/>
      <c r="AE107" s="9"/>
      <c r="AF107" s="9"/>
      <c r="AG107" s="28"/>
      <c r="AH107" s="28"/>
      <c r="AI107" s="28"/>
      <c r="AJ107" s="28"/>
      <c r="AK107" s="28"/>
      <c r="AL107" s="28"/>
      <c r="AM107" s="28"/>
      <c r="AN107" s="28"/>
    </row>
    <row r="108" ht="16.5" customHeight="1">
      <c r="A108" s="91" t="s">
        <v>665</v>
      </c>
      <c r="B108" s="47" t="s">
        <v>1200</v>
      </c>
      <c r="C108" s="46"/>
      <c r="D108" s="46"/>
      <c r="E108" s="46"/>
      <c r="F108" s="46"/>
      <c r="G108" s="46"/>
      <c r="H108" s="46"/>
      <c r="I108" s="46"/>
      <c r="J108" s="46"/>
      <c r="K108" s="46"/>
      <c r="L108" s="46"/>
      <c r="M108" s="46"/>
      <c r="N108" s="39" t="s">
        <v>3230</v>
      </c>
      <c r="O108" s="46"/>
      <c r="P108" s="39" t="s">
        <v>3231</v>
      </c>
      <c r="Q108" s="102">
        <v>5.028155E9</v>
      </c>
      <c r="R108" s="55" t="str">
        <f>HYPERLINK("mailto:tcrafton@albercrafton.com#","tcrafton@albercrafton.com")</f>
        <v>tcrafton@albercrafton.com</v>
      </c>
      <c r="S108" s="102">
        <v>5.028155005E9</v>
      </c>
      <c r="T108" s="73" t="s">
        <v>3234</v>
      </c>
      <c r="U108" s="73" t="s">
        <v>674</v>
      </c>
      <c r="V108" s="93" t="s">
        <v>665</v>
      </c>
      <c r="W108" s="93" t="s">
        <v>3244</v>
      </c>
      <c r="X108" s="75"/>
      <c r="Y108" s="98"/>
      <c r="Z108" s="100"/>
      <c r="AA108" s="100"/>
      <c r="AB108" s="100"/>
      <c r="AC108" s="39" t="s">
        <v>773</v>
      </c>
      <c r="AD108" s="14"/>
      <c r="AE108" s="9"/>
      <c r="AF108" s="9"/>
      <c r="AG108" s="28"/>
      <c r="AH108" s="28"/>
      <c r="AI108" s="28"/>
      <c r="AJ108" s="28"/>
      <c r="AK108" s="28"/>
      <c r="AL108" s="28"/>
      <c r="AM108" s="28"/>
      <c r="AN108" s="28"/>
    </row>
    <row r="109" ht="16.5" customHeight="1">
      <c r="A109" s="91" t="s">
        <v>665</v>
      </c>
      <c r="B109" s="47" t="s">
        <v>1200</v>
      </c>
      <c r="C109" s="46"/>
      <c r="D109" s="46"/>
      <c r="E109" s="46"/>
      <c r="F109" s="46"/>
      <c r="G109" s="46"/>
      <c r="H109" s="46"/>
      <c r="I109" s="46"/>
      <c r="J109" s="46"/>
      <c r="K109" s="46"/>
      <c r="L109" s="46"/>
      <c r="M109" s="46"/>
      <c r="N109" s="39" t="s">
        <v>3249</v>
      </c>
      <c r="O109" s="46"/>
      <c r="P109" s="39" t="s">
        <v>3251</v>
      </c>
      <c r="Q109" s="102">
        <v>8.5922623E9</v>
      </c>
      <c r="R109" s="55" t="str">
        <f>HYPERLINK("mailto:agorham@stites.com#","agorham@stites.com")</f>
        <v>agorham@stites.com</v>
      </c>
      <c r="S109" s="102">
        <v>8.594257884E9</v>
      </c>
      <c r="T109" s="73" t="s">
        <v>3255</v>
      </c>
      <c r="U109" s="73" t="s">
        <v>3256</v>
      </c>
      <c r="V109" s="93" t="s">
        <v>665</v>
      </c>
      <c r="W109" s="93" t="s">
        <v>3257</v>
      </c>
      <c r="X109" s="75"/>
      <c r="Y109" s="98"/>
      <c r="Z109" s="100"/>
      <c r="AA109" s="100"/>
      <c r="AB109" s="100"/>
      <c r="AC109" s="39" t="s">
        <v>773</v>
      </c>
      <c r="AD109" s="14"/>
      <c r="AE109" s="9"/>
      <c r="AF109" s="9"/>
      <c r="AG109" s="28"/>
      <c r="AH109" s="28"/>
      <c r="AI109" s="28"/>
      <c r="AJ109" s="28"/>
      <c r="AK109" s="28"/>
      <c r="AL109" s="28"/>
      <c r="AM109" s="28"/>
      <c r="AN109" s="28"/>
    </row>
    <row r="110" ht="16.5" customHeight="1">
      <c r="A110" s="91" t="s">
        <v>521</v>
      </c>
      <c r="B110" s="47">
        <v>2.0</v>
      </c>
      <c r="C110" s="46"/>
      <c r="D110" s="46"/>
      <c r="E110" s="46"/>
      <c r="F110" s="46"/>
      <c r="G110" s="46"/>
      <c r="H110" s="46"/>
      <c r="I110" s="46"/>
      <c r="J110" s="46"/>
      <c r="K110" s="46"/>
      <c r="L110" s="46"/>
      <c r="M110" s="46"/>
      <c r="N110" s="39" t="s">
        <v>3258</v>
      </c>
      <c r="O110" s="47">
        <v>17315.0</v>
      </c>
      <c r="P110" s="39" t="s">
        <v>3259</v>
      </c>
      <c r="Q110" s="93" t="s">
        <v>3260</v>
      </c>
      <c r="R110" s="55" t="str">
        <f>HYPERLINK("mailto:ESH@HVHLEGAL.com#","ESH@HVHLEGAL.com")</f>
        <v>ESH@HVHLEGAL.com</v>
      </c>
      <c r="S110" s="93" t="s">
        <v>3267</v>
      </c>
      <c r="T110" s="73" t="s">
        <v>3269</v>
      </c>
      <c r="U110" s="73" t="s">
        <v>3270</v>
      </c>
      <c r="V110" s="93" t="s">
        <v>521</v>
      </c>
      <c r="W110" s="96">
        <v>70809.0</v>
      </c>
      <c r="X110" s="73" t="s">
        <v>3271</v>
      </c>
      <c r="Y110" s="98">
        <v>40107.0</v>
      </c>
      <c r="Z110" s="100">
        <v>125.0</v>
      </c>
      <c r="AA110" s="100">
        <v>100.0</v>
      </c>
      <c r="AB110" s="100">
        <v>55.0</v>
      </c>
      <c r="AC110" s="39" t="s">
        <v>187</v>
      </c>
      <c r="AD110" s="14"/>
      <c r="AE110" s="9"/>
      <c r="AF110" s="9"/>
      <c r="AG110" s="28"/>
      <c r="AH110" s="28"/>
      <c r="AI110" s="28"/>
      <c r="AJ110" s="28"/>
      <c r="AK110" s="28"/>
      <c r="AL110" s="28"/>
      <c r="AM110" s="28"/>
      <c r="AN110" s="28"/>
    </row>
    <row r="111" ht="15.75" customHeight="1">
      <c r="A111" s="91" t="s">
        <v>521</v>
      </c>
      <c r="B111" s="47" t="s">
        <v>1200</v>
      </c>
      <c r="C111" s="46"/>
      <c r="D111" s="46"/>
      <c r="E111" s="46"/>
      <c r="F111" s="46"/>
      <c r="G111" s="46"/>
      <c r="H111" s="46"/>
      <c r="I111" s="46"/>
      <c r="J111" s="46"/>
      <c r="K111" s="46"/>
      <c r="L111" s="46"/>
      <c r="M111" s="46"/>
      <c r="N111" s="39" t="s">
        <v>3275</v>
      </c>
      <c r="O111" s="46"/>
      <c r="P111" s="39" t="s">
        <v>3278</v>
      </c>
      <c r="Q111" s="102">
        <v>5.04299357E9</v>
      </c>
      <c r="R111" s="55" t="str">
        <f>HYPERLINK("mailto:dkrebs@kfplaw.com#","dkrebs@kfplaw.com")</f>
        <v>dkrebs@kfplaw.com</v>
      </c>
      <c r="S111" s="102">
        <v>5.042993582E9</v>
      </c>
      <c r="T111" s="73" t="s">
        <v>3284</v>
      </c>
      <c r="U111" s="73" t="s">
        <v>1695</v>
      </c>
      <c r="V111" s="93" t="s">
        <v>521</v>
      </c>
      <c r="W111" s="96">
        <v>70130.0</v>
      </c>
      <c r="X111" s="75"/>
      <c r="Y111" s="98"/>
      <c r="Z111" s="100"/>
      <c r="AA111" s="100"/>
      <c r="AB111" s="100"/>
      <c r="AC111" s="39" t="s">
        <v>773</v>
      </c>
      <c r="AD111" s="14"/>
      <c r="AE111" s="9"/>
      <c r="AF111" s="9"/>
      <c r="AG111" s="28"/>
      <c r="AH111" s="28"/>
      <c r="AI111" s="28"/>
      <c r="AJ111" s="28"/>
      <c r="AK111" s="28"/>
      <c r="AL111" s="28"/>
      <c r="AM111" s="28"/>
      <c r="AN111" s="28"/>
    </row>
    <row r="112" ht="15.75" customHeight="1">
      <c r="A112" s="91" t="s">
        <v>521</v>
      </c>
      <c r="B112" s="46"/>
      <c r="C112" s="46"/>
      <c r="D112" s="46"/>
      <c r="E112" s="46"/>
      <c r="F112" s="46"/>
      <c r="G112" s="46"/>
      <c r="H112" s="46"/>
      <c r="I112" s="46"/>
      <c r="J112" s="46"/>
      <c r="K112" s="46"/>
      <c r="L112" s="46"/>
      <c r="M112" s="46"/>
      <c r="N112" s="39" t="s">
        <v>3286</v>
      </c>
      <c r="O112" s="47">
        <v>32818.0</v>
      </c>
      <c r="P112" s="39" t="s">
        <v>3287</v>
      </c>
      <c r="Q112" s="102">
        <v>5.0458575E9</v>
      </c>
      <c r="R112" s="55" t="str">
        <f>HYPERLINK("mailto:darruebarrena@leakeandersson.com#","darruebarrena@leakeandersson.com")</f>
        <v>darruebarrena@leakeandersson.com</v>
      </c>
      <c r="S112" s="102">
        <v>5.045857775E9</v>
      </c>
      <c r="T112" s="73" t="s">
        <v>3288</v>
      </c>
      <c r="U112" s="73" t="s">
        <v>1695</v>
      </c>
      <c r="V112" s="93" t="s">
        <v>521</v>
      </c>
      <c r="W112" s="96">
        <v>70163.0</v>
      </c>
      <c r="X112" s="55" t="str">
        <f>HYPERLINK("http://www.leakandandersson.com/#","www.leakandandersson.com")</f>
        <v>www.leakandandersson.com</v>
      </c>
      <c r="Y112" s="98">
        <v>40914.0</v>
      </c>
      <c r="Z112" s="100">
        <v>190.0</v>
      </c>
      <c r="AA112" s="100">
        <v>165.0</v>
      </c>
      <c r="AB112" s="100">
        <v>90.0</v>
      </c>
      <c r="AC112" s="39" t="s">
        <v>3294</v>
      </c>
      <c r="AD112" s="14"/>
      <c r="AE112" s="9"/>
      <c r="AF112" s="9"/>
      <c r="AG112" s="28"/>
      <c r="AH112" s="28"/>
      <c r="AI112" s="28"/>
      <c r="AJ112" s="28"/>
      <c r="AK112" s="28"/>
      <c r="AL112" s="28"/>
      <c r="AM112" s="28"/>
      <c r="AN112" s="28"/>
    </row>
    <row r="113" ht="30.0" customHeight="1">
      <c r="A113" s="39" t="s">
        <v>3296</v>
      </c>
      <c r="B113" s="47" t="s">
        <v>1472</v>
      </c>
      <c r="C113" s="46"/>
      <c r="D113" s="46"/>
      <c r="E113" s="46"/>
      <c r="F113" s="46"/>
      <c r="G113" s="46"/>
      <c r="H113" s="46"/>
      <c r="I113" s="46"/>
      <c r="J113" s="46"/>
      <c r="K113" s="46"/>
      <c r="L113" s="46"/>
      <c r="M113" s="46"/>
      <c r="N113" s="39" t="s">
        <v>3299</v>
      </c>
      <c r="O113" s="47">
        <v>17165.0</v>
      </c>
      <c r="P113" s="123" t="s">
        <v>3300</v>
      </c>
      <c r="Q113" s="93" t="s">
        <v>3301</v>
      </c>
      <c r="R113" s="94" t="str">
        <f>HYPERLINK("mailto:jhassinger@gjtbs.com#","jhassinger@gjtbs.com")</f>
        <v>jhassinger@gjtbs.com</v>
      </c>
      <c r="S113" s="93" t="s">
        <v>3304</v>
      </c>
      <c r="T113" s="73" t="s">
        <v>3305</v>
      </c>
      <c r="U113" s="73" t="s">
        <v>1695</v>
      </c>
      <c r="V113" s="93" t="s">
        <v>3296</v>
      </c>
      <c r="W113" s="96">
        <v>70139.0</v>
      </c>
      <c r="X113" s="73" t="s">
        <v>3306</v>
      </c>
      <c r="Y113" s="98">
        <v>40107.0</v>
      </c>
      <c r="Z113" s="100">
        <v>175.0</v>
      </c>
      <c r="AA113" s="100">
        <v>145.0</v>
      </c>
      <c r="AB113" s="100">
        <v>90.0</v>
      </c>
      <c r="AC113" s="183" t="s">
        <v>3317</v>
      </c>
      <c r="AD113" s="14"/>
      <c r="AE113" s="9"/>
      <c r="AF113" s="9"/>
      <c r="AG113" s="28"/>
      <c r="AH113" s="28"/>
      <c r="AI113" s="28"/>
      <c r="AJ113" s="28"/>
      <c r="AK113" s="28"/>
      <c r="AL113" s="28"/>
      <c r="AM113" s="28"/>
      <c r="AN113" s="28"/>
    </row>
    <row r="114" ht="45.0" customHeight="1">
      <c r="A114" s="105" t="s">
        <v>3319</v>
      </c>
      <c r="B114" s="106" t="s">
        <v>1331</v>
      </c>
      <c r="C114" s="107"/>
      <c r="D114" s="107"/>
      <c r="E114" s="107"/>
      <c r="F114" s="107"/>
      <c r="G114" s="107"/>
      <c r="H114" s="107"/>
      <c r="I114" s="107"/>
      <c r="J114" s="107"/>
      <c r="K114" s="107"/>
      <c r="L114" s="107"/>
      <c r="M114" s="107"/>
      <c r="N114" s="105" t="s">
        <v>3356</v>
      </c>
      <c r="O114" s="106">
        <v>35581.0</v>
      </c>
      <c r="P114" s="105" t="s">
        <v>1690</v>
      </c>
      <c r="Q114" s="128">
        <v>6.054977706E9</v>
      </c>
      <c r="R114" s="109" t="str">
        <f>HYPERLINK("mailto:ssoltman@slfesq.com#","ssoltman@slfesq.com")</f>
        <v>ssoltman@slfesq.com</v>
      </c>
      <c r="S114" s="128"/>
      <c r="T114" s="110" t="s">
        <v>1710</v>
      </c>
      <c r="U114" s="110" t="s">
        <v>1711</v>
      </c>
      <c r="V114" s="108" t="s">
        <v>605</v>
      </c>
      <c r="W114" s="129">
        <v>91361.0</v>
      </c>
      <c r="X114" s="109" t="str">
        <f>HYPERLINK("http://www.slfwlaw.com/#","www.slfwlaw.com")</f>
        <v>www.slfwlaw.com</v>
      </c>
      <c r="Y114" s="130">
        <v>41907.0</v>
      </c>
      <c r="Z114" s="114">
        <v>225.0</v>
      </c>
      <c r="AA114" s="114">
        <v>185.0</v>
      </c>
      <c r="AB114" s="114">
        <v>85.0</v>
      </c>
      <c r="AC114" s="105" t="s">
        <v>1727</v>
      </c>
      <c r="AD114" s="14"/>
      <c r="AE114" s="9"/>
      <c r="AF114" s="9"/>
      <c r="AG114" s="28"/>
      <c r="AH114" s="28"/>
      <c r="AI114" s="28"/>
      <c r="AJ114" s="28"/>
      <c r="AK114" s="28"/>
      <c r="AL114" s="28"/>
      <c r="AM114" s="28"/>
      <c r="AN114" s="28"/>
    </row>
    <row r="115" ht="60.0" customHeight="1">
      <c r="A115" s="91" t="s">
        <v>280</v>
      </c>
      <c r="B115" s="47" t="s">
        <v>1472</v>
      </c>
      <c r="C115" s="46"/>
      <c r="D115" s="46"/>
      <c r="E115" s="46"/>
      <c r="F115" s="46"/>
      <c r="G115" s="46"/>
      <c r="H115" s="46"/>
      <c r="I115" s="46"/>
      <c r="J115" s="46"/>
      <c r="K115" s="46"/>
      <c r="L115" s="46"/>
      <c r="M115" s="46"/>
      <c r="N115" s="39" t="s">
        <v>3363</v>
      </c>
      <c r="O115" s="47">
        <v>11.0</v>
      </c>
      <c r="P115" s="123" t="s">
        <v>3364</v>
      </c>
      <c r="Q115" s="102">
        <v>6.17227303E9</v>
      </c>
      <c r="R115" s="94" t="str">
        <f>HYPERLINK("mailto:stern@srbc.com#","stern@srbc.com")</f>
        <v>stern@srbc.com</v>
      </c>
      <c r="S115" s="102">
        <v>6.175234001E9</v>
      </c>
      <c r="T115" s="73" t="s">
        <v>3369</v>
      </c>
      <c r="U115" s="73" t="s">
        <v>354</v>
      </c>
      <c r="V115" s="93" t="s">
        <v>280</v>
      </c>
      <c r="W115" s="96">
        <v>2114.0</v>
      </c>
      <c r="X115" s="94" t="str">
        <f>HYPERLINK("http://www.srbc.com/#","www.srbc.com")</f>
        <v>www.srbc.com</v>
      </c>
      <c r="Y115" s="98">
        <v>40107.0</v>
      </c>
      <c r="Z115" s="100">
        <v>280.0</v>
      </c>
      <c r="AA115" s="100">
        <v>255.0</v>
      </c>
      <c r="AB115" s="100">
        <v>110.0</v>
      </c>
      <c r="AC115" s="39" t="s">
        <v>3372</v>
      </c>
      <c r="AD115" s="14"/>
      <c r="AE115" s="9"/>
      <c r="AF115" s="9"/>
      <c r="AG115" s="28"/>
      <c r="AH115" s="28"/>
      <c r="AI115" s="28"/>
      <c r="AJ115" s="28"/>
      <c r="AK115" s="28"/>
      <c r="AL115" s="28"/>
      <c r="AM115" s="28"/>
      <c r="AN115" s="28"/>
    </row>
    <row r="116" ht="64.5" customHeight="1">
      <c r="A116" s="91" t="s">
        <v>280</v>
      </c>
      <c r="B116" s="47" t="s">
        <v>1200</v>
      </c>
      <c r="C116" s="46"/>
      <c r="D116" s="46"/>
      <c r="E116" s="46"/>
      <c r="F116" s="46"/>
      <c r="G116" s="46"/>
      <c r="H116" s="46"/>
      <c r="I116" s="46"/>
      <c r="J116" s="46"/>
      <c r="K116" s="46"/>
      <c r="L116" s="46"/>
      <c r="M116" s="46"/>
      <c r="N116" s="39" t="s">
        <v>3377</v>
      </c>
      <c r="O116" s="46"/>
      <c r="P116" s="39" t="s">
        <v>3379</v>
      </c>
      <c r="Q116" s="102">
        <v>6.172137E9</v>
      </c>
      <c r="R116" s="55" t="str">
        <f>HYPERLINK("mailto:bcarver@hinshawlaw.com#","bcarver@hinshawlaw.com")</f>
        <v>bcarver@hinshawlaw.com</v>
      </c>
      <c r="S116" s="102"/>
      <c r="T116" s="73" t="s">
        <v>3382</v>
      </c>
      <c r="U116" s="73" t="s">
        <v>354</v>
      </c>
      <c r="V116" s="93" t="s">
        <v>280</v>
      </c>
      <c r="W116" s="96">
        <v>2109.0</v>
      </c>
      <c r="X116" s="75"/>
      <c r="Y116" s="98"/>
      <c r="Z116" s="100"/>
      <c r="AA116" s="100"/>
      <c r="AB116" s="100"/>
      <c r="AC116" s="39" t="s">
        <v>773</v>
      </c>
      <c r="AD116" s="14"/>
      <c r="AE116" s="9"/>
      <c r="AF116" s="9"/>
      <c r="AG116" s="28"/>
      <c r="AH116" s="28"/>
      <c r="AI116" s="28"/>
      <c r="AJ116" s="28"/>
      <c r="AK116" s="28"/>
      <c r="AL116" s="28"/>
      <c r="AM116" s="28"/>
      <c r="AN116" s="28"/>
    </row>
    <row r="117" ht="17.25" customHeight="1">
      <c r="A117" s="91" t="s">
        <v>560</v>
      </c>
      <c r="B117" s="47">
        <v>1.0</v>
      </c>
      <c r="C117" s="46"/>
      <c r="D117" s="46"/>
      <c r="E117" s="46"/>
      <c r="F117" s="46"/>
      <c r="G117" s="46"/>
      <c r="H117" s="46"/>
      <c r="I117" s="46"/>
      <c r="J117" s="46"/>
      <c r="K117" s="46"/>
      <c r="L117" s="46"/>
      <c r="M117" s="46"/>
      <c r="N117" s="39" t="s">
        <v>3383</v>
      </c>
      <c r="O117" s="47">
        <v>29036.0</v>
      </c>
      <c r="P117" s="39" t="s">
        <v>3386</v>
      </c>
      <c r="Q117" s="93" t="s">
        <v>3387</v>
      </c>
      <c r="R117" s="55" t="str">
        <f>HYPERLINK("mailto:JOMEARA@RSRM.COM#","JOMEARA@RSRM.COM")</f>
        <v>JOMEARA@RSRM.COM</v>
      </c>
      <c r="S117" s="93" t="s">
        <v>3391</v>
      </c>
      <c r="T117" s="73" t="s">
        <v>3394</v>
      </c>
      <c r="U117" s="73" t="s">
        <v>567</v>
      </c>
      <c r="V117" s="93" t="s">
        <v>560</v>
      </c>
      <c r="W117" s="96">
        <v>21201.0</v>
      </c>
      <c r="X117" s="73" t="s">
        <v>3397</v>
      </c>
      <c r="Y117" s="98">
        <v>40073.0</v>
      </c>
      <c r="Z117" s="100">
        <v>150.0</v>
      </c>
      <c r="AA117" s="100">
        <v>135.0</v>
      </c>
      <c r="AB117" s="100">
        <v>85.0</v>
      </c>
      <c r="AC117" s="40"/>
      <c r="AD117" s="14"/>
      <c r="AE117" s="9"/>
      <c r="AF117" s="9"/>
      <c r="AG117" s="28"/>
      <c r="AH117" s="28"/>
      <c r="AI117" s="28"/>
      <c r="AJ117" s="28"/>
      <c r="AK117" s="28"/>
      <c r="AL117" s="28"/>
      <c r="AM117" s="28"/>
      <c r="AN117" s="28"/>
    </row>
    <row r="118" ht="45.0" customHeight="1">
      <c r="A118" s="91" t="s">
        <v>560</v>
      </c>
      <c r="B118" s="47" t="s">
        <v>3160</v>
      </c>
      <c r="C118" s="46"/>
      <c r="D118" s="46"/>
      <c r="E118" s="46"/>
      <c r="F118" s="46"/>
      <c r="G118" s="46"/>
      <c r="H118" s="46"/>
      <c r="I118" s="46"/>
      <c r="J118" s="46"/>
      <c r="K118" s="46"/>
      <c r="L118" s="46"/>
      <c r="M118" s="46"/>
      <c r="N118" s="39" t="s">
        <v>3402</v>
      </c>
      <c r="O118" s="47">
        <v>31002.0</v>
      </c>
      <c r="P118" s="39" t="s">
        <v>3403</v>
      </c>
      <c r="Q118" s="93" t="s">
        <v>3405</v>
      </c>
      <c r="R118" s="55" t="str">
        <f>HYPERLINK("http://www.wardherzog.com/#","mward@wardherzog.com")</f>
        <v>mward@wardherzog.com</v>
      </c>
      <c r="S118" s="102"/>
      <c r="T118" s="73" t="s">
        <v>3409</v>
      </c>
      <c r="U118" s="73" t="s">
        <v>567</v>
      </c>
      <c r="V118" s="93" t="s">
        <v>560</v>
      </c>
      <c r="W118" s="96">
        <v>21204.0</v>
      </c>
      <c r="X118" s="55" t="str">
        <f>HYPERLINK("http://www.wardherzog.com/#","www.wardherzog.com")</f>
        <v>www.wardherzog.com</v>
      </c>
      <c r="Y118" s="98">
        <v>40991.0</v>
      </c>
      <c r="Z118" s="39" t="s">
        <v>3414</v>
      </c>
      <c r="AA118" s="39" t="s">
        <v>3415</v>
      </c>
      <c r="AB118" s="39" t="s">
        <v>3416</v>
      </c>
      <c r="AC118" s="39" t="s">
        <v>3417</v>
      </c>
      <c r="AD118" s="14"/>
      <c r="AE118" s="9"/>
      <c r="AF118" s="9"/>
      <c r="AG118" s="28"/>
      <c r="AH118" s="28"/>
      <c r="AI118" s="28"/>
      <c r="AJ118" s="28"/>
      <c r="AK118" s="28"/>
      <c r="AL118" s="28"/>
      <c r="AM118" s="28"/>
      <c r="AN118" s="28"/>
    </row>
    <row r="119" ht="30.0" customHeight="1">
      <c r="A119" s="91" t="s">
        <v>560</v>
      </c>
      <c r="B119" s="47" t="s">
        <v>1200</v>
      </c>
      <c r="C119" s="46"/>
      <c r="D119" s="46"/>
      <c r="E119" s="46"/>
      <c r="F119" s="46"/>
      <c r="G119" s="46"/>
      <c r="H119" s="46"/>
      <c r="I119" s="46"/>
      <c r="J119" s="46"/>
      <c r="K119" s="46"/>
      <c r="L119" s="46"/>
      <c r="M119" s="46"/>
      <c r="N119" s="39" t="s">
        <v>3418</v>
      </c>
      <c r="O119" s="46"/>
      <c r="P119" s="39" t="s">
        <v>3419</v>
      </c>
      <c r="Q119" s="102">
        <v>4.1065913E9</v>
      </c>
      <c r="R119" s="55" t="str">
        <f>HYPERLINK("mailto:mstover@wcslaw.com;gbachrach@wcslaw.com#","mstover@wcslaw.com;gbachrach@wcslaw.com")</f>
        <v>mstover@wcslaw.com;gbachrach@wcslaw.com</v>
      </c>
      <c r="S119" s="102">
        <v>4.10659135E9</v>
      </c>
      <c r="T119" s="73" t="s">
        <v>3425</v>
      </c>
      <c r="U119" s="73" t="s">
        <v>567</v>
      </c>
      <c r="V119" s="93" t="s">
        <v>560</v>
      </c>
      <c r="W119" s="93" t="s">
        <v>3426</v>
      </c>
      <c r="X119" s="127"/>
      <c r="Y119" s="98"/>
      <c r="Z119" s="100"/>
      <c r="AA119" s="100"/>
      <c r="AB119" s="100"/>
      <c r="AC119" s="39" t="s">
        <v>773</v>
      </c>
      <c r="AD119" s="14"/>
      <c r="AE119" s="9"/>
      <c r="AF119" s="9"/>
      <c r="AG119" s="28"/>
      <c r="AH119" s="28"/>
      <c r="AI119" s="28"/>
      <c r="AJ119" s="28"/>
      <c r="AK119" s="28"/>
      <c r="AL119" s="28"/>
      <c r="AM119" s="28"/>
      <c r="AN119" s="28"/>
    </row>
    <row r="120" ht="16.5" customHeight="1">
      <c r="A120" s="91" t="s">
        <v>560</v>
      </c>
      <c r="B120" s="47" t="s">
        <v>1200</v>
      </c>
      <c r="C120" s="46"/>
      <c r="D120" s="46"/>
      <c r="E120" s="46"/>
      <c r="F120" s="46"/>
      <c r="G120" s="46"/>
      <c r="H120" s="46"/>
      <c r="I120" s="46"/>
      <c r="J120" s="46"/>
      <c r="K120" s="46"/>
      <c r="L120" s="46"/>
      <c r="M120" s="46"/>
      <c r="N120" s="39" t="s">
        <v>3427</v>
      </c>
      <c r="O120" s="46"/>
      <c r="P120" s="39" t="s">
        <v>3428</v>
      </c>
      <c r="Q120" s="102">
        <v>4.437616509E9</v>
      </c>
      <c r="R120" s="55" t="str">
        <f>HYPERLINK("mailto:pike@pikegilliss.com#","pike@pikegilliss.com")</f>
        <v>pike@pikegilliss.com</v>
      </c>
      <c r="S120" s="102"/>
      <c r="T120" s="73" t="s">
        <v>3430</v>
      </c>
      <c r="U120" s="73" t="s">
        <v>3432</v>
      </c>
      <c r="V120" s="93" t="s">
        <v>560</v>
      </c>
      <c r="W120" s="96">
        <v>21093.0</v>
      </c>
      <c r="X120" s="127"/>
      <c r="Y120" s="98"/>
      <c r="Z120" s="100"/>
      <c r="AA120" s="100"/>
      <c r="AB120" s="100"/>
      <c r="AC120" s="39" t="s">
        <v>773</v>
      </c>
      <c r="AD120" s="14"/>
      <c r="AE120" s="9"/>
      <c r="AF120" s="9"/>
      <c r="AG120" s="28"/>
      <c r="AH120" s="28"/>
      <c r="AI120" s="28"/>
      <c r="AJ120" s="28"/>
      <c r="AK120" s="28"/>
      <c r="AL120" s="28"/>
      <c r="AM120" s="28"/>
      <c r="AN120" s="28"/>
    </row>
    <row r="121" ht="30.0" customHeight="1">
      <c r="A121" s="91" t="s">
        <v>560</v>
      </c>
      <c r="B121" s="47">
        <v>2.0</v>
      </c>
      <c r="C121" s="46"/>
      <c r="D121" s="46"/>
      <c r="E121" s="46"/>
      <c r="F121" s="46"/>
      <c r="G121" s="46"/>
      <c r="H121" s="46"/>
      <c r="I121" s="46"/>
      <c r="J121" s="46"/>
      <c r="K121" s="46"/>
      <c r="L121" s="46"/>
      <c r="M121" s="46"/>
      <c r="N121" s="39" t="s">
        <v>3433</v>
      </c>
      <c r="O121" s="47">
        <v>6453.0</v>
      </c>
      <c r="P121" s="39" t="s">
        <v>3434</v>
      </c>
      <c r="Q121" s="93" t="s">
        <v>3435</v>
      </c>
      <c r="R121" s="94" t="str">
        <f>HYPERLINK("mailto:stiller@wtplaw.com#","stiller@wtplaw.com")</f>
        <v>stiller@wtplaw.com</v>
      </c>
      <c r="S121" s="93" t="s">
        <v>3438</v>
      </c>
      <c r="T121" s="73" t="s">
        <v>3439</v>
      </c>
      <c r="U121" s="73" t="s">
        <v>567</v>
      </c>
      <c r="V121" s="93" t="s">
        <v>560</v>
      </c>
      <c r="W121" s="96">
        <v>21202.0</v>
      </c>
      <c r="X121" s="94" t="str">
        <f>HYPERLINK("http://www.wtplaw.com/#","www.wtplaw.com")</f>
        <v>www.wtplaw.com</v>
      </c>
      <c r="Y121" s="98">
        <v>40107.0</v>
      </c>
      <c r="Z121" s="100">
        <v>280.0</v>
      </c>
      <c r="AA121" s="100">
        <v>210.0</v>
      </c>
      <c r="AB121" s="100">
        <v>180.0</v>
      </c>
      <c r="AC121" s="39" t="s">
        <v>187</v>
      </c>
      <c r="AD121" s="14"/>
      <c r="AE121" s="9"/>
      <c r="AF121" s="9"/>
      <c r="AG121" s="28"/>
      <c r="AH121" s="28"/>
      <c r="AI121" s="28"/>
      <c r="AJ121" s="28"/>
      <c r="AK121" s="28"/>
      <c r="AL121" s="28"/>
      <c r="AM121" s="28"/>
      <c r="AN121" s="28"/>
    </row>
    <row r="122" ht="16.5" customHeight="1">
      <c r="A122" s="91" t="s">
        <v>579</v>
      </c>
      <c r="B122" s="47">
        <v>1.0</v>
      </c>
      <c r="C122" s="46"/>
      <c r="D122" s="46"/>
      <c r="E122" s="46"/>
      <c r="F122" s="46"/>
      <c r="G122" s="46"/>
      <c r="H122" s="46"/>
      <c r="I122" s="46"/>
      <c r="J122" s="46"/>
      <c r="K122" s="46"/>
      <c r="L122" s="46"/>
      <c r="M122" s="46"/>
      <c r="N122" s="39" t="s">
        <v>3444</v>
      </c>
      <c r="O122" s="47">
        <v>28178.0</v>
      </c>
      <c r="P122" s="39" t="s">
        <v>3445</v>
      </c>
      <c r="Q122" s="102">
        <v>2.073703027E9</v>
      </c>
      <c r="R122" s="55" t="str">
        <f>HYPERLINK("mailto:pcoffin@lambertcoffin.com#","pcoffin@lambertcoffin.com")</f>
        <v>pcoffin@lambertcoffin.com</v>
      </c>
      <c r="S122" s="93" t="s">
        <v>3453</v>
      </c>
      <c r="T122" s="73" t="s">
        <v>3455</v>
      </c>
      <c r="U122" s="73" t="s">
        <v>482</v>
      </c>
      <c r="V122" s="93" t="s">
        <v>579</v>
      </c>
      <c r="W122" s="93" t="s">
        <v>3457</v>
      </c>
      <c r="X122" s="73" t="s">
        <v>3458</v>
      </c>
      <c r="Y122" s="98">
        <v>40107.0</v>
      </c>
      <c r="Z122" s="100">
        <v>175.0</v>
      </c>
      <c r="AA122" s="100">
        <v>150.0</v>
      </c>
      <c r="AB122" s="100">
        <v>80.0</v>
      </c>
      <c r="AC122" s="39" t="s">
        <v>3459</v>
      </c>
      <c r="AD122" s="14"/>
      <c r="AE122" s="9"/>
      <c r="AF122" s="9"/>
      <c r="AG122" s="28"/>
      <c r="AH122" s="28"/>
      <c r="AI122" s="28"/>
      <c r="AJ122" s="28"/>
      <c r="AK122" s="28"/>
      <c r="AL122" s="28"/>
      <c r="AM122" s="28"/>
      <c r="AN122" s="28"/>
    </row>
    <row r="123" ht="16.5" customHeight="1">
      <c r="A123" s="91" t="s">
        <v>579</v>
      </c>
      <c r="B123" s="47">
        <v>2.0</v>
      </c>
      <c r="C123" s="46"/>
      <c r="D123" s="46"/>
      <c r="E123" s="46"/>
      <c r="F123" s="46"/>
      <c r="G123" s="46"/>
      <c r="H123" s="46"/>
      <c r="I123" s="46"/>
      <c r="J123" s="46"/>
      <c r="K123" s="46"/>
      <c r="L123" s="46"/>
      <c r="M123" s="46"/>
      <c r="N123" s="39" t="s">
        <v>3460</v>
      </c>
      <c r="O123" s="47">
        <v>53059.0</v>
      </c>
      <c r="P123" s="39" t="s">
        <v>3461</v>
      </c>
      <c r="Q123" s="93" t="s">
        <v>3462</v>
      </c>
      <c r="R123" s="94" t="str">
        <f>HYPERLINK("mailto:jeb@tuckerlawmaine.com#","jeb@tuckerlawmaine.com")</f>
        <v>jeb@tuckerlawmaine.com</v>
      </c>
      <c r="S123" s="93" t="s">
        <v>3466</v>
      </c>
      <c r="T123" s="73" t="s">
        <v>3467</v>
      </c>
      <c r="U123" s="73" t="s">
        <v>3468</v>
      </c>
      <c r="V123" s="93" t="s">
        <v>579</v>
      </c>
      <c r="W123" s="93" t="s">
        <v>3469</v>
      </c>
      <c r="X123" s="94" t="str">
        <f>HYPERLINK("http://www.tuckerlawmaine.com/#","www.tuckerlawmaine.com ")</f>
        <v>www.tuckerlawmaine.com </v>
      </c>
      <c r="Y123" s="98">
        <v>40107.0</v>
      </c>
      <c r="Z123" s="100">
        <v>135.0</v>
      </c>
      <c r="AA123" s="100">
        <v>120.0</v>
      </c>
      <c r="AB123" s="100">
        <v>70.0</v>
      </c>
      <c r="AC123" s="39" t="s">
        <v>187</v>
      </c>
      <c r="AD123" s="14"/>
      <c r="AE123" s="9"/>
      <c r="AF123" s="9"/>
      <c r="AG123" s="28"/>
      <c r="AH123" s="28"/>
      <c r="AI123" s="28"/>
      <c r="AJ123" s="28"/>
      <c r="AK123" s="28"/>
      <c r="AL123" s="28"/>
      <c r="AM123" s="28"/>
      <c r="AN123" s="28"/>
    </row>
    <row r="124" ht="30.75" customHeight="1">
      <c r="A124" s="155" t="s">
        <v>803</v>
      </c>
      <c r="B124" s="156" t="s">
        <v>35</v>
      </c>
      <c r="C124" s="157"/>
      <c r="D124" s="157"/>
      <c r="E124" s="157"/>
      <c r="F124" s="157"/>
      <c r="G124" s="157"/>
      <c r="H124" s="157"/>
      <c r="I124" s="157"/>
      <c r="J124" s="157"/>
      <c r="K124" s="157"/>
      <c r="L124" s="157"/>
      <c r="M124" s="157"/>
      <c r="N124" s="155" t="s">
        <v>3475</v>
      </c>
      <c r="O124" s="156">
        <v>32325.0</v>
      </c>
      <c r="P124" s="155" t="s">
        <v>3476</v>
      </c>
      <c r="Q124" s="156" t="s">
        <v>3477</v>
      </c>
      <c r="R124" s="165" t="str">
        <f>HYPERLINK("mailto:dlevasseur@levasseurlaw.com#","dlevasseur@levasseurlaw.com")</f>
        <v>dlevasseur@levasseurlaw.com</v>
      </c>
      <c r="S124" s="158"/>
      <c r="T124" s="160" t="s">
        <v>3486</v>
      </c>
      <c r="U124" s="184" t="s">
        <v>3487</v>
      </c>
      <c r="V124" s="23" t="s">
        <v>803</v>
      </c>
      <c r="W124" s="166">
        <v>48034.0</v>
      </c>
      <c r="X124" s="165" t="str">
        <f>HYPERLINK("mailto:bgereg@cmlawfirm.com#","www.levasseurlaw.com")</f>
        <v>www.levasseurlaw.com</v>
      </c>
      <c r="Y124" s="162">
        <v>40987.0</v>
      </c>
      <c r="Z124" s="163">
        <v>150.0</v>
      </c>
      <c r="AA124" s="155" t="s">
        <v>1260</v>
      </c>
      <c r="AB124" s="163">
        <v>105.0</v>
      </c>
      <c r="AC124" s="185" t="s">
        <v>3503</v>
      </c>
      <c r="AD124" s="14"/>
      <c r="AE124" s="9"/>
      <c r="AF124" s="9"/>
      <c r="AG124" s="28"/>
      <c r="AH124" s="28"/>
      <c r="AI124" s="28"/>
      <c r="AJ124" s="28"/>
      <c r="AK124" s="28"/>
      <c r="AL124" s="28"/>
      <c r="AM124" s="28"/>
      <c r="AN124" s="28"/>
    </row>
    <row r="125" ht="27.75" customHeight="1">
      <c r="A125" s="91" t="s">
        <v>803</v>
      </c>
      <c r="B125" s="47" t="s">
        <v>1472</v>
      </c>
      <c r="C125" s="46"/>
      <c r="D125" s="46"/>
      <c r="E125" s="46"/>
      <c r="F125" s="46"/>
      <c r="G125" s="46"/>
      <c r="H125" s="46"/>
      <c r="I125" s="46"/>
      <c r="J125" s="46"/>
      <c r="K125" s="46"/>
      <c r="L125" s="46"/>
      <c r="M125" s="46"/>
      <c r="N125" s="39" t="s">
        <v>3515</v>
      </c>
      <c r="O125" s="47">
        <v>697.0</v>
      </c>
      <c r="P125" s="39" t="s">
        <v>3517</v>
      </c>
      <c r="Q125" s="102">
        <v>2.4836364E9</v>
      </c>
      <c r="R125" s="94" t="str">
        <f>HYPERLINK("mailto:keenan@pkkwa.com#","keenan@pkkwa.com")</f>
        <v>keenan@pkkwa.com</v>
      </c>
      <c r="S125" s="102">
        <v>2.483634063E9</v>
      </c>
      <c r="T125" s="73" t="s">
        <v>3519</v>
      </c>
      <c r="U125" s="186" t="s">
        <v>3520</v>
      </c>
      <c r="V125" s="93" t="s">
        <v>803</v>
      </c>
      <c r="W125" s="96">
        <v>48390.0</v>
      </c>
      <c r="X125" s="73" t="s">
        <v>3528</v>
      </c>
      <c r="Y125" s="98">
        <v>40107.0</v>
      </c>
      <c r="Z125" s="100">
        <v>150.0</v>
      </c>
      <c r="AA125" s="100">
        <v>125.0</v>
      </c>
      <c r="AB125" s="100">
        <v>75.0</v>
      </c>
      <c r="AC125" s="70" t="s">
        <v>3529</v>
      </c>
      <c r="AD125" s="14"/>
      <c r="AE125" s="9"/>
      <c r="AF125" s="9"/>
      <c r="AG125" s="28"/>
      <c r="AH125" s="28"/>
      <c r="AI125" s="28"/>
      <c r="AJ125" s="28"/>
      <c r="AK125" s="28"/>
      <c r="AL125" s="28"/>
      <c r="AM125" s="28"/>
      <c r="AN125" s="28"/>
    </row>
    <row r="126" ht="16.5" customHeight="1">
      <c r="A126" s="39" t="s">
        <v>803</v>
      </c>
      <c r="B126" s="47">
        <v>0.0</v>
      </c>
      <c r="C126" s="46"/>
      <c r="D126" s="46"/>
      <c r="E126" s="46"/>
      <c r="F126" s="46"/>
      <c r="G126" s="46"/>
      <c r="H126" s="46"/>
      <c r="I126" s="46"/>
      <c r="J126" s="46"/>
      <c r="K126" s="46"/>
      <c r="L126" s="46"/>
      <c r="M126" s="46"/>
      <c r="N126" s="39" t="s">
        <v>3531</v>
      </c>
      <c r="O126" s="47">
        <v>654.0</v>
      </c>
      <c r="P126" s="39" t="s">
        <v>3533</v>
      </c>
      <c r="Q126" s="93" t="s">
        <v>3534</v>
      </c>
      <c r="R126" s="55" t="str">
        <f>HYPERLINK("mailto:pnelson@bremernelson.com#","pnelson@bremernelson.com")</f>
        <v>pnelson@bremernelson.com</v>
      </c>
      <c r="S126" s="93" t="s">
        <v>3541</v>
      </c>
      <c r="T126" s="73" t="s">
        <v>3543</v>
      </c>
      <c r="U126" s="186" t="s">
        <v>3545</v>
      </c>
      <c r="V126" s="93" t="s">
        <v>803</v>
      </c>
      <c r="W126" s="93" t="s">
        <v>3547</v>
      </c>
      <c r="X126" s="55" t="str">
        <f>HYPERLINK("http://bremernelson.com/#","http://bremernelson.com")</f>
        <v>http://bremernelson.com</v>
      </c>
      <c r="Y126" s="93" t="s">
        <v>3554</v>
      </c>
      <c r="Z126" s="100">
        <v>160.0</v>
      </c>
      <c r="AA126" s="100"/>
      <c r="AB126" s="100">
        <v>75.0</v>
      </c>
      <c r="AC126" s="70" t="s">
        <v>3555</v>
      </c>
      <c r="AD126" s="146"/>
      <c r="AE126" s="37"/>
      <c r="AF126" s="37"/>
      <c r="AG126" s="28"/>
      <c r="AH126" s="28"/>
      <c r="AI126" s="28"/>
      <c r="AJ126" s="28"/>
      <c r="AK126" s="28"/>
      <c r="AL126" s="28"/>
      <c r="AM126" s="28"/>
      <c r="AN126" s="28"/>
    </row>
    <row r="127" ht="45.0" customHeight="1">
      <c r="A127" s="105" t="s">
        <v>803</v>
      </c>
      <c r="B127" s="106" t="s">
        <v>1331</v>
      </c>
      <c r="C127" s="107"/>
      <c r="D127" s="107"/>
      <c r="E127" s="107"/>
      <c r="F127" s="107"/>
      <c r="G127" s="107"/>
      <c r="H127" s="107"/>
      <c r="I127" s="107"/>
      <c r="J127" s="107"/>
      <c r="K127" s="107"/>
      <c r="L127" s="107"/>
      <c r="M127" s="107"/>
      <c r="N127" s="105" t="s">
        <v>3558</v>
      </c>
      <c r="O127" s="106">
        <v>35652.0</v>
      </c>
      <c r="P127" s="105" t="s">
        <v>3559</v>
      </c>
      <c r="Q127" s="128">
        <v>2.48458006E9</v>
      </c>
      <c r="R127" s="109" t="str">
        <f>HYPERLINK("mailto:mikeb@bdlaw.us#","mikeb@bdlaw.us")</f>
        <v>mikeb@bdlaw.us</v>
      </c>
      <c r="S127" s="128">
        <v>2.484580602E9</v>
      </c>
      <c r="T127" s="110" t="s">
        <v>3561</v>
      </c>
      <c r="U127" s="105" t="s">
        <v>811</v>
      </c>
      <c r="V127" s="108" t="s">
        <v>803</v>
      </c>
      <c r="W127" s="129">
        <v>48084.0</v>
      </c>
      <c r="X127" s="169"/>
      <c r="Y127" s="130">
        <v>41907.0</v>
      </c>
      <c r="Z127" s="114">
        <v>225.0</v>
      </c>
      <c r="AA127" s="114">
        <v>175.0</v>
      </c>
      <c r="AB127" s="114">
        <v>65.0</v>
      </c>
      <c r="AC127" s="154" t="s">
        <v>3563</v>
      </c>
      <c r="AD127" s="14"/>
      <c r="AE127" s="9"/>
      <c r="AF127" s="9"/>
      <c r="AG127" s="28"/>
      <c r="AH127" s="28"/>
      <c r="AI127" s="28"/>
      <c r="AJ127" s="28"/>
      <c r="AK127" s="28"/>
      <c r="AL127" s="28"/>
      <c r="AM127" s="28"/>
      <c r="AN127" s="28"/>
    </row>
    <row r="128" ht="45.0" customHeight="1">
      <c r="A128" s="39" t="s">
        <v>803</v>
      </c>
      <c r="B128" s="47" t="s">
        <v>1200</v>
      </c>
      <c r="C128" s="46"/>
      <c r="D128" s="46"/>
      <c r="E128" s="46"/>
      <c r="F128" s="46"/>
      <c r="G128" s="46"/>
      <c r="H128" s="46"/>
      <c r="I128" s="46"/>
      <c r="J128" s="46"/>
      <c r="K128" s="46"/>
      <c r="L128" s="46"/>
      <c r="M128" s="46"/>
      <c r="N128" s="39" t="s">
        <v>3569</v>
      </c>
      <c r="O128" s="46"/>
      <c r="P128" s="39" t="s">
        <v>3570</v>
      </c>
      <c r="Q128" s="102">
        <v>3.13961619E9</v>
      </c>
      <c r="R128" s="55" t="str">
        <f>HYPERLINK("mailto:jrc@krwlaw.com#","jrc@krwlaw.com")</f>
        <v>jrc@krwlaw.com</v>
      </c>
      <c r="S128" s="102">
        <v>3.139610388E9</v>
      </c>
      <c r="T128" s="73" t="s">
        <v>3575</v>
      </c>
      <c r="U128" s="39" t="s">
        <v>823</v>
      </c>
      <c r="V128" s="93" t="s">
        <v>803</v>
      </c>
      <c r="W128" s="93" t="s">
        <v>3577</v>
      </c>
      <c r="X128" s="127"/>
      <c r="Y128" s="98"/>
      <c r="Z128" s="100"/>
      <c r="AA128" s="100"/>
      <c r="AB128" s="100"/>
      <c r="AC128" s="70" t="s">
        <v>773</v>
      </c>
      <c r="AD128" s="14"/>
      <c r="AE128" s="9"/>
      <c r="AF128" s="9"/>
      <c r="AG128" s="28"/>
      <c r="AH128" s="28"/>
      <c r="AI128" s="28"/>
      <c r="AJ128" s="28"/>
      <c r="AK128" s="28"/>
      <c r="AL128" s="28"/>
      <c r="AM128" s="28"/>
      <c r="AN128" s="28"/>
    </row>
    <row r="129" ht="45.0" customHeight="1">
      <c r="A129" s="39" t="s">
        <v>803</v>
      </c>
      <c r="B129" s="47" t="s">
        <v>1200</v>
      </c>
      <c r="C129" s="46"/>
      <c r="D129" s="46"/>
      <c r="E129" s="46"/>
      <c r="F129" s="46"/>
      <c r="G129" s="46"/>
      <c r="H129" s="46"/>
      <c r="I129" s="46"/>
      <c r="J129" s="46"/>
      <c r="K129" s="46"/>
      <c r="L129" s="46"/>
      <c r="M129" s="46"/>
      <c r="N129" s="39" t="s">
        <v>3230</v>
      </c>
      <c r="O129" s="46"/>
      <c r="P129" s="39" t="s">
        <v>3579</v>
      </c>
      <c r="Q129" s="102">
        <v>2.482828406E9</v>
      </c>
      <c r="R129" s="55" t="str">
        <f>HYPERLINK("mailto:jfrank@albercrafton.com#","jfrank@albercrafton.com")</f>
        <v>jfrank@albercrafton.com</v>
      </c>
      <c r="S129" s="102">
        <v>2.488226191E9</v>
      </c>
      <c r="T129" s="73" t="s">
        <v>3580</v>
      </c>
      <c r="U129" s="39" t="s">
        <v>823</v>
      </c>
      <c r="V129" s="93" t="s">
        <v>803</v>
      </c>
      <c r="W129" s="96">
        <v>48084.0</v>
      </c>
      <c r="X129" s="127"/>
      <c r="Y129" s="98"/>
      <c r="Z129" s="100"/>
      <c r="AA129" s="100"/>
      <c r="AB129" s="100"/>
      <c r="AC129" s="70" t="s">
        <v>773</v>
      </c>
      <c r="AD129" s="14"/>
      <c r="AE129" s="9"/>
      <c r="AF129" s="9"/>
      <c r="AG129" s="28"/>
      <c r="AH129" s="28"/>
      <c r="AI129" s="28"/>
      <c r="AJ129" s="28"/>
      <c r="AK129" s="28"/>
      <c r="AL129" s="28"/>
      <c r="AM129" s="28"/>
      <c r="AN129" s="28"/>
    </row>
    <row r="130" ht="20.25" customHeight="1">
      <c r="A130" s="91" t="s">
        <v>803</v>
      </c>
      <c r="B130" s="47" t="s">
        <v>3586</v>
      </c>
      <c r="C130" s="46"/>
      <c r="D130" s="46"/>
      <c r="E130" s="46"/>
      <c r="F130" s="46"/>
      <c r="G130" s="46"/>
      <c r="H130" s="46"/>
      <c r="I130" s="46"/>
      <c r="J130" s="46"/>
      <c r="K130" s="46"/>
      <c r="L130" s="46"/>
      <c r="M130" s="46"/>
      <c r="N130" s="39" t="s">
        <v>3590</v>
      </c>
      <c r="O130" s="47">
        <v>597.0</v>
      </c>
      <c r="P130" s="39" t="s">
        <v>3592</v>
      </c>
      <c r="Q130" s="93" t="s">
        <v>3593</v>
      </c>
      <c r="R130" s="55" t="str">
        <f>HYPERLINK("mailto:tazoni@comcast.net#","tazoni@comcast.net")</f>
        <v>tazoni@comcast.net</v>
      </c>
      <c r="S130" s="102">
        <v>2.488512158E9</v>
      </c>
      <c r="T130" s="73" t="s">
        <v>3595</v>
      </c>
      <c r="U130" s="39" t="s">
        <v>811</v>
      </c>
      <c r="V130" s="93" t="s">
        <v>803</v>
      </c>
      <c r="W130" s="96">
        <v>48007.0</v>
      </c>
      <c r="X130" s="73" t="s">
        <v>3596</v>
      </c>
      <c r="Y130" s="98">
        <v>40918.0</v>
      </c>
      <c r="Z130" s="100">
        <v>150.0</v>
      </c>
      <c r="AA130" s="100">
        <v>135.0</v>
      </c>
      <c r="AB130" s="100">
        <v>65.0</v>
      </c>
      <c r="AC130" s="70" t="s">
        <v>3597</v>
      </c>
      <c r="AD130" s="14"/>
      <c r="AE130" s="9"/>
      <c r="AF130" s="9"/>
      <c r="AG130" s="28"/>
      <c r="AH130" s="28"/>
      <c r="AI130" s="28"/>
      <c r="AJ130" s="28"/>
      <c r="AK130" s="28"/>
      <c r="AL130" s="28"/>
      <c r="AM130" s="28"/>
      <c r="AN130" s="28"/>
    </row>
    <row r="131" ht="20.25" customHeight="1">
      <c r="A131" s="105" t="s">
        <v>3598</v>
      </c>
      <c r="B131" s="106" t="s">
        <v>1331</v>
      </c>
      <c r="C131" s="107"/>
      <c r="D131" s="107"/>
      <c r="E131" s="107"/>
      <c r="F131" s="107"/>
      <c r="G131" s="107"/>
      <c r="H131" s="107"/>
      <c r="I131" s="107"/>
      <c r="J131" s="107"/>
      <c r="K131" s="107"/>
      <c r="L131" s="107"/>
      <c r="M131" s="107"/>
      <c r="N131" s="105" t="s">
        <v>3044</v>
      </c>
      <c r="O131" s="106">
        <v>35726.0</v>
      </c>
      <c r="P131" s="105" t="s">
        <v>3047</v>
      </c>
      <c r="Q131" s="128">
        <v>3.12863508E9</v>
      </c>
      <c r="R131" s="109" t="str">
        <f>HYPERLINK("mailto:mforan@fgppr.com#","mforan@fgppr.com")</f>
        <v>mforan@fgppr.com</v>
      </c>
      <c r="S131" s="128">
        <v>3.12863508E9</v>
      </c>
      <c r="T131" s="110" t="s">
        <v>3054</v>
      </c>
      <c r="U131" s="179" t="s">
        <v>659</v>
      </c>
      <c r="V131" s="108" t="s">
        <v>217</v>
      </c>
      <c r="W131" s="129">
        <v>60601.0</v>
      </c>
      <c r="X131" s="169"/>
      <c r="Y131" s="130"/>
      <c r="Z131" s="114"/>
      <c r="AA131" s="114"/>
      <c r="AB131" s="114"/>
      <c r="AC131" s="154" t="s">
        <v>3599</v>
      </c>
      <c r="AD131" s="14"/>
      <c r="AE131" s="9"/>
      <c r="AF131" s="9"/>
      <c r="AG131" s="28"/>
      <c r="AH131" s="28"/>
      <c r="AI131" s="28"/>
      <c r="AJ131" s="28"/>
      <c r="AK131" s="28"/>
      <c r="AL131" s="28"/>
      <c r="AM131" s="28"/>
      <c r="AN131" s="28"/>
    </row>
    <row r="132" ht="48.75" customHeight="1">
      <c r="A132" s="91" t="s">
        <v>938</v>
      </c>
      <c r="B132" s="47" t="s">
        <v>3601</v>
      </c>
      <c r="C132" s="46"/>
      <c r="D132" s="46"/>
      <c r="E132" s="46"/>
      <c r="F132" s="46"/>
      <c r="G132" s="46"/>
      <c r="H132" s="46"/>
      <c r="I132" s="46"/>
      <c r="J132" s="46"/>
      <c r="K132" s="46"/>
      <c r="L132" s="46"/>
      <c r="M132" s="46"/>
      <c r="N132" s="39" t="s">
        <v>3602</v>
      </c>
      <c r="O132" s="47">
        <v>29826.0</v>
      </c>
      <c r="P132" s="123" t="s">
        <v>3603</v>
      </c>
      <c r="Q132" s="102">
        <v>6.512234999E9</v>
      </c>
      <c r="R132" s="55" t="str">
        <f>HYPERLINK("mailto:jerickson@ebbqlaw.com#","jerickson@ebbqlaw.com")</f>
        <v>jerickson@ebbqlaw.com</v>
      </c>
      <c r="S132" s="102">
        <v>6.512234987E9</v>
      </c>
      <c r="T132" s="73" t="s">
        <v>3613</v>
      </c>
      <c r="U132" s="73" t="s">
        <v>3614</v>
      </c>
      <c r="V132" s="93" t="s">
        <v>938</v>
      </c>
      <c r="W132" s="96">
        <v>55113.0</v>
      </c>
      <c r="X132" s="55" t="str">
        <f>HYPERLINK("http://www.ebbqlaw.com/#","http://www.ebbqlaw.com")</f>
        <v>http://www.ebbqlaw.com</v>
      </c>
      <c r="Y132" s="98">
        <v>40107.0</v>
      </c>
      <c r="Z132" s="100">
        <v>160.0</v>
      </c>
      <c r="AA132" s="100">
        <v>140.0</v>
      </c>
      <c r="AB132" s="100">
        <v>110.0</v>
      </c>
      <c r="AC132" s="39" t="s">
        <v>3622</v>
      </c>
      <c r="AD132" s="14"/>
      <c r="AE132" s="9"/>
      <c r="AF132" s="9"/>
      <c r="AG132" s="28"/>
      <c r="AH132" s="28"/>
      <c r="AI132" s="28"/>
      <c r="AJ132" s="28"/>
      <c r="AK132" s="28"/>
      <c r="AL132" s="28"/>
      <c r="AM132" s="28"/>
      <c r="AN132" s="28"/>
    </row>
    <row r="133" ht="18.0" customHeight="1">
      <c r="A133" s="91" t="s">
        <v>938</v>
      </c>
      <c r="B133" s="47" t="s">
        <v>3624</v>
      </c>
      <c r="C133" s="46"/>
      <c r="D133" s="46"/>
      <c r="E133" s="46"/>
      <c r="F133" s="46"/>
      <c r="G133" s="46"/>
      <c r="H133" s="46"/>
      <c r="I133" s="46"/>
      <c r="J133" s="46"/>
      <c r="K133" s="46"/>
      <c r="L133" s="46"/>
      <c r="M133" s="46"/>
      <c r="N133" s="39" t="s">
        <v>3626</v>
      </c>
      <c r="O133" s="47">
        <v>1370.0</v>
      </c>
      <c r="P133" s="123" t="s">
        <v>3628</v>
      </c>
      <c r="Q133" s="102">
        <v>6.123380755E9</v>
      </c>
      <c r="R133" s="55" t="str">
        <f>HYPERLINK("mailto:jnilan@grjn.com#","jnilan@grjn.com")</f>
        <v>jnilan@grjn.com</v>
      </c>
      <c r="S133" s="102">
        <v>6.123496718E9</v>
      </c>
      <c r="T133" s="73" t="s">
        <v>3633</v>
      </c>
      <c r="U133" s="73" t="s">
        <v>947</v>
      </c>
      <c r="V133" s="93" t="s">
        <v>938</v>
      </c>
      <c r="W133" s="96">
        <v>55402.0</v>
      </c>
      <c r="X133" s="73" t="s">
        <v>3635</v>
      </c>
      <c r="Y133" s="98">
        <v>39899.0</v>
      </c>
      <c r="Z133" s="100">
        <v>190.0</v>
      </c>
      <c r="AA133" s="100">
        <v>165.0</v>
      </c>
      <c r="AB133" s="100">
        <v>80.0</v>
      </c>
      <c r="AC133" s="39" t="s">
        <v>187</v>
      </c>
      <c r="AD133" s="14"/>
      <c r="AE133" s="9"/>
      <c r="AF133" s="9"/>
      <c r="AG133" s="28"/>
      <c r="AH133" s="28"/>
      <c r="AI133" s="28"/>
      <c r="AJ133" s="28"/>
      <c r="AK133" s="28"/>
      <c r="AL133" s="28"/>
      <c r="AM133" s="28"/>
      <c r="AN133" s="28"/>
    </row>
    <row r="134" ht="30.0" customHeight="1">
      <c r="A134" s="91" t="s">
        <v>938</v>
      </c>
      <c r="B134" s="47" t="s">
        <v>3636</v>
      </c>
      <c r="C134" s="46"/>
      <c r="D134" s="46"/>
      <c r="E134" s="46"/>
      <c r="F134" s="46"/>
      <c r="G134" s="46"/>
      <c r="H134" s="46"/>
      <c r="I134" s="46"/>
      <c r="J134" s="46"/>
      <c r="K134" s="46"/>
      <c r="L134" s="46"/>
      <c r="M134" s="46"/>
      <c r="N134" s="39" t="s">
        <v>3637</v>
      </c>
      <c r="O134" s="47">
        <v>35018.0</v>
      </c>
      <c r="P134" s="39" t="s">
        <v>3638</v>
      </c>
      <c r="Q134" s="93" t="s">
        <v>3639</v>
      </c>
      <c r="R134" s="182" t="s">
        <v>3640</v>
      </c>
      <c r="S134" s="102"/>
      <c r="T134" s="75"/>
      <c r="U134" s="75"/>
      <c r="V134" s="65"/>
      <c r="W134" s="96"/>
      <c r="X134" s="75"/>
      <c r="Y134" s="98">
        <v>41499.0</v>
      </c>
      <c r="Z134" s="100">
        <v>170.0</v>
      </c>
      <c r="AA134" s="100">
        <v>160.0</v>
      </c>
      <c r="AB134" s="100">
        <v>90.0</v>
      </c>
      <c r="AC134" s="39" t="s">
        <v>3642</v>
      </c>
      <c r="AD134" s="14"/>
      <c r="AE134" s="9"/>
      <c r="AF134" s="9"/>
      <c r="AG134" s="28"/>
      <c r="AH134" s="28"/>
      <c r="AI134" s="28"/>
      <c r="AJ134" s="28"/>
      <c r="AK134" s="28"/>
      <c r="AL134" s="28"/>
      <c r="AM134" s="28"/>
      <c r="AN134" s="28"/>
    </row>
    <row r="135" ht="30.0" customHeight="1">
      <c r="A135" s="91" t="s">
        <v>3650</v>
      </c>
      <c r="B135" s="47" t="s">
        <v>1200</v>
      </c>
      <c r="C135" s="46"/>
      <c r="D135" s="46"/>
      <c r="E135" s="46"/>
      <c r="F135" s="46"/>
      <c r="G135" s="46"/>
      <c r="H135" s="46"/>
      <c r="I135" s="46"/>
      <c r="J135" s="46"/>
      <c r="K135" s="46"/>
      <c r="L135" s="46"/>
      <c r="M135" s="46"/>
      <c r="N135" s="39" t="s">
        <v>3626</v>
      </c>
      <c r="O135" s="46"/>
      <c r="P135" s="39" t="s">
        <v>3654</v>
      </c>
      <c r="Q135" s="102">
        <v>6.123380755E9</v>
      </c>
      <c r="R135" s="127"/>
      <c r="S135" s="102">
        <v>6.123496718E9</v>
      </c>
      <c r="T135" s="73" t="s">
        <v>3633</v>
      </c>
      <c r="U135" s="73" t="s">
        <v>947</v>
      </c>
      <c r="V135" s="93" t="s">
        <v>938</v>
      </c>
      <c r="W135" s="96">
        <v>55402.0</v>
      </c>
      <c r="X135" s="75"/>
      <c r="Y135" s="98"/>
      <c r="Z135" s="100"/>
      <c r="AA135" s="100"/>
      <c r="AB135" s="100"/>
      <c r="AC135" s="39" t="s">
        <v>773</v>
      </c>
      <c r="AD135" s="14"/>
      <c r="AE135" s="9"/>
      <c r="AF135" s="9"/>
      <c r="AG135" s="28"/>
      <c r="AH135" s="28"/>
      <c r="AI135" s="28"/>
      <c r="AJ135" s="28"/>
      <c r="AK135" s="28"/>
      <c r="AL135" s="28"/>
      <c r="AM135" s="28"/>
      <c r="AN135" s="28"/>
    </row>
    <row r="136" ht="16.5" customHeight="1">
      <c r="A136" s="91" t="s">
        <v>1131</v>
      </c>
      <c r="B136" s="47">
        <v>2.0</v>
      </c>
      <c r="C136" s="46"/>
      <c r="D136" s="46"/>
      <c r="E136" s="46"/>
      <c r="F136" s="46"/>
      <c r="G136" s="46"/>
      <c r="H136" s="46"/>
      <c r="I136" s="46"/>
      <c r="J136" s="46"/>
      <c r="K136" s="46"/>
      <c r="L136" s="46"/>
      <c r="M136" s="46"/>
      <c r="N136" s="39" t="s">
        <v>3668</v>
      </c>
      <c r="O136" s="47">
        <v>1722.0</v>
      </c>
      <c r="P136" s="39" t="s">
        <v>3669</v>
      </c>
      <c r="Q136" s="102"/>
      <c r="R136" s="55" t="str">
        <f>HYPERLINK("mailto:cleritz@leritzlaw.com#","cleritz@leritzlaw.com")</f>
        <v>cleritz@leritzlaw.com</v>
      </c>
      <c r="S136" s="93" t="s">
        <v>3673</v>
      </c>
      <c r="T136" s="73" t="s">
        <v>3674</v>
      </c>
      <c r="U136" s="73" t="s">
        <v>1140</v>
      </c>
      <c r="V136" s="93" t="s">
        <v>1131</v>
      </c>
      <c r="W136" s="96">
        <v>63101.0</v>
      </c>
      <c r="X136" s="55" t="str">
        <f>HYPERLINK("http://leritzlaw.com/#","http://leritzlaw.com")</f>
        <v>http://leritzlaw.com</v>
      </c>
      <c r="Y136" s="98">
        <v>40724.0</v>
      </c>
      <c r="Z136" s="100">
        <v>135.0</v>
      </c>
      <c r="AA136" s="100">
        <v>125.0</v>
      </c>
      <c r="AB136" s="100">
        <v>75.0</v>
      </c>
      <c r="AC136" s="39" t="s">
        <v>3680</v>
      </c>
      <c r="AD136" s="14"/>
      <c r="AE136" s="9"/>
      <c r="AF136" s="9"/>
      <c r="AG136" s="28"/>
      <c r="AH136" s="28"/>
      <c r="AI136" s="28"/>
      <c r="AJ136" s="28"/>
      <c r="AK136" s="28"/>
      <c r="AL136" s="28"/>
      <c r="AM136" s="28"/>
      <c r="AN136" s="28"/>
    </row>
    <row r="137" ht="16.5" customHeight="1">
      <c r="A137" s="91" t="s">
        <v>1131</v>
      </c>
      <c r="B137" s="47" t="s">
        <v>1200</v>
      </c>
      <c r="C137" s="46"/>
      <c r="D137" s="46"/>
      <c r="E137" s="46"/>
      <c r="F137" s="46"/>
      <c r="G137" s="46"/>
      <c r="H137" s="46"/>
      <c r="I137" s="46"/>
      <c r="J137" s="46"/>
      <c r="K137" s="46"/>
      <c r="L137" s="46"/>
      <c r="M137" s="46"/>
      <c r="N137" s="39" t="s">
        <v>3686</v>
      </c>
      <c r="O137" s="46"/>
      <c r="P137" s="39" t="s">
        <v>3687</v>
      </c>
      <c r="Q137" s="102">
        <v>8.16292701E9</v>
      </c>
      <c r="R137" s="55" t="str">
        <f>HYPERLINK("mailto:sruprecht@brlawkc.som#","sruprecht@brlawkc.som")</f>
        <v>sruprecht@brlawkc.som</v>
      </c>
      <c r="S137" s="102">
        <v>8.16292705E9</v>
      </c>
      <c r="T137" s="73" t="s">
        <v>3688</v>
      </c>
      <c r="U137" s="73" t="s">
        <v>2729</v>
      </c>
      <c r="V137" s="93" t="s">
        <v>1131</v>
      </c>
      <c r="W137" s="96">
        <v>64105.0</v>
      </c>
      <c r="X137" s="127"/>
      <c r="Y137" s="98"/>
      <c r="Z137" s="100"/>
      <c r="AA137" s="100"/>
      <c r="AB137" s="100"/>
      <c r="AC137" s="39" t="s">
        <v>773</v>
      </c>
      <c r="AD137" s="14"/>
      <c r="AE137" s="9"/>
      <c r="AF137" s="9"/>
      <c r="AG137" s="28"/>
      <c r="AH137" s="28"/>
      <c r="AI137" s="28"/>
      <c r="AJ137" s="28"/>
      <c r="AK137" s="28"/>
      <c r="AL137" s="28"/>
      <c r="AM137" s="28"/>
      <c r="AN137" s="28"/>
    </row>
    <row r="138" ht="16.5" customHeight="1">
      <c r="A138" s="91" t="s">
        <v>1131</v>
      </c>
      <c r="B138" s="47" t="s">
        <v>1200</v>
      </c>
      <c r="C138" s="46"/>
      <c r="D138" s="46"/>
      <c r="E138" s="46"/>
      <c r="F138" s="46"/>
      <c r="G138" s="46"/>
      <c r="H138" s="46"/>
      <c r="I138" s="46"/>
      <c r="J138" s="46"/>
      <c r="K138" s="46"/>
      <c r="L138" s="46"/>
      <c r="M138" s="46"/>
      <c r="N138" s="39" t="s">
        <v>3699</v>
      </c>
      <c r="O138" s="46"/>
      <c r="P138" s="39" t="s">
        <v>3701</v>
      </c>
      <c r="Q138" s="102">
        <v>3.147211516E9</v>
      </c>
      <c r="R138" s="127"/>
      <c r="S138" s="102">
        <v>3.147214434E9</v>
      </c>
      <c r="T138" s="73" t="s">
        <v>3729</v>
      </c>
      <c r="U138" s="73" t="s">
        <v>3378</v>
      </c>
      <c r="V138" s="93" t="s">
        <v>1131</v>
      </c>
      <c r="W138" s="96">
        <v>63105.0</v>
      </c>
      <c r="X138" s="127"/>
      <c r="Y138" s="98"/>
      <c r="Z138" s="100"/>
      <c r="AA138" s="100"/>
      <c r="AB138" s="100"/>
      <c r="AC138" s="39" t="s">
        <v>773</v>
      </c>
      <c r="AD138" s="146"/>
      <c r="AE138" s="37"/>
      <c r="AF138" s="37"/>
      <c r="AG138" s="28"/>
      <c r="AH138" s="28"/>
      <c r="AI138" s="28"/>
      <c r="AJ138" s="28"/>
      <c r="AK138" s="28"/>
      <c r="AL138" s="28"/>
      <c r="AM138" s="28"/>
      <c r="AN138" s="28"/>
    </row>
    <row r="139" ht="60.0" customHeight="1">
      <c r="A139" s="155" t="s">
        <v>3730</v>
      </c>
      <c r="B139" s="156" t="s">
        <v>35</v>
      </c>
      <c r="C139" s="157"/>
      <c r="D139" s="157"/>
      <c r="E139" s="157"/>
      <c r="F139" s="157"/>
      <c r="G139" s="157"/>
      <c r="H139" s="157"/>
      <c r="I139" s="157"/>
      <c r="J139" s="157"/>
      <c r="K139" s="157"/>
      <c r="L139" s="157"/>
      <c r="M139" s="157"/>
      <c r="N139" s="155" t="s">
        <v>2948</v>
      </c>
      <c r="O139" s="156">
        <v>1672.0</v>
      </c>
      <c r="P139" s="155" t="s">
        <v>2949</v>
      </c>
      <c r="Q139" s="23" t="s">
        <v>3744</v>
      </c>
      <c r="R139" s="165" t="str">
        <f>HYPERLINK("mailto:bgereg@cmlawfirm.com#","jjohnson@bjpc.com")</f>
        <v>jjohnson@bjpc.com</v>
      </c>
      <c r="S139" s="158">
        <v>3.142425495E9</v>
      </c>
      <c r="T139" s="155" t="s">
        <v>3749</v>
      </c>
      <c r="U139" s="160" t="s">
        <v>1140</v>
      </c>
      <c r="V139" s="23" t="s">
        <v>1131</v>
      </c>
      <c r="W139" s="23" t="s">
        <v>2951</v>
      </c>
      <c r="X139" s="165" t="str">
        <f>HYPERLINK("mailto:kadrian@bjpc.com#","kadrian@bjpc.com")</f>
        <v>kadrian@bjpc.com</v>
      </c>
      <c r="Y139" s="162"/>
      <c r="Z139" s="100">
        <v>160.0</v>
      </c>
      <c r="AA139" s="100">
        <v>160.0</v>
      </c>
      <c r="AB139" s="100">
        <v>100.0</v>
      </c>
      <c r="AC139" s="171" t="s">
        <v>3755</v>
      </c>
      <c r="AD139" s="14"/>
      <c r="AE139" s="9"/>
      <c r="AF139" s="9"/>
      <c r="AG139" s="28"/>
      <c r="AH139" s="28"/>
      <c r="AI139" s="28"/>
      <c r="AJ139" s="28"/>
      <c r="AK139" s="28"/>
      <c r="AL139" s="28"/>
      <c r="AM139" s="28"/>
      <c r="AN139" s="28"/>
    </row>
    <row r="140" ht="30.0" customHeight="1">
      <c r="A140" s="91" t="s">
        <v>3757</v>
      </c>
      <c r="B140" s="47" t="s">
        <v>1472</v>
      </c>
      <c r="C140" s="46"/>
      <c r="D140" s="46"/>
      <c r="E140" s="46"/>
      <c r="F140" s="46"/>
      <c r="G140" s="46"/>
      <c r="H140" s="46"/>
      <c r="I140" s="46"/>
      <c r="J140" s="46"/>
      <c r="K140" s="46"/>
      <c r="L140" s="46"/>
      <c r="M140" s="46"/>
      <c r="N140" s="39" t="s">
        <v>3177</v>
      </c>
      <c r="O140" s="47">
        <v>1731.0</v>
      </c>
      <c r="P140" s="123" t="s">
        <v>3760</v>
      </c>
      <c r="Q140" s="102">
        <v>8.1642171E9</v>
      </c>
      <c r="R140" s="55" t="str">
        <f>HYPERLINK("mailto:jschultz@fsmlawfirm.com#","jschultz@fsmlawfirm.com")</f>
        <v>jschultz@fsmlawfirm.com</v>
      </c>
      <c r="S140" s="102">
        <v>8.164217915E9</v>
      </c>
      <c r="T140" s="73" t="s">
        <v>3181</v>
      </c>
      <c r="U140" s="73" t="s">
        <v>2729</v>
      </c>
      <c r="V140" s="93" t="s">
        <v>1131</v>
      </c>
      <c r="W140" s="96">
        <v>64114.0</v>
      </c>
      <c r="X140" s="55" t="str">
        <f>HYPERLINK("mailto:fsm@fsmlawfirm.com#","fsm@fsmlawfirm.com")</f>
        <v>fsm@fsmlawfirm.com</v>
      </c>
      <c r="Y140" s="98">
        <v>39084.0</v>
      </c>
      <c r="Z140" s="100">
        <v>140.0</v>
      </c>
      <c r="AA140" s="100">
        <v>125.0</v>
      </c>
      <c r="AB140" s="100">
        <v>75.0</v>
      </c>
      <c r="AC140" s="39" t="s">
        <v>3773</v>
      </c>
      <c r="AD140" s="14"/>
      <c r="AE140" s="9"/>
      <c r="AF140" s="9"/>
      <c r="AG140" s="28"/>
      <c r="AH140" s="28"/>
      <c r="AI140" s="28"/>
      <c r="AJ140" s="28"/>
      <c r="AK140" s="28"/>
      <c r="AL140" s="28"/>
      <c r="AM140" s="28"/>
      <c r="AN140" s="28"/>
    </row>
    <row r="141" ht="16.5" customHeight="1">
      <c r="A141" s="91" t="s">
        <v>694</v>
      </c>
      <c r="B141" s="47" t="s">
        <v>1331</v>
      </c>
      <c r="C141" s="46"/>
      <c r="D141" s="46"/>
      <c r="E141" s="46"/>
      <c r="F141" s="46"/>
      <c r="G141" s="46"/>
      <c r="H141" s="46"/>
      <c r="I141" s="46"/>
      <c r="J141" s="46"/>
      <c r="K141" s="46"/>
      <c r="L141" s="46"/>
      <c r="M141" s="46"/>
      <c r="N141" s="39" t="s">
        <v>3775</v>
      </c>
      <c r="O141" s="47">
        <v>17645.0</v>
      </c>
      <c r="P141" s="39" t="s">
        <v>3776</v>
      </c>
      <c r="Q141" s="102">
        <v>6.622328979E9</v>
      </c>
      <c r="R141" s="55" t="str">
        <f>HYPERLINK("mailto:mdriskell@danielcoker.com#","mdriskell@danielcoker.com")</f>
        <v>mdriskell@danielcoker.com</v>
      </c>
      <c r="S141" s="102"/>
      <c r="T141" s="73" t="s">
        <v>3777</v>
      </c>
      <c r="U141" s="73" t="s">
        <v>1121</v>
      </c>
      <c r="V141" s="93" t="s">
        <v>694</v>
      </c>
      <c r="W141" s="93" t="s">
        <v>3778</v>
      </c>
      <c r="X141" s="55" t="str">
        <f>HYPERLINK("http://danielcoker.com/#","http://danielcoker.com")</f>
        <v>http://danielcoker.com</v>
      </c>
      <c r="Y141" s="98">
        <v>40981.0</v>
      </c>
      <c r="Z141" s="100">
        <v>190.0</v>
      </c>
      <c r="AA141" s="100">
        <v>145.0</v>
      </c>
      <c r="AB141" s="100">
        <v>85.0</v>
      </c>
      <c r="AC141" s="39" t="s">
        <v>2674</v>
      </c>
      <c r="AD141" s="14"/>
      <c r="AE141" s="9"/>
      <c r="AF141" s="9"/>
      <c r="AG141" s="28"/>
      <c r="AH141" s="28"/>
      <c r="AI141" s="28"/>
      <c r="AJ141" s="28"/>
      <c r="AK141" s="28"/>
      <c r="AL141" s="28"/>
      <c r="AM141" s="28"/>
      <c r="AN141" s="28"/>
    </row>
    <row r="142" ht="16.5" customHeight="1">
      <c r="A142" s="91" t="s">
        <v>694</v>
      </c>
      <c r="B142" s="47" t="s">
        <v>1200</v>
      </c>
      <c r="C142" s="46"/>
      <c r="D142" s="46"/>
      <c r="E142" s="46"/>
      <c r="F142" s="46"/>
      <c r="G142" s="46"/>
      <c r="H142" s="46"/>
      <c r="I142" s="46"/>
      <c r="J142" s="46"/>
      <c r="K142" s="46"/>
      <c r="L142" s="46"/>
      <c r="M142" s="46"/>
      <c r="N142" s="39" t="s">
        <v>3782</v>
      </c>
      <c r="O142" s="46"/>
      <c r="P142" s="39" t="s">
        <v>3785</v>
      </c>
      <c r="Q142" s="102">
        <v>2.288640161E9</v>
      </c>
      <c r="R142" s="55" t="str">
        <f>HYPERLINK("mailto:vfrankiewicz@dkslaw.com#","vfrankiewicz@dkslaw.com")</f>
        <v>vfrankiewicz@dkslaw.com</v>
      </c>
      <c r="S142" s="102">
        <v>2.288635278E9</v>
      </c>
      <c r="T142" s="73" t="s">
        <v>3787</v>
      </c>
      <c r="U142" s="73" t="s">
        <v>3788</v>
      </c>
      <c r="V142" s="93" t="s">
        <v>694</v>
      </c>
      <c r="W142" s="96">
        <v>39501.0</v>
      </c>
      <c r="X142" s="127"/>
      <c r="Y142" s="98"/>
      <c r="Z142" s="100"/>
      <c r="AA142" s="100"/>
      <c r="AB142" s="100"/>
      <c r="AC142" s="39" t="s">
        <v>773</v>
      </c>
      <c r="AD142" s="14"/>
      <c r="AE142" s="9"/>
      <c r="AF142" s="9"/>
      <c r="AG142" s="28"/>
      <c r="AH142" s="28"/>
      <c r="AI142" s="28"/>
      <c r="AJ142" s="28"/>
      <c r="AK142" s="28"/>
      <c r="AL142" s="28"/>
      <c r="AM142" s="28"/>
      <c r="AN142" s="28"/>
    </row>
    <row r="143" ht="30.0" customHeight="1">
      <c r="A143" s="91" t="s">
        <v>694</v>
      </c>
      <c r="B143" s="47">
        <v>1.0</v>
      </c>
      <c r="C143" s="46"/>
      <c r="D143" s="46"/>
      <c r="E143" s="46"/>
      <c r="F143" s="46"/>
      <c r="G143" s="46"/>
      <c r="H143" s="46"/>
      <c r="I143" s="46"/>
      <c r="J143" s="46"/>
      <c r="K143" s="46"/>
      <c r="L143" s="46"/>
      <c r="M143" s="46"/>
      <c r="N143" s="39" t="s">
        <v>3796</v>
      </c>
      <c r="O143" s="47">
        <v>6561.0</v>
      </c>
      <c r="P143" s="39" t="s">
        <v>3798</v>
      </c>
      <c r="Q143" s="102">
        <v>6.628436171E9</v>
      </c>
      <c r="R143" s="55" t="str">
        <f>HYPERLINK("mailto:gjacks@jlpalaw.com#","gjacks@jlpalaw.com")</f>
        <v>gjacks@jlpalaw.com</v>
      </c>
      <c r="S143" s="102">
        <v>6.628436176E9</v>
      </c>
      <c r="T143" s="73" t="s">
        <v>3801</v>
      </c>
      <c r="U143" s="73" t="s">
        <v>761</v>
      </c>
      <c r="V143" s="93" t="s">
        <v>694</v>
      </c>
      <c r="W143" s="96">
        <v>38732.0</v>
      </c>
      <c r="X143" s="55" t="str">
        <f>HYPERLINK("http://www.jlpalaw.com/#","http://www.jlpalaw.com")</f>
        <v>http://www.jlpalaw.com</v>
      </c>
      <c r="Y143" s="98">
        <v>40107.0</v>
      </c>
      <c r="Z143" s="100">
        <v>175.0</v>
      </c>
      <c r="AA143" s="100">
        <v>150.0</v>
      </c>
      <c r="AB143" s="100">
        <v>50.0</v>
      </c>
      <c r="AC143" s="39" t="s">
        <v>3803</v>
      </c>
      <c r="AD143" s="14"/>
      <c r="AE143" s="9"/>
      <c r="AF143" s="9"/>
      <c r="AG143" s="28"/>
      <c r="AH143" s="28"/>
      <c r="AI143" s="28"/>
      <c r="AJ143" s="28"/>
      <c r="AK143" s="28"/>
      <c r="AL143" s="28"/>
      <c r="AM143" s="28"/>
      <c r="AN143" s="28"/>
    </row>
    <row r="144" ht="18.75" customHeight="1">
      <c r="A144" s="91" t="s">
        <v>694</v>
      </c>
      <c r="B144" s="47" t="s">
        <v>1200</v>
      </c>
      <c r="C144" s="46"/>
      <c r="D144" s="46"/>
      <c r="E144" s="46"/>
      <c r="F144" s="46"/>
      <c r="G144" s="46"/>
      <c r="H144" s="46"/>
      <c r="I144" s="46"/>
      <c r="J144" s="46"/>
      <c r="K144" s="46"/>
      <c r="L144" s="46"/>
      <c r="M144" s="46"/>
      <c r="N144" s="39" t="s">
        <v>3813</v>
      </c>
      <c r="O144" s="46"/>
      <c r="P144" s="39" t="s">
        <v>3814</v>
      </c>
      <c r="Q144" s="102">
        <v>6.019697607E9</v>
      </c>
      <c r="R144" s="55" t="str">
        <f>HYPERLINK("mailto:tlevy@danielcoker.com#","tlevy@danielcoker.com")</f>
        <v>tlevy@danielcoker.com</v>
      </c>
      <c r="S144" s="102">
        <v>6.019697607E9</v>
      </c>
      <c r="T144" s="73" t="s">
        <v>3819</v>
      </c>
      <c r="U144" s="73" t="s">
        <v>1307</v>
      </c>
      <c r="V144" s="93" t="s">
        <v>694</v>
      </c>
      <c r="W144" s="96">
        <v>39211.0</v>
      </c>
      <c r="X144" s="127"/>
      <c r="Y144" s="98"/>
      <c r="Z144" s="100"/>
      <c r="AA144" s="100"/>
      <c r="AB144" s="100"/>
      <c r="AC144" s="39" t="s">
        <v>773</v>
      </c>
      <c r="AD144" s="14"/>
      <c r="AE144" s="9"/>
      <c r="AF144" s="9"/>
      <c r="AG144" s="28"/>
      <c r="AH144" s="28"/>
      <c r="AI144" s="28"/>
      <c r="AJ144" s="28"/>
      <c r="AK144" s="28"/>
      <c r="AL144" s="28"/>
      <c r="AM144" s="28"/>
      <c r="AN144" s="28"/>
    </row>
    <row r="145" ht="16.5" customHeight="1">
      <c r="A145" s="189"/>
      <c r="B145" s="46"/>
      <c r="C145" s="46"/>
      <c r="D145" s="46"/>
      <c r="E145" s="46"/>
      <c r="F145" s="46"/>
      <c r="G145" s="46"/>
      <c r="H145" s="46"/>
      <c r="I145" s="46"/>
      <c r="J145" s="46"/>
      <c r="K145" s="46"/>
      <c r="L145" s="46"/>
      <c r="M145" s="46"/>
      <c r="N145" s="40"/>
      <c r="O145" s="46"/>
      <c r="P145" s="40"/>
      <c r="Q145" s="102"/>
      <c r="R145" s="127"/>
      <c r="S145" s="102"/>
      <c r="T145" s="75"/>
      <c r="U145" s="75"/>
      <c r="V145" s="65"/>
      <c r="W145" s="96"/>
      <c r="X145" s="127"/>
      <c r="Y145" s="98"/>
      <c r="Z145" s="100"/>
      <c r="AA145" s="100"/>
      <c r="AB145" s="100"/>
      <c r="AC145" s="40"/>
      <c r="AD145" s="14"/>
      <c r="AE145" s="9"/>
      <c r="AF145" s="9"/>
      <c r="AG145" s="28"/>
      <c r="AH145" s="28"/>
      <c r="AI145" s="28"/>
      <c r="AJ145" s="28"/>
      <c r="AK145" s="28"/>
      <c r="AL145" s="28"/>
      <c r="AM145" s="28"/>
      <c r="AN145" s="28"/>
    </row>
    <row r="146" ht="30.0" customHeight="1">
      <c r="A146" s="91" t="s">
        <v>3180</v>
      </c>
      <c r="B146" s="47" t="s">
        <v>3827</v>
      </c>
      <c r="C146" s="46"/>
      <c r="D146" s="46"/>
      <c r="E146" s="46"/>
      <c r="F146" s="46"/>
      <c r="G146" s="46"/>
      <c r="H146" s="46"/>
      <c r="I146" s="46"/>
      <c r="J146" s="46"/>
      <c r="K146" s="46"/>
      <c r="L146" s="46"/>
      <c r="M146" s="46"/>
      <c r="N146" s="39" t="s">
        <v>3828</v>
      </c>
      <c r="O146" s="47">
        <v>4570.0</v>
      </c>
      <c r="P146" s="123" t="s">
        <v>3829</v>
      </c>
      <c r="Q146" s="102">
        <v>4.065436646E9</v>
      </c>
      <c r="R146" s="55" t="str">
        <f>HYPERLINK("mailto:solson@ekoklaw.com#","rtillman@boonekarlberg.com")</f>
        <v>rtillman@boonekarlberg.com</v>
      </c>
      <c r="S146" s="102">
        <v>4.065496804E9</v>
      </c>
      <c r="T146" s="73" t="s">
        <v>3836</v>
      </c>
      <c r="U146" s="73" t="s">
        <v>3838</v>
      </c>
      <c r="V146" s="93" t="s">
        <v>3180</v>
      </c>
      <c r="W146" s="96">
        <v>59807.0</v>
      </c>
      <c r="X146" s="73" t="s">
        <v>3839</v>
      </c>
      <c r="Y146" s="98">
        <v>40107.0</v>
      </c>
      <c r="Z146" s="100">
        <v>200.0</v>
      </c>
      <c r="AA146" s="100">
        <v>165.0</v>
      </c>
      <c r="AB146" s="100">
        <v>80.0</v>
      </c>
      <c r="AC146" s="39" t="s">
        <v>3840</v>
      </c>
      <c r="AD146" s="14"/>
      <c r="AE146" s="9"/>
      <c r="AF146" s="9"/>
      <c r="AG146" s="28"/>
      <c r="AH146" s="28"/>
      <c r="AI146" s="28"/>
      <c r="AJ146" s="28"/>
      <c r="AK146" s="28"/>
      <c r="AL146" s="28"/>
      <c r="AM146" s="28"/>
      <c r="AN146" s="28"/>
    </row>
    <row r="147" ht="105.0" customHeight="1">
      <c r="A147" s="91" t="s">
        <v>3180</v>
      </c>
      <c r="B147" s="47" t="s">
        <v>3841</v>
      </c>
      <c r="C147" s="46"/>
      <c r="D147" s="46"/>
      <c r="E147" s="46"/>
      <c r="F147" s="46"/>
      <c r="G147" s="46"/>
      <c r="H147" s="46"/>
      <c r="I147" s="46"/>
      <c r="J147" s="46"/>
      <c r="K147" s="46"/>
      <c r="L147" s="46"/>
      <c r="M147" s="46"/>
      <c r="N147" s="39" t="s">
        <v>3843</v>
      </c>
      <c r="O147" s="47">
        <v>9302.0</v>
      </c>
      <c r="P147" s="39" t="s">
        <v>3845</v>
      </c>
      <c r="Q147" s="93" t="s">
        <v>3846</v>
      </c>
      <c r="R147" s="55" t="str">
        <f>HYPERLINK("mailto:mark@wmslaw.com#","mark@wmslaw.com")</f>
        <v>mark@wmslaw.com</v>
      </c>
      <c r="S147" s="102"/>
      <c r="T147" s="73" t="s">
        <v>3863</v>
      </c>
      <c r="U147" s="73" t="s">
        <v>3838</v>
      </c>
      <c r="V147" s="93" t="s">
        <v>3180</v>
      </c>
      <c r="W147" s="96">
        <v>59807.0</v>
      </c>
      <c r="X147" s="182" t="s">
        <v>3865</v>
      </c>
      <c r="Y147" s="98">
        <v>40893.0</v>
      </c>
      <c r="Z147" s="100">
        <v>200.0</v>
      </c>
      <c r="AA147" s="100">
        <v>160.0</v>
      </c>
      <c r="AB147" s="100">
        <v>100.0</v>
      </c>
      <c r="AC147" s="39" t="s">
        <v>3867</v>
      </c>
      <c r="AD147" s="14"/>
      <c r="AE147" s="9"/>
      <c r="AF147" s="9"/>
      <c r="AG147" s="28"/>
      <c r="AH147" s="28"/>
      <c r="AI147" s="28"/>
      <c r="AJ147" s="28"/>
      <c r="AK147" s="28"/>
      <c r="AL147" s="28"/>
      <c r="AM147" s="28"/>
      <c r="AN147" s="28"/>
    </row>
    <row r="148" ht="30.0" customHeight="1">
      <c r="A148" s="91" t="s">
        <v>3869</v>
      </c>
      <c r="B148" s="190" t="s">
        <v>17</v>
      </c>
      <c r="C148" s="191"/>
      <c r="D148" s="191"/>
      <c r="E148" s="191"/>
      <c r="F148" s="191"/>
      <c r="G148" s="191"/>
      <c r="H148" s="191"/>
      <c r="I148" s="191"/>
      <c r="J148" s="191"/>
      <c r="K148" s="191"/>
      <c r="L148" s="191"/>
      <c r="M148" s="191"/>
      <c r="N148" s="39" t="s">
        <v>3880</v>
      </c>
      <c r="O148" s="47">
        <v>1148.0</v>
      </c>
      <c r="P148" s="39" t="s">
        <v>3882</v>
      </c>
      <c r="Q148" s="102">
        <v>2.62673785E9</v>
      </c>
      <c r="R148" s="55" t="str">
        <f>HYPERLINK("mailto:dlehrer@mwl-law.com#","dlehrer@mwl-law.com")</f>
        <v>dlehrer@mwl-law.com</v>
      </c>
      <c r="S148" s="102">
        <v>2.626733766E9</v>
      </c>
      <c r="T148" s="73" t="s">
        <v>3888</v>
      </c>
      <c r="U148" s="73" t="s">
        <v>1436</v>
      </c>
      <c r="V148" s="93" t="s">
        <v>1461</v>
      </c>
      <c r="W148" s="96">
        <v>53027.0</v>
      </c>
      <c r="X148" s="55" t="str">
        <f>HYPERLINK("http://www.gwickert@mwl-law.com/#","www.gwickert@mwl-law.com")</f>
        <v>www.gwickert@mwl-law.com</v>
      </c>
      <c r="Y148" s="98">
        <v>40107.0</v>
      </c>
      <c r="Z148" s="100">
        <v>175.0</v>
      </c>
      <c r="AA148" s="100">
        <v>150.0</v>
      </c>
      <c r="AB148" s="100">
        <v>80.0</v>
      </c>
      <c r="AC148" s="70" t="s">
        <v>3896</v>
      </c>
      <c r="AD148" s="14"/>
      <c r="AE148" s="9"/>
      <c r="AF148" s="9"/>
      <c r="AG148" s="28"/>
      <c r="AH148" s="28"/>
      <c r="AI148" s="28"/>
      <c r="AJ148" s="28"/>
      <c r="AK148" s="28"/>
      <c r="AL148" s="28"/>
      <c r="AM148" s="28"/>
      <c r="AN148" s="28"/>
    </row>
    <row r="149" ht="30.0" customHeight="1">
      <c r="A149" s="91" t="s">
        <v>337</v>
      </c>
      <c r="B149" s="47">
        <v>1.0</v>
      </c>
      <c r="C149" s="46"/>
      <c r="D149" s="46"/>
      <c r="E149" s="46"/>
      <c r="F149" s="46"/>
      <c r="G149" s="46"/>
      <c r="H149" s="46"/>
      <c r="I149" s="46"/>
      <c r="J149" s="46"/>
      <c r="K149" s="46"/>
      <c r="L149" s="46"/>
      <c r="M149" s="46"/>
      <c r="N149" s="39" t="s">
        <v>3901</v>
      </c>
      <c r="O149" s="47">
        <v>29631.0</v>
      </c>
      <c r="P149" s="39" t="s">
        <v>3903</v>
      </c>
      <c r="Q149" s="102">
        <v>7.0437227E9</v>
      </c>
      <c r="R149" s="55" t="str">
        <f>HYPERLINK("mailto:mgibson@deanandgibson.com#","mgibson@deanandgibson.com")</f>
        <v>mgibson@deanandgibson.com</v>
      </c>
      <c r="S149" s="102">
        <v>7.043721804E9</v>
      </c>
      <c r="T149" s="73" t="s">
        <v>3907</v>
      </c>
      <c r="U149" s="73" t="s">
        <v>346</v>
      </c>
      <c r="V149" s="93" t="s">
        <v>337</v>
      </c>
      <c r="W149" s="96">
        <v>28204.0</v>
      </c>
      <c r="X149" s="73" t="s">
        <v>3908</v>
      </c>
      <c r="Y149" s="98">
        <v>40107.0</v>
      </c>
      <c r="Z149" s="100">
        <v>200.0</v>
      </c>
      <c r="AA149" s="100">
        <v>175.0</v>
      </c>
      <c r="AB149" s="100">
        <v>75.0</v>
      </c>
      <c r="AC149" s="39" t="s">
        <v>3911</v>
      </c>
      <c r="AD149" s="14"/>
      <c r="AE149" s="9"/>
      <c r="AF149" s="9"/>
      <c r="AG149" s="28"/>
      <c r="AH149" s="28"/>
      <c r="AI149" s="28"/>
      <c r="AJ149" s="28"/>
      <c r="AK149" s="28"/>
      <c r="AL149" s="28"/>
      <c r="AM149" s="28"/>
      <c r="AN149" s="28"/>
    </row>
    <row r="150" ht="60.0" customHeight="1">
      <c r="A150" s="91" t="s">
        <v>337</v>
      </c>
      <c r="B150" s="47">
        <v>0.0</v>
      </c>
      <c r="C150" s="46"/>
      <c r="D150" s="46"/>
      <c r="E150" s="46"/>
      <c r="F150" s="46"/>
      <c r="G150" s="46"/>
      <c r="H150" s="46"/>
      <c r="I150" s="46"/>
      <c r="J150" s="46"/>
      <c r="K150" s="46"/>
      <c r="L150" s="46"/>
      <c r="M150" s="46"/>
      <c r="N150" s="39" t="s">
        <v>3913</v>
      </c>
      <c r="O150" s="47">
        <v>34197.0</v>
      </c>
      <c r="P150" s="39" t="s">
        <v>3914</v>
      </c>
      <c r="Q150" s="102">
        <v>9.102563992E9</v>
      </c>
      <c r="R150" s="55" t="str">
        <f>HYPERLINK("mailto:Dmorton@ennis-baynard.com#","Dmorton@ennis-baynard.com")</f>
        <v>Dmorton@ennis-baynard.com</v>
      </c>
      <c r="S150" s="102">
        <v>9.102563578E9</v>
      </c>
      <c r="T150" s="73" t="s">
        <v>3916</v>
      </c>
      <c r="U150" s="39" t="s">
        <v>3917</v>
      </c>
      <c r="V150" s="93" t="s">
        <v>337</v>
      </c>
      <c r="W150" s="96">
        <v>28480.0</v>
      </c>
      <c r="X150" s="39" t="s">
        <v>3920</v>
      </c>
      <c r="Y150" s="98"/>
      <c r="Z150" s="100">
        <v>135.0</v>
      </c>
      <c r="AA150" s="100">
        <v>100.0</v>
      </c>
      <c r="AB150" s="100">
        <v>75.0</v>
      </c>
      <c r="AC150" s="39" t="s">
        <v>3923</v>
      </c>
      <c r="AD150" s="14"/>
      <c r="AE150" s="9"/>
      <c r="AF150" s="9"/>
      <c r="AG150" s="28"/>
      <c r="AH150" s="28"/>
      <c r="AI150" s="28"/>
      <c r="AJ150" s="28"/>
      <c r="AK150" s="28"/>
      <c r="AL150" s="28"/>
      <c r="AM150" s="28"/>
      <c r="AN150" s="28"/>
    </row>
    <row r="151" ht="16.5" customHeight="1">
      <c r="A151" s="91" t="s">
        <v>337</v>
      </c>
      <c r="B151" s="47" t="s">
        <v>1200</v>
      </c>
      <c r="C151" s="46"/>
      <c r="D151" s="46"/>
      <c r="E151" s="46"/>
      <c r="F151" s="46"/>
      <c r="G151" s="46"/>
      <c r="H151" s="46"/>
      <c r="I151" s="46"/>
      <c r="J151" s="46"/>
      <c r="K151" s="46"/>
      <c r="L151" s="46"/>
      <c r="M151" s="46"/>
      <c r="N151" s="39" t="s">
        <v>3932</v>
      </c>
      <c r="O151" s="46"/>
      <c r="P151" s="39" t="s">
        <v>3933</v>
      </c>
      <c r="Q151" s="102">
        <v>9.1986595E9</v>
      </c>
      <c r="R151" s="55" t="str">
        <f>HYPERLINK("mailto:Keith.Coltrain@WAllTempleton.com#","Keith.Coltrain@WAllTempleton.com")</f>
        <v>Keith.Coltrain@WAllTempleton.com</v>
      </c>
      <c r="S151" s="102">
        <v>9.198659501E9</v>
      </c>
      <c r="T151" s="73" t="s">
        <v>3939</v>
      </c>
      <c r="U151" s="39" t="s">
        <v>404</v>
      </c>
      <c r="V151" s="93" t="s">
        <v>337</v>
      </c>
      <c r="W151" s="96">
        <v>27605.0</v>
      </c>
      <c r="X151" s="40"/>
      <c r="Y151" s="98"/>
      <c r="Z151" s="100"/>
      <c r="AA151" s="100"/>
      <c r="AB151" s="100"/>
      <c r="AC151" s="39" t="s">
        <v>773</v>
      </c>
      <c r="AD151" s="14"/>
      <c r="AE151" s="9"/>
      <c r="AF151" s="9"/>
      <c r="AG151" s="28"/>
      <c r="AH151" s="28"/>
      <c r="AI151" s="28"/>
      <c r="AJ151" s="28"/>
      <c r="AK151" s="28"/>
      <c r="AL151" s="28"/>
      <c r="AM151" s="28"/>
      <c r="AN151" s="28"/>
    </row>
    <row r="152" ht="30.0" customHeight="1">
      <c r="A152" s="91" t="s">
        <v>337</v>
      </c>
      <c r="B152" s="47" t="s">
        <v>1200</v>
      </c>
      <c r="C152" s="46"/>
      <c r="D152" s="46"/>
      <c r="E152" s="46"/>
      <c r="F152" s="46"/>
      <c r="G152" s="46"/>
      <c r="H152" s="46"/>
      <c r="I152" s="46"/>
      <c r="J152" s="46"/>
      <c r="K152" s="46"/>
      <c r="L152" s="46"/>
      <c r="M152" s="46"/>
      <c r="N152" s="39" t="s">
        <v>3942</v>
      </c>
      <c r="O152" s="46"/>
      <c r="P152" s="39" t="s">
        <v>3943</v>
      </c>
      <c r="Q152" s="102">
        <v>9.199810191E9</v>
      </c>
      <c r="R152" s="55" t="str">
        <f>HYPERLINK("mailto:jeb@lewis-roberts.com#","jeb@lewis-roberts.com")</f>
        <v>jeb@lewis-roberts.com</v>
      </c>
      <c r="S152" s="102">
        <v>9.199810199E9</v>
      </c>
      <c r="T152" s="73" t="s">
        <v>3945</v>
      </c>
      <c r="U152" s="39" t="s">
        <v>404</v>
      </c>
      <c r="V152" s="93" t="s">
        <v>337</v>
      </c>
      <c r="W152" s="96">
        <v>27612.0</v>
      </c>
      <c r="X152" s="40"/>
      <c r="Y152" s="98"/>
      <c r="Z152" s="100"/>
      <c r="AA152" s="100"/>
      <c r="AB152" s="100"/>
      <c r="AC152" s="39" t="s">
        <v>3946</v>
      </c>
      <c r="AD152" s="14"/>
      <c r="AE152" s="9"/>
      <c r="AF152" s="9"/>
      <c r="AG152" s="28"/>
      <c r="AH152" s="28"/>
      <c r="AI152" s="28"/>
      <c r="AJ152" s="28"/>
      <c r="AK152" s="28"/>
      <c r="AL152" s="28"/>
      <c r="AM152" s="28"/>
      <c r="AN152" s="28"/>
    </row>
    <row r="153" ht="45.0" customHeight="1">
      <c r="A153" s="91" t="s">
        <v>3949</v>
      </c>
      <c r="B153" s="47">
        <v>2.0</v>
      </c>
      <c r="C153" s="46"/>
      <c r="D153" s="46"/>
      <c r="E153" s="46"/>
      <c r="F153" s="46"/>
      <c r="G153" s="46"/>
      <c r="H153" s="46"/>
      <c r="I153" s="46"/>
      <c r="J153" s="46"/>
      <c r="K153" s="46"/>
      <c r="L153" s="46"/>
      <c r="M153" s="46"/>
      <c r="N153" s="39" t="s">
        <v>3952</v>
      </c>
      <c r="O153" s="47">
        <v>1426.0</v>
      </c>
      <c r="P153" s="39" t="s">
        <v>3954</v>
      </c>
      <c r="Q153" s="102">
        <v>2.1823649E9</v>
      </c>
      <c r="R153" s="55" t="str">
        <f>HYPERLINK("mailto:bcahill@cahill-lawyers.com#","bcahill@cahill-lawyers.com")</f>
        <v>bcahill@cahill-lawyers.com</v>
      </c>
      <c r="S153" s="102">
        <v>2.182364909E9</v>
      </c>
      <c r="T153" s="73" t="s">
        <v>3956</v>
      </c>
      <c r="U153" s="73" t="s">
        <v>3957</v>
      </c>
      <c r="V153" s="93" t="s">
        <v>938</v>
      </c>
      <c r="W153" s="96">
        <v>56561.0</v>
      </c>
      <c r="X153" s="73" t="s">
        <v>3958</v>
      </c>
      <c r="Y153" s="98">
        <v>40107.0</v>
      </c>
      <c r="Z153" s="100">
        <v>130.0</v>
      </c>
      <c r="AA153" s="100">
        <v>110.0</v>
      </c>
      <c r="AB153" s="100">
        <v>75.0</v>
      </c>
      <c r="AC153" s="39" t="s">
        <v>3959</v>
      </c>
      <c r="AD153" s="14"/>
      <c r="AE153" s="9"/>
      <c r="AF153" s="9"/>
      <c r="AG153" s="28"/>
      <c r="AH153" s="28"/>
      <c r="AI153" s="28"/>
      <c r="AJ153" s="28"/>
      <c r="AK153" s="28"/>
      <c r="AL153" s="28"/>
      <c r="AM153" s="28"/>
      <c r="AN153" s="28"/>
    </row>
    <row r="154" ht="30.0" customHeight="1">
      <c r="A154" s="91" t="s">
        <v>3960</v>
      </c>
      <c r="B154" s="47" t="s">
        <v>1472</v>
      </c>
      <c r="C154" s="46"/>
      <c r="D154" s="46"/>
      <c r="E154" s="46"/>
      <c r="F154" s="46"/>
      <c r="G154" s="46"/>
      <c r="H154" s="46"/>
      <c r="I154" s="46"/>
      <c r="J154" s="46"/>
      <c r="K154" s="46"/>
      <c r="L154" s="46"/>
      <c r="M154" s="46"/>
      <c r="N154" s="39" t="s">
        <v>3961</v>
      </c>
      <c r="O154" s="47">
        <v>1789.0</v>
      </c>
      <c r="P154" s="39" t="s">
        <v>3962</v>
      </c>
      <c r="Q154" s="102">
        <v>7.017727266E9</v>
      </c>
      <c r="R154" s="55" t="str">
        <f>HYPERLINK("mailto:pmorley@morleylawfirm.com#","pmorley@morleylawfirm.com")</f>
        <v>pmorley@morleylawfirm.com</v>
      </c>
      <c r="S154" s="102">
        <v>7.017727269E9</v>
      </c>
      <c r="T154" s="73" t="s">
        <v>3968</v>
      </c>
      <c r="U154" s="73" t="s">
        <v>3969</v>
      </c>
      <c r="V154" s="93" t="s">
        <v>3874</v>
      </c>
      <c r="W154" s="96">
        <v>58208.0</v>
      </c>
      <c r="X154" s="73" t="s">
        <v>3970</v>
      </c>
      <c r="Y154" s="98">
        <v>40107.0</v>
      </c>
      <c r="Z154" s="100">
        <v>135.0</v>
      </c>
      <c r="AA154" s="100">
        <v>125.0</v>
      </c>
      <c r="AB154" s="100">
        <v>75.0</v>
      </c>
      <c r="AC154" s="39" t="s">
        <v>187</v>
      </c>
      <c r="AD154" s="14"/>
      <c r="AE154" s="9"/>
      <c r="AF154" s="9"/>
      <c r="AG154" s="28"/>
      <c r="AH154" s="28"/>
      <c r="AI154" s="28"/>
      <c r="AJ154" s="28"/>
      <c r="AK154" s="28"/>
      <c r="AL154" s="28"/>
      <c r="AM154" s="28"/>
      <c r="AN154" s="28"/>
    </row>
    <row r="155" ht="16.5" customHeight="1">
      <c r="A155" s="91" t="s">
        <v>1235</v>
      </c>
      <c r="B155" s="47">
        <v>1.0</v>
      </c>
      <c r="C155" s="46"/>
      <c r="D155" s="46"/>
      <c r="E155" s="46"/>
      <c r="F155" s="46"/>
      <c r="G155" s="46"/>
      <c r="H155" s="46"/>
      <c r="I155" s="46"/>
      <c r="J155" s="46"/>
      <c r="K155" s="46"/>
      <c r="L155" s="46"/>
      <c r="M155" s="46"/>
      <c r="N155" s="39" t="s">
        <v>3977</v>
      </c>
      <c r="O155" s="47">
        <v>10165.0</v>
      </c>
      <c r="P155" s="39" t="s">
        <v>3979</v>
      </c>
      <c r="Q155" s="102">
        <v>4.0234809E9</v>
      </c>
      <c r="R155" s="55" t="str">
        <f>HYPERLINK("mailto:solson@ekoklaw.com#","solson@ekoklaw.com")</f>
        <v>solson@ekoklaw.com</v>
      </c>
      <c r="S155" s="102">
        <v>4.023480904E9</v>
      </c>
      <c r="T155" s="73" t="s">
        <v>3982</v>
      </c>
      <c r="U155" s="73" t="s">
        <v>1250</v>
      </c>
      <c r="V155" s="93" t="s">
        <v>1235</v>
      </c>
      <c r="W155" s="96">
        <v>68102.0</v>
      </c>
      <c r="X155" s="182" t="s">
        <v>3985</v>
      </c>
      <c r="Y155" s="98">
        <v>40107.0</v>
      </c>
      <c r="Z155" s="100">
        <v>145.0</v>
      </c>
      <c r="AA155" s="100">
        <v>130.0</v>
      </c>
      <c r="AB155" s="100">
        <v>75.0</v>
      </c>
      <c r="AC155" s="39" t="s">
        <v>187</v>
      </c>
      <c r="AD155" s="14"/>
      <c r="AE155" s="9"/>
      <c r="AF155" s="9"/>
      <c r="AG155" s="28"/>
      <c r="AH155" s="28"/>
      <c r="AI155" s="28"/>
      <c r="AJ155" s="28"/>
      <c r="AK155" s="28"/>
      <c r="AL155" s="28"/>
      <c r="AM155" s="28"/>
      <c r="AN155" s="28"/>
    </row>
    <row r="156" ht="109.5" customHeight="1">
      <c r="A156" s="91" t="s">
        <v>1235</v>
      </c>
      <c r="B156" s="47">
        <v>2.0</v>
      </c>
      <c r="C156" s="46"/>
      <c r="D156" s="46"/>
      <c r="E156" s="46"/>
      <c r="F156" s="46"/>
      <c r="G156" s="46"/>
      <c r="H156" s="46"/>
      <c r="I156" s="46"/>
      <c r="J156" s="46"/>
      <c r="K156" s="46"/>
      <c r="L156" s="46"/>
      <c r="M156" s="46"/>
      <c r="N156" s="39" t="s">
        <v>3989</v>
      </c>
      <c r="O156" s="47">
        <v>1902.0</v>
      </c>
      <c r="P156" s="39" t="s">
        <v>3990</v>
      </c>
      <c r="Q156" s="102">
        <v>4.0239722E9</v>
      </c>
      <c r="R156" s="55" t="str">
        <f>HYPERLINK("mailto:rgill@eslaw.com#","rgill@eslaw.com")</f>
        <v>rgill@eslaw.com</v>
      </c>
      <c r="S156" s="102">
        <v>4.0239722E9</v>
      </c>
      <c r="T156" s="73" t="s">
        <v>3993</v>
      </c>
      <c r="U156" s="73" t="s">
        <v>1250</v>
      </c>
      <c r="V156" s="93" t="s">
        <v>1235</v>
      </c>
      <c r="W156" s="96">
        <v>68114.0</v>
      </c>
      <c r="X156" s="55" t="str">
        <f>HYPERLINK("http://www.eslaw.com/#","www.eslaw.com")</f>
        <v>www.eslaw.com</v>
      </c>
      <c r="Y156" s="98">
        <v>39100.0</v>
      </c>
      <c r="Z156" s="100">
        <v>200.0</v>
      </c>
      <c r="AA156" s="100">
        <v>150.0</v>
      </c>
      <c r="AB156" s="39" t="s">
        <v>3999</v>
      </c>
      <c r="AC156" s="39" t="s">
        <v>4001</v>
      </c>
      <c r="AD156" s="14"/>
      <c r="AE156" s="9"/>
      <c r="AF156" s="9"/>
      <c r="AG156" s="28"/>
      <c r="AH156" s="28"/>
      <c r="AI156" s="28"/>
      <c r="AJ156" s="28"/>
      <c r="AK156" s="28"/>
      <c r="AL156" s="28"/>
      <c r="AM156" s="28"/>
      <c r="AN156" s="28"/>
    </row>
    <row r="157" ht="60.0" customHeight="1">
      <c r="A157" s="91" t="s">
        <v>1801</v>
      </c>
      <c r="B157" s="47">
        <v>1.0</v>
      </c>
      <c r="C157" s="46"/>
      <c r="D157" s="46"/>
      <c r="E157" s="46"/>
      <c r="F157" s="46"/>
      <c r="G157" s="46"/>
      <c r="H157" s="46"/>
      <c r="I157" s="46"/>
      <c r="J157" s="46"/>
      <c r="K157" s="46"/>
      <c r="L157" s="46"/>
      <c r="M157" s="46"/>
      <c r="N157" s="39" t="s">
        <v>4002</v>
      </c>
      <c r="O157" s="47">
        <v>31361.0</v>
      </c>
      <c r="P157" s="39" t="s">
        <v>4004</v>
      </c>
      <c r="Q157" s="102">
        <v>6.036685888E9</v>
      </c>
      <c r="R157" s="55" t="str">
        <f>HYPERLINK("mailto:Rick@bernard-merrill.com#","Rick@bernard-merrill.com")</f>
        <v>Rick@bernard-merrill.com</v>
      </c>
      <c r="S157" s="93" t="s">
        <v>4012</v>
      </c>
      <c r="T157" s="73" t="s">
        <v>4013</v>
      </c>
      <c r="U157" s="73" t="s">
        <v>1814</v>
      </c>
      <c r="V157" s="93" t="s">
        <v>1801</v>
      </c>
      <c r="W157" s="96">
        <v>3101.0</v>
      </c>
      <c r="X157" s="55" t="str">
        <f>HYPERLINK("http://www.bernard-merrill.com/#","www.bernard-merrill.com")</f>
        <v>www.bernard-merrill.com</v>
      </c>
      <c r="Y157" s="98">
        <v>40107.0</v>
      </c>
      <c r="Z157" s="100">
        <v>175.0</v>
      </c>
      <c r="AA157" s="100">
        <v>125.0</v>
      </c>
      <c r="AB157" s="100">
        <v>70.0</v>
      </c>
      <c r="AC157" s="39" t="s">
        <v>4017</v>
      </c>
      <c r="AD157" s="14"/>
      <c r="AE157" s="9"/>
      <c r="AF157" s="9"/>
      <c r="AG157" s="28"/>
      <c r="AH157" s="28"/>
      <c r="AI157" s="28"/>
      <c r="AJ157" s="28"/>
      <c r="AK157" s="28"/>
      <c r="AL157" s="28"/>
      <c r="AM157" s="28"/>
      <c r="AN157" s="28"/>
    </row>
    <row r="158" ht="16.5" customHeight="1">
      <c r="A158" s="91" t="s">
        <v>271</v>
      </c>
      <c r="B158" s="47" t="s">
        <v>1200</v>
      </c>
      <c r="C158" s="46"/>
      <c r="D158" s="46"/>
      <c r="E158" s="46"/>
      <c r="F158" s="46"/>
      <c r="G158" s="46"/>
      <c r="H158" s="46"/>
      <c r="I158" s="46"/>
      <c r="J158" s="46"/>
      <c r="K158" s="46"/>
      <c r="L158" s="46"/>
      <c r="M158" s="46"/>
      <c r="N158" s="39" t="s">
        <v>4021</v>
      </c>
      <c r="O158" s="46"/>
      <c r="P158" s="39" t="s">
        <v>4022</v>
      </c>
      <c r="Q158" s="102">
        <v>7.32316009E9</v>
      </c>
      <c r="R158" s="55" t="str">
        <f>HYPERLINK("mailto:jpwiskin@simonswiskin.com#","jpwiskin@simonswiskin.com")</f>
        <v>jpwiskin@simonswiskin.com</v>
      </c>
      <c r="S158" s="102">
        <v>7.323162365E9</v>
      </c>
      <c r="T158" s="73" t="s">
        <v>4026</v>
      </c>
      <c r="U158" s="73" t="s">
        <v>4027</v>
      </c>
      <c r="V158" s="93" t="s">
        <v>271</v>
      </c>
      <c r="W158" s="96">
        <v>8879.0</v>
      </c>
      <c r="X158" s="127"/>
      <c r="Y158" s="98"/>
      <c r="Z158" s="100"/>
      <c r="AA158" s="100"/>
      <c r="AB158" s="100"/>
      <c r="AC158" s="39" t="s">
        <v>773</v>
      </c>
      <c r="AD158" s="14"/>
      <c r="AE158" s="9"/>
      <c r="AF158" s="9"/>
      <c r="AG158" s="28"/>
      <c r="AH158" s="28"/>
      <c r="AI158" s="28"/>
      <c r="AJ158" s="28"/>
      <c r="AK158" s="28"/>
      <c r="AL158" s="28"/>
      <c r="AM158" s="28"/>
      <c r="AN158" s="28"/>
    </row>
    <row r="159" ht="16.5" customHeight="1">
      <c r="A159" s="91" t="s">
        <v>271</v>
      </c>
      <c r="B159" s="47" t="s">
        <v>1472</v>
      </c>
      <c r="C159" s="46"/>
      <c r="D159" s="46"/>
      <c r="E159" s="46"/>
      <c r="F159" s="46"/>
      <c r="G159" s="46"/>
      <c r="H159" s="46"/>
      <c r="I159" s="46"/>
      <c r="J159" s="46"/>
      <c r="K159" s="46"/>
      <c r="L159" s="46"/>
      <c r="M159" s="46"/>
      <c r="N159" s="39" t="s">
        <v>4035</v>
      </c>
      <c r="O159" s="47">
        <v>30071.0</v>
      </c>
      <c r="P159" s="123" t="s">
        <v>4037</v>
      </c>
      <c r="Q159" s="93" t="s">
        <v>4039</v>
      </c>
      <c r="R159" s="55" t="str">
        <f>HYPERLINK("mailto:kmurphy@defensecounsel.com#","kmurphy@defensecounsel.com")</f>
        <v>kmurphy@defensecounsel.com</v>
      </c>
      <c r="S159" s="93" t="s">
        <v>4042</v>
      </c>
      <c r="T159" s="73" t="s">
        <v>4043</v>
      </c>
      <c r="U159" s="73" t="s">
        <v>1553</v>
      </c>
      <c r="V159" s="93" t="s">
        <v>271</v>
      </c>
      <c r="W159" s="96">
        <v>8003.0</v>
      </c>
      <c r="X159" s="73" t="s">
        <v>4044</v>
      </c>
      <c r="Y159" s="98">
        <v>40532.0</v>
      </c>
      <c r="Z159" s="100">
        <v>165.0</v>
      </c>
      <c r="AA159" s="100">
        <v>165.0</v>
      </c>
      <c r="AB159" s="100">
        <v>85.0</v>
      </c>
      <c r="AC159" s="39" t="s">
        <v>2022</v>
      </c>
      <c r="AD159" s="14"/>
      <c r="AE159" s="9"/>
      <c r="AF159" s="9"/>
      <c r="AG159" s="28"/>
      <c r="AH159" s="28"/>
      <c r="AI159" s="28"/>
      <c r="AJ159" s="28"/>
      <c r="AK159" s="28"/>
      <c r="AL159" s="28"/>
      <c r="AM159" s="28"/>
      <c r="AN159" s="28"/>
    </row>
    <row r="160" ht="30.0" customHeight="1">
      <c r="A160" s="91" t="s">
        <v>4045</v>
      </c>
      <c r="B160" s="47">
        <v>1.0</v>
      </c>
      <c r="C160" s="46"/>
      <c r="D160" s="46"/>
      <c r="E160" s="46"/>
      <c r="F160" s="46"/>
      <c r="G160" s="46"/>
      <c r="H160" s="46"/>
      <c r="I160" s="46"/>
      <c r="J160" s="46"/>
      <c r="K160" s="46"/>
      <c r="L160" s="46"/>
      <c r="M160" s="46"/>
      <c r="N160" s="39" t="s">
        <v>2025</v>
      </c>
      <c r="O160" s="47">
        <v>3463.0</v>
      </c>
      <c r="P160" s="39" t="s">
        <v>4048</v>
      </c>
      <c r="Q160" s="93" t="s">
        <v>4049</v>
      </c>
      <c r="R160" s="55" t="str">
        <f>HYPERLINK("http://www.taylorwalkerlaw.com/#","gdicarlo@c-wlaw.com")</f>
        <v>gdicarlo@c-wlaw.com</v>
      </c>
      <c r="S160" s="102">
        <v>8.567610726E9</v>
      </c>
      <c r="T160" s="73" t="s">
        <v>4050</v>
      </c>
      <c r="U160" s="73" t="s">
        <v>4051</v>
      </c>
      <c r="V160" s="93" t="s">
        <v>271</v>
      </c>
      <c r="W160" s="96">
        <v>8054.0</v>
      </c>
      <c r="X160" s="55" t="str">
        <f>HYPERLINK("http://www.taylorwalkerlaw.com/#","www.C-WLAW.com")</f>
        <v>www.C-WLAW.com</v>
      </c>
      <c r="Y160" s="98">
        <v>40991.0</v>
      </c>
      <c r="Z160" s="100">
        <v>160.0</v>
      </c>
      <c r="AA160" s="100">
        <v>140.0</v>
      </c>
      <c r="AB160" s="100">
        <v>79.0</v>
      </c>
      <c r="AC160" s="39" t="s">
        <v>4053</v>
      </c>
      <c r="AD160" s="14"/>
      <c r="AE160" s="9"/>
      <c r="AF160" s="9"/>
      <c r="AG160" s="28"/>
      <c r="AH160" s="28"/>
      <c r="AI160" s="28"/>
      <c r="AJ160" s="28"/>
      <c r="AK160" s="28"/>
      <c r="AL160" s="28"/>
      <c r="AM160" s="28"/>
      <c r="AN160" s="28"/>
    </row>
    <row r="161" ht="30.0" customHeight="1">
      <c r="A161" s="91" t="s">
        <v>4045</v>
      </c>
      <c r="B161" s="47">
        <v>1.0</v>
      </c>
      <c r="C161" s="46"/>
      <c r="D161" s="46"/>
      <c r="E161" s="46"/>
      <c r="F161" s="46"/>
      <c r="G161" s="46"/>
      <c r="H161" s="46"/>
      <c r="I161" s="46"/>
      <c r="J161" s="46"/>
      <c r="K161" s="46"/>
      <c r="L161" s="46"/>
      <c r="M161" s="46"/>
      <c r="N161" s="39" t="s">
        <v>1991</v>
      </c>
      <c r="O161" s="47">
        <v>69.0</v>
      </c>
      <c r="P161" s="39" t="s">
        <v>4119</v>
      </c>
      <c r="Q161" s="102">
        <v>8.564146001E9</v>
      </c>
      <c r="R161" s="55" t="str">
        <f>HYPERLINK("mailto:LIZucker@mdwcg.com#","LIZucker@mdwcg.com")</f>
        <v>LIZucker@mdwcg.com</v>
      </c>
      <c r="S161" s="102">
        <v>8.564146077E9</v>
      </c>
      <c r="T161" s="73" t="s">
        <v>4121</v>
      </c>
      <c r="U161" s="73" t="s">
        <v>1553</v>
      </c>
      <c r="V161" s="93" t="s">
        <v>271</v>
      </c>
      <c r="W161" s="96">
        <v>8002.0</v>
      </c>
      <c r="X161" s="55" t="str">
        <f>HYPERLINK("http://www.marshalldennehey.com/#","www.marshalldennehey.com")</f>
        <v>www.marshalldennehey.com</v>
      </c>
      <c r="Y161" s="98">
        <v>41136.0</v>
      </c>
      <c r="Z161" s="100">
        <v>170.0</v>
      </c>
      <c r="AA161" s="39" t="s">
        <v>1260</v>
      </c>
      <c r="AB161" s="100">
        <v>80.0</v>
      </c>
      <c r="AC161" s="39" t="s">
        <v>4125</v>
      </c>
      <c r="AD161" s="14"/>
      <c r="AE161" s="9"/>
      <c r="AF161" s="9"/>
      <c r="AG161" s="28"/>
      <c r="AH161" s="28"/>
      <c r="AI161" s="28"/>
      <c r="AJ161" s="28"/>
      <c r="AK161" s="28"/>
      <c r="AL161" s="28"/>
      <c r="AM161" s="28"/>
      <c r="AN161" s="28"/>
    </row>
    <row r="162" ht="34.5" customHeight="1">
      <c r="A162" s="91" t="s">
        <v>4128</v>
      </c>
      <c r="B162" s="47" t="s">
        <v>1200</v>
      </c>
      <c r="C162" s="46"/>
      <c r="D162" s="46"/>
      <c r="E162" s="46"/>
      <c r="F162" s="46"/>
      <c r="G162" s="46"/>
      <c r="H162" s="46"/>
      <c r="I162" s="46"/>
      <c r="J162" s="46"/>
      <c r="K162" s="46"/>
      <c r="L162" s="46"/>
      <c r="M162" s="46"/>
      <c r="N162" s="39" t="s">
        <v>4130</v>
      </c>
      <c r="O162" s="46"/>
      <c r="P162" s="39" t="s">
        <v>4131</v>
      </c>
      <c r="Q162" s="102">
        <v>9.7332515E9</v>
      </c>
      <c r="R162" s="55" t="str">
        <f>HYPERLINK("mailto:ashahinian@wolffsamson.com#","ashahinian@wolffsamson.com")</f>
        <v>ashahinian@wolffsamson.com</v>
      </c>
      <c r="S162" s="102">
        <v>9.733251501E9</v>
      </c>
      <c r="T162" s="73" t="s">
        <v>4132</v>
      </c>
      <c r="U162" s="73" t="s">
        <v>4133</v>
      </c>
      <c r="V162" s="93" t="s">
        <v>271</v>
      </c>
      <c r="W162" s="96">
        <v>7052.0</v>
      </c>
      <c r="X162" s="127"/>
      <c r="Y162" s="98"/>
      <c r="Z162" s="100"/>
      <c r="AA162" s="100"/>
      <c r="AB162" s="100"/>
      <c r="AC162" s="39" t="s">
        <v>773</v>
      </c>
      <c r="AD162" s="14"/>
      <c r="AE162" s="9"/>
      <c r="AF162" s="9"/>
      <c r="AG162" s="28"/>
      <c r="AH162" s="28"/>
      <c r="AI162" s="28"/>
      <c r="AJ162" s="28"/>
      <c r="AK162" s="28"/>
      <c r="AL162" s="28"/>
      <c r="AM162" s="28"/>
      <c r="AN162" s="28"/>
    </row>
    <row r="163" ht="34.5" customHeight="1">
      <c r="A163" s="91" t="s">
        <v>2589</v>
      </c>
      <c r="B163" s="47">
        <v>1.0</v>
      </c>
      <c r="C163" s="46"/>
      <c r="D163" s="46"/>
      <c r="E163" s="46"/>
      <c r="F163" s="46"/>
      <c r="G163" s="46"/>
      <c r="H163" s="46"/>
      <c r="I163" s="46"/>
      <c r="J163" s="46"/>
      <c r="K163" s="46"/>
      <c r="L163" s="46"/>
      <c r="M163" s="46"/>
      <c r="N163" s="39" t="s">
        <v>4134</v>
      </c>
      <c r="O163" s="47">
        <v>2570.0</v>
      </c>
      <c r="P163" s="39" t="s">
        <v>4135</v>
      </c>
      <c r="Q163" s="102">
        <v>5.058840777E9</v>
      </c>
      <c r="R163" s="55" t="str">
        <f>HYPERLINK("mailto:algreen@btblaw.com#","algreen@btblaw.com")</f>
        <v>algreen@btblaw.com</v>
      </c>
      <c r="S163" s="102">
        <v>5.05889887E9</v>
      </c>
      <c r="T163" s="73" t="s">
        <v>4139</v>
      </c>
      <c r="U163" s="73" t="s">
        <v>2601</v>
      </c>
      <c r="V163" s="93" t="s">
        <v>2589</v>
      </c>
      <c r="W163" s="96">
        <v>87190.0</v>
      </c>
      <c r="X163" s="73" t="s">
        <v>4140</v>
      </c>
      <c r="Y163" s="98">
        <v>40107.0</v>
      </c>
      <c r="Z163" s="100">
        <v>205.0</v>
      </c>
      <c r="AA163" s="100">
        <v>165.0</v>
      </c>
      <c r="AB163" s="100">
        <v>75.0</v>
      </c>
      <c r="AC163" s="39" t="s">
        <v>187</v>
      </c>
      <c r="AD163" s="14"/>
      <c r="AE163" s="9"/>
      <c r="AF163" s="9"/>
      <c r="AG163" s="28"/>
      <c r="AH163" s="28"/>
      <c r="AI163" s="28"/>
      <c r="AJ163" s="28"/>
      <c r="AK163" s="28"/>
      <c r="AL163" s="28"/>
      <c r="AM163" s="28"/>
      <c r="AN163" s="28"/>
    </row>
    <row r="164" ht="90.0" customHeight="1">
      <c r="A164" s="91" t="s">
        <v>2589</v>
      </c>
      <c r="B164" s="47">
        <v>0.0</v>
      </c>
      <c r="C164" s="46"/>
      <c r="D164" s="46"/>
      <c r="E164" s="46"/>
      <c r="F164" s="46"/>
      <c r="G164" s="46"/>
      <c r="H164" s="46"/>
      <c r="I164" s="46"/>
      <c r="J164" s="46"/>
      <c r="K164" s="46"/>
      <c r="L164" s="46"/>
      <c r="M164" s="46"/>
      <c r="N164" s="39" t="s">
        <v>4142</v>
      </c>
      <c r="O164" s="47">
        <v>14784.0</v>
      </c>
      <c r="P164" s="39" t="s">
        <v>4143</v>
      </c>
      <c r="Q164" s="102">
        <v>5.052434549E9</v>
      </c>
      <c r="R164" s="55" t="str">
        <f>HYPERLINK("mailto:Tom@JohnsonLawFirmNM.com#","Tom@JohnsonLawFirmNM.com")</f>
        <v>Tom@JohnsonLawFirmNM.com</v>
      </c>
      <c r="S164" s="102">
        <v>5.052434323E9</v>
      </c>
      <c r="T164" s="73" t="s">
        <v>4146</v>
      </c>
      <c r="U164" s="73" t="s">
        <v>2601</v>
      </c>
      <c r="V164" s="93" t="s">
        <v>2589</v>
      </c>
      <c r="W164" s="93" t="s">
        <v>4148</v>
      </c>
      <c r="X164" s="55" t="str">
        <f>HYPERLINK("http://www.johnsonlawfirmnm.com/#","http://www.johnsonlawfirmnm.com")</f>
        <v>http://www.johnsonlawfirmnm.com</v>
      </c>
      <c r="Y164" s="98">
        <v>40107.0</v>
      </c>
      <c r="Z164" s="100">
        <v>175.0</v>
      </c>
      <c r="AA164" s="100">
        <v>120.0</v>
      </c>
      <c r="AB164" s="100">
        <v>100.0</v>
      </c>
      <c r="AC164" s="39" t="s">
        <v>4154</v>
      </c>
      <c r="AD164" s="14"/>
      <c r="AE164" s="9"/>
      <c r="AF164" s="9"/>
      <c r="AG164" s="28"/>
      <c r="AH164" s="28"/>
      <c r="AI164" s="28"/>
      <c r="AJ164" s="28"/>
      <c r="AK164" s="28"/>
      <c r="AL164" s="28"/>
      <c r="AM164" s="28"/>
      <c r="AN164" s="28"/>
    </row>
    <row r="165" ht="16.5" customHeight="1">
      <c r="A165" s="91" t="s">
        <v>2589</v>
      </c>
      <c r="B165" s="47" t="s">
        <v>1200</v>
      </c>
      <c r="C165" s="46"/>
      <c r="D165" s="46"/>
      <c r="E165" s="46"/>
      <c r="F165" s="46"/>
      <c r="G165" s="46"/>
      <c r="H165" s="46"/>
      <c r="I165" s="46"/>
      <c r="J165" s="46"/>
      <c r="K165" s="46"/>
      <c r="L165" s="46"/>
      <c r="M165" s="46"/>
      <c r="N165" s="39" t="s">
        <v>4155</v>
      </c>
      <c r="O165" s="46"/>
      <c r="P165" s="39" t="s">
        <v>4156</v>
      </c>
      <c r="Q165" s="102">
        <v>5.0588442E9</v>
      </c>
      <c r="R165" s="55" t="str">
        <f>HYPERLINK("mailto:ksexton@montand.com#","ksexton@montand.com")</f>
        <v>ksexton@montand.com</v>
      </c>
      <c r="S165" s="102">
        <v>5.0588442E9</v>
      </c>
      <c r="T165" s="73" t="s">
        <v>4166</v>
      </c>
      <c r="U165" s="73" t="s">
        <v>2601</v>
      </c>
      <c r="V165" s="93" t="s">
        <v>2589</v>
      </c>
      <c r="W165" s="93" t="s">
        <v>4171</v>
      </c>
      <c r="X165" s="127"/>
      <c r="Y165" s="98"/>
      <c r="Z165" s="100"/>
      <c r="AA165" s="100"/>
      <c r="AB165" s="100"/>
      <c r="AC165" s="39" t="s">
        <v>773</v>
      </c>
      <c r="AD165" s="14"/>
      <c r="AE165" s="9"/>
      <c r="AF165" s="9"/>
      <c r="AG165" s="28"/>
      <c r="AH165" s="28"/>
      <c r="AI165" s="28"/>
      <c r="AJ165" s="28"/>
      <c r="AK165" s="28"/>
      <c r="AL165" s="28"/>
      <c r="AM165" s="28"/>
      <c r="AN165" s="28"/>
    </row>
    <row r="166" ht="30.0" customHeight="1">
      <c r="A166" s="91" t="s">
        <v>1608</v>
      </c>
      <c r="B166" s="47">
        <v>1.0</v>
      </c>
      <c r="C166" s="46"/>
      <c r="D166" s="46"/>
      <c r="E166" s="46"/>
      <c r="F166" s="46"/>
      <c r="G166" s="46"/>
      <c r="H166" s="46"/>
      <c r="I166" s="46"/>
      <c r="J166" s="46"/>
      <c r="K166" s="46"/>
      <c r="L166" s="46"/>
      <c r="M166" s="46"/>
      <c r="N166" s="39" t="s">
        <v>4175</v>
      </c>
      <c r="O166" s="47">
        <v>29847.0</v>
      </c>
      <c r="P166" s="39" t="s">
        <v>4176</v>
      </c>
      <c r="Q166" s="93" t="s">
        <v>4177</v>
      </c>
      <c r="R166" s="182" t="s">
        <v>4178</v>
      </c>
      <c r="S166" s="93" t="s">
        <v>4179</v>
      </c>
      <c r="T166" s="73" t="s">
        <v>4180</v>
      </c>
      <c r="U166" s="73" t="s">
        <v>4181</v>
      </c>
      <c r="V166" s="93" t="s">
        <v>1608</v>
      </c>
      <c r="W166" s="96">
        <v>89144.0</v>
      </c>
      <c r="X166" s="182" t="s">
        <v>4182</v>
      </c>
      <c r="Y166" s="98">
        <v>40865.0</v>
      </c>
      <c r="Z166" s="100">
        <v>165.0</v>
      </c>
      <c r="AA166" s="100">
        <v>165.0</v>
      </c>
      <c r="AB166" s="100">
        <v>100.0</v>
      </c>
      <c r="AC166" s="39" t="s">
        <v>4183</v>
      </c>
      <c r="AD166" s="14"/>
      <c r="AE166" s="9"/>
      <c r="AF166" s="9"/>
      <c r="AG166" s="28"/>
      <c r="AH166" s="28"/>
      <c r="AI166" s="28"/>
      <c r="AJ166" s="28"/>
      <c r="AK166" s="28"/>
      <c r="AL166" s="28"/>
      <c r="AM166" s="28"/>
      <c r="AN166" s="28"/>
    </row>
    <row r="167" ht="16.5" customHeight="1">
      <c r="A167" s="91" t="s">
        <v>1608</v>
      </c>
      <c r="B167" s="47">
        <v>0.0</v>
      </c>
      <c r="C167" s="46"/>
      <c r="D167" s="46"/>
      <c r="E167" s="46"/>
      <c r="F167" s="46"/>
      <c r="G167" s="46"/>
      <c r="H167" s="46"/>
      <c r="I167" s="46"/>
      <c r="J167" s="46"/>
      <c r="K167" s="46"/>
      <c r="L167" s="46"/>
      <c r="M167" s="46"/>
      <c r="N167" s="39" t="s">
        <v>1583</v>
      </c>
      <c r="O167" s="47">
        <v>30109.0</v>
      </c>
      <c r="P167" s="39" t="s">
        <v>1463</v>
      </c>
      <c r="Q167" s="93" t="s">
        <v>1464</v>
      </c>
      <c r="R167" s="55" t="str">
        <f>HYPERLINK("mailto:jgraif@gbmlawpc.com#","jgraif@gbmlawpc.com")</f>
        <v>jgraif@gbmlawpc.com</v>
      </c>
      <c r="S167" s="93" t="s">
        <v>1468</v>
      </c>
      <c r="T167" s="73" t="s">
        <v>1470</v>
      </c>
      <c r="U167" s="73" t="s">
        <v>177</v>
      </c>
      <c r="V167" s="93" t="s">
        <v>168</v>
      </c>
      <c r="W167" s="96">
        <v>85004.0</v>
      </c>
      <c r="X167" s="55" t="str">
        <f>HYPERLINK("http://www.gbmlawpc.com/#","www.gbmlawpc.com")</f>
        <v>www.gbmlawpc.com</v>
      </c>
      <c r="Y167" s="98">
        <v>40569.0</v>
      </c>
      <c r="Z167" s="100">
        <v>235.0</v>
      </c>
      <c r="AA167" s="39" t="s">
        <v>1260</v>
      </c>
      <c r="AB167" s="100">
        <v>105.0</v>
      </c>
      <c r="AC167" s="39" t="s">
        <v>4221</v>
      </c>
      <c r="AD167" s="14"/>
      <c r="AE167" s="9"/>
      <c r="AF167" s="9"/>
      <c r="AG167" s="28"/>
      <c r="AH167" s="28"/>
      <c r="AI167" s="28"/>
      <c r="AJ167" s="28"/>
      <c r="AK167" s="28"/>
      <c r="AL167" s="28"/>
      <c r="AM167" s="28"/>
      <c r="AN167" s="28"/>
    </row>
    <row r="168" ht="30.0" customHeight="1">
      <c r="A168" s="91" t="s">
        <v>1608</v>
      </c>
      <c r="B168" s="47">
        <v>2.0</v>
      </c>
      <c r="C168" s="46"/>
      <c r="D168" s="46"/>
      <c r="E168" s="46"/>
      <c r="F168" s="46"/>
      <c r="G168" s="46"/>
      <c r="H168" s="46"/>
      <c r="I168" s="46"/>
      <c r="J168" s="46"/>
      <c r="K168" s="46"/>
      <c r="L168" s="46"/>
      <c r="M168" s="46"/>
      <c r="N168" s="39" t="s">
        <v>1530</v>
      </c>
      <c r="O168" s="47">
        <v>15133.0</v>
      </c>
      <c r="P168" s="39" t="s">
        <v>4227</v>
      </c>
      <c r="Q168" s="47" t="s">
        <v>4229</v>
      </c>
      <c r="R168" s="55" t="str">
        <f>HYPERLINK("mailto:dennis@lbbslaw.com#","dennis@lbbslaw.com")</f>
        <v>dennis@lbbslaw.com</v>
      </c>
      <c r="S168" s="102">
        <v>7.023669563E9</v>
      </c>
      <c r="T168" s="73" t="s">
        <v>4233</v>
      </c>
      <c r="U168" s="73" t="s">
        <v>4181</v>
      </c>
      <c r="V168" s="93" t="s">
        <v>1608</v>
      </c>
      <c r="W168" s="96">
        <v>89101.0</v>
      </c>
      <c r="X168" s="55" t="str">
        <f>HYPERLINK("http://www.lbbslaw.com/#","www.lbbslaw.com")</f>
        <v>www.lbbslaw.com</v>
      </c>
      <c r="Y168" s="98">
        <v>40627.0</v>
      </c>
      <c r="Z168" s="100">
        <v>175.0</v>
      </c>
      <c r="AA168" s="100">
        <v>160.0</v>
      </c>
      <c r="AB168" s="100">
        <v>90.0</v>
      </c>
      <c r="AC168" s="39" t="s">
        <v>4241</v>
      </c>
      <c r="AD168" s="14"/>
      <c r="AE168" s="9"/>
      <c r="AF168" s="9"/>
      <c r="AG168" s="28"/>
      <c r="AH168" s="28"/>
      <c r="AI168" s="28"/>
      <c r="AJ168" s="28"/>
      <c r="AK168" s="28"/>
      <c r="AL168" s="28"/>
      <c r="AM168" s="28"/>
      <c r="AN168" s="28"/>
    </row>
    <row r="169" ht="18.0" customHeight="1">
      <c r="A169" s="91" t="s">
        <v>1608</v>
      </c>
      <c r="B169" s="47" t="s">
        <v>11</v>
      </c>
      <c r="C169" s="46"/>
      <c r="D169" s="46"/>
      <c r="E169" s="46"/>
      <c r="F169" s="46"/>
      <c r="G169" s="46"/>
      <c r="H169" s="46"/>
      <c r="I169" s="46"/>
      <c r="J169" s="46"/>
      <c r="K169" s="46"/>
      <c r="L169" s="46"/>
      <c r="M169" s="46"/>
      <c r="N169" s="39" t="s">
        <v>4245</v>
      </c>
      <c r="O169" s="47">
        <v>10711.0</v>
      </c>
      <c r="P169" s="39" t="s">
        <v>4246</v>
      </c>
      <c r="Q169" s="102">
        <v>7.02341787E9</v>
      </c>
      <c r="R169" s="55" t="str">
        <f>HYPERLINK("mailto:emarks@milawoffice.com#","emarks@milawoffice.com")</f>
        <v>emarks@milawoffice.com</v>
      </c>
      <c r="S169" s="102">
        <v>7.023418049E9</v>
      </c>
      <c r="T169" s="73" t="s">
        <v>4254</v>
      </c>
      <c r="U169" s="73" t="s">
        <v>4181</v>
      </c>
      <c r="V169" s="93" t="s">
        <v>1608</v>
      </c>
      <c r="W169" s="96">
        <v>89144.0</v>
      </c>
      <c r="X169" s="55" t="str">
        <f>HYPERLINK("http://milawoffice.com/#","http://milawoffice.com/")</f>
        <v>http://milawoffice.com/</v>
      </c>
      <c r="Y169" s="98">
        <v>39114.0</v>
      </c>
      <c r="Z169" s="100">
        <v>145.0</v>
      </c>
      <c r="AA169" s="100">
        <v>125.0</v>
      </c>
      <c r="AB169" s="100">
        <v>90.0</v>
      </c>
      <c r="AC169" s="70" t="s">
        <v>4266</v>
      </c>
      <c r="AD169" s="14"/>
      <c r="AE169" s="9"/>
      <c r="AF169" s="9"/>
      <c r="AG169" s="28"/>
      <c r="AH169" s="28"/>
      <c r="AI169" s="28"/>
      <c r="AJ169" s="28"/>
      <c r="AK169" s="28"/>
      <c r="AL169" s="28"/>
      <c r="AM169" s="28"/>
      <c r="AN169" s="28"/>
    </row>
    <row r="170" ht="18.0" customHeight="1">
      <c r="A170" s="91" t="s">
        <v>1608</v>
      </c>
      <c r="B170" s="47" t="s">
        <v>1200</v>
      </c>
      <c r="C170" s="46"/>
      <c r="D170" s="46"/>
      <c r="E170" s="46"/>
      <c r="F170" s="46"/>
      <c r="G170" s="46"/>
      <c r="H170" s="46"/>
      <c r="I170" s="46"/>
      <c r="J170" s="46"/>
      <c r="K170" s="46"/>
      <c r="L170" s="46"/>
      <c r="M170" s="46"/>
      <c r="N170" s="39" t="s">
        <v>1600</v>
      </c>
      <c r="O170" s="46"/>
      <c r="P170" s="39" t="s">
        <v>1602</v>
      </c>
      <c r="Q170" s="102">
        <v>7.02458579E9</v>
      </c>
      <c r="R170" s="55" t="str">
        <f>HYPERLINK("mailto:kfaux@fauxlaw.com#","kfaux@fauxlaw.com")</f>
        <v>kfaux@fauxlaw.com</v>
      </c>
      <c r="S170" s="102">
        <v>7.024585794E9</v>
      </c>
      <c r="T170" s="73" t="s">
        <v>1605</v>
      </c>
      <c r="U170" s="73" t="s">
        <v>1606</v>
      </c>
      <c r="V170" s="93" t="s">
        <v>1608</v>
      </c>
      <c r="W170" s="96">
        <v>89014.0</v>
      </c>
      <c r="X170" s="127"/>
      <c r="Y170" s="98"/>
      <c r="Z170" s="100"/>
      <c r="AA170" s="100"/>
      <c r="AB170" s="100"/>
      <c r="AC170" s="70" t="s">
        <v>773</v>
      </c>
      <c r="AD170" s="14"/>
      <c r="AE170" s="9"/>
      <c r="AF170" s="9"/>
      <c r="AG170" s="28"/>
      <c r="AH170" s="28"/>
      <c r="AI170" s="28"/>
      <c r="AJ170" s="28"/>
      <c r="AK170" s="28"/>
      <c r="AL170" s="28"/>
      <c r="AM170" s="28"/>
      <c r="AN170" s="28"/>
    </row>
    <row r="171" ht="18.0" customHeight="1">
      <c r="A171" s="91" t="s">
        <v>1608</v>
      </c>
      <c r="B171" s="47" t="s">
        <v>1200</v>
      </c>
      <c r="C171" s="46"/>
      <c r="D171" s="46"/>
      <c r="E171" s="46"/>
      <c r="F171" s="46"/>
      <c r="G171" s="46"/>
      <c r="H171" s="46"/>
      <c r="I171" s="46"/>
      <c r="J171" s="46"/>
      <c r="K171" s="46"/>
      <c r="L171" s="46"/>
      <c r="M171" s="46"/>
      <c r="N171" s="39" t="s">
        <v>4276</v>
      </c>
      <c r="O171" s="46"/>
      <c r="P171" s="39" t="s">
        <v>4277</v>
      </c>
      <c r="Q171" s="102">
        <v>7.02822264E9</v>
      </c>
      <c r="R171" s="55" t="str">
        <f>HYPERLINK("mailto:djohnson@wthf.com#","djohnson@wthf.com")</f>
        <v>djohnson@wthf.com</v>
      </c>
      <c r="S171" s="102">
        <v>7.02822265E9</v>
      </c>
      <c r="T171" s="73" t="s">
        <v>4284</v>
      </c>
      <c r="U171" s="73" t="s">
        <v>4181</v>
      </c>
      <c r="V171" s="93" t="s">
        <v>1608</v>
      </c>
      <c r="W171" s="96">
        <v>89117.0</v>
      </c>
      <c r="X171" s="127"/>
      <c r="Y171" s="98"/>
      <c r="Z171" s="100"/>
      <c r="AA171" s="100"/>
      <c r="AB171" s="100"/>
      <c r="AC171" s="70" t="s">
        <v>773</v>
      </c>
      <c r="AD171" s="14"/>
      <c r="AE171" s="9"/>
      <c r="AF171" s="9"/>
      <c r="AG171" s="28"/>
      <c r="AH171" s="28"/>
      <c r="AI171" s="28"/>
      <c r="AJ171" s="28"/>
      <c r="AK171" s="28"/>
      <c r="AL171" s="28"/>
      <c r="AM171" s="28"/>
      <c r="AN171" s="28"/>
    </row>
    <row r="172" ht="16.5" customHeight="1">
      <c r="A172" s="91" t="s">
        <v>80</v>
      </c>
      <c r="B172" s="47">
        <v>1.0</v>
      </c>
      <c r="C172" s="46"/>
      <c r="D172" s="46"/>
      <c r="E172" s="46"/>
      <c r="F172" s="46"/>
      <c r="G172" s="46"/>
      <c r="H172" s="46"/>
      <c r="I172" s="46"/>
      <c r="J172" s="46"/>
      <c r="K172" s="46"/>
      <c r="L172" s="46"/>
      <c r="M172" s="46"/>
      <c r="N172" s="39" t="s">
        <v>4289</v>
      </c>
      <c r="O172" s="47">
        <v>10642.0</v>
      </c>
      <c r="P172" s="39" t="s">
        <v>4290</v>
      </c>
      <c r="Q172" s="102">
        <v>5.165868513E9</v>
      </c>
      <c r="R172" s="55" t="str">
        <f>HYPERLINK("mailto:rnovitz@cmlawfirm.com#","rnovitz@cmlawfirm.com")</f>
        <v>rnovitz@cmlawfirm.com</v>
      </c>
      <c r="S172" s="102">
        <v>5.165868517E9</v>
      </c>
      <c r="T172" s="73" t="s">
        <v>4295</v>
      </c>
      <c r="U172" s="73" t="s">
        <v>4296</v>
      </c>
      <c r="V172" s="93" t="s">
        <v>80</v>
      </c>
      <c r="W172" s="96">
        <v>11735.0</v>
      </c>
      <c r="X172" s="55" t="str">
        <f>HYPERLINK("http://www.cmlawfirm.com/#","www.cmlawfirm.com")</f>
        <v>www.cmlawfirm.com</v>
      </c>
      <c r="Y172" s="98"/>
      <c r="Z172" s="100">
        <v>165.0</v>
      </c>
      <c r="AA172" s="100">
        <v>145.0</v>
      </c>
      <c r="AB172" s="100">
        <v>90.0</v>
      </c>
      <c r="AC172" s="41"/>
      <c r="AD172" s="14"/>
      <c r="AE172" s="9"/>
      <c r="AF172" s="9"/>
      <c r="AG172" s="28"/>
      <c r="AH172" s="28"/>
      <c r="AI172" s="28"/>
      <c r="AJ172" s="28"/>
      <c r="AK172" s="28"/>
      <c r="AL172" s="28"/>
      <c r="AM172" s="28"/>
      <c r="AN172" s="28"/>
    </row>
    <row r="173" ht="16.5" customHeight="1">
      <c r="A173" s="155" t="s">
        <v>80</v>
      </c>
      <c r="B173" s="156" t="s">
        <v>4305</v>
      </c>
      <c r="C173" s="157"/>
      <c r="D173" s="157"/>
      <c r="E173" s="157"/>
      <c r="F173" s="157"/>
      <c r="G173" s="157"/>
      <c r="H173" s="157"/>
      <c r="I173" s="157"/>
      <c r="J173" s="157"/>
      <c r="K173" s="157"/>
      <c r="L173" s="157"/>
      <c r="M173" s="157"/>
      <c r="N173" s="155" t="s">
        <v>4289</v>
      </c>
      <c r="O173" s="156">
        <v>10642.0</v>
      </c>
      <c r="P173" s="155" t="s">
        <v>4309</v>
      </c>
      <c r="Q173" s="158">
        <v>5.165868513E9</v>
      </c>
      <c r="R173" s="165" t="str">
        <f>HYPERLINK("mailto:bgereg@cmlawfirm.com#","bgereg@cmlawfirm.com")</f>
        <v>bgereg@cmlawfirm.com</v>
      </c>
      <c r="S173" s="158">
        <v>5.165868517E9</v>
      </c>
      <c r="T173" s="160" t="s">
        <v>4295</v>
      </c>
      <c r="U173" s="160" t="s">
        <v>4296</v>
      </c>
      <c r="V173" s="23" t="s">
        <v>80</v>
      </c>
      <c r="W173" s="166">
        <v>11735.0</v>
      </c>
      <c r="X173" s="165" t="str">
        <f>HYPERLINK("http://www.walltempleton.com/#","www.cmlawfirm.com")</f>
        <v>www.cmlawfirm.com</v>
      </c>
      <c r="Y173" s="162"/>
      <c r="Z173" s="163">
        <v>165.0</v>
      </c>
      <c r="AA173" s="163">
        <v>145.0</v>
      </c>
      <c r="AB173" s="163">
        <v>90.0</v>
      </c>
      <c r="AC173" s="155" t="s">
        <v>4323</v>
      </c>
      <c r="AD173" s="14"/>
      <c r="AE173" s="9"/>
      <c r="AF173" s="9"/>
      <c r="AG173" s="28"/>
      <c r="AH173" s="28"/>
      <c r="AI173" s="28"/>
      <c r="AJ173" s="28"/>
      <c r="AK173" s="28"/>
      <c r="AL173" s="28"/>
      <c r="AM173" s="28"/>
      <c r="AN173" s="28"/>
    </row>
    <row r="174" ht="30.0" customHeight="1">
      <c r="A174" s="91" t="s">
        <v>80</v>
      </c>
      <c r="B174" s="47">
        <v>1.0</v>
      </c>
      <c r="C174" s="46"/>
      <c r="D174" s="46"/>
      <c r="E174" s="46"/>
      <c r="F174" s="46"/>
      <c r="G174" s="46"/>
      <c r="H174" s="46"/>
      <c r="I174" s="46"/>
      <c r="J174" s="46"/>
      <c r="K174" s="46"/>
      <c r="L174" s="46"/>
      <c r="M174" s="46"/>
      <c r="N174" s="39" t="s">
        <v>4328</v>
      </c>
      <c r="O174" s="47">
        <v>33441.0</v>
      </c>
      <c r="P174" s="39" t="s">
        <v>4329</v>
      </c>
      <c r="Q174" s="102">
        <v>6.31667151E9</v>
      </c>
      <c r="R174" s="55" t="str">
        <f>HYPERLINK("mailto:Aarcuri@kellyluglio.com#","Aarcuri@kellyluglio.com")</f>
        <v>Aarcuri@kellyluglio.com</v>
      </c>
      <c r="S174" s="102">
        <v>6.316671514E9</v>
      </c>
      <c r="T174" s="73" t="s">
        <v>4338</v>
      </c>
      <c r="U174" s="73" t="s">
        <v>4339</v>
      </c>
      <c r="V174" s="93" t="s">
        <v>80</v>
      </c>
      <c r="W174" s="96">
        <v>11729.0</v>
      </c>
      <c r="X174" s="55" t="str">
        <f>HYPERLINK("http://www.kellyluglio.com/#","www.kellyluglio.com")</f>
        <v>www.kellyluglio.com</v>
      </c>
      <c r="Y174" s="98">
        <v>41281.0</v>
      </c>
      <c r="Z174" s="100">
        <v>135.0</v>
      </c>
      <c r="AA174" s="100">
        <v>135.0</v>
      </c>
      <c r="AB174" s="100">
        <v>70.0</v>
      </c>
      <c r="AC174" s="70" t="s">
        <v>4344</v>
      </c>
      <c r="AD174" s="14"/>
      <c r="AE174" s="9"/>
      <c r="AF174" s="9"/>
      <c r="AG174" s="28"/>
      <c r="AH174" s="28"/>
      <c r="AI174" s="28"/>
      <c r="AJ174" s="28"/>
      <c r="AK174" s="28"/>
      <c r="AL174" s="28"/>
      <c r="AM174" s="28"/>
      <c r="AN174" s="28"/>
    </row>
    <row r="175" ht="16.5" customHeight="1">
      <c r="A175" s="91" t="s">
        <v>80</v>
      </c>
      <c r="B175" s="131" t="s">
        <v>4345</v>
      </c>
      <c r="C175" s="132"/>
      <c r="D175" s="132"/>
      <c r="E175" s="132"/>
      <c r="F175" s="132"/>
      <c r="G175" s="132"/>
      <c r="H175" s="132"/>
      <c r="I175" s="132"/>
      <c r="J175" s="132"/>
      <c r="K175" s="132"/>
      <c r="L175" s="132"/>
      <c r="M175" s="132"/>
      <c r="N175" s="91" t="s">
        <v>4346</v>
      </c>
      <c r="O175" s="131">
        <v>17465.0</v>
      </c>
      <c r="P175" s="91" t="s">
        <v>4348</v>
      </c>
      <c r="Q175" s="177">
        <v>9.148727343E9</v>
      </c>
      <c r="R175" s="193" t="s">
        <v>4349</v>
      </c>
      <c r="S175" s="177">
        <v>9.143237001E9</v>
      </c>
      <c r="T175" s="135" t="s">
        <v>4199</v>
      </c>
      <c r="U175" s="135" t="s">
        <v>753</v>
      </c>
      <c r="V175" s="133" t="s">
        <v>80</v>
      </c>
      <c r="W175" s="133" t="s">
        <v>4358</v>
      </c>
      <c r="X175" s="193" t="s">
        <v>4359</v>
      </c>
      <c r="Y175" s="136">
        <v>41031.0</v>
      </c>
      <c r="Z175" s="137">
        <v>185.0</v>
      </c>
      <c r="AA175" s="137">
        <v>175.0</v>
      </c>
      <c r="AB175" s="137">
        <v>90.0</v>
      </c>
      <c r="AC175" s="91" t="s">
        <v>4360</v>
      </c>
      <c r="AD175" s="14"/>
      <c r="AE175" s="9"/>
      <c r="AF175" s="9"/>
      <c r="AG175" s="28"/>
      <c r="AH175" s="28"/>
      <c r="AI175" s="28"/>
      <c r="AJ175" s="28"/>
      <c r="AK175" s="28"/>
      <c r="AL175" s="28"/>
      <c r="AM175" s="28"/>
      <c r="AN175" s="28"/>
    </row>
    <row r="176" ht="16.5" customHeight="1">
      <c r="A176" s="91" t="s">
        <v>80</v>
      </c>
      <c r="B176" s="131" t="s">
        <v>1200</v>
      </c>
      <c r="C176" s="132"/>
      <c r="D176" s="132"/>
      <c r="E176" s="132"/>
      <c r="F176" s="132"/>
      <c r="G176" s="132"/>
      <c r="H176" s="132"/>
      <c r="I176" s="132"/>
      <c r="J176" s="132"/>
      <c r="K176" s="132"/>
      <c r="L176" s="132"/>
      <c r="M176" s="132"/>
      <c r="N176" s="91" t="s">
        <v>4361</v>
      </c>
      <c r="O176" s="132"/>
      <c r="P176" s="91" t="s">
        <v>4362</v>
      </c>
      <c r="Q176" s="177"/>
      <c r="R176" s="134" t="str">
        <f>HYPERLINK("mailto:blentz@tlggr.com;mgamell@tlggr.com#","blentz@tlggr.com;mgamell@tlggr.com")</f>
        <v>blentz@tlggr.com;mgamell@tlggr.com</v>
      </c>
      <c r="S176" s="177">
        <v>5.1624089E9</v>
      </c>
      <c r="T176" s="135" t="s">
        <v>4370</v>
      </c>
      <c r="U176" s="135" t="s">
        <v>4371</v>
      </c>
      <c r="V176" s="133" t="s">
        <v>80</v>
      </c>
      <c r="W176" s="178">
        <v>11753.0</v>
      </c>
      <c r="X176" s="194"/>
      <c r="Y176" s="136"/>
      <c r="Z176" s="137"/>
      <c r="AA176" s="137"/>
      <c r="AB176" s="137"/>
      <c r="AC176" s="91" t="s">
        <v>773</v>
      </c>
      <c r="AD176" s="14"/>
      <c r="AE176" s="9"/>
      <c r="AF176" s="9"/>
      <c r="AG176" s="28"/>
      <c r="AH176" s="28"/>
      <c r="AI176" s="28"/>
      <c r="AJ176" s="28"/>
      <c r="AK176" s="28"/>
      <c r="AL176" s="28"/>
      <c r="AM176" s="28"/>
      <c r="AN176" s="28"/>
    </row>
    <row r="177" ht="16.5" customHeight="1">
      <c r="A177" s="91" t="s">
        <v>80</v>
      </c>
      <c r="B177" s="131" t="s">
        <v>1200</v>
      </c>
      <c r="C177" s="132"/>
      <c r="D177" s="132"/>
      <c r="E177" s="132"/>
      <c r="F177" s="132"/>
      <c r="G177" s="132"/>
      <c r="H177" s="132"/>
      <c r="I177" s="132"/>
      <c r="J177" s="132"/>
      <c r="K177" s="132"/>
      <c r="L177" s="132"/>
      <c r="M177" s="132"/>
      <c r="N177" s="91" t="s">
        <v>4391</v>
      </c>
      <c r="O177" s="132"/>
      <c r="P177" s="91" t="s">
        <v>4392</v>
      </c>
      <c r="Q177" s="177">
        <v>5.8529554E9</v>
      </c>
      <c r="R177" s="134" t="str">
        <f>HYPERLINK("mailto:tbaum@goldbergsegalla.com#","tbaum@goldbergsegalla.com")</f>
        <v>tbaum@goldbergsegalla.com</v>
      </c>
      <c r="S177" s="177">
        <v>5.8529554E9</v>
      </c>
      <c r="T177" s="135" t="s">
        <v>4403</v>
      </c>
      <c r="U177" s="135" t="s">
        <v>4404</v>
      </c>
      <c r="V177" s="133" t="s">
        <v>80</v>
      </c>
      <c r="W177" s="178">
        <v>14614.0</v>
      </c>
      <c r="X177" s="194"/>
      <c r="Y177" s="136"/>
      <c r="Z177" s="137"/>
      <c r="AA177" s="137"/>
      <c r="AB177" s="137"/>
      <c r="AC177" s="91" t="s">
        <v>773</v>
      </c>
      <c r="AD177" s="14"/>
      <c r="AE177" s="9"/>
      <c r="AF177" s="9"/>
      <c r="AG177" s="28"/>
      <c r="AH177" s="28"/>
      <c r="AI177" s="28"/>
      <c r="AJ177" s="28"/>
      <c r="AK177" s="28"/>
      <c r="AL177" s="28"/>
      <c r="AM177" s="28"/>
      <c r="AN177" s="28"/>
    </row>
    <row r="178" ht="16.5" customHeight="1">
      <c r="A178" s="91" t="s">
        <v>80</v>
      </c>
      <c r="B178" s="47">
        <v>0.0</v>
      </c>
      <c r="C178" s="46"/>
      <c r="D178" s="46"/>
      <c r="E178" s="46"/>
      <c r="F178" s="46"/>
      <c r="G178" s="46"/>
      <c r="H178" s="46"/>
      <c r="I178" s="46"/>
      <c r="J178" s="46"/>
      <c r="K178" s="46"/>
      <c r="L178" s="46"/>
      <c r="M178" s="46"/>
      <c r="N178" s="39" t="s">
        <v>4412</v>
      </c>
      <c r="O178" s="47">
        <v>16700.0</v>
      </c>
      <c r="P178" s="39" t="s">
        <v>4413</v>
      </c>
      <c r="Q178" s="102">
        <v>5.163573067E9</v>
      </c>
      <c r="R178" s="55" t="str">
        <f>HYPERLINK("mailto:anthony.gambardella@rivkin.com#","anthony.gambardella@rivkin.com")</f>
        <v>anthony.gambardella@rivkin.com</v>
      </c>
      <c r="S178" s="102">
        <v>5.163573333E9</v>
      </c>
      <c r="T178" s="73" t="s">
        <v>4422</v>
      </c>
      <c r="U178" s="73" t="s">
        <v>4423</v>
      </c>
      <c r="V178" s="93" t="s">
        <v>80</v>
      </c>
      <c r="W178" s="96">
        <v>11556.0</v>
      </c>
      <c r="X178" s="73" t="s">
        <v>4424</v>
      </c>
      <c r="Y178" s="98">
        <v>40310.0</v>
      </c>
      <c r="Z178" s="100">
        <v>250.0</v>
      </c>
      <c r="AA178" s="100">
        <v>200.0</v>
      </c>
      <c r="AB178" s="100">
        <v>90.0</v>
      </c>
      <c r="AC178" s="70" t="s">
        <v>4425</v>
      </c>
      <c r="AD178" s="14"/>
      <c r="AE178" s="9"/>
      <c r="AF178" s="9"/>
      <c r="AG178" s="28"/>
      <c r="AH178" s="28"/>
      <c r="AI178" s="28"/>
      <c r="AJ178" s="28"/>
      <c r="AK178" s="28"/>
      <c r="AL178" s="28"/>
      <c r="AM178" s="28"/>
      <c r="AN178" s="28"/>
    </row>
    <row r="179" ht="45.0" customHeight="1">
      <c r="A179" s="91" t="s">
        <v>4426</v>
      </c>
      <c r="B179" s="47" t="s">
        <v>1472</v>
      </c>
      <c r="C179" s="46"/>
      <c r="D179" s="46"/>
      <c r="E179" s="46"/>
      <c r="F179" s="46"/>
      <c r="G179" s="46"/>
      <c r="H179" s="46"/>
      <c r="I179" s="46"/>
      <c r="J179" s="46"/>
      <c r="K179" s="46"/>
      <c r="L179" s="46"/>
      <c r="M179" s="46"/>
      <c r="N179" s="39" t="s">
        <v>4428</v>
      </c>
      <c r="O179" s="47">
        <v>30071.0</v>
      </c>
      <c r="P179" s="123" t="s">
        <v>4430</v>
      </c>
      <c r="Q179" s="93" t="s">
        <v>4431</v>
      </c>
      <c r="R179" s="55" t="str">
        <f>HYPERLINK("mailto:Blevien@defensecounsel.com#","Blevien@defensecounsel.com")</f>
        <v>Blevien@defensecounsel.com</v>
      </c>
      <c r="S179" s="93" t="s">
        <v>4438</v>
      </c>
      <c r="T179" s="73" t="s">
        <v>4439</v>
      </c>
      <c r="U179" s="73" t="s">
        <v>4440</v>
      </c>
      <c r="V179" s="93" t="s">
        <v>80</v>
      </c>
      <c r="W179" s="96">
        <v>11801.0</v>
      </c>
      <c r="X179" s="55" t="str">
        <f t="shared" ref="X179:X180" si="4">HYPERLINK("http://www.defensecounsel.com/#","http://www.defensecounsel.com")</f>
        <v>http://www.defensecounsel.com</v>
      </c>
      <c r="Y179" s="196">
        <v>40582.0</v>
      </c>
      <c r="Z179" s="100">
        <v>165.0</v>
      </c>
      <c r="AA179" s="100">
        <v>165.0</v>
      </c>
      <c r="AB179" s="100">
        <v>85.0</v>
      </c>
      <c r="AC179" s="39" t="s">
        <v>2022</v>
      </c>
      <c r="AD179" s="14"/>
      <c r="AE179" s="9"/>
      <c r="AF179" s="9"/>
      <c r="AG179" s="28"/>
      <c r="AH179" s="28"/>
      <c r="AI179" s="28"/>
      <c r="AJ179" s="28"/>
      <c r="AK179" s="28"/>
      <c r="AL179" s="28"/>
      <c r="AM179" s="28"/>
      <c r="AN179" s="28"/>
    </row>
    <row r="180" ht="16.5" customHeight="1">
      <c r="A180" s="91" t="s">
        <v>4452</v>
      </c>
      <c r="B180" s="47">
        <v>1.0</v>
      </c>
      <c r="C180" s="46"/>
      <c r="D180" s="46"/>
      <c r="E180" s="46"/>
      <c r="F180" s="46"/>
      <c r="G180" s="46"/>
      <c r="H180" s="46"/>
      <c r="I180" s="46"/>
      <c r="J180" s="46"/>
      <c r="K180" s="46"/>
      <c r="L180" s="46"/>
      <c r="M180" s="46"/>
      <c r="N180" s="39" t="s">
        <v>2005</v>
      </c>
      <c r="O180" s="47">
        <v>30071.0</v>
      </c>
      <c r="P180" s="39" t="s">
        <v>4456</v>
      </c>
      <c r="Q180" s="93" t="s">
        <v>4458</v>
      </c>
      <c r="R180" s="55" t="str">
        <f>HYPERLINK("mailto:rgash@defensecounsel.com#","rgash@defensecounsel.com")</f>
        <v>rgash@defensecounsel.com</v>
      </c>
      <c r="S180" s="93" t="s">
        <v>4464</v>
      </c>
      <c r="T180" s="73" t="s">
        <v>4467</v>
      </c>
      <c r="U180" s="73" t="s">
        <v>451</v>
      </c>
      <c r="V180" s="93" t="s">
        <v>80</v>
      </c>
      <c r="W180" s="96">
        <v>10006.0</v>
      </c>
      <c r="X180" s="55" t="str">
        <f t="shared" si="4"/>
        <v>http://www.defensecounsel.com</v>
      </c>
      <c r="Y180" s="197">
        <v>40532.0</v>
      </c>
      <c r="Z180" s="100">
        <v>165.0</v>
      </c>
      <c r="AA180" s="100">
        <v>165.0</v>
      </c>
      <c r="AB180" s="100">
        <v>85.0</v>
      </c>
      <c r="AC180" s="39" t="s">
        <v>2022</v>
      </c>
      <c r="AD180" s="146"/>
      <c r="AE180" s="37"/>
      <c r="AF180" s="37"/>
      <c r="AG180" s="28"/>
      <c r="AH180" s="28"/>
      <c r="AI180" s="28"/>
      <c r="AJ180" s="28"/>
      <c r="AK180" s="28"/>
      <c r="AL180" s="28"/>
      <c r="AM180" s="28"/>
      <c r="AN180" s="28"/>
    </row>
    <row r="181" ht="16.5" customHeight="1">
      <c r="A181" s="91" t="s">
        <v>4504</v>
      </c>
      <c r="B181" s="47" t="s">
        <v>1200</v>
      </c>
      <c r="C181" s="46"/>
      <c r="D181" s="46"/>
      <c r="E181" s="46"/>
      <c r="F181" s="46"/>
      <c r="G181" s="46"/>
      <c r="H181" s="46"/>
      <c r="I181" s="46"/>
      <c r="J181" s="46"/>
      <c r="K181" s="46"/>
      <c r="L181" s="46"/>
      <c r="M181" s="46"/>
      <c r="N181" s="39" t="s">
        <v>4505</v>
      </c>
      <c r="O181" s="46"/>
      <c r="P181" s="39" t="s">
        <v>4131</v>
      </c>
      <c r="Q181" s="102">
        <v>9.7332515E9</v>
      </c>
      <c r="R181" s="55" t="str">
        <f>HYPERLINK("mailto:ashahinian@wolffsamson.com#","ashahinian@wolffsamson.com")</f>
        <v>ashahinian@wolffsamson.com</v>
      </c>
      <c r="S181" s="102">
        <v>9.733251501E9</v>
      </c>
      <c r="T181" s="73" t="s">
        <v>4132</v>
      </c>
      <c r="U181" s="73" t="s">
        <v>4133</v>
      </c>
      <c r="V181" s="93" t="s">
        <v>271</v>
      </c>
      <c r="W181" s="96">
        <v>7052.0</v>
      </c>
      <c r="X181" s="127"/>
      <c r="Y181" s="98"/>
      <c r="Z181" s="100"/>
      <c r="AA181" s="100"/>
      <c r="AB181" s="100"/>
      <c r="AC181" s="39" t="s">
        <v>773</v>
      </c>
      <c r="AD181" s="138"/>
      <c r="AE181" s="139"/>
      <c r="AF181" s="139"/>
      <c r="AG181" s="28"/>
      <c r="AH181" s="28"/>
      <c r="AI181" s="28"/>
      <c r="AJ181" s="28"/>
      <c r="AK181" s="28"/>
      <c r="AL181" s="28"/>
      <c r="AM181" s="28"/>
      <c r="AN181" s="28"/>
    </row>
    <row r="182" ht="45.0" customHeight="1">
      <c r="A182" s="91" t="s">
        <v>261</v>
      </c>
      <c r="B182" s="47" t="s">
        <v>1472</v>
      </c>
      <c r="C182" s="46"/>
      <c r="D182" s="46"/>
      <c r="E182" s="46"/>
      <c r="F182" s="46"/>
      <c r="G182" s="46"/>
      <c r="H182" s="46"/>
      <c r="I182" s="46"/>
      <c r="J182" s="46"/>
      <c r="K182" s="46"/>
      <c r="L182" s="46"/>
      <c r="M182" s="46"/>
      <c r="N182" s="39" t="s">
        <v>4511</v>
      </c>
      <c r="O182" s="47">
        <v>200.0</v>
      </c>
      <c r="P182" s="123" t="s">
        <v>4512</v>
      </c>
      <c r="Q182" s="102">
        <v>4.402487906E9</v>
      </c>
      <c r="R182" s="55" t="str">
        <f>HYPERLINK("mailto:tsm@mrrlaw.com#","tsm@mrrlaw.com")</f>
        <v>tsm@mrrlaw.com</v>
      </c>
      <c r="S182" s="102">
        <v>4.402488861E9</v>
      </c>
      <c r="T182" s="73" t="s">
        <v>4518</v>
      </c>
      <c r="U182" s="73" t="s">
        <v>761</v>
      </c>
      <c r="V182" s="93" t="s">
        <v>261</v>
      </c>
      <c r="W182" s="96">
        <v>44139.0</v>
      </c>
      <c r="X182" s="55" t="str">
        <f>HYPERLINK("http://www.mrrlaw.com/our-firm/#","http://www.mrrlaw.com/our-firm/")</f>
        <v>http://www.mrrlaw.com/our-firm/</v>
      </c>
      <c r="Y182" s="98">
        <v>39084.0</v>
      </c>
      <c r="Z182" s="100">
        <v>125.0</v>
      </c>
      <c r="AA182" s="100">
        <v>110.0</v>
      </c>
      <c r="AB182" s="100">
        <v>65.0</v>
      </c>
      <c r="AC182" s="39" t="s">
        <v>4525</v>
      </c>
      <c r="AD182" s="140"/>
      <c r="AE182" s="141"/>
      <c r="AF182" s="141"/>
      <c r="AG182" s="28"/>
      <c r="AH182" s="28"/>
      <c r="AI182" s="28"/>
      <c r="AJ182" s="28"/>
      <c r="AK182" s="28"/>
      <c r="AL182" s="28"/>
      <c r="AM182" s="28"/>
      <c r="AN182" s="28"/>
    </row>
    <row r="183" ht="16.5" customHeight="1">
      <c r="A183" s="91" t="s">
        <v>261</v>
      </c>
      <c r="B183" s="47">
        <v>2.0</v>
      </c>
      <c r="C183" s="46"/>
      <c r="D183" s="46"/>
      <c r="E183" s="46"/>
      <c r="F183" s="46"/>
      <c r="G183" s="46"/>
      <c r="H183" s="46"/>
      <c r="I183" s="46"/>
      <c r="J183" s="46"/>
      <c r="K183" s="46"/>
      <c r="L183" s="46"/>
      <c r="M183" s="46"/>
      <c r="N183" s="39" t="s">
        <v>4526</v>
      </c>
      <c r="O183" s="47">
        <v>28781.0</v>
      </c>
      <c r="P183" s="39" t="s">
        <v>4527</v>
      </c>
      <c r="Q183" s="102">
        <v>9.372222333E9</v>
      </c>
      <c r="R183" s="55" t="str">
        <f>HYPERLINK("mailto:edowd@sdtlawyers.com#","edowd@sdtlawyers.com")</f>
        <v>edowd@sdtlawyers.com</v>
      </c>
      <c r="S183" s="102">
        <v>9.37222197E9</v>
      </c>
      <c r="T183" s="73" t="s">
        <v>4535</v>
      </c>
      <c r="U183" s="73" t="s">
        <v>4537</v>
      </c>
      <c r="V183" s="93" t="s">
        <v>261</v>
      </c>
      <c r="W183" s="96">
        <v>45342.0</v>
      </c>
      <c r="X183" s="55" t="str">
        <f>HYPERLINK("http://www.sdtlawyers.com/#","www.sdtlawyers.com")</f>
        <v>www.sdtlawyers.com</v>
      </c>
      <c r="Y183" s="98">
        <v>40107.0</v>
      </c>
      <c r="Z183" s="100">
        <v>140.0</v>
      </c>
      <c r="AA183" s="100">
        <v>140.0</v>
      </c>
      <c r="AB183" s="100">
        <v>75.0</v>
      </c>
      <c r="AC183" s="39" t="s">
        <v>187</v>
      </c>
      <c r="AD183" s="143"/>
      <c r="AE183" s="144"/>
      <c r="AF183" s="144"/>
      <c r="AG183" s="28"/>
      <c r="AH183" s="28"/>
      <c r="AI183" s="28"/>
      <c r="AJ183" s="28"/>
      <c r="AK183" s="28"/>
      <c r="AL183" s="28"/>
      <c r="AM183" s="28"/>
      <c r="AN183" s="28"/>
    </row>
    <row r="184" ht="16.5" customHeight="1">
      <c r="A184" s="91" t="s">
        <v>261</v>
      </c>
      <c r="B184" s="47" t="s">
        <v>1200</v>
      </c>
      <c r="C184" s="46"/>
      <c r="D184" s="46"/>
      <c r="E184" s="46"/>
      <c r="F184" s="46"/>
      <c r="G184" s="46"/>
      <c r="H184" s="46"/>
      <c r="I184" s="46"/>
      <c r="J184" s="46"/>
      <c r="K184" s="46"/>
      <c r="L184" s="46"/>
      <c r="M184" s="46"/>
      <c r="N184" s="39" t="s">
        <v>4543</v>
      </c>
      <c r="O184" s="46"/>
      <c r="P184" s="39" t="s">
        <v>4544</v>
      </c>
      <c r="Q184" s="102">
        <v>2.166871311E9</v>
      </c>
      <c r="R184" s="55" t="str">
        <f>HYPERLINK("mailto:rmeraglio@reminger.com#","rmeraglio@reminger.com")</f>
        <v>rmeraglio@reminger.com</v>
      </c>
      <c r="S184" s="102">
        <v>2.166871841E9</v>
      </c>
      <c r="T184" s="73" t="s">
        <v>4547</v>
      </c>
      <c r="U184" s="73" t="s">
        <v>761</v>
      </c>
      <c r="V184" s="93" t="s">
        <v>261</v>
      </c>
      <c r="W184" s="93" t="s">
        <v>762</v>
      </c>
      <c r="X184" s="127"/>
      <c r="Y184" s="98"/>
      <c r="Z184" s="100"/>
      <c r="AA184" s="100"/>
      <c r="AB184" s="100"/>
      <c r="AC184" s="39" t="s">
        <v>773</v>
      </c>
      <c r="AD184" s="14"/>
      <c r="AE184" s="9"/>
      <c r="AF184" s="9"/>
      <c r="AG184" s="28"/>
      <c r="AH184" s="28"/>
      <c r="AI184" s="28"/>
      <c r="AJ184" s="28"/>
      <c r="AK184" s="28"/>
      <c r="AL184" s="28"/>
      <c r="AM184" s="28"/>
      <c r="AN184" s="28"/>
    </row>
    <row r="185" ht="16.5" customHeight="1">
      <c r="A185" s="91" t="s">
        <v>261</v>
      </c>
      <c r="B185" s="47" t="s">
        <v>1200</v>
      </c>
      <c r="C185" s="46"/>
      <c r="D185" s="46"/>
      <c r="E185" s="46"/>
      <c r="F185" s="46"/>
      <c r="G185" s="46"/>
      <c r="H185" s="46"/>
      <c r="I185" s="46"/>
      <c r="J185" s="46"/>
      <c r="K185" s="46"/>
      <c r="L185" s="46"/>
      <c r="M185" s="46"/>
      <c r="N185" s="39" t="s">
        <v>3230</v>
      </c>
      <c r="O185" s="46"/>
      <c r="P185" s="39" t="s">
        <v>4548</v>
      </c>
      <c r="Q185" s="102">
        <v>6.148905632E9</v>
      </c>
      <c r="R185" s="55" t="str">
        <f>HYPERLINK("mailto:lbrewer@albercrafton.com#","lbrewer@albercrafton.com")</f>
        <v>lbrewer@albercrafton.com</v>
      </c>
      <c r="S185" s="102">
        <v>6.148905638E9</v>
      </c>
      <c r="T185" s="73" t="s">
        <v>4554</v>
      </c>
      <c r="U185" s="73" t="s">
        <v>4555</v>
      </c>
      <c r="V185" s="93" t="s">
        <v>261</v>
      </c>
      <c r="W185" s="93" t="s">
        <v>4556</v>
      </c>
      <c r="X185" s="127"/>
      <c r="Y185" s="98"/>
      <c r="Z185" s="100"/>
      <c r="AA185" s="100"/>
      <c r="AB185" s="100"/>
      <c r="AC185" s="39" t="s">
        <v>773</v>
      </c>
      <c r="AD185" s="14"/>
      <c r="AE185" s="9"/>
      <c r="AF185" s="9"/>
      <c r="AG185" s="28"/>
      <c r="AH185" s="28"/>
      <c r="AI185" s="28"/>
      <c r="AJ185" s="28"/>
      <c r="AK185" s="28"/>
      <c r="AL185" s="28"/>
      <c r="AM185" s="28"/>
      <c r="AN185" s="28"/>
    </row>
    <row r="186" ht="30.0" customHeight="1">
      <c r="A186" s="91" t="s">
        <v>261</v>
      </c>
      <c r="B186" s="47" t="s">
        <v>1200</v>
      </c>
      <c r="C186" s="46"/>
      <c r="D186" s="46"/>
      <c r="E186" s="46"/>
      <c r="F186" s="46"/>
      <c r="G186" s="46"/>
      <c r="H186" s="46"/>
      <c r="I186" s="46"/>
      <c r="J186" s="46"/>
      <c r="K186" s="46"/>
      <c r="L186" s="46"/>
      <c r="M186" s="46"/>
      <c r="N186" s="39" t="s">
        <v>4559</v>
      </c>
      <c r="O186" s="46"/>
      <c r="P186" s="39" t="s">
        <v>4561</v>
      </c>
      <c r="Q186" s="102">
        <v>2.168310042E9</v>
      </c>
      <c r="R186" s="125" t="str">
        <f>HYPERLINK("mailto:ameyers@meyersroman.com;mparkins@meyersroman.com#","ameyers@meyersroman.com;mparkins@meyersroman.com")</f>
        <v>ameyers@meyersroman.com;mparkins@meyersroman.com</v>
      </c>
      <c r="S186" s="102">
        <v>2.168310452E9</v>
      </c>
      <c r="T186" s="73" t="s">
        <v>4572</v>
      </c>
      <c r="U186" s="73" t="s">
        <v>761</v>
      </c>
      <c r="V186" s="93" t="s">
        <v>261</v>
      </c>
      <c r="W186" s="93" t="s">
        <v>4574</v>
      </c>
      <c r="X186" s="127"/>
      <c r="Y186" s="98"/>
      <c r="Z186" s="100"/>
      <c r="AA186" s="100"/>
      <c r="AB186" s="100"/>
      <c r="AC186" s="39" t="s">
        <v>773</v>
      </c>
      <c r="AD186" s="14"/>
      <c r="AE186" s="9"/>
      <c r="AF186" s="9"/>
      <c r="AG186" s="28"/>
      <c r="AH186" s="28"/>
      <c r="AI186" s="28"/>
      <c r="AJ186" s="28"/>
      <c r="AK186" s="28"/>
      <c r="AL186" s="28"/>
      <c r="AM186" s="28"/>
      <c r="AN186" s="28"/>
    </row>
    <row r="187" ht="16.5" customHeight="1">
      <c r="A187" s="91" t="s">
        <v>261</v>
      </c>
      <c r="B187" s="47" t="s">
        <v>1200</v>
      </c>
      <c r="C187" s="46"/>
      <c r="D187" s="46"/>
      <c r="E187" s="46"/>
      <c r="F187" s="46"/>
      <c r="G187" s="46"/>
      <c r="H187" s="46"/>
      <c r="I187" s="46"/>
      <c r="J187" s="46"/>
      <c r="K187" s="46"/>
      <c r="L187" s="46"/>
      <c r="M187" s="46"/>
      <c r="N187" s="39" t="s">
        <v>4575</v>
      </c>
      <c r="O187" s="46"/>
      <c r="P187" s="39" t="s">
        <v>4576</v>
      </c>
      <c r="Q187" s="102">
        <v>6.142240531E9</v>
      </c>
      <c r="R187" s="125" t="str">
        <f>HYPERLINK("mailto:jpetro@wplaw.org#","jpetro@wplaw.org")</f>
        <v>jpetro@wplaw.org</v>
      </c>
      <c r="S187" s="102">
        <v>6.142240531E9</v>
      </c>
      <c r="T187" s="73" t="s">
        <v>4579</v>
      </c>
      <c r="U187" s="73" t="s">
        <v>475</v>
      </c>
      <c r="V187" s="93" t="s">
        <v>261</v>
      </c>
      <c r="W187" s="93" t="s">
        <v>4580</v>
      </c>
      <c r="X187" s="127"/>
      <c r="Y187" s="98"/>
      <c r="Z187" s="100"/>
      <c r="AA187" s="100"/>
      <c r="AB187" s="100"/>
      <c r="AC187" s="39" t="s">
        <v>773</v>
      </c>
      <c r="AD187" s="14"/>
      <c r="AE187" s="9"/>
      <c r="AF187" s="9"/>
      <c r="AG187" s="28"/>
      <c r="AH187" s="28"/>
      <c r="AI187" s="28"/>
      <c r="AJ187" s="28"/>
      <c r="AK187" s="28"/>
      <c r="AL187" s="28"/>
      <c r="AM187" s="28"/>
      <c r="AN187" s="28"/>
    </row>
    <row r="188" ht="30.0" customHeight="1">
      <c r="A188" s="91" t="s">
        <v>4581</v>
      </c>
      <c r="B188" s="47" t="s">
        <v>4582</v>
      </c>
      <c r="C188" s="46"/>
      <c r="D188" s="46"/>
      <c r="E188" s="46"/>
      <c r="F188" s="46"/>
      <c r="G188" s="46"/>
      <c r="H188" s="46"/>
      <c r="I188" s="46"/>
      <c r="J188" s="46"/>
      <c r="K188" s="46"/>
      <c r="L188" s="46"/>
      <c r="M188" s="46"/>
      <c r="N188" s="39" t="s">
        <v>4586</v>
      </c>
      <c r="O188" s="47">
        <v>125.0</v>
      </c>
      <c r="P188" s="123" t="s">
        <v>4587</v>
      </c>
      <c r="Q188" s="93" t="s">
        <v>4588</v>
      </c>
      <c r="R188" s="182" t="s">
        <v>4589</v>
      </c>
      <c r="S188" s="102"/>
      <c r="T188" s="73" t="s">
        <v>4590</v>
      </c>
      <c r="U188" s="73" t="s">
        <v>269</v>
      </c>
      <c r="V188" s="93" t="s">
        <v>261</v>
      </c>
      <c r="W188" s="96">
        <v>45202.0</v>
      </c>
      <c r="X188" s="182" t="s">
        <v>4591</v>
      </c>
      <c r="Y188" s="98">
        <v>40759.0</v>
      </c>
      <c r="Z188" s="100">
        <v>130.0</v>
      </c>
      <c r="AA188" s="100">
        <v>125.0</v>
      </c>
      <c r="AB188" s="100">
        <v>60.0</v>
      </c>
      <c r="AC188" s="39" t="s">
        <v>4592</v>
      </c>
      <c r="AD188" s="14"/>
      <c r="AE188" s="9"/>
      <c r="AF188" s="9"/>
      <c r="AG188" s="28"/>
      <c r="AH188" s="28"/>
      <c r="AI188" s="28"/>
      <c r="AJ188" s="28"/>
      <c r="AK188" s="28"/>
      <c r="AL188" s="28"/>
      <c r="AM188" s="28"/>
      <c r="AN188" s="28"/>
    </row>
    <row r="189" ht="45.0" customHeight="1">
      <c r="A189" s="91" t="s">
        <v>1712</v>
      </c>
      <c r="B189" s="47" t="s">
        <v>3160</v>
      </c>
      <c r="C189" s="46"/>
      <c r="D189" s="46"/>
      <c r="E189" s="46"/>
      <c r="F189" s="46"/>
      <c r="G189" s="46"/>
      <c r="H189" s="46"/>
      <c r="I189" s="46"/>
      <c r="J189" s="46"/>
      <c r="K189" s="46"/>
      <c r="L189" s="46"/>
      <c r="M189" s="46"/>
      <c r="N189" s="39" t="s">
        <v>4593</v>
      </c>
      <c r="O189" s="47">
        <v>8681.0</v>
      </c>
      <c r="P189" s="39" t="s">
        <v>4594</v>
      </c>
      <c r="Q189" s="102">
        <v>4.052364645E9</v>
      </c>
      <c r="R189" s="55" t="str">
        <f>HYPERLINK("mailto:sjt@abowitzlaw.com#","sjt@abowitzlaw.com")</f>
        <v>sjt@abowitzlaw.com</v>
      </c>
      <c r="S189" s="102">
        <v>4.052392843E9</v>
      </c>
      <c r="T189" s="73" t="s">
        <v>4600</v>
      </c>
      <c r="U189" s="73" t="s">
        <v>1721</v>
      </c>
      <c r="V189" s="93" t="s">
        <v>1712</v>
      </c>
      <c r="W189" s="96">
        <v>73101.0</v>
      </c>
      <c r="X189" s="73" t="s">
        <v>4604</v>
      </c>
      <c r="Y189" s="98">
        <v>39254.0</v>
      </c>
      <c r="Z189" s="100">
        <v>150.0</v>
      </c>
      <c r="AA189" s="100">
        <v>135.0</v>
      </c>
      <c r="AB189" s="100">
        <v>60.0</v>
      </c>
      <c r="AC189" s="39" t="s">
        <v>4608</v>
      </c>
      <c r="AD189" s="14"/>
      <c r="AE189" s="9"/>
      <c r="AF189" s="9"/>
      <c r="AG189" s="28"/>
      <c r="AH189" s="28"/>
      <c r="AI189" s="28"/>
      <c r="AJ189" s="28"/>
      <c r="AK189" s="28"/>
      <c r="AL189" s="28"/>
      <c r="AM189" s="28"/>
      <c r="AN189" s="28"/>
    </row>
    <row r="190" ht="30.0" customHeight="1">
      <c r="A190" s="91" t="s">
        <v>1712</v>
      </c>
      <c r="B190" s="47">
        <v>1.0</v>
      </c>
      <c r="C190" s="46"/>
      <c r="D190" s="46"/>
      <c r="E190" s="46"/>
      <c r="F190" s="46"/>
      <c r="G190" s="46"/>
      <c r="H190" s="46"/>
      <c r="I190" s="46"/>
      <c r="J190" s="46"/>
      <c r="K190" s="46"/>
      <c r="L190" s="46"/>
      <c r="M190" s="46"/>
      <c r="N190" s="39" t="s">
        <v>4610</v>
      </c>
      <c r="O190" s="47">
        <v>2367.0</v>
      </c>
      <c r="P190" s="39" t="s">
        <v>4611</v>
      </c>
      <c r="Q190" s="102">
        <v>4.052359922E9</v>
      </c>
      <c r="R190" s="55" t="str">
        <f>HYPERLINK("mailto:sjt@abowitzlaw.com#","egatewood@hmglawyers.com")</f>
        <v>egatewood@hmglawyers.com</v>
      </c>
      <c r="S190" s="102">
        <v>4.052356611E9</v>
      </c>
      <c r="T190" s="73" t="s">
        <v>4620</v>
      </c>
      <c r="U190" s="73" t="s">
        <v>1721</v>
      </c>
      <c r="V190" s="93" t="s">
        <v>1712</v>
      </c>
      <c r="W190" s="96">
        <v>73103.0</v>
      </c>
      <c r="X190" s="75"/>
      <c r="Y190" s="98">
        <v>39114.0</v>
      </c>
      <c r="Z190" s="100">
        <v>150.0</v>
      </c>
      <c r="AA190" s="100">
        <v>150.0</v>
      </c>
      <c r="AB190" s="100">
        <v>75.0</v>
      </c>
      <c r="AC190" s="39" t="s">
        <v>187</v>
      </c>
      <c r="AD190" s="14"/>
      <c r="AE190" s="9"/>
      <c r="AF190" s="9"/>
      <c r="AG190" s="28"/>
      <c r="AH190" s="28"/>
      <c r="AI190" s="28"/>
      <c r="AJ190" s="28"/>
      <c r="AK190" s="28"/>
      <c r="AL190" s="28"/>
      <c r="AM190" s="28"/>
      <c r="AN190" s="28"/>
    </row>
    <row r="191" ht="45.0" customHeight="1">
      <c r="A191" s="91" t="s">
        <v>1712</v>
      </c>
      <c r="B191" s="47" t="s">
        <v>1200</v>
      </c>
      <c r="C191" s="46"/>
      <c r="D191" s="46"/>
      <c r="E191" s="46"/>
      <c r="F191" s="46"/>
      <c r="G191" s="46"/>
      <c r="H191" s="46"/>
      <c r="I191" s="46"/>
      <c r="J191" s="46"/>
      <c r="K191" s="46"/>
      <c r="L191" s="46"/>
      <c r="M191" s="46"/>
      <c r="N191" s="39" t="s">
        <v>4610</v>
      </c>
      <c r="O191" s="46"/>
      <c r="P191" s="39" t="s">
        <v>4625</v>
      </c>
      <c r="Q191" s="102">
        <v>4.052359922E9</v>
      </c>
      <c r="R191" s="121" t="s">
        <v>4626</v>
      </c>
      <c r="S191" s="102">
        <v>4.052356611E9</v>
      </c>
      <c r="T191" s="73" t="s">
        <v>4628</v>
      </c>
      <c r="U191" s="73" t="s">
        <v>1721</v>
      </c>
      <c r="V191" s="93" t="s">
        <v>1712</v>
      </c>
      <c r="W191" s="96">
        <v>73103.0</v>
      </c>
      <c r="X191" s="75"/>
      <c r="Y191" s="98"/>
      <c r="Z191" s="100"/>
      <c r="AA191" s="100"/>
      <c r="AB191" s="100"/>
      <c r="AC191" s="39" t="s">
        <v>773</v>
      </c>
      <c r="AD191" s="14"/>
      <c r="AE191" s="9"/>
      <c r="AF191" s="9"/>
      <c r="AG191" s="28"/>
      <c r="AH191" s="28"/>
      <c r="AI191" s="28"/>
      <c r="AJ191" s="28"/>
      <c r="AK191" s="28"/>
      <c r="AL191" s="28"/>
      <c r="AM191" s="28"/>
      <c r="AN191" s="28"/>
    </row>
    <row r="192" ht="64.5" customHeight="1">
      <c r="A192" s="91" t="s">
        <v>478</v>
      </c>
      <c r="B192" s="47">
        <v>0.0</v>
      </c>
      <c r="C192" s="46"/>
      <c r="D192" s="46"/>
      <c r="E192" s="46"/>
      <c r="F192" s="46"/>
      <c r="G192" s="46"/>
      <c r="H192" s="46"/>
      <c r="I192" s="46"/>
      <c r="J192" s="46"/>
      <c r="K192" s="46"/>
      <c r="L192" s="46"/>
      <c r="M192" s="46"/>
      <c r="N192" s="39" t="s">
        <v>4639</v>
      </c>
      <c r="O192" s="47">
        <v>52953.0</v>
      </c>
      <c r="P192" s="39" t="s">
        <v>4640</v>
      </c>
      <c r="Q192" s="102">
        <v>5.032193818E9</v>
      </c>
      <c r="R192" s="55" t="str">
        <f>HYPERLINK("mailto:dashton@cosgravelaw.com#","dashton@cosgravelaw.com")</f>
        <v>dashton@cosgravelaw.com</v>
      </c>
      <c r="S192" s="93" t="s">
        <v>4647</v>
      </c>
      <c r="T192" s="73" t="s">
        <v>4648</v>
      </c>
      <c r="U192" s="73" t="s">
        <v>482</v>
      </c>
      <c r="V192" s="93" t="s">
        <v>478</v>
      </c>
      <c r="W192" s="96">
        <v>97204.0</v>
      </c>
      <c r="X192" s="55" t="str">
        <f>HYPERLINK("http://www.cosgravelaw.com/#","www.cosgravelaw.com")</f>
        <v>www.cosgravelaw.com</v>
      </c>
      <c r="Y192" s="98">
        <v>40850.0</v>
      </c>
      <c r="Z192" s="100">
        <v>195.0</v>
      </c>
      <c r="AA192" s="100">
        <v>170.0</v>
      </c>
      <c r="AB192" s="100">
        <v>115.0</v>
      </c>
      <c r="AC192" s="39" t="s">
        <v>4657</v>
      </c>
      <c r="AD192" s="14"/>
      <c r="AE192" s="9"/>
      <c r="AF192" s="9"/>
      <c r="AG192" s="28"/>
      <c r="AH192" s="28"/>
      <c r="AI192" s="28"/>
      <c r="AJ192" s="28"/>
      <c r="AK192" s="28"/>
      <c r="AL192" s="28"/>
      <c r="AM192" s="28"/>
      <c r="AN192" s="28"/>
    </row>
    <row r="193" ht="63.0" customHeight="1">
      <c r="A193" s="91" t="s">
        <v>478</v>
      </c>
      <c r="B193" s="47" t="s">
        <v>4661</v>
      </c>
      <c r="C193" s="46"/>
      <c r="D193" s="46"/>
      <c r="E193" s="46"/>
      <c r="F193" s="46"/>
      <c r="G193" s="46"/>
      <c r="H193" s="46"/>
      <c r="I193" s="46"/>
      <c r="J193" s="46"/>
      <c r="K193" s="46"/>
      <c r="L193" s="46"/>
      <c r="M193" s="46"/>
      <c r="N193" s="39" t="s">
        <v>4666</v>
      </c>
      <c r="O193" s="47">
        <v>11168.0</v>
      </c>
      <c r="P193" s="39" t="s">
        <v>4667</v>
      </c>
      <c r="Q193" s="102">
        <v>5.032224422E9</v>
      </c>
      <c r="R193" s="55" t="str">
        <f>HYPERLINK("mailto:wdavis@davisrothwell.com#","wdavis@davisrothwell.com")</f>
        <v>wdavis@davisrothwell.com</v>
      </c>
      <c r="S193" s="102">
        <v>5.032224428E9</v>
      </c>
      <c r="T193" s="73" t="s">
        <v>4671</v>
      </c>
      <c r="U193" s="73" t="s">
        <v>482</v>
      </c>
      <c r="V193" s="93" t="s">
        <v>478</v>
      </c>
      <c r="W193" s="96">
        <v>97204.0</v>
      </c>
      <c r="X193" s="55" t="str">
        <f>HYPERLINK("http://www.davisrithwell.com/#","www.davisrothwell.com ")</f>
        <v>www.davisrothwell.com </v>
      </c>
      <c r="Y193" s="98">
        <v>39256.0</v>
      </c>
      <c r="Z193" s="100">
        <v>160.0</v>
      </c>
      <c r="AA193" s="100">
        <v>140.0</v>
      </c>
      <c r="AB193" s="100">
        <v>75.0</v>
      </c>
      <c r="AC193" s="39" t="s">
        <v>4676</v>
      </c>
      <c r="AD193" s="14"/>
      <c r="AE193" s="9"/>
      <c r="AF193" s="9"/>
      <c r="AG193" s="28"/>
      <c r="AH193" s="28"/>
      <c r="AI193" s="28"/>
      <c r="AJ193" s="28"/>
      <c r="AK193" s="28"/>
      <c r="AL193" s="28"/>
      <c r="AM193" s="28"/>
      <c r="AN193" s="28"/>
    </row>
    <row r="194" ht="16.5" customHeight="1">
      <c r="A194" s="91" t="s">
        <v>478</v>
      </c>
      <c r="B194" s="47">
        <v>0.0</v>
      </c>
      <c r="C194" s="46"/>
      <c r="D194" s="46"/>
      <c r="E194" s="46"/>
      <c r="F194" s="46"/>
      <c r="G194" s="46"/>
      <c r="H194" s="46"/>
      <c r="I194" s="46"/>
      <c r="J194" s="46"/>
      <c r="K194" s="46"/>
      <c r="L194" s="46"/>
      <c r="M194" s="46"/>
      <c r="N194" s="39" t="s">
        <v>4681</v>
      </c>
      <c r="O194" s="47">
        <v>28133.0</v>
      </c>
      <c r="P194" s="39" t="s">
        <v>4682</v>
      </c>
      <c r="Q194" s="93" t="s">
        <v>4683</v>
      </c>
      <c r="R194" s="55" t="str">
        <f>HYPERLINK("mailto:gbaird@gordon-polscer.com#","gbaird@gordon-polscer.com")</f>
        <v>gbaird@gordon-polscer.com</v>
      </c>
      <c r="S194" s="93" t="s">
        <v>4690</v>
      </c>
      <c r="T194" s="73" t="s">
        <v>4691</v>
      </c>
      <c r="U194" s="73" t="s">
        <v>482</v>
      </c>
      <c r="V194" s="93" t="s">
        <v>478</v>
      </c>
      <c r="W194" s="96">
        <v>97225.0</v>
      </c>
      <c r="X194" s="127"/>
      <c r="Y194" s="98">
        <v>40877.0</v>
      </c>
      <c r="Z194" s="100">
        <v>215.0</v>
      </c>
      <c r="AA194" s="100">
        <v>195.0</v>
      </c>
      <c r="AB194" s="100">
        <v>95.0</v>
      </c>
      <c r="AC194" s="39" t="s">
        <v>4692</v>
      </c>
      <c r="AD194" s="14"/>
      <c r="AE194" s="9"/>
      <c r="AF194" s="9"/>
      <c r="AG194" s="28"/>
      <c r="AH194" s="28"/>
      <c r="AI194" s="28"/>
      <c r="AJ194" s="28"/>
      <c r="AK194" s="28"/>
      <c r="AL194" s="28"/>
      <c r="AM194" s="28"/>
      <c r="AN194" s="28"/>
    </row>
    <row r="195" ht="42.0" customHeight="1">
      <c r="A195" s="91" t="s">
        <v>478</v>
      </c>
      <c r="B195" s="47">
        <v>2.0</v>
      </c>
      <c r="C195" s="46"/>
      <c r="D195" s="46"/>
      <c r="E195" s="46"/>
      <c r="F195" s="46"/>
      <c r="G195" s="46"/>
      <c r="H195" s="46"/>
      <c r="I195" s="46"/>
      <c r="J195" s="46"/>
      <c r="K195" s="46"/>
      <c r="L195" s="46"/>
      <c r="M195" s="46"/>
      <c r="N195" s="39" t="s">
        <v>4693</v>
      </c>
      <c r="O195" s="47">
        <v>2740.0</v>
      </c>
      <c r="P195" s="39" t="s">
        <v>4694</v>
      </c>
      <c r="Q195" s="102">
        <v>5.032272424E9</v>
      </c>
      <c r="R195" s="55" t="str">
        <f>HYPERLINK("mailto:mukishima@smithfreed.com#","mukishima@smithfreed.com")</f>
        <v>mukishima@smithfreed.com</v>
      </c>
      <c r="S195" s="102">
        <v>5.032272424E9</v>
      </c>
      <c r="T195" s="73" t="s">
        <v>4697</v>
      </c>
      <c r="U195" s="73" t="s">
        <v>482</v>
      </c>
      <c r="V195" s="93" t="s">
        <v>478</v>
      </c>
      <c r="W195" s="96">
        <v>97204.0</v>
      </c>
      <c r="X195" s="55" t="str">
        <f>HYPERLINK("http://www.smithfreed.com/#","www.smithfreed.com")</f>
        <v>www.smithfreed.com</v>
      </c>
      <c r="Y195" s="98">
        <v>39826.0</v>
      </c>
      <c r="Z195" s="100">
        <v>175.0</v>
      </c>
      <c r="AA195" s="100">
        <v>160.0</v>
      </c>
      <c r="AB195" s="100">
        <v>105.0</v>
      </c>
      <c r="AC195" s="39" t="s">
        <v>4706</v>
      </c>
      <c r="AD195" s="14"/>
      <c r="AE195" s="9"/>
      <c r="AF195" s="9"/>
      <c r="AG195" s="28"/>
      <c r="AH195" s="28"/>
      <c r="AI195" s="28"/>
      <c r="AJ195" s="28"/>
      <c r="AK195" s="28"/>
      <c r="AL195" s="28"/>
      <c r="AM195" s="28"/>
      <c r="AN195" s="28"/>
    </row>
    <row r="196" ht="42.0" customHeight="1">
      <c r="A196" s="91" t="s">
        <v>478</v>
      </c>
      <c r="B196" s="47" t="s">
        <v>1200</v>
      </c>
      <c r="C196" s="46"/>
      <c r="D196" s="46"/>
      <c r="E196" s="46"/>
      <c r="F196" s="46"/>
      <c r="G196" s="46"/>
      <c r="H196" s="46"/>
      <c r="I196" s="46"/>
      <c r="J196" s="46"/>
      <c r="K196" s="46"/>
      <c r="L196" s="46"/>
      <c r="M196" s="46"/>
      <c r="N196" s="39" t="s">
        <v>4693</v>
      </c>
      <c r="O196" s="46"/>
      <c r="P196" s="39" t="s">
        <v>4715</v>
      </c>
      <c r="Q196" s="102">
        <v>5.032272424E9</v>
      </c>
      <c r="R196" s="55" t="str">
        <f>HYPERLINK("mailto:jlevy@smithfreed.com#","jlevy@smithfreed.com")</f>
        <v>jlevy@smithfreed.com</v>
      </c>
      <c r="S196" s="102">
        <v>5.032272535E9</v>
      </c>
      <c r="T196" s="73" t="s">
        <v>4697</v>
      </c>
      <c r="U196" s="73" t="s">
        <v>482</v>
      </c>
      <c r="V196" s="93" t="s">
        <v>478</v>
      </c>
      <c r="W196" s="96">
        <v>97204.0</v>
      </c>
      <c r="X196" s="127"/>
      <c r="Y196" s="98"/>
      <c r="Z196" s="100"/>
      <c r="AA196" s="100"/>
      <c r="AB196" s="100"/>
      <c r="AC196" s="39" t="s">
        <v>773</v>
      </c>
      <c r="AD196" s="14"/>
      <c r="AE196" s="9"/>
      <c r="AF196" s="9"/>
      <c r="AG196" s="28"/>
      <c r="AH196" s="28"/>
      <c r="AI196" s="28"/>
      <c r="AJ196" s="28"/>
      <c r="AK196" s="28"/>
      <c r="AL196" s="28"/>
      <c r="AM196" s="28"/>
      <c r="AN196" s="28"/>
    </row>
    <row r="197" ht="42.0" customHeight="1">
      <c r="A197" s="91" t="s">
        <v>4730</v>
      </c>
      <c r="B197" s="47" t="s">
        <v>1200</v>
      </c>
      <c r="C197" s="46"/>
      <c r="D197" s="46"/>
      <c r="E197" s="46"/>
      <c r="F197" s="46"/>
      <c r="G197" s="46"/>
      <c r="H197" s="46"/>
      <c r="I197" s="46"/>
      <c r="J197" s="46"/>
      <c r="K197" s="46"/>
      <c r="L197" s="46"/>
      <c r="M197" s="46"/>
      <c r="N197" s="39" t="s">
        <v>4732</v>
      </c>
      <c r="O197" s="46"/>
      <c r="P197" s="39" t="s">
        <v>4733</v>
      </c>
      <c r="Q197" s="102">
        <v>5.032243092E9</v>
      </c>
      <c r="R197" s="55" t="str">
        <f>HYPERLINK("mailto:gkkiely@cablehuston.com#","gkkiely@cablehuston.com")</f>
        <v>gkkiely@cablehuston.com</v>
      </c>
      <c r="S197" s="102">
        <v>5.032243176E9</v>
      </c>
      <c r="T197" s="73" t="s">
        <v>4736</v>
      </c>
      <c r="U197" s="73" t="s">
        <v>482</v>
      </c>
      <c r="V197" s="93" t="s">
        <v>478</v>
      </c>
      <c r="W197" s="93" t="s">
        <v>4739</v>
      </c>
      <c r="X197" s="127"/>
      <c r="Y197" s="98"/>
      <c r="Z197" s="100"/>
      <c r="AA197" s="100"/>
      <c r="AB197" s="100"/>
      <c r="AC197" s="39" t="s">
        <v>4740</v>
      </c>
      <c r="AD197" s="14"/>
      <c r="AE197" s="9"/>
      <c r="AF197" s="9"/>
      <c r="AG197" s="28"/>
      <c r="AH197" s="28"/>
      <c r="AI197" s="28"/>
      <c r="AJ197" s="28"/>
      <c r="AK197" s="28"/>
      <c r="AL197" s="28"/>
      <c r="AM197" s="28"/>
      <c r="AN197" s="28"/>
    </row>
    <row r="198" ht="30.0" customHeight="1">
      <c r="A198" s="91" t="s">
        <v>252</v>
      </c>
      <c r="B198" s="47">
        <v>1.0</v>
      </c>
      <c r="C198" s="46"/>
      <c r="D198" s="46"/>
      <c r="E198" s="46"/>
      <c r="F198" s="46"/>
      <c r="G198" s="46"/>
      <c r="H198" s="46"/>
      <c r="I198" s="46"/>
      <c r="J198" s="46"/>
      <c r="K198" s="46"/>
      <c r="L198" s="46"/>
      <c r="M198" s="46"/>
      <c r="N198" s="39" t="s">
        <v>4742</v>
      </c>
      <c r="O198" s="47">
        <v>32719.0</v>
      </c>
      <c r="P198" s="39" t="s">
        <v>4743</v>
      </c>
      <c r="Q198" s="93" t="s">
        <v>4746</v>
      </c>
      <c r="R198" s="55" t="str">
        <f>HYPERLINK("mailto:bjs@dellmoser.com#","bjs@dellmoser.com")</f>
        <v>bjs@dellmoser.com</v>
      </c>
      <c r="S198" s="93" t="s">
        <v>4747</v>
      </c>
      <c r="T198" s="73" t="s">
        <v>4748</v>
      </c>
      <c r="U198" s="73" t="s">
        <v>4336</v>
      </c>
      <c r="V198" s="93" t="s">
        <v>252</v>
      </c>
      <c r="W198" s="96">
        <v>15219.0</v>
      </c>
      <c r="X198" s="55" t="str">
        <f>HYPERLINK("http://www.dellmoser.com/#","www.dellmoser.com")</f>
        <v>www.dellmoser.com</v>
      </c>
      <c r="Y198" s="98">
        <v>40841.0</v>
      </c>
      <c r="Z198" s="100">
        <v>130.0</v>
      </c>
      <c r="AA198" s="100">
        <v>120.0</v>
      </c>
      <c r="AB198" s="100">
        <v>75.0</v>
      </c>
      <c r="AC198" s="39" t="s">
        <v>4750</v>
      </c>
      <c r="AD198" s="14"/>
      <c r="AE198" s="9"/>
      <c r="AF198" s="9"/>
      <c r="AG198" s="28"/>
      <c r="AH198" s="28"/>
      <c r="AI198" s="28"/>
      <c r="AJ198" s="28"/>
      <c r="AK198" s="28"/>
      <c r="AL198" s="28"/>
      <c r="AM198" s="28"/>
      <c r="AN198" s="28"/>
    </row>
    <row r="199" ht="30.0" customHeight="1">
      <c r="A199" s="91" t="s">
        <v>252</v>
      </c>
      <c r="B199" s="47" t="s">
        <v>4751</v>
      </c>
      <c r="C199" s="46"/>
      <c r="D199" s="46"/>
      <c r="E199" s="46"/>
      <c r="F199" s="46"/>
      <c r="G199" s="46"/>
      <c r="H199" s="46"/>
      <c r="I199" s="46"/>
      <c r="J199" s="46"/>
      <c r="K199" s="46"/>
      <c r="L199" s="46"/>
      <c r="M199" s="46"/>
      <c r="N199" s="39" t="s">
        <v>4754</v>
      </c>
      <c r="O199" s="47">
        <v>88.0</v>
      </c>
      <c r="P199" s="39" t="s">
        <v>4755</v>
      </c>
      <c r="Q199" s="93" t="s">
        <v>4756</v>
      </c>
      <c r="R199" s="55" t="str">
        <f>HYPERLINK("mailto:pgeer@dgmblaw.com#","pgeer@dgmblaw.com")</f>
        <v>pgeer@dgmblaw.com</v>
      </c>
      <c r="S199" s="93" t="s">
        <v>4760</v>
      </c>
      <c r="T199" s="73" t="s">
        <v>4762</v>
      </c>
      <c r="U199" s="73" t="s">
        <v>4336</v>
      </c>
      <c r="V199" s="93" t="s">
        <v>252</v>
      </c>
      <c r="W199" s="96">
        <v>15222.0</v>
      </c>
      <c r="X199" s="55" t="str">
        <f>HYPERLINK("http://www.dgmblaw.com/#","www.dgmblaw.com")</f>
        <v>www.dgmblaw.com</v>
      </c>
      <c r="Y199" s="98">
        <v>39940.0</v>
      </c>
      <c r="Z199" s="100">
        <v>145.0</v>
      </c>
      <c r="AA199" s="100">
        <v>135.0</v>
      </c>
      <c r="AB199" s="100">
        <v>75.0</v>
      </c>
      <c r="AC199" s="39" t="s">
        <v>4764</v>
      </c>
      <c r="AD199" s="14"/>
      <c r="AE199" s="9"/>
      <c r="AF199" s="9"/>
      <c r="AG199" s="28"/>
      <c r="AH199" s="28"/>
      <c r="AI199" s="28"/>
      <c r="AJ199" s="28"/>
      <c r="AK199" s="28"/>
      <c r="AL199" s="28"/>
      <c r="AM199" s="28"/>
      <c r="AN199" s="28"/>
    </row>
    <row r="200" ht="45.75" customHeight="1">
      <c r="A200" s="91" t="s">
        <v>252</v>
      </c>
      <c r="B200" s="47">
        <v>0.0</v>
      </c>
      <c r="C200" s="46"/>
      <c r="D200" s="46"/>
      <c r="E200" s="46"/>
      <c r="F200" s="46"/>
      <c r="G200" s="46"/>
      <c r="H200" s="46"/>
      <c r="I200" s="46"/>
      <c r="J200" s="46"/>
      <c r="K200" s="46"/>
      <c r="L200" s="46"/>
      <c r="M200" s="46"/>
      <c r="N200" s="39" t="s">
        <v>4765</v>
      </c>
      <c r="O200" s="47">
        <v>69.0</v>
      </c>
      <c r="P200" s="39" t="s">
        <v>4766</v>
      </c>
      <c r="Q200" s="102">
        <v>2.155752688E9</v>
      </c>
      <c r="R200" s="55" t="str">
        <f>HYPERLINK("mailto:EAFitzgerald@MDWCG.com#","EAFitzgerald@MDWCG.com")</f>
        <v>EAFitzgerald@MDWCG.com</v>
      </c>
      <c r="S200" s="102">
        <v>2.155750856E9</v>
      </c>
      <c r="T200" s="73" t="s">
        <v>4774</v>
      </c>
      <c r="U200" s="73" t="s">
        <v>602</v>
      </c>
      <c r="V200" s="93" t="s">
        <v>252</v>
      </c>
      <c r="W200" s="96">
        <v>19103.0</v>
      </c>
      <c r="X200" s="55" t="str">
        <f>HYPERLINK("mailto:gthimsen@wfss.com#","www.marshalldennehey.com")</f>
        <v>www.marshalldennehey.com</v>
      </c>
      <c r="Y200" s="98">
        <v>39490.0</v>
      </c>
      <c r="Z200" s="39" t="s">
        <v>4779</v>
      </c>
      <c r="AA200" s="39" t="s">
        <v>1260</v>
      </c>
      <c r="AB200" s="39" t="s">
        <v>4780</v>
      </c>
      <c r="AC200" s="39" t="s">
        <v>4781</v>
      </c>
      <c r="AD200" s="14"/>
      <c r="AE200" s="9"/>
      <c r="AF200" s="9"/>
      <c r="AG200" s="28"/>
      <c r="AH200" s="28"/>
      <c r="AI200" s="28"/>
      <c r="AJ200" s="28"/>
      <c r="AK200" s="28"/>
      <c r="AL200" s="28"/>
      <c r="AM200" s="28"/>
      <c r="AN200" s="28"/>
    </row>
    <row r="201" ht="16.5" customHeight="1">
      <c r="A201" s="91" t="s">
        <v>252</v>
      </c>
      <c r="B201" s="47" t="s">
        <v>1200</v>
      </c>
      <c r="C201" s="46"/>
      <c r="D201" s="46"/>
      <c r="E201" s="46"/>
      <c r="F201" s="46"/>
      <c r="G201" s="46"/>
      <c r="H201" s="46"/>
      <c r="I201" s="46"/>
      <c r="J201" s="46"/>
      <c r="K201" s="46"/>
      <c r="L201" s="46"/>
      <c r="M201" s="46"/>
      <c r="N201" s="39" t="s">
        <v>4788</v>
      </c>
      <c r="O201" s="46"/>
      <c r="P201" s="39" t="s">
        <v>4789</v>
      </c>
      <c r="Q201" s="102">
        <v>4.1256345E9</v>
      </c>
      <c r="R201" s="198" t="str">
        <f>HYPERLINK("mailto:aebentz@bentzlaw.com#","aebentz@bentzlaw.com")</f>
        <v>aebentz@bentzlaw.com</v>
      </c>
      <c r="S201" s="102">
        <v>4.12563448E9</v>
      </c>
      <c r="T201" s="73" t="s">
        <v>4801</v>
      </c>
      <c r="U201" s="73" t="s">
        <v>4336</v>
      </c>
      <c r="V201" s="93" t="s">
        <v>252</v>
      </c>
      <c r="W201" s="96">
        <v>15228.0</v>
      </c>
      <c r="X201" s="127"/>
      <c r="Y201" s="98"/>
      <c r="Z201" s="100"/>
      <c r="AA201" s="100"/>
      <c r="AB201" s="100"/>
      <c r="AC201" s="39" t="s">
        <v>773</v>
      </c>
      <c r="AD201" s="14"/>
      <c r="AE201" s="9"/>
      <c r="AF201" s="9"/>
      <c r="AG201" s="28"/>
      <c r="AH201" s="28"/>
      <c r="AI201" s="28"/>
      <c r="AJ201" s="28"/>
      <c r="AK201" s="28"/>
      <c r="AL201" s="28"/>
      <c r="AM201" s="28"/>
      <c r="AN201" s="28"/>
    </row>
    <row r="202" ht="16.5" customHeight="1">
      <c r="A202" s="91" t="s">
        <v>252</v>
      </c>
      <c r="B202" s="47" t="s">
        <v>1200</v>
      </c>
      <c r="C202" s="46"/>
      <c r="D202" s="46"/>
      <c r="E202" s="46"/>
      <c r="F202" s="46"/>
      <c r="G202" s="46"/>
      <c r="H202" s="46"/>
      <c r="I202" s="46"/>
      <c r="J202" s="46"/>
      <c r="K202" s="46"/>
      <c r="L202" s="46"/>
      <c r="M202" s="46"/>
      <c r="N202" s="39" t="s">
        <v>4813</v>
      </c>
      <c r="O202" s="46"/>
      <c r="P202" s="39" t="s">
        <v>4814</v>
      </c>
      <c r="Q202" s="102">
        <v>7.177607505E9</v>
      </c>
      <c r="R202" s="199" t="str">
        <f>HYPERLINK("mailto:jreynolds@margolisedelstein.com#","jreynolds@margolisedelstein.com")</f>
        <v>jreynolds@margolisedelstein.com</v>
      </c>
      <c r="S202" s="102">
        <v>7.179758124E9</v>
      </c>
      <c r="T202" s="73" t="s">
        <v>4819</v>
      </c>
      <c r="U202" s="73" t="s">
        <v>4820</v>
      </c>
      <c r="V202" s="93" t="s">
        <v>252</v>
      </c>
      <c r="W202" s="96">
        <v>17011.0</v>
      </c>
      <c r="X202" s="127"/>
      <c r="Y202" s="98"/>
      <c r="Z202" s="100"/>
      <c r="AA202" s="100"/>
      <c r="AB202" s="100"/>
      <c r="AC202" s="39" t="s">
        <v>773</v>
      </c>
      <c r="AD202" s="14"/>
      <c r="AE202" s="9"/>
      <c r="AF202" s="9"/>
      <c r="AG202" s="28"/>
      <c r="AH202" s="28"/>
      <c r="AI202" s="28"/>
      <c r="AJ202" s="28"/>
      <c r="AK202" s="28"/>
      <c r="AL202" s="28"/>
      <c r="AM202" s="28"/>
      <c r="AN202" s="28"/>
    </row>
    <row r="203" ht="18.75" customHeight="1">
      <c r="A203" s="91" t="s">
        <v>252</v>
      </c>
      <c r="B203" s="47" t="s">
        <v>1200</v>
      </c>
      <c r="C203" s="46"/>
      <c r="D203" s="46"/>
      <c r="E203" s="46"/>
      <c r="F203" s="46"/>
      <c r="G203" s="46"/>
      <c r="H203" s="46"/>
      <c r="I203" s="46"/>
      <c r="J203" s="46"/>
      <c r="K203" s="46"/>
      <c r="L203" s="46"/>
      <c r="M203" s="46"/>
      <c r="N203" s="39" t="s">
        <v>4822</v>
      </c>
      <c r="O203" s="46"/>
      <c r="P203" s="39" t="s">
        <v>4823</v>
      </c>
      <c r="Q203" s="102">
        <v>4.12803369E9</v>
      </c>
      <c r="R203" s="55" t="str">
        <f>HYPERLINK("mailto:jmm@gmwpclaw.com#","jmm@gmwpclaw.com")</f>
        <v>jmm@gmwpclaw.com</v>
      </c>
      <c r="S203" s="102">
        <v>4.128033678E9</v>
      </c>
      <c r="T203" s="73" t="s">
        <v>4830</v>
      </c>
      <c r="U203" s="73" t="s">
        <v>4336</v>
      </c>
      <c r="V203" s="93" t="s">
        <v>252</v>
      </c>
      <c r="W203" s="96">
        <v>15219.0</v>
      </c>
      <c r="X203" s="127"/>
      <c r="Y203" s="98"/>
      <c r="Z203" s="100"/>
      <c r="AA203" s="100"/>
      <c r="AB203" s="100"/>
      <c r="AC203" s="39" t="s">
        <v>773</v>
      </c>
      <c r="AD203" s="14"/>
      <c r="AE203" s="9"/>
      <c r="AF203" s="9"/>
      <c r="AG203" s="28"/>
      <c r="AH203" s="28"/>
      <c r="AI203" s="28"/>
      <c r="AJ203" s="28"/>
      <c r="AK203" s="28"/>
      <c r="AL203" s="28"/>
      <c r="AM203" s="28"/>
      <c r="AN203" s="28"/>
    </row>
    <row r="204" ht="18.75" customHeight="1">
      <c r="A204" s="91" t="s">
        <v>4842</v>
      </c>
      <c r="B204" s="47" t="s">
        <v>3601</v>
      </c>
      <c r="C204" s="46"/>
      <c r="D204" s="46"/>
      <c r="E204" s="46"/>
      <c r="F204" s="46"/>
      <c r="G204" s="46"/>
      <c r="H204" s="46"/>
      <c r="I204" s="46"/>
      <c r="J204" s="46"/>
      <c r="K204" s="46"/>
      <c r="L204" s="46"/>
      <c r="M204" s="46"/>
      <c r="N204" s="39" t="s">
        <v>4844</v>
      </c>
      <c r="O204" s="47">
        <v>3463.0</v>
      </c>
      <c r="P204" s="39" t="s">
        <v>4851</v>
      </c>
      <c r="Q204" s="93" t="s">
        <v>4860</v>
      </c>
      <c r="R204" s="55" t="str">
        <f>HYPERLINK("mailto:cdudzinski@c-wlaw.com#","cdudzinski@c-wlaw.com")</f>
        <v>cdudzinski@c-wlaw.com</v>
      </c>
      <c r="S204" s="93" t="s">
        <v>4868</v>
      </c>
      <c r="T204" s="73" t="s">
        <v>4935</v>
      </c>
      <c r="U204" s="73" t="s">
        <v>4336</v>
      </c>
      <c r="V204" s="93" t="s">
        <v>252</v>
      </c>
      <c r="W204" s="96">
        <v>15228.0</v>
      </c>
      <c r="X204" s="55" t="str">
        <f>HYPERLINK("http://www.c-wlaw.com/#","www.C-WLAW.com")</f>
        <v>www.C-WLAW.com</v>
      </c>
      <c r="Y204" s="98">
        <v>40991.0</v>
      </c>
      <c r="Z204" s="100">
        <v>160.0</v>
      </c>
      <c r="AA204" s="100">
        <v>145.0</v>
      </c>
      <c r="AB204" s="100">
        <v>79.0</v>
      </c>
      <c r="AC204" s="39" t="s">
        <v>4943</v>
      </c>
      <c r="AD204" s="14"/>
      <c r="AE204" s="9"/>
      <c r="AF204" s="9"/>
      <c r="AG204" s="28"/>
      <c r="AH204" s="28"/>
      <c r="AI204" s="28"/>
      <c r="AJ204" s="28"/>
      <c r="AK204" s="28"/>
      <c r="AL204" s="28"/>
      <c r="AM204" s="28"/>
      <c r="AN204" s="28"/>
    </row>
    <row r="205" ht="18.75" customHeight="1">
      <c r="A205" s="91" t="s">
        <v>4944</v>
      </c>
      <c r="B205" s="47">
        <v>0.0</v>
      </c>
      <c r="C205" s="46"/>
      <c r="D205" s="46"/>
      <c r="E205" s="46"/>
      <c r="F205" s="46"/>
      <c r="G205" s="46"/>
      <c r="H205" s="46"/>
      <c r="I205" s="46"/>
      <c r="J205" s="46"/>
      <c r="K205" s="46"/>
      <c r="L205" s="46"/>
      <c r="M205" s="46"/>
      <c r="N205" s="39" t="s">
        <v>4391</v>
      </c>
      <c r="O205" s="47">
        <v>34060.0</v>
      </c>
      <c r="P205" s="39" t="s">
        <v>4945</v>
      </c>
      <c r="Q205" s="93" t="s">
        <v>4963</v>
      </c>
      <c r="R205" s="55" t="str">
        <f>HYPERLINK("mailto:msaltzman@goldbergsegalla.com#","msaltzman@goldbergsegalla.com")</f>
        <v>msaltzman@goldbergsegalla.com</v>
      </c>
      <c r="S205" s="102"/>
      <c r="T205" s="75"/>
      <c r="U205" s="75"/>
      <c r="V205" s="93" t="s">
        <v>252</v>
      </c>
      <c r="W205" s="96"/>
      <c r="X205" s="127"/>
      <c r="Y205" s="98">
        <v>41499.0</v>
      </c>
      <c r="Z205" s="100">
        <v>235.0</v>
      </c>
      <c r="AA205" s="100">
        <v>195.0</v>
      </c>
      <c r="AB205" s="100"/>
      <c r="AC205" s="39" t="s">
        <v>2177</v>
      </c>
      <c r="AD205" s="14"/>
      <c r="AE205" s="9"/>
      <c r="AF205" s="9"/>
      <c r="AG205" s="28"/>
      <c r="AH205" s="28"/>
      <c r="AI205" s="28"/>
      <c r="AJ205" s="28"/>
      <c r="AK205" s="28"/>
      <c r="AL205" s="28"/>
      <c r="AM205" s="28"/>
      <c r="AN205" s="28"/>
    </row>
    <row r="206" ht="18.75" customHeight="1">
      <c r="A206" s="91" t="s">
        <v>4969</v>
      </c>
      <c r="B206" s="47">
        <v>1.0</v>
      </c>
      <c r="C206" s="46"/>
      <c r="D206" s="46"/>
      <c r="E206" s="46"/>
      <c r="F206" s="46"/>
      <c r="G206" s="46"/>
      <c r="H206" s="46"/>
      <c r="I206" s="46"/>
      <c r="J206" s="46"/>
      <c r="K206" s="46"/>
      <c r="L206" s="46"/>
      <c r="M206" s="46"/>
      <c r="N206" s="39" t="s">
        <v>2005</v>
      </c>
      <c r="O206" s="47">
        <v>30071.0</v>
      </c>
      <c r="P206" s="39" t="s">
        <v>4971</v>
      </c>
      <c r="Q206" s="102">
        <v>2.1573572E9</v>
      </c>
      <c r="R206" s="55" t="str">
        <f>HYPERLINK("mailto:jmintzer@defensecounsel.com#","jmintzer@defensecounsel.com")</f>
        <v>jmintzer@defensecounsel.com</v>
      </c>
      <c r="S206" s="102">
        <v>2.157351714E9</v>
      </c>
      <c r="T206" s="73" t="s">
        <v>4972</v>
      </c>
      <c r="U206" s="73" t="s">
        <v>602</v>
      </c>
      <c r="V206" s="93" t="s">
        <v>252</v>
      </c>
      <c r="W206" s="96">
        <v>19102.0</v>
      </c>
      <c r="X206" s="55" t="str">
        <f>HYPERLINK("http://www.defensecouncel.com/#","www.defensecouncel.com")</f>
        <v>www.defensecouncel.com</v>
      </c>
      <c r="Y206" s="98">
        <v>40532.0</v>
      </c>
      <c r="Z206" s="100">
        <v>165.0</v>
      </c>
      <c r="AA206" s="100">
        <v>165.0</v>
      </c>
      <c r="AB206" s="100">
        <v>85.0</v>
      </c>
      <c r="AC206" s="39" t="s">
        <v>2022</v>
      </c>
      <c r="AD206" s="14"/>
      <c r="AE206" s="9"/>
      <c r="AF206" s="9"/>
      <c r="AG206" s="28"/>
      <c r="AH206" s="28"/>
      <c r="AI206" s="28"/>
      <c r="AJ206" s="28"/>
      <c r="AK206" s="28"/>
      <c r="AL206" s="28"/>
      <c r="AM206" s="28"/>
      <c r="AN206" s="28"/>
    </row>
    <row r="207" ht="31.5" customHeight="1">
      <c r="A207" s="91" t="s">
        <v>724</v>
      </c>
      <c r="B207" s="47">
        <v>1.0</v>
      </c>
      <c r="C207" s="46"/>
      <c r="D207" s="46"/>
      <c r="E207" s="46"/>
      <c r="F207" s="46"/>
      <c r="G207" s="46"/>
      <c r="H207" s="46"/>
      <c r="I207" s="46"/>
      <c r="J207" s="46"/>
      <c r="K207" s="46"/>
      <c r="L207" s="46"/>
      <c r="M207" s="46"/>
      <c r="N207" s="39" t="s">
        <v>4978</v>
      </c>
      <c r="O207" s="47">
        <v>34182.0</v>
      </c>
      <c r="P207" s="39" t="s">
        <v>4980</v>
      </c>
      <c r="Q207" s="102">
        <v>4.0172368E9</v>
      </c>
      <c r="R207" s="55" t="str">
        <f>HYPERLINK("mailto:jpf@finangrourke.com#","jpf@finangrourke.com")</f>
        <v>jpf@finangrourke.com</v>
      </c>
      <c r="S207" s="102">
        <v>4.01726634E9</v>
      </c>
      <c r="T207" s="73" t="s">
        <v>4981</v>
      </c>
      <c r="U207" s="73" t="s">
        <v>4982</v>
      </c>
      <c r="V207" s="93" t="s">
        <v>724</v>
      </c>
      <c r="W207" s="96">
        <v>34182.0</v>
      </c>
      <c r="X207" s="75"/>
      <c r="Y207" s="98"/>
      <c r="Z207" s="100">
        <v>150.0</v>
      </c>
      <c r="AA207" s="100">
        <v>125.0</v>
      </c>
      <c r="AB207" s="100">
        <v>100.0</v>
      </c>
      <c r="AC207" s="39" t="s">
        <v>4983</v>
      </c>
      <c r="AD207" s="14"/>
      <c r="AE207" s="9"/>
      <c r="AF207" s="9"/>
      <c r="AG207" s="28"/>
      <c r="AH207" s="28"/>
      <c r="AI207" s="28"/>
      <c r="AJ207" s="28"/>
      <c r="AK207" s="28"/>
      <c r="AL207" s="28"/>
      <c r="AM207" s="28"/>
      <c r="AN207" s="28"/>
    </row>
    <row r="208" ht="30.0" customHeight="1">
      <c r="A208" s="91" t="s">
        <v>230</v>
      </c>
      <c r="B208" s="46"/>
      <c r="C208" s="46"/>
      <c r="D208" s="46"/>
      <c r="E208" s="46"/>
      <c r="F208" s="46"/>
      <c r="G208" s="46"/>
      <c r="H208" s="46"/>
      <c r="I208" s="46"/>
      <c r="J208" s="46"/>
      <c r="K208" s="46"/>
      <c r="L208" s="46"/>
      <c r="M208" s="46"/>
      <c r="N208" s="39" t="s">
        <v>3932</v>
      </c>
      <c r="O208" s="47">
        <v>32181.0</v>
      </c>
      <c r="P208" s="39" t="s">
        <v>4985</v>
      </c>
      <c r="Q208" s="102">
        <v>8.4332995E9</v>
      </c>
      <c r="R208" s="55" t="str">
        <f>HYPERLINK("mailto:Morgan.Templeton@WallTempleton.com#","Morgan.Templeton@WallTempleton.com")</f>
        <v>Morgan.Templeton@WallTempleton.com</v>
      </c>
      <c r="S208" s="102"/>
      <c r="T208" s="73" t="s">
        <v>4991</v>
      </c>
      <c r="U208" s="73" t="s">
        <v>325</v>
      </c>
      <c r="V208" s="93" t="s">
        <v>230</v>
      </c>
      <c r="W208" s="96">
        <v>29401.0</v>
      </c>
      <c r="X208" s="55" t="str">
        <f t="shared" ref="X208:X209" si="5">HYPERLINK("http://www.walltempleton.com/#","www.WallTempleton.com")</f>
        <v>www.WallTempleton.com</v>
      </c>
      <c r="Y208" s="98">
        <v>40981.0</v>
      </c>
      <c r="Z208" s="100">
        <v>195.0</v>
      </c>
      <c r="AA208" s="100">
        <v>160.0</v>
      </c>
      <c r="AB208" s="100">
        <v>95.0</v>
      </c>
      <c r="AC208" s="39" t="s">
        <v>4996</v>
      </c>
      <c r="AD208" s="14"/>
      <c r="AE208" s="9"/>
      <c r="AF208" s="9"/>
      <c r="AG208" s="28"/>
      <c r="AH208" s="28"/>
      <c r="AI208" s="28"/>
      <c r="AJ208" s="28"/>
      <c r="AK208" s="28"/>
      <c r="AL208" s="28"/>
      <c r="AM208" s="28"/>
      <c r="AN208" s="28"/>
    </row>
    <row r="209" ht="16.5" customHeight="1">
      <c r="A209" s="91" t="s">
        <v>230</v>
      </c>
      <c r="B209" s="47" t="s">
        <v>1200</v>
      </c>
      <c r="C209" s="46"/>
      <c r="D209" s="46"/>
      <c r="E209" s="46"/>
      <c r="F209" s="46"/>
      <c r="G209" s="46"/>
      <c r="H209" s="46"/>
      <c r="I209" s="46"/>
      <c r="J209" s="46"/>
      <c r="K209" s="46"/>
      <c r="L209" s="46"/>
      <c r="M209" s="46"/>
      <c r="N209" s="39" t="s">
        <v>3932</v>
      </c>
      <c r="O209" s="47">
        <v>32181.0</v>
      </c>
      <c r="P209" s="39" t="s">
        <v>5021</v>
      </c>
      <c r="Q209" s="102">
        <v>8.4332995E9</v>
      </c>
      <c r="R209" s="55" t="str">
        <f>HYPERLINK("mailto:Neil.haldrup@WallTempleton.com#","Neil.haldrup@WallTempleton.com")</f>
        <v>Neil.haldrup@WallTempleton.com</v>
      </c>
      <c r="S209" s="102">
        <v>8.433299501E9</v>
      </c>
      <c r="T209" s="73" t="s">
        <v>5024</v>
      </c>
      <c r="U209" s="73" t="s">
        <v>325</v>
      </c>
      <c r="V209" s="93" t="s">
        <v>230</v>
      </c>
      <c r="W209" s="96">
        <v>29401.0</v>
      </c>
      <c r="X209" s="55" t="str">
        <f t="shared" si="5"/>
        <v>www.WallTempleton.com</v>
      </c>
      <c r="Y209" s="98"/>
      <c r="Z209" s="100"/>
      <c r="AA209" s="100"/>
      <c r="AB209" s="100"/>
      <c r="AC209" s="39" t="s">
        <v>5027</v>
      </c>
      <c r="AD209" s="14"/>
      <c r="AE209" s="9"/>
      <c r="AF209" s="9"/>
      <c r="AG209" s="28"/>
      <c r="AH209" s="28"/>
      <c r="AI209" s="28"/>
      <c r="AJ209" s="28"/>
      <c r="AK209" s="28"/>
      <c r="AL209" s="28"/>
      <c r="AM209" s="28"/>
      <c r="AN209" s="28"/>
    </row>
    <row r="210" ht="45.0" customHeight="1">
      <c r="A210" s="91" t="s">
        <v>794</v>
      </c>
      <c r="B210" s="47">
        <v>2.0</v>
      </c>
      <c r="C210" s="46"/>
      <c r="D210" s="46"/>
      <c r="E210" s="46"/>
      <c r="F210" s="46"/>
      <c r="G210" s="46"/>
      <c r="H210" s="46"/>
      <c r="I210" s="46"/>
      <c r="J210" s="46"/>
      <c r="K210" s="46"/>
      <c r="L210" s="46"/>
      <c r="M210" s="46"/>
      <c r="N210" s="39" t="s">
        <v>5028</v>
      </c>
      <c r="O210" s="47">
        <v>28598.0</v>
      </c>
      <c r="P210" s="39" t="s">
        <v>5029</v>
      </c>
      <c r="Q210" s="102">
        <v>6.053422592E9</v>
      </c>
      <c r="R210" s="125" t="str">
        <f>HYPERLINK("mailto:tfritz@lynnjackson.com#","tfritz@lynnjackson.com")</f>
        <v>tfritz@lynnjackson.com</v>
      </c>
      <c r="S210" s="102">
        <v>6.053425185E9</v>
      </c>
      <c r="T210" s="73" t="s">
        <v>5030</v>
      </c>
      <c r="U210" s="73" t="s">
        <v>5031</v>
      </c>
      <c r="V210" s="93" t="s">
        <v>794</v>
      </c>
      <c r="W210" s="96">
        <v>57709.0</v>
      </c>
      <c r="X210" s="73" t="s">
        <v>5033</v>
      </c>
      <c r="Y210" s="98">
        <v>39114.0</v>
      </c>
      <c r="Z210" s="100">
        <v>160.0</v>
      </c>
      <c r="AA210" s="100">
        <v>150.0</v>
      </c>
      <c r="AB210" s="100">
        <v>65.0</v>
      </c>
      <c r="AC210" s="39" t="s">
        <v>5035</v>
      </c>
      <c r="AD210" s="14"/>
      <c r="AE210" s="9"/>
      <c r="AF210" s="9"/>
      <c r="AG210" s="28"/>
      <c r="AH210" s="28"/>
      <c r="AI210" s="28"/>
      <c r="AJ210" s="28"/>
      <c r="AK210" s="28"/>
      <c r="AL210" s="28"/>
      <c r="AM210" s="28"/>
      <c r="AN210" s="28"/>
    </row>
    <row r="211" ht="54.75" customHeight="1">
      <c r="A211" s="91" t="s">
        <v>794</v>
      </c>
      <c r="B211" s="47">
        <v>1.0</v>
      </c>
      <c r="C211" s="46"/>
      <c r="D211" s="46"/>
      <c r="E211" s="46"/>
      <c r="F211" s="46"/>
      <c r="G211" s="46"/>
      <c r="H211" s="46"/>
      <c r="I211" s="46"/>
      <c r="J211" s="46"/>
      <c r="K211" s="46"/>
      <c r="L211" s="46"/>
      <c r="M211" s="46"/>
      <c r="N211" s="39" t="s">
        <v>5040</v>
      </c>
      <c r="O211" s="47">
        <v>1841.0</v>
      </c>
      <c r="P211" s="39" t="s">
        <v>5048</v>
      </c>
      <c r="Q211" s="102">
        <v>6.05336389E9</v>
      </c>
      <c r="R211" s="55" t="str">
        <f>HYPERLINK("mailto:gary.thimsen@woodsfuller.com#","gary.thimsen@woodsfuller.com")</f>
        <v>gary.thimsen@woodsfuller.com</v>
      </c>
      <c r="S211" s="102">
        <v>6.053393357E9</v>
      </c>
      <c r="T211" s="73" t="s">
        <v>5049</v>
      </c>
      <c r="U211" s="73" t="s">
        <v>801</v>
      </c>
      <c r="V211" s="93" t="s">
        <v>794</v>
      </c>
      <c r="W211" s="96">
        <v>57104.0</v>
      </c>
      <c r="X211" s="55" t="str">
        <f>HYPERLINK("http://www.woodsfuller.com/#","http://www.woodsfuller.com/")</f>
        <v>http://www.woodsfuller.com/</v>
      </c>
      <c r="Y211" s="98">
        <v>40107.0</v>
      </c>
      <c r="Z211" s="100">
        <v>175.0</v>
      </c>
      <c r="AA211" s="100">
        <v>145.0</v>
      </c>
      <c r="AB211" s="100">
        <v>95.0</v>
      </c>
      <c r="AC211" s="39" t="s">
        <v>5057</v>
      </c>
      <c r="AD211" s="14"/>
      <c r="AE211" s="9"/>
      <c r="AF211" s="9"/>
      <c r="AG211" s="28"/>
      <c r="AH211" s="28"/>
      <c r="AI211" s="28"/>
      <c r="AJ211" s="28"/>
      <c r="AK211" s="28"/>
      <c r="AL211" s="28"/>
      <c r="AM211" s="28"/>
      <c r="AN211" s="28"/>
    </row>
    <row r="212" ht="35.25" customHeight="1">
      <c r="A212" s="91" t="s">
        <v>2230</v>
      </c>
      <c r="B212" s="47">
        <v>2.0</v>
      </c>
      <c r="C212" s="46"/>
      <c r="D212" s="46"/>
      <c r="E212" s="46"/>
      <c r="F212" s="46"/>
      <c r="G212" s="46"/>
      <c r="H212" s="46"/>
      <c r="I212" s="46"/>
      <c r="J212" s="46"/>
      <c r="K212" s="46"/>
      <c r="L212" s="46"/>
      <c r="M212" s="46"/>
      <c r="N212" s="39" t="s">
        <v>5060</v>
      </c>
      <c r="O212" s="47">
        <v>2281.0</v>
      </c>
      <c r="P212" s="39" t="s">
        <v>5062</v>
      </c>
      <c r="Q212" s="102">
        <v>8.655443E9</v>
      </c>
      <c r="R212" s="55" t="str">
        <f>HYPERLINK("mailto:rongrimm@awgd.com#","rongrimm@awgd.com")</f>
        <v>rongrimm@awgd.com</v>
      </c>
      <c r="S212" s="102">
        <v>8.656371709E9</v>
      </c>
      <c r="T212" s="73" t="s">
        <v>5067</v>
      </c>
      <c r="U212" s="73" t="s">
        <v>5068</v>
      </c>
      <c r="V212" s="93" t="s">
        <v>2230</v>
      </c>
      <c r="W212" s="96">
        <v>37901.0</v>
      </c>
      <c r="X212" s="75"/>
      <c r="Y212" s="98">
        <v>40107.0</v>
      </c>
      <c r="Z212" s="100">
        <v>150.0</v>
      </c>
      <c r="AA212" s="100">
        <v>150.0</v>
      </c>
      <c r="AB212" s="100">
        <v>75.0</v>
      </c>
      <c r="AC212" s="200" t="s">
        <v>5071</v>
      </c>
      <c r="AD212" s="14"/>
      <c r="AE212" s="9"/>
      <c r="AF212" s="9"/>
      <c r="AG212" s="28"/>
      <c r="AH212" s="28"/>
      <c r="AI212" s="28"/>
      <c r="AJ212" s="28"/>
      <c r="AK212" s="28"/>
      <c r="AL212" s="28"/>
      <c r="AM212" s="28"/>
      <c r="AN212" s="28"/>
    </row>
    <row r="213" ht="30.0" customHeight="1">
      <c r="A213" s="91" t="s">
        <v>2230</v>
      </c>
      <c r="B213" s="47">
        <v>1.0</v>
      </c>
      <c r="C213" s="46"/>
      <c r="D213" s="46"/>
      <c r="E213" s="46"/>
      <c r="F213" s="46"/>
      <c r="G213" s="46"/>
      <c r="H213" s="46"/>
      <c r="I213" s="46"/>
      <c r="J213" s="46"/>
      <c r="K213" s="46"/>
      <c r="L213" s="46"/>
      <c r="M213" s="46"/>
      <c r="N213" s="39" t="s">
        <v>5084</v>
      </c>
      <c r="O213" s="47">
        <v>4666.0</v>
      </c>
      <c r="P213" s="39" t="s">
        <v>5086</v>
      </c>
      <c r="Q213" s="102">
        <v>6.152568787E9</v>
      </c>
      <c r="R213" s="55" t="str">
        <f>HYPERLINK("mailto:gbrewer@bkblaw.com#","gbrewer@bkblaw.com")</f>
        <v>gbrewer@bkblaw.com</v>
      </c>
      <c r="S213" s="102">
        <v>6.152568985E9</v>
      </c>
      <c r="T213" s="39" t="s">
        <v>5091</v>
      </c>
      <c r="U213" s="73" t="s">
        <v>2238</v>
      </c>
      <c r="V213" s="93" t="s">
        <v>2230</v>
      </c>
      <c r="W213" s="96">
        <v>37202.0</v>
      </c>
      <c r="X213" s="73" t="s">
        <v>5092</v>
      </c>
      <c r="Y213" s="98">
        <v>40107.0</v>
      </c>
      <c r="Z213" s="100">
        <v>165.0</v>
      </c>
      <c r="AA213" s="100">
        <v>135.0</v>
      </c>
      <c r="AB213" s="100">
        <v>75.0</v>
      </c>
      <c r="AC213" s="39" t="s">
        <v>187</v>
      </c>
      <c r="AD213" s="14"/>
      <c r="AE213" s="9"/>
      <c r="AF213" s="9"/>
      <c r="AG213" s="28"/>
      <c r="AH213" s="28"/>
      <c r="AI213" s="28"/>
      <c r="AJ213" s="28"/>
      <c r="AK213" s="28"/>
      <c r="AL213" s="28"/>
      <c r="AM213" s="28"/>
      <c r="AN213" s="28"/>
    </row>
    <row r="214" ht="30.75" customHeight="1">
      <c r="A214" s="91" t="s">
        <v>2230</v>
      </c>
      <c r="B214" s="47" t="s">
        <v>3160</v>
      </c>
      <c r="C214" s="46"/>
      <c r="D214" s="46"/>
      <c r="E214" s="46"/>
      <c r="F214" s="46"/>
      <c r="G214" s="46"/>
      <c r="H214" s="46"/>
      <c r="I214" s="46"/>
      <c r="J214" s="46"/>
      <c r="K214" s="46"/>
      <c r="L214" s="46"/>
      <c r="M214" s="46"/>
      <c r="N214" s="39" t="s">
        <v>5097</v>
      </c>
      <c r="O214" s="47">
        <v>10083.0</v>
      </c>
      <c r="P214" s="39" t="s">
        <v>5098</v>
      </c>
      <c r="Q214" s="102">
        <v>9.015274673E9</v>
      </c>
      <c r="R214" s="125" t="str">
        <f>HYPERLINK("mailto:rglassman@gewwlaw.com#","rglassman@gewwlaw.com")</f>
        <v>rglassman@gewwlaw.com</v>
      </c>
      <c r="S214" s="102">
        <v>9.01521094E9</v>
      </c>
      <c r="T214" s="73" t="s">
        <v>5103</v>
      </c>
      <c r="U214" s="73" t="s">
        <v>5116</v>
      </c>
      <c r="V214" s="93" t="s">
        <v>2230</v>
      </c>
      <c r="W214" s="96">
        <v>38103.0</v>
      </c>
      <c r="X214" s="73" t="s">
        <v>5117</v>
      </c>
      <c r="Y214" s="98">
        <v>40107.0</v>
      </c>
      <c r="Z214" s="100">
        <v>175.0</v>
      </c>
      <c r="AA214" s="100">
        <v>150.0</v>
      </c>
      <c r="AB214" s="100">
        <v>75.0</v>
      </c>
      <c r="AC214" s="39" t="s">
        <v>5118</v>
      </c>
      <c r="AD214" s="14"/>
      <c r="AE214" s="9"/>
      <c r="AF214" s="9"/>
      <c r="AG214" s="28"/>
      <c r="AH214" s="28"/>
      <c r="AI214" s="28"/>
      <c r="AJ214" s="28"/>
      <c r="AK214" s="28"/>
      <c r="AL214" s="28"/>
      <c r="AM214" s="28"/>
      <c r="AN214" s="28"/>
    </row>
    <row r="215" ht="30.75" customHeight="1">
      <c r="A215" s="91" t="s">
        <v>2230</v>
      </c>
      <c r="B215" s="47" t="s">
        <v>1200</v>
      </c>
      <c r="C215" s="46"/>
      <c r="D215" s="46"/>
      <c r="E215" s="46"/>
      <c r="F215" s="46"/>
      <c r="G215" s="46"/>
      <c r="H215" s="46"/>
      <c r="I215" s="46"/>
      <c r="J215" s="46"/>
      <c r="K215" s="46"/>
      <c r="L215" s="46"/>
      <c r="M215" s="46"/>
      <c r="N215" s="39" t="s">
        <v>5121</v>
      </c>
      <c r="O215" s="46"/>
      <c r="P215" s="39" t="s">
        <v>5122</v>
      </c>
      <c r="Q215" s="102">
        <v>6.15244003E9</v>
      </c>
      <c r="R215" s="125" t="str">
        <f>HYPERLINK("mailto:jgillum@manierherod.com#","jgillum@manierherod.com")</f>
        <v>jgillum@manierherod.com</v>
      </c>
      <c r="S215" s="102">
        <v>6.152424203E9</v>
      </c>
      <c r="T215" s="73" t="s">
        <v>5126</v>
      </c>
      <c r="U215" s="73" t="s">
        <v>2238</v>
      </c>
      <c r="V215" s="93" t="s">
        <v>2230</v>
      </c>
      <c r="W215" s="93" t="s">
        <v>5127</v>
      </c>
      <c r="X215" s="75"/>
      <c r="Y215" s="98"/>
      <c r="Z215" s="100"/>
      <c r="AA215" s="100"/>
      <c r="AB215" s="100"/>
      <c r="AC215" s="39" t="s">
        <v>773</v>
      </c>
      <c r="AD215" s="14"/>
      <c r="AE215" s="9"/>
      <c r="AF215" s="9"/>
      <c r="AG215" s="28"/>
      <c r="AH215" s="28"/>
      <c r="AI215" s="28"/>
      <c r="AJ215" s="28"/>
      <c r="AK215" s="28"/>
      <c r="AL215" s="28"/>
      <c r="AM215" s="28"/>
      <c r="AN215" s="28"/>
    </row>
    <row r="216" ht="31.5" customHeight="1">
      <c r="A216" s="91" t="s">
        <v>133</v>
      </c>
      <c r="B216" s="122" t="s">
        <v>5139</v>
      </c>
      <c r="C216" s="124"/>
      <c r="D216" s="124"/>
      <c r="E216" s="124"/>
      <c r="F216" s="124"/>
      <c r="G216" s="124"/>
      <c r="H216" s="124"/>
      <c r="I216" s="124"/>
      <c r="J216" s="124"/>
      <c r="K216" s="124"/>
      <c r="L216" s="124"/>
      <c r="M216" s="124"/>
      <c r="N216" s="39" t="s">
        <v>5141</v>
      </c>
      <c r="O216" s="47">
        <v>31838.0</v>
      </c>
      <c r="P216" s="123" t="s">
        <v>5143</v>
      </c>
      <c r="Q216" s="93" t="s">
        <v>5144</v>
      </c>
      <c r="R216" s="55" t="str">
        <f>HYPERLINK("mailto:jdowns@downsstanford.com#","jdowns@downsstanford.com")</f>
        <v>jdowns@downsstanford.com</v>
      </c>
      <c r="S216" s="93" t="s">
        <v>5147</v>
      </c>
      <c r="T216" s="73" t="s">
        <v>5148</v>
      </c>
      <c r="U216" s="73" t="s">
        <v>249</v>
      </c>
      <c r="V216" s="93" t="s">
        <v>133</v>
      </c>
      <c r="W216" s="96">
        <v>75201.0</v>
      </c>
      <c r="X216" s="55" t="str">
        <f>HYPERLINK("http://www.downsstanford.com/#","www.downsstanford.com")</f>
        <v>www.downsstanford.com</v>
      </c>
      <c r="Y216" s="201"/>
      <c r="Z216" s="100">
        <v>175.0</v>
      </c>
      <c r="AA216" s="100">
        <v>150.0</v>
      </c>
      <c r="AB216" s="100">
        <v>75.0</v>
      </c>
      <c r="AC216" s="39" t="s">
        <v>5171</v>
      </c>
      <c r="AD216" s="14"/>
      <c r="AE216" s="9"/>
      <c r="AF216" s="9"/>
      <c r="AG216" s="28"/>
      <c r="AH216" s="28"/>
      <c r="AI216" s="28"/>
      <c r="AJ216" s="28"/>
      <c r="AK216" s="28"/>
      <c r="AL216" s="28"/>
      <c r="AM216" s="28"/>
      <c r="AN216" s="28"/>
    </row>
    <row r="217" ht="33.75" customHeight="1">
      <c r="A217" s="91" t="s">
        <v>133</v>
      </c>
      <c r="B217" s="46"/>
      <c r="C217" s="46"/>
      <c r="D217" s="46"/>
      <c r="E217" s="46"/>
      <c r="F217" s="46"/>
      <c r="G217" s="46"/>
      <c r="H217" s="46"/>
      <c r="I217" s="46"/>
      <c r="J217" s="46"/>
      <c r="K217" s="46"/>
      <c r="L217" s="46"/>
      <c r="M217" s="46"/>
      <c r="N217" s="39" t="s">
        <v>5174</v>
      </c>
      <c r="O217" s="47">
        <v>33030.0</v>
      </c>
      <c r="P217" s="39" t="s">
        <v>5175</v>
      </c>
      <c r="Q217" s="47" t="s">
        <v>5176</v>
      </c>
      <c r="R217" s="125" t="str">
        <f>HYPERLINK("mailto:rocky.feemster@tbjbs.com#","rocky.feemster@tbjbs.com")</f>
        <v>rocky.feemster@tbjbs.com</v>
      </c>
      <c r="S217" s="47" t="s">
        <v>5184</v>
      </c>
      <c r="T217" s="39" t="s">
        <v>5185</v>
      </c>
      <c r="U217" s="39" t="s">
        <v>249</v>
      </c>
      <c r="V217" s="47" t="s">
        <v>133</v>
      </c>
      <c r="W217" s="47" t="s">
        <v>5186</v>
      </c>
      <c r="X217" s="125" t="str">
        <f>HYPERLINK("http://www.touchstonelaw.com/#","www.touchstonelaw.com")</f>
        <v>www.touchstonelaw.com</v>
      </c>
      <c r="Y217" s="202">
        <v>40906.0</v>
      </c>
      <c r="Z217" s="39" t="s">
        <v>5195</v>
      </c>
      <c r="AA217" s="100">
        <v>140.0</v>
      </c>
      <c r="AB217" s="100">
        <v>70.0</v>
      </c>
      <c r="AC217" s="39" t="s">
        <v>5196</v>
      </c>
      <c r="AD217" s="14"/>
      <c r="AE217" s="9"/>
      <c r="AF217" s="9"/>
      <c r="AG217" s="28"/>
      <c r="AH217" s="28"/>
      <c r="AI217" s="28"/>
      <c r="AJ217" s="28"/>
      <c r="AK217" s="28"/>
      <c r="AL217" s="28"/>
      <c r="AM217" s="28"/>
      <c r="AN217" s="28"/>
    </row>
    <row r="218" ht="28.5" customHeight="1">
      <c r="A218" s="39" t="s">
        <v>133</v>
      </c>
      <c r="B218" s="47" t="s">
        <v>1200</v>
      </c>
      <c r="C218" s="46"/>
      <c r="D218" s="46"/>
      <c r="E218" s="46"/>
      <c r="F218" s="46"/>
      <c r="G218" s="46"/>
      <c r="H218" s="46"/>
      <c r="I218" s="46"/>
      <c r="J218" s="46"/>
      <c r="K218" s="46"/>
      <c r="L218" s="46"/>
      <c r="M218" s="46"/>
      <c r="N218" s="39" t="s">
        <v>5199</v>
      </c>
      <c r="O218" s="46"/>
      <c r="P218" s="39" t="s">
        <v>5200</v>
      </c>
      <c r="Q218" s="102">
        <v>2.812188888E9</v>
      </c>
      <c r="R218" s="55" t="str">
        <f>HYPERLINK("mailto:cupplesjd@comcast.net#","cupplesjd@comcast.net")</f>
        <v>cupplesjd@comcast.net</v>
      </c>
      <c r="S218" s="102"/>
      <c r="T218" s="73" t="s">
        <v>5204</v>
      </c>
      <c r="U218" s="73" t="s">
        <v>154</v>
      </c>
      <c r="V218" s="93" t="s">
        <v>133</v>
      </c>
      <c r="W218" s="96">
        <v>77058.0</v>
      </c>
      <c r="X218" s="127"/>
      <c r="Y218" s="201"/>
      <c r="Z218" s="100"/>
      <c r="AA218" s="100"/>
      <c r="AB218" s="100"/>
      <c r="AC218" s="39" t="s">
        <v>773</v>
      </c>
      <c r="AD218" s="14"/>
      <c r="AE218" s="9"/>
      <c r="AF218" s="9"/>
      <c r="AG218" s="28"/>
      <c r="AH218" s="28"/>
      <c r="AI218" s="28"/>
      <c r="AJ218" s="28"/>
      <c r="AK218" s="28"/>
      <c r="AL218" s="28"/>
      <c r="AM218" s="28"/>
      <c r="AN218" s="28"/>
    </row>
    <row r="219" ht="14.25" customHeight="1">
      <c r="A219" s="39" t="s">
        <v>133</v>
      </c>
      <c r="B219" s="47" t="s">
        <v>1200</v>
      </c>
      <c r="C219" s="46"/>
      <c r="D219" s="46"/>
      <c r="E219" s="46"/>
      <c r="F219" s="46"/>
      <c r="G219" s="46"/>
      <c r="H219" s="46"/>
      <c r="I219" s="46"/>
      <c r="J219" s="46"/>
      <c r="K219" s="46"/>
      <c r="L219" s="46"/>
      <c r="M219" s="46"/>
      <c r="N219" s="39" t="s">
        <v>5234</v>
      </c>
      <c r="O219" s="46"/>
      <c r="P219" s="39" t="s">
        <v>5235</v>
      </c>
      <c r="Q219" s="102">
        <v>2.1073666E9</v>
      </c>
      <c r="R219" s="55" t="str">
        <f>HYPERLINK("mailto:rwhite@langleybanack.com#","rwhite@langleybanack.com")</f>
        <v>rwhite@langleybanack.com</v>
      </c>
      <c r="S219" s="102">
        <v>2.1073666E9</v>
      </c>
      <c r="T219" s="73" t="s">
        <v>5244</v>
      </c>
      <c r="U219" s="73" t="s">
        <v>1888</v>
      </c>
      <c r="V219" s="93" t="s">
        <v>133</v>
      </c>
      <c r="W219" s="96">
        <v>78212.0</v>
      </c>
      <c r="X219" s="127"/>
      <c r="Y219" s="201"/>
      <c r="Z219" s="100"/>
      <c r="AA219" s="100"/>
      <c r="AB219" s="100"/>
      <c r="AC219" s="39" t="s">
        <v>773</v>
      </c>
      <c r="AD219" s="14"/>
      <c r="AE219" s="9"/>
      <c r="AF219" s="9"/>
      <c r="AG219" s="28"/>
      <c r="AH219" s="28"/>
      <c r="AI219" s="28"/>
      <c r="AJ219" s="28"/>
      <c r="AK219" s="28"/>
      <c r="AL219" s="28"/>
      <c r="AM219" s="28"/>
      <c r="AN219" s="28"/>
    </row>
    <row r="220" ht="14.25" customHeight="1">
      <c r="A220" s="39" t="s">
        <v>133</v>
      </c>
      <c r="B220" s="47" t="s">
        <v>1200</v>
      </c>
      <c r="C220" s="46"/>
      <c r="D220" s="46"/>
      <c r="E220" s="46"/>
      <c r="F220" s="46"/>
      <c r="G220" s="46"/>
      <c r="H220" s="46"/>
      <c r="I220" s="46"/>
      <c r="J220" s="46"/>
      <c r="K220" s="46"/>
      <c r="L220" s="46"/>
      <c r="M220" s="46"/>
      <c r="N220" s="39" t="s">
        <v>5257</v>
      </c>
      <c r="O220" s="46"/>
      <c r="P220" s="39" t="s">
        <v>5259</v>
      </c>
      <c r="Q220" s="102">
        <v>2.146514722E9</v>
      </c>
      <c r="R220" s="55" t="str">
        <f>HYPERLINK("mailto:christopher.ward@strasburger.com#","christopher.ward@strasburger.com")</f>
        <v>christopher.ward@strasburger.com</v>
      </c>
      <c r="S220" s="102">
        <v>2.146594108E9</v>
      </c>
      <c r="T220" s="73" t="s">
        <v>5261</v>
      </c>
      <c r="U220" s="73" t="s">
        <v>249</v>
      </c>
      <c r="V220" s="93" t="s">
        <v>133</v>
      </c>
      <c r="W220" s="93" t="s">
        <v>5276</v>
      </c>
      <c r="X220" s="127"/>
      <c r="Y220" s="201"/>
      <c r="Z220" s="100"/>
      <c r="AA220" s="100"/>
      <c r="AB220" s="100"/>
      <c r="AC220" s="39" t="s">
        <v>773</v>
      </c>
      <c r="AD220" s="14"/>
      <c r="AE220" s="9"/>
      <c r="AF220" s="9"/>
      <c r="AG220" s="28"/>
      <c r="AH220" s="28"/>
      <c r="AI220" s="28"/>
      <c r="AJ220" s="28"/>
      <c r="AK220" s="28"/>
      <c r="AL220" s="28"/>
      <c r="AM220" s="28"/>
      <c r="AN220" s="28"/>
    </row>
    <row r="221" ht="14.25" customHeight="1">
      <c r="A221" s="39" t="s">
        <v>133</v>
      </c>
      <c r="B221" s="47" t="s">
        <v>1200</v>
      </c>
      <c r="C221" s="46"/>
      <c r="D221" s="46"/>
      <c r="E221" s="46"/>
      <c r="F221" s="46"/>
      <c r="G221" s="46"/>
      <c r="H221" s="46"/>
      <c r="I221" s="46"/>
      <c r="J221" s="46"/>
      <c r="K221" s="46"/>
      <c r="L221" s="46"/>
      <c r="M221" s="46"/>
      <c r="N221" s="39" t="s">
        <v>5278</v>
      </c>
      <c r="O221" s="46"/>
      <c r="P221" s="39" t="s">
        <v>5279</v>
      </c>
      <c r="Q221" s="102">
        <v>7.136510111E9</v>
      </c>
      <c r="R221" s="55" t="str">
        <f>HYPERLINK("mailto:pgaas@coatsrose.com#","pgaas@coatsrose.com")</f>
        <v>pgaas@coatsrose.com</v>
      </c>
      <c r="S221" s="102">
        <v>7.13651022E9</v>
      </c>
      <c r="T221" s="73" t="s">
        <v>5283</v>
      </c>
      <c r="U221" s="73" t="s">
        <v>154</v>
      </c>
      <c r="V221" s="93" t="s">
        <v>133</v>
      </c>
      <c r="W221" s="96">
        <v>77046.0</v>
      </c>
      <c r="X221" s="127"/>
      <c r="Y221" s="201"/>
      <c r="Z221" s="100"/>
      <c r="AA221" s="100"/>
      <c r="AB221" s="100"/>
      <c r="AC221" s="39" t="s">
        <v>773</v>
      </c>
      <c r="AD221" s="14"/>
      <c r="AE221" s="9"/>
      <c r="AF221" s="9"/>
      <c r="AG221" s="28"/>
      <c r="AH221" s="28"/>
      <c r="AI221" s="28"/>
      <c r="AJ221" s="28"/>
      <c r="AK221" s="28"/>
      <c r="AL221" s="28"/>
      <c r="AM221" s="28"/>
      <c r="AN221" s="28"/>
    </row>
    <row r="222" ht="14.25" customHeight="1">
      <c r="A222" s="91" t="s">
        <v>5285</v>
      </c>
      <c r="B222" s="106" t="s">
        <v>5286</v>
      </c>
      <c r="C222" s="107"/>
      <c r="D222" s="107"/>
      <c r="E222" s="107"/>
      <c r="F222" s="107"/>
      <c r="G222" s="107"/>
      <c r="H222" s="107"/>
      <c r="I222" s="107"/>
      <c r="J222" s="107"/>
      <c r="K222" s="107"/>
      <c r="L222" s="107"/>
      <c r="M222" s="107"/>
      <c r="N222" s="39" t="s">
        <v>5287</v>
      </c>
      <c r="O222" s="47">
        <v>31188.0</v>
      </c>
      <c r="P222" s="39" t="s">
        <v>5288</v>
      </c>
      <c r="Q222" s="93" t="s">
        <v>5289</v>
      </c>
      <c r="R222" s="125" t="str">
        <f>HYPERLINK("mailto:BBrown@DonatoMinxBrown.com#","BBrown@DonatoMinxBrown.com")</f>
        <v>BBrown@DonatoMinxBrown.com</v>
      </c>
      <c r="S222" s="93" t="s">
        <v>1260</v>
      </c>
      <c r="T222" s="73" t="s">
        <v>5295</v>
      </c>
      <c r="U222" s="73" t="s">
        <v>154</v>
      </c>
      <c r="V222" s="93" t="s">
        <v>133</v>
      </c>
      <c r="W222" s="96">
        <v>77027.0</v>
      </c>
      <c r="X222" s="55" t="str">
        <f>HYPERLINK("http://www.donatominxbrown.com/#","www.donatominxbrown.com")</f>
        <v>www.donatominxbrown.com</v>
      </c>
      <c r="Y222" s="98">
        <v>40490.0</v>
      </c>
      <c r="Z222" s="100">
        <v>190.0</v>
      </c>
      <c r="AA222" s="100">
        <v>165.0</v>
      </c>
      <c r="AB222" s="100">
        <v>100.0</v>
      </c>
      <c r="AC222" s="186" t="s">
        <v>5301</v>
      </c>
      <c r="AD222" s="14"/>
      <c r="AE222" s="9"/>
      <c r="AF222" s="9"/>
      <c r="AG222" s="28"/>
      <c r="AH222" s="28"/>
      <c r="AI222" s="28"/>
      <c r="AJ222" s="28"/>
      <c r="AK222" s="28"/>
      <c r="AL222" s="28"/>
      <c r="AM222" s="28"/>
      <c r="AN222" s="28"/>
    </row>
    <row r="223" ht="14.25" customHeight="1">
      <c r="A223" s="39" t="s">
        <v>5285</v>
      </c>
      <c r="B223" s="47" t="s">
        <v>1472</v>
      </c>
      <c r="C223" s="46"/>
      <c r="D223" s="46"/>
      <c r="E223" s="46"/>
      <c r="F223" s="46"/>
      <c r="G223" s="46"/>
      <c r="H223" s="46"/>
      <c r="I223" s="46"/>
      <c r="J223" s="46"/>
      <c r="K223" s="46"/>
      <c r="L223" s="46"/>
      <c r="M223" s="46"/>
      <c r="N223" s="39" t="s">
        <v>5302</v>
      </c>
      <c r="O223" s="47">
        <v>29824.0</v>
      </c>
      <c r="P223" s="123" t="s">
        <v>5303</v>
      </c>
      <c r="Q223" s="93" t="s">
        <v>5305</v>
      </c>
      <c r="R223" s="55" t="str">
        <f>HYPERLINK("mailto:dje@lorancethompson.com#","dje@lorancethompson.com")</f>
        <v>dje@lorancethompson.com</v>
      </c>
      <c r="S223" s="93" t="s">
        <v>5311</v>
      </c>
      <c r="T223" s="73" t="s">
        <v>5313</v>
      </c>
      <c r="U223" s="73" t="s">
        <v>154</v>
      </c>
      <c r="V223" s="93" t="s">
        <v>133</v>
      </c>
      <c r="W223" s="96">
        <v>77092.0</v>
      </c>
      <c r="X223" s="55" t="str">
        <f>HYPERLINK("http://www.lorancethompson.com/#","www.lorancethompson.com")</f>
        <v>www.lorancethompson.com</v>
      </c>
      <c r="Y223" s="201"/>
      <c r="Z223" s="100">
        <v>200.0</v>
      </c>
      <c r="AA223" s="100">
        <v>180.0</v>
      </c>
      <c r="AB223" s="100">
        <v>88.0</v>
      </c>
      <c r="AC223" s="39" t="s">
        <v>5315</v>
      </c>
      <c r="AD223" s="14"/>
      <c r="AE223" s="9"/>
      <c r="AF223" s="9"/>
      <c r="AG223" s="28"/>
      <c r="AH223" s="28"/>
      <c r="AI223" s="28"/>
      <c r="AJ223" s="28"/>
      <c r="AK223" s="28"/>
      <c r="AL223" s="28"/>
      <c r="AM223" s="28"/>
      <c r="AN223" s="28"/>
    </row>
    <row r="224" ht="57.0" customHeight="1">
      <c r="A224" s="91" t="s">
        <v>2424</v>
      </c>
      <c r="B224" s="47" t="s">
        <v>5316</v>
      </c>
      <c r="C224" s="46"/>
      <c r="D224" s="46"/>
      <c r="E224" s="46"/>
      <c r="F224" s="46"/>
      <c r="G224" s="46"/>
      <c r="H224" s="46"/>
      <c r="I224" s="46"/>
      <c r="J224" s="46"/>
      <c r="K224" s="46"/>
      <c r="L224" s="46"/>
      <c r="M224" s="46"/>
      <c r="N224" s="39" t="s">
        <v>5317</v>
      </c>
      <c r="O224" s="47">
        <v>9976.0</v>
      </c>
      <c r="P224" s="39" t="s">
        <v>5319</v>
      </c>
      <c r="Q224" s="102">
        <v>8.015317733E9</v>
      </c>
      <c r="R224" s="55" t="str">
        <f>HYPERLINK("mailto:bberrett@berrettandassoc.com#","bberrett@berrettandassoc.com")</f>
        <v>bberrett@berrettandassoc.com</v>
      </c>
      <c r="S224" s="102">
        <v>8.015317711E9</v>
      </c>
      <c r="T224" s="73" t="s">
        <v>5322</v>
      </c>
      <c r="U224" s="73" t="s">
        <v>2432</v>
      </c>
      <c r="V224" s="93" t="s">
        <v>2424</v>
      </c>
      <c r="W224" s="96">
        <v>84111.0</v>
      </c>
      <c r="X224" s="55" t="str">
        <f>HYPERLINK("http://www.berrettandtaylor.com/#","http://www.berrettandtaylor.com/")</f>
        <v>http://www.berrettandtaylor.com/</v>
      </c>
      <c r="Y224" s="98">
        <v>40214.0</v>
      </c>
      <c r="Z224" s="100">
        <v>170.0</v>
      </c>
      <c r="AA224" s="100">
        <v>170.0</v>
      </c>
      <c r="AB224" s="100">
        <v>75.0</v>
      </c>
      <c r="AC224" s="40"/>
      <c r="AD224" s="14"/>
      <c r="AE224" s="9"/>
      <c r="AF224" s="9"/>
      <c r="AG224" s="28"/>
      <c r="AH224" s="28"/>
      <c r="AI224" s="28"/>
      <c r="AJ224" s="28"/>
      <c r="AK224" s="28"/>
      <c r="AL224" s="28"/>
      <c r="AM224" s="28"/>
      <c r="AN224" s="28"/>
    </row>
    <row r="225" ht="16.5" customHeight="1">
      <c r="A225" s="91" t="s">
        <v>2424</v>
      </c>
      <c r="B225" s="47">
        <v>1.0</v>
      </c>
      <c r="C225" s="46"/>
      <c r="D225" s="46"/>
      <c r="E225" s="46"/>
      <c r="F225" s="46"/>
      <c r="G225" s="46"/>
      <c r="H225" s="46"/>
      <c r="I225" s="46"/>
      <c r="J225" s="46"/>
      <c r="K225" s="46"/>
      <c r="L225" s="46"/>
      <c r="M225" s="46"/>
      <c r="N225" s="39" t="s">
        <v>5334</v>
      </c>
      <c r="O225" s="47">
        <v>35160.0</v>
      </c>
      <c r="P225" s="39" t="s">
        <v>5335</v>
      </c>
      <c r="Q225" s="102">
        <v>8.0152132E9</v>
      </c>
      <c r="R225" s="55" t="str">
        <f>HYPERLINK("mailto:aedwards@joneswaldo.com#","aedwards@joneswaldo.com")</f>
        <v>aedwards@joneswaldo.com</v>
      </c>
      <c r="S225" s="102">
        <v>8.013280537E9</v>
      </c>
      <c r="T225" s="73" t="s">
        <v>5351</v>
      </c>
      <c r="U225" s="73" t="s">
        <v>2432</v>
      </c>
      <c r="V225" s="93" t="s">
        <v>2424</v>
      </c>
      <c r="W225" s="96">
        <v>84101.0</v>
      </c>
      <c r="X225" s="73" t="s">
        <v>5353</v>
      </c>
      <c r="Y225" s="98">
        <v>40107.0</v>
      </c>
      <c r="Z225" s="100">
        <v>165.0</v>
      </c>
      <c r="AA225" s="100">
        <v>140.0</v>
      </c>
      <c r="AB225" s="100">
        <v>75.0</v>
      </c>
      <c r="AC225" s="39" t="s">
        <v>187</v>
      </c>
      <c r="AD225" s="14"/>
      <c r="AE225" s="9"/>
      <c r="AF225" s="9"/>
      <c r="AG225" s="28"/>
      <c r="AH225" s="28"/>
      <c r="AI225" s="28"/>
      <c r="AJ225" s="28"/>
      <c r="AK225" s="28"/>
      <c r="AL225" s="28"/>
      <c r="AM225" s="28"/>
      <c r="AN225" s="28"/>
    </row>
    <row r="226" ht="16.5" customHeight="1">
      <c r="A226" s="91" t="s">
        <v>2424</v>
      </c>
      <c r="B226" s="47" t="s">
        <v>1200</v>
      </c>
      <c r="C226" s="46"/>
      <c r="D226" s="46"/>
      <c r="E226" s="46"/>
      <c r="F226" s="46"/>
      <c r="G226" s="46"/>
      <c r="H226" s="46"/>
      <c r="I226" s="46"/>
      <c r="J226" s="46"/>
      <c r="K226" s="46"/>
      <c r="L226" s="46"/>
      <c r="M226" s="46"/>
      <c r="N226" s="39" t="s">
        <v>5355</v>
      </c>
      <c r="O226" s="46"/>
      <c r="P226" s="39" t="s">
        <v>5357</v>
      </c>
      <c r="Q226" s="102">
        <v>8.015219E9</v>
      </c>
      <c r="R226" s="55" t="str">
        <f>HYPERLINK("mailto:dslaughter@scmlaw.com#","dslaughter@scmlaw.com")</f>
        <v>dslaughter@scmlaw.com</v>
      </c>
      <c r="S226" s="102">
        <v>8.0136304E9</v>
      </c>
      <c r="T226" s="73" t="s">
        <v>5366</v>
      </c>
      <c r="U226" s="73" t="s">
        <v>2432</v>
      </c>
      <c r="V226" s="93" t="s">
        <v>2424</v>
      </c>
      <c r="W226" s="96">
        <v>84145.0</v>
      </c>
      <c r="X226" s="75"/>
      <c r="Y226" s="98"/>
      <c r="Z226" s="100"/>
      <c r="AA226" s="100"/>
      <c r="AB226" s="100"/>
      <c r="AC226" s="39" t="s">
        <v>773</v>
      </c>
      <c r="AD226" s="14"/>
      <c r="AE226" s="9"/>
      <c r="AF226" s="9"/>
      <c r="AG226" s="28"/>
      <c r="AH226" s="28"/>
      <c r="AI226" s="28"/>
      <c r="AJ226" s="28"/>
      <c r="AK226" s="28"/>
      <c r="AL226" s="28"/>
      <c r="AM226" s="28"/>
      <c r="AN226" s="28"/>
    </row>
    <row r="227" ht="16.5" customHeight="1">
      <c r="A227" s="91" t="s">
        <v>111</v>
      </c>
      <c r="B227" s="47" t="s">
        <v>5375</v>
      </c>
      <c r="C227" s="46"/>
      <c r="D227" s="46"/>
      <c r="E227" s="46"/>
      <c r="F227" s="46"/>
      <c r="G227" s="46"/>
      <c r="H227" s="46"/>
      <c r="I227" s="46"/>
      <c r="J227" s="46"/>
      <c r="K227" s="46"/>
      <c r="L227" s="46"/>
      <c r="M227" s="46"/>
      <c r="N227" s="39" t="s">
        <v>5379</v>
      </c>
      <c r="O227" s="47">
        <v>35055.0</v>
      </c>
      <c r="P227" s="39" t="s">
        <v>5381</v>
      </c>
      <c r="Q227" s="93" t="s">
        <v>5387</v>
      </c>
      <c r="R227" s="55" t="str">
        <f>HYPERLINK("mailto:jwbarkley@morinandbarkley.com#","jwbarkley@morinandbarkley.com")</f>
        <v>jwbarkley@morinandbarkley.com</v>
      </c>
      <c r="S227" s="93" t="s">
        <v>5390</v>
      </c>
      <c r="T227" s="73" t="s">
        <v>5392</v>
      </c>
      <c r="U227" s="73" t="s">
        <v>5396</v>
      </c>
      <c r="V227" s="93" t="s">
        <v>111</v>
      </c>
      <c r="W227" s="96">
        <v>22902.0</v>
      </c>
      <c r="X227" s="55" t="str">
        <f>HYPERLINK("http://www.morinandbarkley.com/#","http://www.morinandbarkley.com/")</f>
        <v>http://www.morinandbarkley.com/</v>
      </c>
      <c r="Y227" s="98">
        <v>39241.0</v>
      </c>
      <c r="Z227" s="100">
        <v>175.0</v>
      </c>
      <c r="AA227" s="100">
        <v>145.0</v>
      </c>
      <c r="AB227" s="100">
        <v>75.0</v>
      </c>
      <c r="AC227" s="40"/>
      <c r="AD227" s="14"/>
      <c r="AE227" s="9"/>
      <c r="AF227" s="9"/>
      <c r="AG227" s="28"/>
      <c r="AH227" s="28"/>
      <c r="AI227" s="28"/>
      <c r="AJ227" s="28"/>
      <c r="AK227" s="28"/>
      <c r="AL227" s="28"/>
      <c r="AM227" s="28"/>
      <c r="AN227" s="28"/>
    </row>
    <row r="228" ht="30.0" customHeight="1">
      <c r="A228" s="91" t="s">
        <v>111</v>
      </c>
      <c r="B228" s="131">
        <v>2.0</v>
      </c>
      <c r="C228" s="132"/>
      <c r="D228" s="132"/>
      <c r="E228" s="132"/>
      <c r="F228" s="132"/>
      <c r="G228" s="132"/>
      <c r="H228" s="132"/>
      <c r="I228" s="132"/>
      <c r="J228" s="132"/>
      <c r="K228" s="132"/>
      <c r="L228" s="132"/>
      <c r="M228" s="132"/>
      <c r="N228" s="91" t="s">
        <v>5408</v>
      </c>
      <c r="O228" s="131">
        <v>9487.0</v>
      </c>
      <c r="P228" s="91" t="s">
        <v>5409</v>
      </c>
      <c r="Q228" s="133" t="s">
        <v>5410</v>
      </c>
      <c r="R228" s="134" t="str">
        <f>HYPERLINK("mailto:jfranklin@taylorwalkerlaw.com#","jfranklin@taylorwalkerlaw.com")</f>
        <v>jfranklin@taylorwalkerlaw.com</v>
      </c>
      <c r="S228" s="133" t="s">
        <v>5412</v>
      </c>
      <c r="T228" s="135" t="s">
        <v>5413</v>
      </c>
      <c r="U228" s="135" t="s">
        <v>2406</v>
      </c>
      <c r="V228" s="133" t="s">
        <v>111</v>
      </c>
      <c r="W228" s="178">
        <v>23510.0</v>
      </c>
      <c r="X228" s="134" t="str">
        <f>HYPERLINK("http://www.taylorwalkerlaw.com/#","www.taylorwalkerlaw.com")</f>
        <v>www.taylorwalkerlaw.com</v>
      </c>
      <c r="Y228" s="136">
        <v>40991.0</v>
      </c>
      <c r="Z228" s="137">
        <v>200.0</v>
      </c>
      <c r="AA228" s="137">
        <v>175.0</v>
      </c>
      <c r="AB228" s="100">
        <v>75.0</v>
      </c>
      <c r="AC228" s="189"/>
      <c r="AD228" s="14"/>
      <c r="AE228" s="9"/>
      <c r="AF228" s="9"/>
      <c r="AG228" s="28"/>
      <c r="AH228" s="28"/>
      <c r="AI228" s="28"/>
      <c r="AJ228" s="28"/>
      <c r="AK228" s="28"/>
      <c r="AL228" s="28"/>
      <c r="AM228" s="28"/>
      <c r="AN228" s="28"/>
    </row>
    <row r="229" ht="30.0" customHeight="1">
      <c r="A229" s="91" t="s">
        <v>111</v>
      </c>
      <c r="B229" s="131" t="s">
        <v>1200</v>
      </c>
      <c r="C229" s="132"/>
      <c r="D229" s="132"/>
      <c r="E229" s="132"/>
      <c r="F229" s="132"/>
      <c r="G229" s="132"/>
      <c r="H229" s="132"/>
      <c r="I229" s="132"/>
      <c r="J229" s="132"/>
      <c r="K229" s="132"/>
      <c r="L229" s="132"/>
      <c r="M229" s="132"/>
      <c r="N229" s="91" t="s">
        <v>5426</v>
      </c>
      <c r="O229" s="132"/>
      <c r="P229" s="91" t="s">
        <v>5427</v>
      </c>
      <c r="Q229" s="177">
        <v>8.046481636E9</v>
      </c>
      <c r="R229" s="134" t="str">
        <f>HYPERLINK("mailto:mhardy@sandsanderson.com#","mhardy@sandsanderson.com")</f>
        <v>mhardy@sandsanderson.com</v>
      </c>
      <c r="S229" s="177">
        <v>8.017832926E9</v>
      </c>
      <c r="T229" s="135" t="s">
        <v>5428</v>
      </c>
      <c r="U229" s="135" t="s">
        <v>122</v>
      </c>
      <c r="V229" s="133" t="s">
        <v>111</v>
      </c>
      <c r="W229" s="133" t="s">
        <v>123</v>
      </c>
      <c r="X229" s="194"/>
      <c r="Y229" s="136"/>
      <c r="Z229" s="137"/>
      <c r="AA229" s="137"/>
      <c r="AB229" s="100"/>
      <c r="AC229" s="91" t="s">
        <v>773</v>
      </c>
      <c r="AD229" s="14"/>
      <c r="AE229" s="9"/>
      <c r="AF229" s="9"/>
      <c r="AG229" s="28"/>
      <c r="AH229" s="28"/>
      <c r="AI229" s="28"/>
      <c r="AJ229" s="28"/>
      <c r="AK229" s="28"/>
      <c r="AL229" s="28"/>
      <c r="AM229" s="28"/>
      <c r="AN229" s="28"/>
    </row>
    <row r="230" ht="30.0" customHeight="1">
      <c r="A230" s="91" t="s">
        <v>5429</v>
      </c>
      <c r="B230" s="47" t="s">
        <v>1200</v>
      </c>
      <c r="C230" s="46"/>
      <c r="D230" s="46"/>
      <c r="E230" s="46"/>
      <c r="F230" s="46"/>
      <c r="G230" s="46"/>
      <c r="H230" s="46"/>
      <c r="I230" s="46"/>
      <c r="J230" s="46"/>
      <c r="K230" s="46"/>
      <c r="L230" s="46"/>
      <c r="M230" s="46"/>
      <c r="N230" s="39" t="s">
        <v>1977</v>
      </c>
      <c r="O230" s="46"/>
      <c r="P230" s="39" t="s">
        <v>1978</v>
      </c>
      <c r="Q230" s="102">
        <v>2.027198241E9</v>
      </c>
      <c r="R230" s="125" t="str">
        <f>HYPERLINK("mailto:dpatin@bradleyarant.com;mkoplan@bradleyarant.com#","dpatin@bradleyarant.com;mkoplan@bradleyarant.com")</f>
        <v>dpatin@bradleyarant.com;mkoplan@bradleyarant.com</v>
      </c>
      <c r="S230" s="102">
        <v>2.023471684E9</v>
      </c>
      <c r="T230" s="73" t="s">
        <v>1981</v>
      </c>
      <c r="U230" s="73" t="s">
        <v>413</v>
      </c>
      <c r="V230" s="93" t="s">
        <v>406</v>
      </c>
      <c r="W230" s="96">
        <v>20036.0</v>
      </c>
      <c r="X230" s="75"/>
      <c r="Y230" s="98"/>
      <c r="Z230" s="100"/>
      <c r="AA230" s="100"/>
      <c r="AB230" s="100"/>
      <c r="AC230" s="39" t="s">
        <v>773</v>
      </c>
      <c r="AD230" s="138"/>
      <c r="AE230" s="139"/>
      <c r="AF230" s="139"/>
      <c r="AG230" s="28"/>
      <c r="AH230" s="28"/>
      <c r="AI230" s="28"/>
      <c r="AJ230" s="28"/>
      <c r="AK230" s="28"/>
      <c r="AL230" s="28"/>
      <c r="AM230" s="28"/>
      <c r="AN230" s="28"/>
    </row>
    <row r="231" ht="53.25" customHeight="1">
      <c r="A231" s="91" t="s">
        <v>3992</v>
      </c>
      <c r="B231" s="47">
        <v>0.0</v>
      </c>
      <c r="C231" s="46"/>
      <c r="D231" s="46"/>
      <c r="E231" s="46"/>
      <c r="F231" s="46"/>
      <c r="G231" s="46"/>
      <c r="H231" s="46"/>
      <c r="I231" s="46"/>
      <c r="J231" s="46"/>
      <c r="K231" s="46"/>
      <c r="L231" s="46"/>
      <c r="M231" s="46"/>
      <c r="N231" s="39" t="s">
        <v>5436</v>
      </c>
      <c r="O231" s="47">
        <v>17318.0</v>
      </c>
      <c r="P231" s="39" t="s">
        <v>5437</v>
      </c>
      <c r="Q231" s="102">
        <v>8.027752361E9</v>
      </c>
      <c r="R231" s="55" t="str">
        <f>HYPERLINK("mailto:bob@reisurso.com#","bob@reisurso.com")</f>
        <v>bob@reisurso.com</v>
      </c>
      <c r="S231" s="102">
        <v>8.027750739E9</v>
      </c>
      <c r="T231" s="73" t="s">
        <v>5445</v>
      </c>
      <c r="U231" s="73" t="s">
        <v>5446</v>
      </c>
      <c r="V231" s="93" t="s">
        <v>3992</v>
      </c>
      <c r="W231" s="96">
        <v>5702.0</v>
      </c>
      <c r="X231" s="55" t="str">
        <f>HYPERLINK("http://www.reisurso.com/#","www.reisurso.com")</f>
        <v>www.reisurso.com</v>
      </c>
      <c r="Y231" s="98">
        <v>40107.0</v>
      </c>
      <c r="Z231" s="100">
        <v>155.0</v>
      </c>
      <c r="AA231" s="100">
        <v>130.0</v>
      </c>
      <c r="AB231" s="100">
        <v>75.0</v>
      </c>
      <c r="AC231" s="39" t="s">
        <v>5453</v>
      </c>
      <c r="AD231" s="140"/>
      <c r="AE231" s="141"/>
      <c r="AF231" s="141"/>
      <c r="AG231" s="28"/>
      <c r="AH231" s="28"/>
      <c r="AI231" s="28"/>
      <c r="AJ231" s="28"/>
      <c r="AK231" s="28"/>
      <c r="AL231" s="28"/>
      <c r="AM231" s="28"/>
      <c r="AN231" s="28"/>
    </row>
    <row r="232" ht="30.75" customHeight="1">
      <c r="A232" s="91" t="s">
        <v>307</v>
      </c>
      <c r="B232" s="47">
        <v>1.0</v>
      </c>
      <c r="C232" s="46"/>
      <c r="D232" s="46"/>
      <c r="E232" s="46"/>
      <c r="F232" s="46"/>
      <c r="G232" s="46"/>
      <c r="H232" s="46"/>
      <c r="I232" s="46"/>
      <c r="J232" s="46"/>
      <c r="K232" s="46"/>
      <c r="L232" s="46"/>
      <c r="M232" s="46"/>
      <c r="N232" s="91" t="s">
        <v>5456</v>
      </c>
      <c r="O232" s="47">
        <v>52934.0</v>
      </c>
      <c r="P232" s="39" t="s">
        <v>5457</v>
      </c>
      <c r="Q232" s="102">
        <v>2.0667675E9</v>
      </c>
      <c r="R232" s="55" t="str">
        <f>HYPERLINK("mailto:Jblackburn@gth-law.com#","Jblackburn@gth-law.com")</f>
        <v>Jblackburn@gth-law.com</v>
      </c>
      <c r="S232" s="102">
        <v>2.066767575E9</v>
      </c>
      <c r="T232" s="73" t="s">
        <v>5465</v>
      </c>
      <c r="U232" s="73" t="s">
        <v>1405</v>
      </c>
      <c r="V232" s="93" t="s">
        <v>307</v>
      </c>
      <c r="W232" s="96">
        <v>98101.0</v>
      </c>
      <c r="X232" s="55" t="str">
        <f>HYPERLINK("http://www.gth-law.com/#","http://www.gth-law.com")</f>
        <v>http://www.gth-law.com</v>
      </c>
      <c r="Y232" s="98">
        <v>41072.0</v>
      </c>
      <c r="Z232" s="100">
        <v>170.0</v>
      </c>
      <c r="AA232" s="100">
        <v>160.0</v>
      </c>
      <c r="AB232" s="100">
        <v>95.0</v>
      </c>
      <c r="AC232" s="39" t="s">
        <v>5494</v>
      </c>
      <c r="AD232" s="143"/>
      <c r="AE232" s="144"/>
      <c r="AF232" s="144"/>
      <c r="AG232" s="28"/>
      <c r="AH232" s="28"/>
      <c r="AI232" s="28"/>
      <c r="AJ232" s="28"/>
      <c r="AK232" s="28"/>
      <c r="AL232" s="28"/>
      <c r="AM232" s="28"/>
      <c r="AN232" s="28"/>
    </row>
    <row r="233" ht="16.5" customHeight="1">
      <c r="A233" s="91" t="s">
        <v>307</v>
      </c>
      <c r="B233" s="47">
        <v>0.0</v>
      </c>
      <c r="C233" s="46"/>
      <c r="D233" s="46"/>
      <c r="E233" s="46"/>
      <c r="F233" s="46"/>
      <c r="G233" s="46"/>
      <c r="H233" s="46"/>
      <c r="I233" s="46"/>
      <c r="J233" s="46"/>
      <c r="K233" s="46"/>
      <c r="L233" s="46"/>
      <c r="M233" s="46"/>
      <c r="N233" s="39" t="s">
        <v>5495</v>
      </c>
      <c r="O233" s="47">
        <v>14787.0</v>
      </c>
      <c r="P233" s="39" t="s">
        <v>5496</v>
      </c>
      <c r="Q233" s="102">
        <v>2.06728026E9</v>
      </c>
      <c r="R233" s="55" t="str">
        <f>HYPERLINK("mailto:fsteinmark@tms-law.com#","fsteinmark@tms-law.com")</f>
        <v>fsteinmark@tms-law.com</v>
      </c>
      <c r="S233" s="102">
        <v>2.067280936E9</v>
      </c>
      <c r="T233" s="73" t="s">
        <v>5500</v>
      </c>
      <c r="U233" s="73" t="s">
        <v>1405</v>
      </c>
      <c r="V233" s="93" t="s">
        <v>307</v>
      </c>
      <c r="W233" s="96">
        <v>98101.0</v>
      </c>
      <c r="X233" s="75"/>
      <c r="Y233" s="98">
        <v>39625.0</v>
      </c>
      <c r="Z233" s="100">
        <v>180.0</v>
      </c>
      <c r="AA233" s="100">
        <v>160.0</v>
      </c>
      <c r="AB233" s="100">
        <v>80.0</v>
      </c>
      <c r="AC233" s="39" t="s">
        <v>5502</v>
      </c>
      <c r="AD233" s="14"/>
      <c r="AE233" s="9"/>
      <c r="AF233" s="9"/>
      <c r="AG233" s="28"/>
      <c r="AH233" s="28"/>
      <c r="AI233" s="28"/>
      <c r="AJ233" s="28"/>
      <c r="AK233" s="28"/>
      <c r="AL233" s="28"/>
      <c r="AM233" s="28"/>
      <c r="AN233" s="28"/>
    </row>
    <row r="234" ht="30.0" customHeight="1">
      <c r="A234" s="91" t="s">
        <v>307</v>
      </c>
      <c r="B234" s="47" t="s">
        <v>11</v>
      </c>
      <c r="C234" s="46"/>
      <c r="D234" s="46"/>
      <c r="E234" s="46"/>
      <c r="F234" s="46"/>
      <c r="G234" s="46"/>
      <c r="H234" s="46"/>
      <c r="I234" s="46"/>
      <c r="J234" s="46"/>
      <c r="K234" s="46"/>
      <c r="L234" s="46"/>
      <c r="M234" s="46"/>
      <c r="N234" s="39" t="s">
        <v>5504</v>
      </c>
      <c r="O234" s="47">
        <v>9492.0</v>
      </c>
      <c r="P234" s="39" t="s">
        <v>5506</v>
      </c>
      <c r="Q234" s="93" t="s">
        <v>5508</v>
      </c>
      <c r="R234" s="55" t="str">
        <f>HYPERLINK("mailto:MichaelT@murraydunham.com#","MichaelT@murraydunham.com")</f>
        <v>MichaelT@murraydunham.com</v>
      </c>
      <c r="S234" s="93" t="s">
        <v>5512</v>
      </c>
      <c r="T234" s="73" t="s">
        <v>5513</v>
      </c>
      <c r="U234" s="73" t="s">
        <v>4230</v>
      </c>
      <c r="V234" s="93" t="s">
        <v>307</v>
      </c>
      <c r="W234" s="96">
        <v>98040.0</v>
      </c>
      <c r="X234" s="55" t="str">
        <f>HYPERLINK("http://www.murraydunham.com/#","www.murraydunham.com")</f>
        <v>www.murraydunham.com</v>
      </c>
      <c r="Y234" s="98"/>
      <c r="Z234" s="100">
        <v>165.0</v>
      </c>
      <c r="AA234" s="100"/>
      <c r="AB234" s="100">
        <v>80.0</v>
      </c>
      <c r="AC234" s="39" t="s">
        <v>5516</v>
      </c>
      <c r="AD234" s="14"/>
      <c r="AE234" s="9"/>
      <c r="AF234" s="9"/>
      <c r="AG234" s="28"/>
      <c r="AH234" s="28"/>
      <c r="AI234" s="28"/>
      <c r="AJ234" s="28"/>
      <c r="AK234" s="28"/>
      <c r="AL234" s="28"/>
      <c r="AM234" s="28"/>
      <c r="AN234" s="28"/>
    </row>
    <row r="235" ht="16.5" customHeight="1">
      <c r="A235" s="91" t="s">
        <v>307</v>
      </c>
      <c r="B235" s="47" t="s">
        <v>1200</v>
      </c>
      <c r="C235" s="46"/>
      <c r="D235" s="46"/>
      <c r="E235" s="46"/>
      <c r="F235" s="46"/>
      <c r="G235" s="46"/>
      <c r="H235" s="46"/>
      <c r="I235" s="46"/>
      <c r="J235" s="46"/>
      <c r="K235" s="46"/>
      <c r="L235" s="46"/>
      <c r="M235" s="46"/>
      <c r="N235" s="39" t="s">
        <v>5518</v>
      </c>
      <c r="O235" s="46"/>
      <c r="P235" s="39" t="s">
        <v>5519</v>
      </c>
      <c r="Q235" s="102">
        <v>2.065452123E9</v>
      </c>
      <c r="R235" s="55" t="str">
        <f>HYPERLINK("mailto:firm@yusenandfriedrich.com#","firm@yusenandfriedrich.com")</f>
        <v>firm@yusenandfriedrich.com</v>
      </c>
      <c r="S235" s="102"/>
      <c r="T235" s="73" t="s">
        <v>5521</v>
      </c>
      <c r="U235" s="73" t="s">
        <v>1405</v>
      </c>
      <c r="V235" s="93" t="s">
        <v>307</v>
      </c>
      <c r="W235" s="96">
        <v>98105.0</v>
      </c>
      <c r="X235" s="127"/>
      <c r="Y235" s="98"/>
      <c r="Z235" s="100"/>
      <c r="AA235" s="100"/>
      <c r="AB235" s="100"/>
      <c r="AC235" s="39" t="s">
        <v>773</v>
      </c>
      <c r="AD235" s="14"/>
      <c r="AE235" s="9"/>
      <c r="AF235" s="9"/>
      <c r="AG235" s="28"/>
      <c r="AH235" s="28"/>
      <c r="AI235" s="28"/>
      <c r="AJ235" s="28"/>
      <c r="AK235" s="28"/>
      <c r="AL235" s="28"/>
      <c r="AM235" s="28"/>
      <c r="AN235" s="28"/>
    </row>
    <row r="236" ht="16.5" customHeight="1">
      <c r="A236" s="91" t="s">
        <v>307</v>
      </c>
      <c r="B236" s="47" t="s">
        <v>1200</v>
      </c>
      <c r="C236" s="46"/>
      <c r="D236" s="46"/>
      <c r="E236" s="46"/>
      <c r="F236" s="46"/>
      <c r="G236" s="46"/>
      <c r="H236" s="46"/>
      <c r="I236" s="46"/>
      <c r="J236" s="46"/>
      <c r="K236" s="46"/>
      <c r="L236" s="46"/>
      <c r="M236" s="46"/>
      <c r="N236" s="39" t="s">
        <v>5534</v>
      </c>
      <c r="O236" s="46"/>
      <c r="P236" s="39" t="s">
        <v>5535</v>
      </c>
      <c r="Q236" s="102">
        <v>5.096243241E9</v>
      </c>
      <c r="R236" s="55" t="str">
        <f>HYPERLINK("mailto:pjdowneylaw@aol.com#","pjdowneylaw@aol.com")</f>
        <v>pjdowneylaw@aol.com</v>
      </c>
      <c r="S236" s="102">
        <v>5.096231337E9</v>
      </c>
      <c r="T236" s="73" t="s">
        <v>5541</v>
      </c>
      <c r="U236" s="73" t="s">
        <v>315</v>
      </c>
      <c r="V236" s="93" t="s">
        <v>307</v>
      </c>
      <c r="W236" s="96">
        <v>99201.0</v>
      </c>
      <c r="X236" s="127"/>
      <c r="Y236" s="98"/>
      <c r="Z236" s="100"/>
      <c r="AA236" s="100"/>
      <c r="AB236" s="100"/>
      <c r="AC236" s="39" t="s">
        <v>773</v>
      </c>
      <c r="AD236" s="14"/>
      <c r="AE236" s="9"/>
      <c r="AF236" s="9"/>
      <c r="AG236" s="28"/>
      <c r="AH236" s="28"/>
      <c r="AI236" s="28"/>
      <c r="AJ236" s="28"/>
      <c r="AK236" s="28"/>
      <c r="AL236" s="28"/>
      <c r="AM236" s="28"/>
      <c r="AN236" s="28"/>
    </row>
    <row r="237" ht="16.5" customHeight="1">
      <c r="A237" s="91" t="s">
        <v>307</v>
      </c>
      <c r="B237" s="47" t="s">
        <v>1200</v>
      </c>
      <c r="C237" s="46"/>
      <c r="D237" s="46"/>
      <c r="E237" s="46"/>
      <c r="F237" s="46"/>
      <c r="G237" s="46"/>
      <c r="H237" s="46"/>
      <c r="I237" s="46"/>
      <c r="J237" s="46"/>
      <c r="K237" s="46"/>
      <c r="L237" s="46"/>
      <c r="M237" s="46"/>
      <c r="N237" s="40"/>
      <c r="O237" s="46"/>
      <c r="P237" s="40"/>
      <c r="Q237" s="102"/>
      <c r="R237" s="127"/>
      <c r="S237" s="102"/>
      <c r="T237" s="75"/>
      <c r="U237" s="75"/>
      <c r="V237" s="65"/>
      <c r="W237" s="96"/>
      <c r="X237" s="127"/>
      <c r="Y237" s="98"/>
      <c r="Z237" s="100"/>
      <c r="AA237" s="100"/>
      <c r="AB237" s="100"/>
      <c r="AC237" s="40"/>
      <c r="AD237" s="14"/>
      <c r="AE237" s="9"/>
      <c r="AF237" s="9"/>
      <c r="AG237" s="28"/>
      <c r="AH237" s="28"/>
      <c r="AI237" s="28"/>
      <c r="AJ237" s="28"/>
      <c r="AK237" s="28"/>
      <c r="AL237" s="28"/>
      <c r="AM237" s="28"/>
      <c r="AN237" s="28"/>
    </row>
    <row r="238" ht="16.5" customHeight="1">
      <c r="A238" s="91" t="s">
        <v>307</v>
      </c>
      <c r="B238" s="47">
        <v>1.0</v>
      </c>
      <c r="C238" s="46"/>
      <c r="D238" s="46"/>
      <c r="E238" s="46"/>
      <c r="F238" s="46"/>
      <c r="G238" s="46"/>
      <c r="H238" s="46"/>
      <c r="I238" s="46"/>
      <c r="J238" s="46"/>
      <c r="K238" s="46"/>
      <c r="L238" s="46"/>
      <c r="M238" s="46"/>
      <c r="N238" s="39" t="s">
        <v>5543</v>
      </c>
      <c r="O238" s="47">
        <v>3009.0</v>
      </c>
      <c r="P238" s="39" t="s">
        <v>5544</v>
      </c>
      <c r="Q238" s="102">
        <v>2.086645818E9</v>
      </c>
      <c r="R238" s="55" t="str">
        <f>HYPERLINK("mailto:mealy@ramsdenlyons.com#","mealy@ramsdenlyons.com")</f>
        <v>mealy@ramsdenlyons.com</v>
      </c>
      <c r="S238" s="102">
        <v>2.086645884E9</v>
      </c>
      <c r="T238" s="73" t="s">
        <v>5547</v>
      </c>
      <c r="U238" s="203" t="s">
        <v>1156</v>
      </c>
      <c r="V238" s="93" t="s">
        <v>704</v>
      </c>
      <c r="W238" s="96">
        <v>83816.0</v>
      </c>
      <c r="X238" s="73" t="s">
        <v>5550</v>
      </c>
      <c r="Y238" s="98">
        <v>39511.0</v>
      </c>
      <c r="Z238" s="100">
        <v>230.0</v>
      </c>
      <c r="AA238" s="100">
        <v>200.0</v>
      </c>
      <c r="AB238" s="100">
        <v>90.0</v>
      </c>
      <c r="AC238" s="39" t="s">
        <v>187</v>
      </c>
      <c r="AD238" s="14"/>
      <c r="AE238" s="9"/>
      <c r="AF238" s="9"/>
      <c r="AG238" s="28"/>
      <c r="AH238" s="28"/>
      <c r="AI238" s="28"/>
      <c r="AJ238" s="28"/>
      <c r="AK238" s="28"/>
      <c r="AL238" s="28"/>
      <c r="AM238" s="28"/>
      <c r="AN238" s="28"/>
    </row>
    <row r="239" ht="16.5" customHeight="1">
      <c r="A239" s="91" t="s">
        <v>5551</v>
      </c>
      <c r="B239" s="47" t="s">
        <v>1200</v>
      </c>
      <c r="C239" s="46"/>
      <c r="D239" s="46"/>
      <c r="E239" s="46"/>
      <c r="F239" s="46"/>
      <c r="G239" s="46"/>
      <c r="H239" s="46"/>
      <c r="I239" s="46"/>
      <c r="J239" s="46"/>
      <c r="K239" s="46"/>
      <c r="L239" s="46"/>
      <c r="M239" s="46"/>
      <c r="N239" s="39" t="s">
        <v>4732</v>
      </c>
      <c r="O239" s="46"/>
      <c r="P239" s="39" t="s">
        <v>4733</v>
      </c>
      <c r="Q239" s="102">
        <v>5.032243092E9</v>
      </c>
      <c r="R239" s="55" t="str">
        <f>HYPERLINK("mailto:gkkiely@cablehuston.com#","gkkiely@cablehuston.com")</f>
        <v>gkkiely@cablehuston.com</v>
      </c>
      <c r="S239" s="102">
        <v>5.032243176E9</v>
      </c>
      <c r="T239" s="73" t="s">
        <v>4736</v>
      </c>
      <c r="U239" s="73" t="s">
        <v>482</v>
      </c>
      <c r="V239" s="93" t="s">
        <v>478</v>
      </c>
      <c r="W239" s="93" t="s">
        <v>4739</v>
      </c>
      <c r="X239" s="127"/>
      <c r="Y239" s="98"/>
      <c r="Z239" s="100"/>
      <c r="AA239" s="100"/>
      <c r="AB239" s="100"/>
      <c r="AC239" s="39" t="s">
        <v>4740</v>
      </c>
      <c r="AD239" s="14"/>
      <c r="AE239" s="9"/>
      <c r="AF239" s="9"/>
      <c r="AG239" s="28"/>
      <c r="AH239" s="28"/>
      <c r="AI239" s="28"/>
      <c r="AJ239" s="28"/>
      <c r="AK239" s="28"/>
      <c r="AL239" s="28"/>
      <c r="AM239" s="28"/>
      <c r="AN239" s="28"/>
    </row>
    <row r="240" ht="42.0" customHeight="1">
      <c r="A240" s="91" t="s">
        <v>5564</v>
      </c>
      <c r="B240" s="47">
        <v>1.0</v>
      </c>
      <c r="C240" s="46"/>
      <c r="D240" s="46"/>
      <c r="E240" s="46"/>
      <c r="F240" s="46"/>
      <c r="G240" s="46"/>
      <c r="H240" s="46"/>
      <c r="I240" s="46"/>
      <c r="J240" s="46"/>
      <c r="K240" s="46"/>
      <c r="L240" s="46"/>
      <c r="M240" s="46"/>
      <c r="N240" s="39" t="s">
        <v>5565</v>
      </c>
      <c r="O240" s="47">
        <v>29847.0</v>
      </c>
      <c r="P240" s="39" t="s">
        <v>4176</v>
      </c>
      <c r="Q240" s="93" t="s">
        <v>4177</v>
      </c>
      <c r="R240" s="182" t="s">
        <v>4178</v>
      </c>
      <c r="S240" s="102"/>
      <c r="T240" s="73" t="s">
        <v>5566</v>
      </c>
      <c r="U240" s="73" t="s">
        <v>4181</v>
      </c>
      <c r="V240" s="93" t="s">
        <v>1608</v>
      </c>
      <c r="W240" s="96">
        <v>89128.0</v>
      </c>
      <c r="X240" s="182" t="s">
        <v>4182</v>
      </c>
      <c r="Y240" s="98">
        <v>40865.0</v>
      </c>
      <c r="Z240" s="100">
        <v>165.0</v>
      </c>
      <c r="AA240" s="100">
        <v>165.0</v>
      </c>
      <c r="AB240" s="100">
        <v>100.0</v>
      </c>
      <c r="AC240" s="39" t="s">
        <v>5567</v>
      </c>
      <c r="AD240" s="14"/>
      <c r="AE240" s="9"/>
      <c r="AF240" s="9"/>
      <c r="AG240" s="28"/>
      <c r="AH240" s="28"/>
      <c r="AI240" s="28"/>
      <c r="AJ240" s="28"/>
      <c r="AK240" s="28"/>
      <c r="AL240" s="28"/>
      <c r="AM240" s="28"/>
      <c r="AN240" s="28"/>
    </row>
    <row r="241" ht="45.0" customHeight="1">
      <c r="A241" s="91" t="s">
        <v>5570</v>
      </c>
      <c r="B241" s="46"/>
      <c r="C241" s="46"/>
      <c r="D241" s="46"/>
      <c r="E241" s="46"/>
      <c r="F241" s="46"/>
      <c r="G241" s="46"/>
      <c r="H241" s="46"/>
      <c r="I241" s="46"/>
      <c r="J241" s="46"/>
      <c r="K241" s="46"/>
      <c r="L241" s="46"/>
      <c r="M241" s="46"/>
      <c r="N241" s="39" t="s">
        <v>5571</v>
      </c>
      <c r="O241" s="47">
        <v>33605.0</v>
      </c>
      <c r="P241" s="39" t="s">
        <v>5572</v>
      </c>
      <c r="Q241" s="102">
        <v>7.012255297E9</v>
      </c>
      <c r="R241" s="55" t="str">
        <f>HYPERLINK("mailto:pebeltoft@eskgb.com#","pebeltoft@eskgb.com")</f>
        <v>pebeltoft@eskgb.com</v>
      </c>
      <c r="S241" s="102">
        <v>7.01225965E9</v>
      </c>
      <c r="T241" s="73" t="s">
        <v>5576</v>
      </c>
      <c r="U241" s="73" t="s">
        <v>5577</v>
      </c>
      <c r="V241" s="93" t="s">
        <v>3874</v>
      </c>
      <c r="W241" s="93" t="s">
        <v>5578</v>
      </c>
      <c r="X241" s="55" t="str">
        <f>HYPERLINK("http://www.eskgb.com/#","www.eskgb.com")</f>
        <v>www.eskgb.com</v>
      </c>
      <c r="Y241" s="98">
        <v>40906.0</v>
      </c>
      <c r="Z241" s="100">
        <v>250.0</v>
      </c>
      <c r="AA241" s="100">
        <v>200.0</v>
      </c>
      <c r="AB241" s="100">
        <v>125.0</v>
      </c>
      <c r="AC241" s="39" t="s">
        <v>5582</v>
      </c>
      <c r="AD241" s="14"/>
      <c r="AE241" s="9"/>
      <c r="AF241" s="9"/>
      <c r="AG241" s="28"/>
      <c r="AH241" s="28"/>
      <c r="AI241" s="28"/>
      <c r="AJ241" s="28"/>
      <c r="AK241" s="28"/>
      <c r="AL241" s="28"/>
      <c r="AM241" s="28"/>
      <c r="AN241" s="28"/>
    </row>
    <row r="242" ht="45.0" customHeight="1">
      <c r="A242" s="155" t="s">
        <v>1461</v>
      </c>
      <c r="B242" s="156" t="s">
        <v>35</v>
      </c>
      <c r="C242" s="157"/>
      <c r="D242" s="157"/>
      <c r="E242" s="157"/>
      <c r="F242" s="157"/>
      <c r="G242" s="157"/>
      <c r="H242" s="157"/>
      <c r="I242" s="157"/>
      <c r="J242" s="157"/>
      <c r="K242" s="157"/>
      <c r="L242" s="157"/>
      <c r="M242" s="157"/>
      <c r="N242" s="155" t="s">
        <v>5586</v>
      </c>
      <c r="O242" s="156">
        <v>14136.0</v>
      </c>
      <c r="P242" s="155" t="s">
        <v>5591</v>
      </c>
      <c r="Q242" s="23" t="s">
        <v>5593</v>
      </c>
      <c r="R242" s="165" t="str">
        <f>HYPERLINK("mailto:kanderson@glaw.biz#","kanderson@glaw.biz")</f>
        <v>kanderson@glaw.biz</v>
      </c>
      <c r="S242" s="23" t="s">
        <v>5595</v>
      </c>
      <c r="T242" s="160" t="s">
        <v>5596</v>
      </c>
      <c r="U242" s="160" t="s">
        <v>5597</v>
      </c>
      <c r="V242" s="23" t="s">
        <v>1461</v>
      </c>
      <c r="W242" s="166">
        <v>53551.0</v>
      </c>
      <c r="X242" s="161"/>
      <c r="Y242" s="162">
        <v>41054.0</v>
      </c>
      <c r="Z242" s="163">
        <v>140.0</v>
      </c>
      <c r="AA242" s="163">
        <v>130.0</v>
      </c>
      <c r="AB242" s="163">
        <v>90.0</v>
      </c>
      <c r="AC242" s="155" t="s">
        <v>5598</v>
      </c>
      <c r="AD242" s="14"/>
      <c r="AE242" s="9"/>
      <c r="AF242" s="9"/>
      <c r="AG242" s="28"/>
      <c r="AH242" s="28"/>
      <c r="AI242" s="28"/>
      <c r="AJ242" s="28"/>
      <c r="AK242" s="28"/>
      <c r="AL242" s="28"/>
      <c r="AM242" s="28"/>
      <c r="AN242" s="28"/>
    </row>
    <row r="243" ht="30.0" customHeight="1">
      <c r="A243" s="155" t="s">
        <v>1461</v>
      </c>
      <c r="B243" s="156" t="s">
        <v>35</v>
      </c>
      <c r="C243" s="157"/>
      <c r="D243" s="157"/>
      <c r="E243" s="157"/>
      <c r="F243" s="157"/>
      <c r="G243" s="157"/>
      <c r="H243" s="157"/>
      <c r="I243" s="157"/>
      <c r="J243" s="157"/>
      <c r="K243" s="157"/>
      <c r="L243" s="157"/>
      <c r="M243" s="157"/>
      <c r="N243" s="155" t="s">
        <v>5614</v>
      </c>
      <c r="O243" s="156">
        <v>12075.0</v>
      </c>
      <c r="P243" s="155" t="s">
        <v>5616</v>
      </c>
      <c r="Q243" s="23" t="s">
        <v>5617</v>
      </c>
      <c r="R243" s="165" t="str">
        <f>HYPERLINK("mailto:ron.aplin@aplinringsmuth.com#","ron.aplin@aplinringsmuth.com")</f>
        <v>ron.aplin@aplinringsmuth.com</v>
      </c>
      <c r="S243" s="23" t="s">
        <v>5621</v>
      </c>
      <c r="T243" s="160" t="s">
        <v>5622</v>
      </c>
      <c r="U243" s="160" t="s">
        <v>5624</v>
      </c>
      <c r="V243" s="23" t="s">
        <v>1461</v>
      </c>
      <c r="W243" s="23" t="s">
        <v>5625</v>
      </c>
      <c r="X243" s="161"/>
      <c r="Y243" s="162">
        <v>41039.0</v>
      </c>
      <c r="Z243" s="163">
        <v>160.0</v>
      </c>
      <c r="AA243" s="163">
        <v>150.0</v>
      </c>
      <c r="AB243" s="163">
        <v>75.0</v>
      </c>
      <c r="AC243" s="155" t="s">
        <v>5627</v>
      </c>
      <c r="AD243" s="14"/>
      <c r="AE243" s="9"/>
      <c r="AF243" s="9"/>
      <c r="AG243" s="28"/>
      <c r="AH243" s="28"/>
      <c r="AI243" s="28"/>
      <c r="AJ243" s="28"/>
      <c r="AK243" s="28"/>
      <c r="AL243" s="28"/>
      <c r="AM243" s="28"/>
      <c r="AN243" s="28"/>
    </row>
    <row r="244" ht="30.0" customHeight="1">
      <c r="A244" s="91" t="s">
        <v>1461</v>
      </c>
      <c r="B244" s="47" t="s">
        <v>5637</v>
      </c>
      <c r="C244" s="46"/>
      <c r="D244" s="46"/>
      <c r="E244" s="46"/>
      <c r="F244" s="46"/>
      <c r="G244" s="46"/>
      <c r="H244" s="46"/>
      <c r="I244" s="46"/>
      <c r="J244" s="46"/>
      <c r="K244" s="46"/>
      <c r="L244" s="46"/>
      <c r="M244" s="46"/>
      <c r="N244" s="39" t="s">
        <v>5639</v>
      </c>
      <c r="O244" s="47">
        <v>917.0</v>
      </c>
      <c r="P244" s="39" t="s">
        <v>5640</v>
      </c>
      <c r="Q244" s="102">
        <v>6.082581711E9</v>
      </c>
      <c r="R244" s="55" t="str">
        <f>HYPERLINK("mailto:rburrell@borgelt.com#","rburrell@borgelt.com ")</f>
        <v>rburrell@borgelt.com </v>
      </c>
      <c r="S244" s="102">
        <v>6.082589424E9</v>
      </c>
      <c r="T244" s="73" t="s">
        <v>5647</v>
      </c>
      <c r="U244" s="73" t="s">
        <v>2092</v>
      </c>
      <c r="V244" s="93" t="s">
        <v>1461</v>
      </c>
      <c r="W244" s="96">
        <v>53701.0</v>
      </c>
      <c r="X244" s="55" t="str">
        <f t="shared" ref="X244:X245" si="6">HYPERLINK("http://www.borgelt.com/#","www.borgelt.com")</f>
        <v>www.borgelt.com</v>
      </c>
      <c r="Y244" s="98">
        <v>40918.0</v>
      </c>
      <c r="Z244" s="100">
        <v>165.0</v>
      </c>
      <c r="AA244" s="100">
        <v>130.0</v>
      </c>
      <c r="AB244" s="100">
        <v>80.0</v>
      </c>
      <c r="AC244" s="39" t="s">
        <v>5649</v>
      </c>
      <c r="AD244" s="14"/>
      <c r="AE244" s="9"/>
      <c r="AF244" s="9"/>
      <c r="AG244" s="28"/>
      <c r="AH244" s="28"/>
      <c r="AI244" s="28"/>
      <c r="AJ244" s="28"/>
      <c r="AK244" s="28"/>
      <c r="AL244" s="28"/>
      <c r="AM244" s="28"/>
      <c r="AN244" s="28"/>
    </row>
    <row r="245" ht="30.0" customHeight="1">
      <c r="A245" s="91" t="s">
        <v>1461</v>
      </c>
      <c r="B245" s="47" t="s">
        <v>5637</v>
      </c>
      <c r="C245" s="46"/>
      <c r="D245" s="46"/>
      <c r="E245" s="46"/>
      <c r="F245" s="46"/>
      <c r="G245" s="46"/>
      <c r="H245" s="46"/>
      <c r="I245" s="46"/>
      <c r="J245" s="46"/>
      <c r="K245" s="46"/>
      <c r="L245" s="46"/>
      <c r="M245" s="46"/>
      <c r="N245" s="39" t="s">
        <v>5639</v>
      </c>
      <c r="O245" s="47">
        <v>917.0</v>
      </c>
      <c r="P245" s="39" t="s">
        <v>5640</v>
      </c>
      <c r="Q245" s="102">
        <v>4.1427636E9</v>
      </c>
      <c r="R245" s="55" t="str">
        <f>HYPERLINK("mailto:jfredericks@borgelt.com#","jfredericks@borgelt.com")</f>
        <v>jfredericks@borgelt.com</v>
      </c>
      <c r="S245" s="102">
        <v>4.142760172E9</v>
      </c>
      <c r="T245" s="73" t="s">
        <v>5655</v>
      </c>
      <c r="U245" s="73" t="s">
        <v>1480</v>
      </c>
      <c r="V245" s="93" t="s">
        <v>1461</v>
      </c>
      <c r="W245" s="93" t="s">
        <v>5657</v>
      </c>
      <c r="X245" s="55" t="str">
        <f t="shared" si="6"/>
        <v>www.borgelt.com</v>
      </c>
      <c r="Y245" s="98">
        <v>40918.0</v>
      </c>
      <c r="Z245" s="100">
        <v>165.0</v>
      </c>
      <c r="AA245" s="100">
        <v>130.0</v>
      </c>
      <c r="AB245" s="100">
        <v>80.0</v>
      </c>
      <c r="AC245" s="39" t="s">
        <v>5649</v>
      </c>
      <c r="AD245" s="14"/>
      <c r="AE245" s="9"/>
      <c r="AF245" s="9"/>
      <c r="AG245" s="28"/>
      <c r="AH245" s="28"/>
      <c r="AI245" s="28"/>
      <c r="AJ245" s="28"/>
      <c r="AK245" s="28"/>
      <c r="AL245" s="28"/>
      <c r="AM245" s="28"/>
      <c r="AN245" s="28"/>
    </row>
    <row r="246" ht="45.0" customHeight="1">
      <c r="A246" s="91" t="s">
        <v>1461</v>
      </c>
      <c r="B246" s="47">
        <v>0.0</v>
      </c>
      <c r="C246" s="46"/>
      <c r="D246" s="46"/>
      <c r="E246" s="46"/>
      <c r="F246" s="46"/>
      <c r="G246" s="46"/>
      <c r="H246" s="46"/>
      <c r="I246" s="46"/>
      <c r="J246" s="46"/>
      <c r="K246" s="46"/>
      <c r="L246" s="46"/>
      <c r="M246" s="46"/>
      <c r="N246" s="39" t="s">
        <v>5669</v>
      </c>
      <c r="O246" s="47">
        <v>4077.0</v>
      </c>
      <c r="P246" s="39" t="s">
        <v>5670</v>
      </c>
      <c r="Q246" s="102">
        <v>6.08662118E9</v>
      </c>
      <c r="R246" s="55" t="str">
        <f>HYPERLINK("mailto:dpliner@corneillelaw.com#","dpliner@corneillelaw.com")</f>
        <v>dpliner@corneillelaw.com</v>
      </c>
      <c r="S246" s="102">
        <v>6.086621181E9</v>
      </c>
      <c r="T246" s="73" t="s">
        <v>5675</v>
      </c>
      <c r="U246" s="73" t="s">
        <v>2092</v>
      </c>
      <c r="V246" s="93" t="s">
        <v>1461</v>
      </c>
      <c r="W246" s="96">
        <v>53717.0</v>
      </c>
      <c r="X246" s="73" t="s">
        <v>5676</v>
      </c>
      <c r="Y246" s="98">
        <v>40310.0</v>
      </c>
      <c r="Z246" s="100">
        <v>170.0</v>
      </c>
      <c r="AA246" s="100">
        <v>150.0</v>
      </c>
      <c r="AB246" s="100">
        <v>90.0</v>
      </c>
      <c r="AC246" s="39" t="s">
        <v>5677</v>
      </c>
      <c r="AD246" s="14"/>
      <c r="AE246" s="9"/>
      <c r="AF246" s="9"/>
      <c r="AG246" s="28"/>
      <c r="AH246" s="28"/>
      <c r="AI246" s="28"/>
      <c r="AJ246" s="28"/>
      <c r="AK246" s="28"/>
      <c r="AL246" s="28"/>
      <c r="AM246" s="28"/>
      <c r="AN246" s="28"/>
    </row>
    <row r="247" ht="16.5" customHeight="1">
      <c r="A247" s="91" t="s">
        <v>1461</v>
      </c>
      <c r="B247" s="47" t="s">
        <v>5679</v>
      </c>
      <c r="C247" s="46"/>
      <c r="D247" s="46"/>
      <c r="E247" s="46"/>
      <c r="F247" s="46"/>
      <c r="G247" s="46"/>
      <c r="H247" s="46"/>
      <c r="I247" s="46"/>
      <c r="J247" s="46"/>
      <c r="K247" s="46"/>
      <c r="L247" s="46"/>
      <c r="M247" s="46"/>
      <c r="N247" s="39" t="s">
        <v>3880</v>
      </c>
      <c r="O247" s="47">
        <v>1148.0</v>
      </c>
      <c r="P247" s="39" t="s">
        <v>5681</v>
      </c>
      <c r="Q247" s="102"/>
      <c r="R247" s="127"/>
      <c r="S247" s="102"/>
      <c r="T247" s="75"/>
      <c r="U247" s="75"/>
      <c r="V247" s="65"/>
      <c r="W247" s="96"/>
      <c r="X247" s="75"/>
      <c r="Y247" s="98">
        <v>41264.0</v>
      </c>
      <c r="Z247" s="100">
        <v>175.0</v>
      </c>
      <c r="AA247" s="100">
        <v>150.0</v>
      </c>
      <c r="AB247" s="100">
        <v>80.0</v>
      </c>
      <c r="AC247" s="39" t="s">
        <v>5687</v>
      </c>
      <c r="AD247" s="14"/>
      <c r="AE247" s="9"/>
      <c r="AF247" s="9"/>
      <c r="AG247" s="28"/>
      <c r="AH247" s="28"/>
      <c r="AI247" s="28"/>
      <c r="AJ247" s="28"/>
      <c r="AK247" s="28"/>
      <c r="AL247" s="28"/>
      <c r="AM247" s="28"/>
      <c r="AN247" s="28"/>
    </row>
    <row r="248" ht="30.0" customHeight="1">
      <c r="A248" s="155" t="s">
        <v>1461</v>
      </c>
      <c r="B248" s="156" t="s">
        <v>35</v>
      </c>
      <c r="C248" s="157"/>
      <c r="D248" s="157"/>
      <c r="E248" s="157"/>
      <c r="F248" s="157"/>
      <c r="G248" s="157"/>
      <c r="H248" s="157"/>
      <c r="I248" s="157"/>
      <c r="J248" s="157"/>
      <c r="K248" s="157"/>
      <c r="L248" s="157"/>
      <c r="M248" s="157"/>
      <c r="N248" s="155" t="s">
        <v>5691</v>
      </c>
      <c r="O248" s="156">
        <v>45.0</v>
      </c>
      <c r="P248" s="155" t="s">
        <v>5692</v>
      </c>
      <c r="Q248" s="23" t="s">
        <v>5693</v>
      </c>
      <c r="R248" s="165" t="str">
        <f>HYPERLINK("mailto:ckt@mccollumlaw.com#","ckt@mccollumlaw.com")</f>
        <v>ckt@mccollumlaw.com</v>
      </c>
      <c r="S248" s="23" t="s">
        <v>5694</v>
      </c>
      <c r="T248" s="160" t="s">
        <v>5695</v>
      </c>
      <c r="U248" s="160" t="s">
        <v>5699</v>
      </c>
      <c r="V248" s="23" t="s">
        <v>1461</v>
      </c>
      <c r="W248" s="166">
        <v>54868.0</v>
      </c>
      <c r="X248" s="161"/>
      <c r="Y248" s="162">
        <v>40984.0</v>
      </c>
      <c r="Z248" s="163">
        <v>145.0</v>
      </c>
      <c r="AA248" s="163">
        <v>140.0</v>
      </c>
      <c r="AB248" s="163">
        <v>93.0</v>
      </c>
      <c r="AC248" s="164"/>
      <c r="AD248" s="138"/>
      <c r="AE248" s="139"/>
      <c r="AF248" s="139"/>
      <c r="AG248" s="28"/>
      <c r="AH248" s="28"/>
      <c r="AI248" s="28"/>
      <c r="AJ248" s="28"/>
      <c r="AK248" s="28"/>
      <c r="AL248" s="28"/>
      <c r="AM248" s="28"/>
      <c r="AN248" s="28"/>
    </row>
    <row r="249" ht="16.5" customHeight="1">
      <c r="A249" s="91" t="s">
        <v>1461</v>
      </c>
      <c r="B249" s="47">
        <v>1.0</v>
      </c>
      <c r="C249" s="46"/>
      <c r="D249" s="46"/>
      <c r="E249" s="46"/>
      <c r="F249" s="46"/>
      <c r="G249" s="46"/>
      <c r="H249" s="46"/>
      <c r="I249" s="46"/>
      <c r="J249" s="46"/>
      <c r="K249" s="46"/>
      <c r="L249" s="46"/>
      <c r="M249" s="46"/>
      <c r="N249" s="39" t="s">
        <v>5700</v>
      </c>
      <c r="O249" s="47">
        <v>1025.0</v>
      </c>
      <c r="P249" s="39" t="s">
        <v>5701</v>
      </c>
      <c r="Q249" s="102">
        <v>6.08256522E9</v>
      </c>
      <c r="R249" s="55" t="str">
        <f>HYPERLINK("mailto:jason@shmlegal.com#","mcrooks@pjmlaw.com")</f>
        <v>mcrooks@pjmlaw.com</v>
      </c>
      <c r="S249" s="102">
        <v>6.08256527E9</v>
      </c>
      <c r="T249" s="73" t="s">
        <v>5707</v>
      </c>
      <c r="U249" s="73" t="s">
        <v>2092</v>
      </c>
      <c r="V249" s="93" t="s">
        <v>1461</v>
      </c>
      <c r="W249" s="96">
        <v>53703.0</v>
      </c>
      <c r="X249" s="55" t="str">
        <f>HYPERLINK("mailto:sjt@abowitzlaw.com#","http://www.pjmlaw.com")</f>
        <v>http://www.pjmlaw.com</v>
      </c>
      <c r="Y249" s="98">
        <v>40928.0</v>
      </c>
      <c r="Z249" s="100">
        <v>175.0</v>
      </c>
      <c r="AA249" s="100">
        <v>160.0</v>
      </c>
      <c r="AB249" s="100">
        <v>90.0</v>
      </c>
      <c r="AC249" s="39" t="s">
        <v>5710</v>
      </c>
      <c r="AD249" s="204"/>
      <c r="AE249" s="205"/>
      <c r="AF249" s="205"/>
      <c r="AG249" s="28"/>
      <c r="AH249" s="28"/>
      <c r="AI249" s="28"/>
      <c r="AJ249" s="28"/>
      <c r="AK249" s="28"/>
      <c r="AL249" s="28"/>
      <c r="AM249" s="28"/>
      <c r="AN249" s="28"/>
    </row>
    <row r="250" ht="30.0" customHeight="1">
      <c r="A250" s="91" t="s">
        <v>1461</v>
      </c>
      <c r="B250" s="47">
        <v>1.0</v>
      </c>
      <c r="C250" s="46"/>
      <c r="D250" s="46"/>
      <c r="E250" s="46"/>
      <c r="F250" s="46"/>
      <c r="G250" s="46"/>
      <c r="H250" s="46"/>
      <c r="I250" s="46"/>
      <c r="J250" s="46"/>
      <c r="K250" s="46"/>
      <c r="L250" s="46"/>
      <c r="M250" s="46"/>
      <c r="N250" s="39" t="s">
        <v>5720</v>
      </c>
      <c r="O250" s="47">
        <v>5055.0</v>
      </c>
      <c r="P250" s="39" t="s">
        <v>5729</v>
      </c>
      <c r="Q250" s="102">
        <v>2.627836633E9</v>
      </c>
      <c r="R250" s="39" t="s">
        <v>5730</v>
      </c>
      <c r="S250" s="102">
        <v>2.627836655E9</v>
      </c>
      <c r="T250" s="73" t="s">
        <v>5731</v>
      </c>
      <c r="U250" s="73" t="s">
        <v>1678</v>
      </c>
      <c r="V250" s="93" t="s">
        <v>1461</v>
      </c>
      <c r="W250" s="96">
        <v>53005.0</v>
      </c>
      <c r="X250" s="75"/>
      <c r="Y250" s="98">
        <v>39448.0</v>
      </c>
      <c r="Z250" s="100">
        <v>150.0</v>
      </c>
      <c r="AA250" s="100">
        <v>135.0</v>
      </c>
      <c r="AB250" s="100">
        <v>75.0</v>
      </c>
      <c r="AC250" s="39" t="s">
        <v>5732</v>
      </c>
      <c r="AD250" s="206"/>
      <c r="AE250" s="207"/>
      <c r="AF250" s="207"/>
      <c r="AG250" s="28"/>
      <c r="AH250" s="28"/>
      <c r="AI250" s="28"/>
      <c r="AJ250" s="28"/>
      <c r="AK250" s="28"/>
      <c r="AL250" s="28"/>
      <c r="AM250" s="28"/>
      <c r="AN250" s="28"/>
    </row>
    <row r="251" ht="16.5" customHeight="1">
      <c r="A251" s="91" t="s">
        <v>1461</v>
      </c>
      <c r="B251" s="47" t="s">
        <v>1472</v>
      </c>
      <c r="C251" s="46"/>
      <c r="D251" s="46"/>
      <c r="E251" s="46"/>
      <c r="F251" s="46"/>
      <c r="G251" s="46"/>
      <c r="H251" s="46"/>
      <c r="I251" s="46"/>
      <c r="J251" s="46"/>
      <c r="K251" s="46"/>
      <c r="L251" s="46"/>
      <c r="M251" s="46"/>
      <c r="N251" s="39" t="s">
        <v>5741</v>
      </c>
      <c r="O251" s="47">
        <v>851.0</v>
      </c>
      <c r="P251" s="123" t="s">
        <v>5742</v>
      </c>
      <c r="Q251" s="102">
        <v>6.082570257E9</v>
      </c>
      <c r="R251" s="55" t="str">
        <f>HYPERLINK("mailto:rmundt@wwplaw.net#","rmundt@wwplaw.net")</f>
        <v>rmundt@wwplaw.net</v>
      </c>
      <c r="S251" s="102">
        <v>6.082570078E9</v>
      </c>
      <c r="T251" s="73" t="s">
        <v>5743</v>
      </c>
      <c r="U251" s="73" t="s">
        <v>2092</v>
      </c>
      <c r="V251" s="93" t="s">
        <v>1461</v>
      </c>
      <c r="W251" s="96">
        <v>53701.0</v>
      </c>
      <c r="X251" s="73" t="s">
        <v>5746</v>
      </c>
      <c r="Y251" s="98">
        <v>39287.0</v>
      </c>
      <c r="Z251" s="100">
        <v>130.0</v>
      </c>
      <c r="AA251" s="100">
        <v>105.0</v>
      </c>
      <c r="AB251" s="100">
        <v>60.0</v>
      </c>
      <c r="AC251" s="40"/>
      <c r="AD251" s="146"/>
      <c r="AE251" s="37"/>
      <c r="AF251" s="37"/>
      <c r="AG251" s="28"/>
      <c r="AH251" s="28"/>
      <c r="AI251" s="28"/>
      <c r="AJ251" s="28"/>
      <c r="AK251" s="28"/>
      <c r="AL251" s="28"/>
      <c r="AM251" s="28"/>
      <c r="AN251" s="28"/>
    </row>
    <row r="252" ht="45.0" customHeight="1">
      <c r="A252" s="91" t="s">
        <v>1461</v>
      </c>
      <c r="B252" s="47" t="s">
        <v>5750</v>
      </c>
      <c r="C252" s="46"/>
      <c r="D252" s="46"/>
      <c r="E252" s="46"/>
      <c r="F252" s="46"/>
      <c r="G252" s="46"/>
      <c r="H252" s="46"/>
      <c r="I252" s="46"/>
      <c r="J252" s="46"/>
      <c r="K252" s="46"/>
      <c r="L252" s="46"/>
      <c r="M252" s="46"/>
      <c r="N252" s="39" t="s">
        <v>5751</v>
      </c>
      <c r="O252" s="47">
        <v>8698.0</v>
      </c>
      <c r="P252" s="39" t="s">
        <v>5752</v>
      </c>
      <c r="Q252" s="93" t="s">
        <v>5753</v>
      </c>
      <c r="R252" s="55" t="str">
        <f>HYPERLINK("mailto:jfriedma@gklaw.com#","jfriedma@gklaw.com")</f>
        <v>jfriedma@gklaw.com</v>
      </c>
      <c r="S252" s="93" t="s">
        <v>5757</v>
      </c>
      <c r="T252" s="73" t="s">
        <v>5758</v>
      </c>
      <c r="U252" s="73" t="s">
        <v>2092</v>
      </c>
      <c r="V252" s="93" t="s">
        <v>1461</v>
      </c>
      <c r="W252" s="96">
        <v>53703.0</v>
      </c>
      <c r="X252" s="55" t="str">
        <f>HYPERLINK("http://gklaw.com/#","http://gklaw.com")</f>
        <v>http://gklaw.com</v>
      </c>
      <c r="Y252" s="98"/>
      <c r="Z252" s="100"/>
      <c r="AA252" s="100"/>
      <c r="AB252" s="100"/>
      <c r="AC252" s="40"/>
      <c r="AD252" s="146"/>
      <c r="AE252" s="37"/>
      <c r="AF252" s="37"/>
      <c r="AG252" s="28"/>
      <c r="AH252" s="28"/>
      <c r="AI252" s="28"/>
      <c r="AJ252" s="28"/>
      <c r="AK252" s="28"/>
      <c r="AL252" s="28"/>
      <c r="AM252" s="28"/>
      <c r="AN252" s="28"/>
    </row>
    <row r="253" ht="16.5" customHeight="1">
      <c r="A253" s="91" t="s">
        <v>1461</v>
      </c>
      <c r="B253" s="47" t="s">
        <v>1200</v>
      </c>
      <c r="C253" s="46"/>
      <c r="D253" s="46"/>
      <c r="E253" s="46"/>
      <c r="F253" s="46"/>
      <c r="G253" s="46"/>
      <c r="H253" s="46"/>
      <c r="I253" s="46"/>
      <c r="J253" s="46"/>
      <c r="K253" s="46"/>
      <c r="L253" s="46"/>
      <c r="M253" s="46"/>
      <c r="N253" s="39" t="s">
        <v>5763</v>
      </c>
      <c r="O253" s="46"/>
      <c r="P253" s="39" t="s">
        <v>5764</v>
      </c>
      <c r="Q253" s="102">
        <v>6.082592303E9</v>
      </c>
      <c r="R253" s="55" t="str">
        <f>HYPERLINK("mailto:wabbott@bmrlawyers.com#","wabbott@bmrlawyers.com")</f>
        <v>wabbott@bmrlawyers.com</v>
      </c>
      <c r="S253" s="102">
        <v>6.082592303E9</v>
      </c>
      <c r="T253" s="73" t="s">
        <v>5768</v>
      </c>
      <c r="U253" s="73" t="s">
        <v>2092</v>
      </c>
      <c r="V253" s="93" t="s">
        <v>1461</v>
      </c>
      <c r="W253" s="96">
        <v>53701.0</v>
      </c>
      <c r="X253" s="75"/>
      <c r="Y253" s="98"/>
      <c r="Z253" s="100"/>
      <c r="AA253" s="100"/>
      <c r="AB253" s="100"/>
      <c r="AC253" s="39" t="s">
        <v>773</v>
      </c>
      <c r="AD253" s="14"/>
      <c r="AE253" s="9"/>
      <c r="AF253" s="9"/>
      <c r="AG253" s="28"/>
      <c r="AH253" s="28"/>
      <c r="AI253" s="28"/>
      <c r="AJ253" s="28"/>
      <c r="AK253" s="28"/>
      <c r="AL253" s="28"/>
      <c r="AM253" s="28"/>
      <c r="AN253" s="28"/>
    </row>
    <row r="254" ht="16.5" customHeight="1">
      <c r="A254" s="91" t="s">
        <v>1461</v>
      </c>
      <c r="B254" s="47" t="s">
        <v>1200</v>
      </c>
      <c r="C254" s="46"/>
      <c r="D254" s="46"/>
      <c r="E254" s="46"/>
      <c r="F254" s="46"/>
      <c r="G254" s="46"/>
      <c r="H254" s="46"/>
      <c r="I254" s="46"/>
      <c r="J254" s="46"/>
      <c r="K254" s="46"/>
      <c r="L254" s="46"/>
      <c r="M254" s="46"/>
      <c r="N254" s="39" t="s">
        <v>5773</v>
      </c>
      <c r="O254" s="46"/>
      <c r="P254" s="39" t="s">
        <v>5781</v>
      </c>
      <c r="Q254" s="102">
        <v>4.14271076E9</v>
      </c>
      <c r="R254" s="55" t="str">
        <f>HYPERLINK("mailto:machulak@lawmessage.com#","machulak@lawmessage.com")</f>
        <v>machulak@lawmessage.com</v>
      </c>
      <c r="S254" s="102">
        <v>4.142716363E9</v>
      </c>
      <c r="T254" s="73" t="s">
        <v>5788</v>
      </c>
      <c r="U254" s="73" t="s">
        <v>1480</v>
      </c>
      <c r="V254" s="93" t="s">
        <v>1461</v>
      </c>
      <c r="W254" s="96">
        <v>53202.0</v>
      </c>
      <c r="X254" s="75"/>
      <c r="Y254" s="98"/>
      <c r="Z254" s="100"/>
      <c r="AA254" s="100"/>
      <c r="AB254" s="100"/>
      <c r="AC254" s="39" t="s">
        <v>773</v>
      </c>
      <c r="AD254" s="14"/>
      <c r="AE254" s="9"/>
      <c r="AF254" s="9"/>
      <c r="AG254" s="28"/>
      <c r="AH254" s="28"/>
      <c r="AI254" s="28"/>
      <c r="AJ254" s="28"/>
      <c r="AK254" s="28"/>
      <c r="AL254" s="28"/>
      <c r="AM254" s="28"/>
      <c r="AN254" s="28"/>
    </row>
    <row r="255" ht="30.0" customHeight="1">
      <c r="A255" s="91" t="s">
        <v>5790</v>
      </c>
      <c r="B255" s="47" t="s">
        <v>1200</v>
      </c>
      <c r="C255" s="46"/>
      <c r="D255" s="46"/>
      <c r="E255" s="46"/>
      <c r="F255" s="46"/>
      <c r="G255" s="46"/>
      <c r="H255" s="46"/>
      <c r="I255" s="46"/>
      <c r="J255" s="46"/>
      <c r="K255" s="46"/>
      <c r="L255" s="46"/>
      <c r="M255" s="46"/>
      <c r="N255" s="39" t="s">
        <v>3626</v>
      </c>
      <c r="O255" s="46"/>
      <c r="P255" s="39" t="s">
        <v>3654</v>
      </c>
      <c r="Q255" s="102">
        <v>6.123380755E9</v>
      </c>
      <c r="R255" s="127"/>
      <c r="S255" s="102">
        <v>6.123496718E9</v>
      </c>
      <c r="T255" s="73" t="s">
        <v>3633</v>
      </c>
      <c r="U255" s="73" t="s">
        <v>947</v>
      </c>
      <c r="V255" s="93" t="s">
        <v>938</v>
      </c>
      <c r="W255" s="96">
        <v>55402.0</v>
      </c>
      <c r="X255" s="75"/>
      <c r="Y255" s="98"/>
      <c r="Z255" s="100"/>
      <c r="AA255" s="100"/>
      <c r="AB255" s="100"/>
      <c r="AC255" s="39" t="s">
        <v>773</v>
      </c>
      <c r="AD255" s="14"/>
      <c r="AE255" s="9"/>
      <c r="AF255" s="9"/>
      <c r="AG255" s="28"/>
      <c r="AH255" s="28"/>
      <c r="AI255" s="28"/>
      <c r="AJ255" s="28"/>
      <c r="AK255" s="28"/>
      <c r="AL255" s="28"/>
      <c r="AM255" s="28"/>
      <c r="AN255" s="28"/>
    </row>
    <row r="256" ht="60.0" customHeight="1">
      <c r="A256" s="91" t="s">
        <v>1008</v>
      </c>
      <c r="B256" s="47">
        <v>1.0</v>
      </c>
      <c r="C256" s="46"/>
      <c r="D256" s="46"/>
      <c r="E256" s="46"/>
      <c r="F256" s="46"/>
      <c r="G256" s="46"/>
      <c r="H256" s="46"/>
      <c r="I256" s="46"/>
      <c r="J256" s="46"/>
      <c r="K256" s="46"/>
      <c r="L256" s="46"/>
      <c r="M256" s="46"/>
      <c r="N256" s="39" t="s">
        <v>5794</v>
      </c>
      <c r="O256" s="47">
        <v>33938.0</v>
      </c>
      <c r="P256" s="39" t="s">
        <v>5795</v>
      </c>
      <c r="Q256" s="93" t="s">
        <v>5796</v>
      </c>
      <c r="R256" s="55" t="str">
        <f>HYPERLINK("mailto:jgrove@grovedelklaw.com#","jgrove@grovedelklaw.com")</f>
        <v>jgrove@grovedelklaw.com</v>
      </c>
      <c r="S256" s="102"/>
      <c r="T256" s="73" t="s">
        <v>5803</v>
      </c>
      <c r="U256" s="73" t="s">
        <v>5805</v>
      </c>
      <c r="V256" s="93" t="s">
        <v>1008</v>
      </c>
      <c r="W256" s="96">
        <v>26003.0</v>
      </c>
      <c r="X256" s="75"/>
      <c r="Y256" s="98">
        <v>41207.0</v>
      </c>
      <c r="Z256" s="100">
        <v>175.0</v>
      </c>
      <c r="AA256" s="39" t="s">
        <v>1260</v>
      </c>
      <c r="AB256" s="100">
        <v>85.0</v>
      </c>
      <c r="AC256" s="39" t="s">
        <v>5806</v>
      </c>
      <c r="AD256" s="14"/>
      <c r="AE256" s="9"/>
      <c r="AF256" s="9"/>
      <c r="AG256" s="28"/>
      <c r="AH256" s="28"/>
      <c r="AI256" s="28"/>
      <c r="AJ256" s="28"/>
      <c r="AK256" s="28"/>
      <c r="AL256" s="28"/>
      <c r="AM256" s="28"/>
      <c r="AN256" s="28"/>
    </row>
    <row r="257" ht="16.5" customHeight="1">
      <c r="A257" s="91" t="s">
        <v>1008</v>
      </c>
      <c r="B257" s="47" t="s">
        <v>1200</v>
      </c>
      <c r="C257" s="46"/>
      <c r="D257" s="46"/>
      <c r="E257" s="46"/>
      <c r="F257" s="46"/>
      <c r="G257" s="46"/>
      <c r="H257" s="46"/>
      <c r="I257" s="46"/>
      <c r="J257" s="46"/>
      <c r="K257" s="46"/>
      <c r="L257" s="46"/>
      <c r="M257" s="46"/>
      <c r="N257" s="39" t="s">
        <v>5807</v>
      </c>
      <c r="O257" s="46"/>
      <c r="P257" s="39" t="s">
        <v>5808</v>
      </c>
      <c r="Q257" s="102">
        <v>3.043454222E9</v>
      </c>
      <c r="R257" s="55" t="str">
        <f>HYPERLINK("mailto:tsalsbery@baileywyant.com#","tsalsbery@baileywyant.com")</f>
        <v>tsalsbery@baileywyant.com</v>
      </c>
      <c r="S257" s="102"/>
      <c r="T257" s="73" t="s">
        <v>5809</v>
      </c>
      <c r="U257" s="73" t="s">
        <v>325</v>
      </c>
      <c r="V257" s="93" t="s">
        <v>1008</v>
      </c>
      <c r="W257" s="96">
        <v>25337.0</v>
      </c>
      <c r="X257" s="75"/>
      <c r="Y257" s="98"/>
      <c r="Z257" s="100"/>
      <c r="AA257" s="100"/>
      <c r="AB257" s="100"/>
      <c r="AC257" s="39" t="s">
        <v>773</v>
      </c>
      <c r="AD257" s="14"/>
      <c r="AE257" s="9"/>
      <c r="AF257" s="9"/>
      <c r="AG257" s="28"/>
      <c r="AH257" s="28"/>
      <c r="AI257" s="28"/>
      <c r="AJ257" s="28"/>
      <c r="AK257" s="28"/>
      <c r="AL257" s="28"/>
      <c r="AM257" s="28"/>
      <c r="AN257" s="28"/>
    </row>
    <row r="258" ht="13.5" customHeight="1">
      <c r="A258" s="91" t="s">
        <v>5824</v>
      </c>
      <c r="B258" s="47">
        <v>1.0</v>
      </c>
      <c r="C258" s="46"/>
      <c r="D258" s="46"/>
      <c r="E258" s="46"/>
      <c r="F258" s="46"/>
      <c r="G258" s="46"/>
      <c r="H258" s="46"/>
      <c r="I258" s="46"/>
      <c r="J258" s="46"/>
      <c r="K258" s="46"/>
      <c r="L258" s="46"/>
      <c r="M258" s="46"/>
      <c r="N258" s="39" t="s">
        <v>4742</v>
      </c>
      <c r="O258" s="47">
        <v>32719.0</v>
      </c>
      <c r="P258" s="39" t="s">
        <v>4743</v>
      </c>
      <c r="Q258" s="93" t="s">
        <v>4746</v>
      </c>
      <c r="R258" s="55" t="str">
        <f>HYPERLINK("mailto:bjs@dellmoser.com#","bjs@dellmoser.com")</f>
        <v>bjs@dellmoser.com</v>
      </c>
      <c r="S258" s="93" t="s">
        <v>4747</v>
      </c>
      <c r="T258" s="73" t="s">
        <v>4748</v>
      </c>
      <c r="U258" s="73" t="s">
        <v>4336</v>
      </c>
      <c r="V258" s="93" t="s">
        <v>252</v>
      </c>
      <c r="W258" s="96">
        <v>15219.0</v>
      </c>
      <c r="X258" s="55" t="str">
        <f>HYPERLINK("http://www.dellmoser.com/#","www.dellmoser.com")</f>
        <v>www.dellmoser.com</v>
      </c>
      <c r="Y258" s="98">
        <v>40841.0</v>
      </c>
      <c r="Z258" s="100">
        <v>130.0</v>
      </c>
      <c r="AA258" s="100">
        <v>120.0</v>
      </c>
      <c r="AB258" s="100">
        <v>75.0</v>
      </c>
      <c r="AC258" s="39" t="s">
        <v>4750</v>
      </c>
      <c r="AD258" s="14"/>
      <c r="AE258" s="9"/>
      <c r="AF258" s="9"/>
      <c r="AG258" s="28"/>
      <c r="AH258" s="28"/>
      <c r="AI258" s="28"/>
      <c r="AJ258" s="28"/>
      <c r="AK258" s="28"/>
      <c r="AL258" s="28"/>
      <c r="AM258" s="28"/>
      <c r="AN258" s="28"/>
    </row>
    <row r="259" ht="30.0" customHeight="1">
      <c r="A259" s="91" t="s">
        <v>5841</v>
      </c>
      <c r="B259" s="47">
        <v>1.0</v>
      </c>
      <c r="C259" s="46"/>
      <c r="D259" s="46"/>
      <c r="E259" s="46"/>
      <c r="F259" s="46"/>
      <c r="G259" s="46"/>
      <c r="H259" s="46"/>
      <c r="I259" s="46"/>
      <c r="J259" s="46"/>
      <c r="K259" s="46"/>
      <c r="L259" s="46"/>
      <c r="M259" s="46"/>
      <c r="N259" s="39" t="s">
        <v>5845</v>
      </c>
      <c r="O259" s="47">
        <v>17046.0</v>
      </c>
      <c r="P259" s="39" t="s">
        <v>5847</v>
      </c>
      <c r="Q259" s="102">
        <v>3.072349345E9</v>
      </c>
      <c r="R259" s="55" t="str">
        <f>HYPERLINK("mailto:afs@murane.com#","afs@murane.com")</f>
        <v>afs@murane.com</v>
      </c>
      <c r="S259" s="102">
        <v>3.07237511E9</v>
      </c>
      <c r="T259" s="73" t="s">
        <v>5856</v>
      </c>
      <c r="U259" s="73" t="s">
        <v>5857</v>
      </c>
      <c r="V259" s="93" t="s">
        <v>5841</v>
      </c>
      <c r="W259" s="96">
        <v>82601.0</v>
      </c>
      <c r="X259" s="55" t="str">
        <f>HYPERLINK("http://www.murane.com/#","http://www.murane.com/")</f>
        <v>http://www.murane.com/</v>
      </c>
      <c r="Y259" s="98">
        <v>40107.0</v>
      </c>
      <c r="Z259" s="100">
        <v>175.0</v>
      </c>
      <c r="AA259" s="100">
        <v>135.0</v>
      </c>
      <c r="AB259" s="100">
        <v>75.0</v>
      </c>
      <c r="AC259" s="39" t="s">
        <v>5859</v>
      </c>
      <c r="AD259" s="14"/>
      <c r="AE259" s="9"/>
      <c r="AF259" s="9"/>
      <c r="AG259" s="28"/>
      <c r="AH259" s="28"/>
      <c r="AI259" s="28"/>
      <c r="AJ259" s="28"/>
      <c r="AK259" s="28"/>
      <c r="AL259" s="28"/>
      <c r="AM259" s="28"/>
      <c r="AN259" s="28"/>
    </row>
    <row r="260" ht="15.75" customHeight="1">
      <c r="A260" s="208"/>
      <c r="B260" s="208"/>
      <c r="C260" s="208"/>
      <c r="D260" s="208"/>
      <c r="E260" s="208"/>
      <c r="F260" s="208"/>
      <c r="G260" s="208"/>
      <c r="H260" s="208"/>
      <c r="I260" s="208"/>
      <c r="J260" s="208"/>
      <c r="K260" s="208"/>
      <c r="L260" s="208"/>
      <c r="M260" s="208"/>
      <c r="N260" s="209"/>
      <c r="O260" s="210"/>
      <c r="P260" s="211"/>
      <c r="Q260" s="208"/>
      <c r="R260" s="208"/>
      <c r="S260" s="208"/>
      <c r="T260" s="208"/>
      <c r="U260" s="208"/>
      <c r="V260" s="208"/>
      <c r="W260" s="208"/>
      <c r="X260" s="208"/>
      <c r="Y260" s="208"/>
      <c r="Z260" s="211"/>
      <c r="AA260" s="211"/>
      <c r="AB260" s="211"/>
      <c r="AC260" s="211"/>
      <c r="AD260" s="9"/>
      <c r="AE260" s="9"/>
      <c r="AF260" s="9"/>
      <c r="AG260" s="28"/>
      <c r="AH260" s="28"/>
      <c r="AI260" s="28"/>
      <c r="AJ260" s="28"/>
      <c r="AK260" s="28"/>
      <c r="AL260" s="28"/>
      <c r="AM260" s="28"/>
      <c r="AN260" s="28"/>
    </row>
    <row r="261" ht="17.25" customHeight="1">
      <c r="A261" s="45" t="s">
        <v>5872</v>
      </c>
      <c r="B261" s="54"/>
      <c r="C261" s="54"/>
      <c r="D261" s="54"/>
      <c r="E261" s="54"/>
      <c r="F261" s="54"/>
      <c r="G261" s="54"/>
      <c r="H261" s="54"/>
      <c r="I261" s="54"/>
      <c r="J261" s="54"/>
      <c r="K261" s="54"/>
      <c r="L261" s="54"/>
      <c r="M261" s="212"/>
      <c r="N261" s="213" t="s">
        <v>5888</v>
      </c>
      <c r="O261" s="214"/>
      <c r="P261" s="29"/>
      <c r="Q261" s="9"/>
      <c r="R261" s="9"/>
      <c r="S261" s="9"/>
      <c r="T261" s="9"/>
      <c r="U261" s="9"/>
      <c r="V261" s="9"/>
      <c r="W261" s="9"/>
      <c r="X261" s="9"/>
      <c r="Y261" s="9"/>
      <c r="Z261" s="29"/>
      <c r="AA261" s="29"/>
      <c r="AB261" s="29"/>
      <c r="AC261" s="29"/>
      <c r="AD261" s="9"/>
      <c r="AE261" s="9"/>
      <c r="AF261" s="9"/>
      <c r="AG261" s="28"/>
      <c r="AH261" s="28"/>
      <c r="AI261" s="28"/>
      <c r="AJ261" s="28"/>
      <c r="AK261" s="28"/>
      <c r="AL261" s="28"/>
      <c r="AM261" s="28"/>
      <c r="AN261" s="28"/>
    </row>
    <row r="262" ht="16.5" customHeight="1">
      <c r="A262" s="215"/>
      <c r="B262" s="54"/>
      <c r="C262" s="54"/>
      <c r="D262" s="54"/>
      <c r="E262" s="54"/>
      <c r="F262" s="54"/>
      <c r="G262" s="54"/>
      <c r="H262" s="54"/>
      <c r="I262" s="54"/>
      <c r="J262" s="54"/>
      <c r="K262" s="54"/>
      <c r="L262" s="54"/>
      <c r="M262" s="212"/>
      <c r="N262" s="216" t="s">
        <v>5899</v>
      </c>
      <c r="O262" s="214"/>
      <c r="P262" s="29"/>
      <c r="Q262" s="9"/>
      <c r="R262" s="9"/>
      <c r="S262" s="9"/>
      <c r="T262" s="9"/>
      <c r="U262" s="9"/>
      <c r="V262" s="9"/>
      <c r="W262" s="9"/>
      <c r="X262" s="9"/>
      <c r="Y262" s="9"/>
      <c r="Z262" s="29"/>
      <c r="AA262" s="29"/>
      <c r="AB262" s="29"/>
      <c r="AC262" s="29"/>
      <c r="AD262" s="9"/>
      <c r="AE262" s="9"/>
      <c r="AF262" s="9"/>
      <c r="AG262" s="28"/>
      <c r="AH262" s="28"/>
      <c r="AI262" s="28"/>
      <c r="AJ262" s="28"/>
      <c r="AK262" s="28"/>
      <c r="AL262" s="28"/>
      <c r="AM262" s="28"/>
      <c r="AN262" s="28"/>
    </row>
    <row r="263" ht="30.0" customHeight="1">
      <c r="A263" s="215"/>
      <c r="B263" s="54"/>
      <c r="C263" s="54"/>
      <c r="D263" s="54"/>
      <c r="E263" s="54"/>
      <c r="F263" s="54"/>
      <c r="G263" s="54"/>
      <c r="H263" s="54"/>
      <c r="I263" s="54"/>
      <c r="J263" s="54"/>
      <c r="K263" s="54"/>
      <c r="L263" s="54"/>
      <c r="M263" s="212"/>
      <c r="N263" s="217" t="s">
        <v>5905</v>
      </c>
      <c r="O263" s="214"/>
      <c r="P263" s="29"/>
      <c r="Q263" s="9"/>
      <c r="R263" s="9"/>
      <c r="S263" s="9"/>
      <c r="T263" s="9"/>
      <c r="U263" s="9"/>
      <c r="V263" s="9"/>
      <c r="W263" s="9"/>
      <c r="X263" s="9"/>
      <c r="Y263" s="9"/>
      <c r="Z263" s="29"/>
      <c r="AA263" s="29"/>
      <c r="AB263" s="29"/>
      <c r="AC263" s="29"/>
      <c r="AD263" s="9"/>
      <c r="AE263" s="9"/>
      <c r="AF263" s="9"/>
      <c r="AG263" s="28"/>
      <c r="AH263" s="28"/>
      <c r="AI263" s="28"/>
      <c r="AJ263" s="28"/>
      <c r="AK263" s="28"/>
      <c r="AL263" s="28"/>
      <c r="AM263" s="28"/>
      <c r="AN263" s="28"/>
    </row>
    <row r="264" ht="15.75" customHeight="1">
      <c r="A264" s="215"/>
      <c r="B264" s="54"/>
      <c r="C264" s="54"/>
      <c r="D264" s="54"/>
      <c r="E264" s="54"/>
      <c r="F264" s="54"/>
      <c r="G264" s="54"/>
      <c r="H264" s="54"/>
      <c r="I264" s="54"/>
      <c r="J264" s="54"/>
      <c r="K264" s="54"/>
      <c r="L264" s="54"/>
      <c r="M264" s="212"/>
      <c r="N264" s="218" t="s">
        <v>5913</v>
      </c>
      <c r="O264" s="19"/>
      <c r="P264" s="219"/>
      <c r="Q264" s="9"/>
      <c r="R264" s="9"/>
      <c r="S264" s="9"/>
      <c r="T264" s="9"/>
      <c r="U264" s="9"/>
      <c r="V264" s="9"/>
      <c r="W264" s="9"/>
      <c r="X264" s="9"/>
      <c r="Y264" s="9"/>
      <c r="Z264" s="29"/>
      <c r="AA264" s="29"/>
      <c r="AB264" s="29"/>
      <c r="AC264" s="29"/>
      <c r="AD264" s="9"/>
      <c r="AE264" s="9"/>
      <c r="AF264" s="9"/>
      <c r="AG264" s="28"/>
      <c r="AH264" s="28"/>
      <c r="AI264" s="28"/>
      <c r="AJ264" s="28"/>
      <c r="AK264" s="28"/>
      <c r="AL264" s="28"/>
      <c r="AM264" s="28"/>
      <c r="AN264" s="28"/>
    </row>
    <row r="265" ht="15.75" customHeight="1">
      <c r="A265" s="9"/>
      <c r="B265" s="9"/>
      <c r="C265" s="9"/>
      <c r="D265" s="9"/>
      <c r="E265" s="9"/>
      <c r="F265" s="9"/>
      <c r="G265" s="9"/>
      <c r="H265" s="9"/>
      <c r="I265" s="9"/>
      <c r="J265" s="9"/>
      <c r="K265" s="9"/>
      <c r="L265" s="9"/>
      <c r="M265" s="9"/>
      <c r="N265" s="220"/>
      <c r="O265" s="29"/>
      <c r="P265" s="29"/>
      <c r="Q265" s="9"/>
      <c r="R265" s="9"/>
      <c r="S265" s="9"/>
      <c r="T265" s="9"/>
      <c r="U265" s="9"/>
      <c r="V265" s="9"/>
      <c r="W265" s="9"/>
      <c r="X265" s="9"/>
      <c r="Y265" s="9"/>
      <c r="Z265" s="29"/>
      <c r="AA265" s="29"/>
      <c r="AB265" s="29"/>
      <c r="AC265" s="29"/>
      <c r="AD265" s="9"/>
      <c r="AE265" s="9"/>
      <c r="AF265" s="9"/>
      <c r="AG265" s="28"/>
      <c r="AH265" s="28"/>
      <c r="AI265" s="28"/>
      <c r="AJ265" s="28"/>
      <c r="AK265" s="28"/>
      <c r="AL265" s="28"/>
      <c r="AM265" s="28"/>
      <c r="AN265" s="28"/>
    </row>
    <row r="266" ht="15.75" customHeight="1">
      <c r="A266" s="9"/>
      <c r="B266" s="9"/>
      <c r="C266" s="9"/>
      <c r="D266" s="9"/>
      <c r="E266" s="9"/>
      <c r="F266" s="9"/>
      <c r="G266" s="9"/>
      <c r="H266" s="9"/>
      <c r="I266" s="9"/>
      <c r="J266" s="9"/>
      <c r="K266" s="9"/>
      <c r="L266" s="9"/>
      <c r="M266" s="9"/>
      <c r="N266" s="20"/>
      <c r="O266" s="29"/>
      <c r="P266" s="29"/>
      <c r="Q266" s="9"/>
      <c r="R266" s="9"/>
      <c r="S266" s="9"/>
      <c r="T266" s="9"/>
      <c r="U266" s="9"/>
      <c r="V266" s="9"/>
      <c r="W266" s="9"/>
      <c r="X266" s="9"/>
      <c r="Y266" s="9"/>
      <c r="Z266" s="29"/>
      <c r="AA266" s="29"/>
      <c r="AB266" s="29"/>
      <c r="AC266" s="29"/>
      <c r="AD266" s="9"/>
      <c r="AE266" s="9"/>
      <c r="AF266" s="9"/>
      <c r="AG266" s="28"/>
      <c r="AH266" s="28"/>
      <c r="AI266" s="28"/>
      <c r="AJ266" s="28"/>
      <c r="AK266" s="28"/>
      <c r="AL266" s="28"/>
      <c r="AM266" s="28"/>
      <c r="AN266" s="28"/>
    </row>
    <row r="267" ht="15.75" customHeight="1">
      <c r="A267" s="9"/>
      <c r="B267" s="9"/>
      <c r="C267" s="9"/>
      <c r="D267" s="9"/>
      <c r="E267" s="9"/>
      <c r="F267" s="9"/>
      <c r="G267" s="9"/>
      <c r="H267" s="9"/>
      <c r="I267" s="9"/>
      <c r="J267" s="9"/>
      <c r="K267" s="9"/>
      <c r="L267" s="9"/>
      <c r="M267" s="221"/>
      <c r="N267" s="222" t="s">
        <v>5935</v>
      </c>
      <c r="O267" s="214"/>
      <c r="P267" s="29"/>
      <c r="Q267" s="9"/>
      <c r="R267" s="9"/>
      <c r="S267" s="9"/>
      <c r="T267" s="9"/>
      <c r="U267" s="9"/>
      <c r="V267" s="9"/>
      <c r="W267" s="9"/>
      <c r="X267" s="9"/>
      <c r="Y267" s="9"/>
      <c r="Z267" s="29"/>
      <c r="AA267" s="29"/>
      <c r="AB267" s="29"/>
      <c r="AC267" s="29"/>
      <c r="AD267" s="9"/>
      <c r="AE267" s="9"/>
      <c r="AF267" s="9"/>
      <c r="AG267" s="28"/>
      <c r="AH267" s="28"/>
      <c r="AI267" s="28"/>
      <c r="AJ267" s="28"/>
      <c r="AK267" s="28"/>
      <c r="AL267" s="28"/>
      <c r="AM267" s="28"/>
      <c r="AN267" s="28"/>
    </row>
    <row r="268" ht="17.25" customHeight="1">
      <c r="A268" s="9"/>
      <c r="B268" s="223" t="s">
        <v>5948</v>
      </c>
      <c r="C268" s="57"/>
      <c r="D268" s="57"/>
      <c r="E268" s="57"/>
      <c r="F268" s="57"/>
      <c r="G268" s="57"/>
      <c r="H268" s="57"/>
      <c r="I268" s="57"/>
      <c r="J268" s="57"/>
      <c r="K268" s="57"/>
      <c r="L268" s="57"/>
      <c r="M268" s="57"/>
      <c r="N268" s="224" t="s">
        <v>5957</v>
      </c>
      <c r="O268" s="29"/>
      <c r="P268" s="29"/>
      <c r="Q268" s="9"/>
      <c r="R268" s="9"/>
      <c r="S268" s="9"/>
      <c r="T268" s="9"/>
      <c r="U268" s="9"/>
      <c r="V268" s="9"/>
      <c r="W268" s="9"/>
      <c r="X268" s="9"/>
      <c r="Y268" s="9"/>
      <c r="Z268" s="29"/>
      <c r="AA268" s="29"/>
      <c r="AB268" s="29"/>
      <c r="AC268" s="29"/>
      <c r="AD268" s="9"/>
      <c r="AE268" s="9"/>
      <c r="AF268" s="9"/>
      <c r="AG268" s="28"/>
      <c r="AH268" s="28"/>
      <c r="AI268" s="28"/>
      <c r="AJ268" s="28"/>
      <c r="AK268" s="28"/>
      <c r="AL268" s="28"/>
      <c r="AM268" s="28"/>
      <c r="AN268" s="28"/>
    </row>
    <row r="269" ht="16.5" customHeight="1">
      <c r="A269" s="9"/>
      <c r="B269" s="57"/>
      <c r="C269" s="57"/>
      <c r="D269" s="57"/>
      <c r="E269" s="57"/>
      <c r="F269" s="57"/>
      <c r="G269" s="57"/>
      <c r="H269" s="57"/>
      <c r="I269" s="57"/>
      <c r="J269" s="57"/>
      <c r="K269" s="57"/>
      <c r="L269" s="57"/>
      <c r="M269" s="57"/>
      <c r="N269" s="225" t="s">
        <v>5965</v>
      </c>
      <c r="O269" s="29"/>
      <c r="P269" s="29"/>
      <c r="Q269" s="9"/>
      <c r="R269" s="9"/>
      <c r="S269" s="9"/>
      <c r="T269" s="9"/>
      <c r="U269" s="9"/>
      <c r="V269" s="9"/>
      <c r="W269" s="9"/>
      <c r="X269" s="9"/>
      <c r="Y269" s="9"/>
      <c r="Z269" s="29"/>
      <c r="AA269" s="29"/>
      <c r="AB269" s="29"/>
      <c r="AC269" s="29"/>
      <c r="AD269" s="9"/>
      <c r="AE269" s="9"/>
      <c r="AF269" s="9"/>
      <c r="AG269" s="28"/>
      <c r="AH269" s="28"/>
      <c r="AI269" s="28"/>
      <c r="AJ269" s="28"/>
      <c r="AK269" s="28"/>
      <c r="AL269" s="28"/>
      <c r="AM269" s="28"/>
      <c r="AN269" s="28"/>
    </row>
    <row r="270" ht="16.5" customHeight="1">
      <c r="A270" s="9"/>
      <c r="B270" s="57"/>
      <c r="C270" s="57"/>
      <c r="D270" s="57"/>
      <c r="E270" s="57"/>
      <c r="F270" s="57"/>
      <c r="G270" s="57"/>
      <c r="H270" s="57"/>
      <c r="I270" s="57"/>
      <c r="J270" s="57"/>
      <c r="K270" s="57"/>
      <c r="L270" s="57"/>
      <c r="M270" s="57"/>
      <c r="N270" s="225" t="s">
        <v>5972</v>
      </c>
      <c r="O270" s="29"/>
      <c r="P270" s="29"/>
      <c r="Q270" s="9"/>
      <c r="R270" s="9"/>
      <c r="S270" s="9"/>
      <c r="T270" s="9"/>
      <c r="U270" s="9"/>
      <c r="V270" s="9"/>
      <c r="W270" s="9"/>
      <c r="X270" s="9"/>
      <c r="Y270" s="9"/>
      <c r="Z270" s="29"/>
      <c r="AA270" s="29"/>
      <c r="AB270" s="29"/>
      <c r="AC270" s="29"/>
      <c r="AD270" s="9"/>
      <c r="AE270" s="9"/>
      <c r="AF270" s="9"/>
      <c r="AG270" s="28"/>
      <c r="AH270" s="28"/>
      <c r="AI270" s="28"/>
      <c r="AJ270" s="28"/>
      <c r="AK270" s="28"/>
      <c r="AL270" s="28"/>
      <c r="AM270" s="28"/>
      <c r="AN270" s="28"/>
    </row>
    <row r="271" ht="16.5" customHeight="1">
      <c r="A271" s="9"/>
      <c r="B271" s="57"/>
      <c r="C271" s="57"/>
      <c r="D271" s="57"/>
      <c r="E271" s="57"/>
      <c r="F271" s="57"/>
      <c r="G271" s="57"/>
      <c r="H271" s="57"/>
      <c r="I271" s="57"/>
      <c r="J271" s="57"/>
      <c r="K271" s="57"/>
      <c r="L271" s="57"/>
      <c r="M271" s="57"/>
      <c r="N271" s="225" t="s">
        <v>5975</v>
      </c>
      <c r="O271" s="29"/>
      <c r="P271" s="29"/>
      <c r="Q271" s="9"/>
      <c r="R271" s="9"/>
      <c r="S271" s="9"/>
      <c r="T271" s="9"/>
      <c r="U271" s="9"/>
      <c r="V271" s="9"/>
      <c r="W271" s="9"/>
      <c r="X271" s="9"/>
      <c r="Y271" s="9"/>
      <c r="Z271" s="29"/>
      <c r="AA271" s="29"/>
      <c r="AB271" s="29"/>
      <c r="AC271" s="29"/>
      <c r="AD271" s="9"/>
      <c r="AE271" s="9"/>
      <c r="AF271" s="9"/>
      <c r="AG271" s="28"/>
      <c r="AH271" s="28"/>
      <c r="AI271" s="28"/>
      <c r="AJ271" s="28"/>
      <c r="AK271" s="28"/>
      <c r="AL271" s="28"/>
      <c r="AM271" s="28"/>
      <c r="AN271" s="28"/>
    </row>
    <row r="272" ht="16.5" customHeight="1">
      <c r="A272" s="9"/>
      <c r="B272" s="226"/>
      <c r="C272" s="226"/>
      <c r="D272" s="226"/>
      <c r="E272" s="226"/>
      <c r="F272" s="226"/>
      <c r="G272" s="226"/>
      <c r="H272" s="226"/>
      <c r="I272" s="226"/>
      <c r="J272" s="226"/>
      <c r="K272" s="226"/>
      <c r="L272" s="226"/>
      <c r="M272" s="226"/>
      <c r="N272" s="227" t="s">
        <v>5988</v>
      </c>
      <c r="O272" s="29"/>
      <c r="P272" s="29"/>
      <c r="Q272" s="9"/>
      <c r="R272" s="9"/>
      <c r="S272" s="9"/>
      <c r="T272" s="9"/>
      <c r="U272" s="9"/>
      <c r="V272" s="9"/>
      <c r="W272" s="9"/>
      <c r="X272" s="9"/>
      <c r="Y272" s="9"/>
      <c r="Z272" s="29"/>
      <c r="AA272" s="29"/>
      <c r="AB272" s="29"/>
      <c r="AC272" s="29"/>
      <c r="AD272" s="9"/>
      <c r="AE272" s="9"/>
      <c r="AF272" s="9"/>
      <c r="AG272" s="28"/>
      <c r="AH272" s="28"/>
      <c r="AI272" s="28"/>
      <c r="AJ272" s="28"/>
      <c r="AK272" s="28"/>
      <c r="AL272" s="28"/>
      <c r="AM272" s="28"/>
      <c r="AN272" s="28"/>
    </row>
    <row r="273" ht="16.5" customHeight="1">
      <c r="A273" s="9"/>
      <c r="B273" s="228" t="s">
        <v>5991</v>
      </c>
      <c r="C273" s="229"/>
      <c r="D273" s="229"/>
      <c r="E273" s="229"/>
      <c r="F273" s="229"/>
      <c r="G273" s="229"/>
      <c r="H273" s="229"/>
      <c r="I273" s="229"/>
      <c r="J273" s="229"/>
      <c r="K273" s="229"/>
      <c r="L273" s="229"/>
      <c r="M273" s="229"/>
      <c r="N273" s="230" t="s">
        <v>6004</v>
      </c>
      <c r="O273" s="29"/>
      <c r="P273" s="29"/>
      <c r="Q273" s="9"/>
      <c r="R273" s="9"/>
      <c r="S273" s="9"/>
      <c r="T273" s="9"/>
      <c r="U273" s="9"/>
      <c r="V273" s="9"/>
      <c r="W273" s="9"/>
      <c r="X273" s="9"/>
      <c r="Y273" s="9"/>
      <c r="Z273" s="29"/>
      <c r="AA273" s="29"/>
      <c r="AB273" s="29"/>
      <c r="AC273" s="29"/>
      <c r="AD273" s="9"/>
      <c r="AE273" s="9"/>
      <c r="AF273" s="9"/>
      <c r="AG273" s="28"/>
      <c r="AH273" s="28"/>
      <c r="AI273" s="28"/>
      <c r="AJ273" s="28"/>
      <c r="AK273" s="28"/>
      <c r="AL273" s="28"/>
      <c r="AM273" s="28"/>
      <c r="AN273" s="28"/>
    </row>
    <row r="274" ht="16.5" customHeight="1">
      <c r="A274" s="9"/>
      <c r="B274" s="57"/>
      <c r="C274" s="57"/>
      <c r="D274" s="57"/>
      <c r="E274" s="57"/>
      <c r="F274" s="57"/>
      <c r="G274" s="57"/>
      <c r="H274" s="57"/>
      <c r="I274" s="57"/>
      <c r="J274" s="57"/>
      <c r="K274" s="57"/>
      <c r="L274" s="57"/>
      <c r="M274" s="57"/>
      <c r="N274" s="225" t="s">
        <v>6014</v>
      </c>
      <c r="O274" s="29"/>
      <c r="P274" s="29"/>
      <c r="Q274" s="9"/>
      <c r="R274" s="9"/>
      <c r="S274" s="9"/>
      <c r="T274" s="9"/>
      <c r="U274" s="9"/>
      <c r="V274" s="9"/>
      <c r="W274" s="9"/>
      <c r="X274" s="9"/>
      <c r="Y274" s="9"/>
      <c r="Z274" s="29"/>
      <c r="AA274" s="29"/>
      <c r="AB274" s="29"/>
      <c r="AC274" s="29"/>
      <c r="AD274" s="9"/>
      <c r="AE274" s="9"/>
      <c r="AF274" s="9"/>
      <c r="AG274" s="28"/>
      <c r="AH274" s="28"/>
      <c r="AI274" s="28"/>
      <c r="AJ274" s="28"/>
      <c r="AK274" s="28"/>
      <c r="AL274" s="28"/>
      <c r="AM274" s="28"/>
      <c r="AN274" s="28"/>
    </row>
    <row r="275" ht="16.5" customHeight="1">
      <c r="A275" s="9"/>
      <c r="B275" s="57"/>
      <c r="C275" s="57"/>
      <c r="D275" s="57"/>
      <c r="E275" s="57"/>
      <c r="F275" s="57"/>
      <c r="G275" s="57"/>
      <c r="H275" s="57"/>
      <c r="I275" s="57"/>
      <c r="J275" s="57"/>
      <c r="K275" s="57"/>
      <c r="L275" s="57"/>
      <c r="M275" s="57"/>
      <c r="N275" s="225" t="s">
        <v>6016</v>
      </c>
      <c r="O275" s="29"/>
      <c r="P275" s="29"/>
      <c r="Q275" s="9"/>
      <c r="R275" s="9"/>
      <c r="S275" s="9"/>
      <c r="T275" s="9"/>
      <c r="U275" s="9"/>
      <c r="V275" s="9"/>
      <c r="W275" s="9"/>
      <c r="X275" s="9"/>
      <c r="Y275" s="9"/>
      <c r="Z275" s="29"/>
      <c r="AA275" s="29"/>
      <c r="AB275" s="29"/>
      <c r="AC275" s="29"/>
      <c r="AD275" s="9"/>
      <c r="AE275" s="9"/>
      <c r="AF275" s="9"/>
      <c r="AG275" s="28"/>
      <c r="AH275" s="28"/>
      <c r="AI275" s="28"/>
      <c r="AJ275" s="28"/>
      <c r="AK275" s="28"/>
      <c r="AL275" s="28"/>
      <c r="AM275" s="28"/>
      <c r="AN275" s="28"/>
    </row>
    <row r="276" ht="16.5" customHeight="1">
      <c r="A276" s="9"/>
      <c r="B276" s="226"/>
      <c r="C276" s="226"/>
      <c r="D276" s="226"/>
      <c r="E276" s="226"/>
      <c r="F276" s="226"/>
      <c r="G276" s="226"/>
      <c r="H276" s="226"/>
      <c r="I276" s="226"/>
      <c r="J276" s="226"/>
      <c r="K276" s="226"/>
      <c r="L276" s="226"/>
      <c r="M276" s="226"/>
      <c r="N276" s="227" t="s">
        <v>6020</v>
      </c>
      <c r="O276" s="29"/>
      <c r="P276" s="29"/>
      <c r="Q276" s="9"/>
      <c r="R276" s="9"/>
      <c r="S276" s="9"/>
      <c r="T276" s="9"/>
      <c r="U276" s="9"/>
      <c r="V276" s="9"/>
      <c r="W276" s="9"/>
      <c r="X276" s="9"/>
      <c r="Y276" s="9"/>
      <c r="Z276" s="29"/>
      <c r="AA276" s="29"/>
      <c r="AB276" s="29"/>
      <c r="AC276" s="29"/>
      <c r="AD276" s="9"/>
      <c r="AE276" s="9"/>
      <c r="AF276" s="9"/>
      <c r="AG276" s="28"/>
      <c r="AH276" s="28"/>
      <c r="AI276" s="28"/>
      <c r="AJ276" s="28"/>
      <c r="AK276" s="28"/>
      <c r="AL276" s="28"/>
      <c r="AM276" s="28"/>
      <c r="AN276" s="28"/>
    </row>
    <row r="277" ht="16.5" customHeight="1">
      <c r="A277" s="9"/>
      <c r="B277" s="228" t="s">
        <v>271</v>
      </c>
      <c r="C277" s="229"/>
      <c r="D277" s="229"/>
      <c r="E277" s="229"/>
      <c r="F277" s="229"/>
      <c r="G277" s="229"/>
      <c r="H277" s="229"/>
      <c r="I277" s="229"/>
      <c r="J277" s="229"/>
      <c r="K277" s="229"/>
      <c r="L277" s="229"/>
      <c r="M277" s="229"/>
      <c r="N277" s="230" t="s">
        <v>6022</v>
      </c>
      <c r="O277" s="29"/>
      <c r="P277" s="231"/>
      <c r="Q277" s="9"/>
      <c r="R277" s="9"/>
      <c r="S277" s="9"/>
      <c r="T277" s="9"/>
      <c r="U277" s="9"/>
      <c r="V277" s="9"/>
      <c r="W277" s="9"/>
      <c r="X277" s="9"/>
      <c r="Y277" s="9"/>
      <c r="Z277" s="29"/>
      <c r="AA277" s="29"/>
      <c r="AB277" s="29"/>
      <c r="AC277" s="29"/>
      <c r="AD277" s="9"/>
      <c r="AE277" s="9"/>
      <c r="AF277" s="9"/>
      <c r="AG277" s="28"/>
      <c r="AH277" s="28"/>
      <c r="AI277" s="28"/>
      <c r="AJ277" s="28"/>
      <c r="AK277" s="28"/>
      <c r="AL277" s="28"/>
      <c r="AM277" s="28"/>
      <c r="AN277" s="28"/>
    </row>
    <row r="278" ht="16.5" customHeight="1">
      <c r="A278" s="9"/>
      <c r="B278" s="232" t="s">
        <v>1553</v>
      </c>
      <c r="C278" s="226"/>
      <c r="D278" s="226"/>
      <c r="E278" s="226"/>
      <c r="F278" s="226"/>
      <c r="G278" s="226"/>
      <c r="H278" s="226"/>
      <c r="I278" s="226"/>
      <c r="J278" s="226"/>
      <c r="K278" s="226"/>
      <c r="L278" s="226"/>
      <c r="M278" s="226"/>
      <c r="N278" s="227" t="s">
        <v>6047</v>
      </c>
      <c r="O278" s="29"/>
      <c r="P278" s="29"/>
      <c r="Q278" s="9"/>
      <c r="R278" s="9"/>
      <c r="S278" s="9"/>
      <c r="T278" s="9"/>
      <c r="U278" s="9"/>
      <c r="V278" s="9"/>
      <c r="W278" s="9"/>
      <c r="X278" s="9"/>
      <c r="Y278" s="9"/>
      <c r="Z278" s="29"/>
      <c r="AA278" s="29"/>
      <c r="AB278" s="29"/>
      <c r="AC278" s="29"/>
      <c r="AD278" s="9"/>
      <c r="AE278" s="9"/>
      <c r="AF278" s="9"/>
      <c r="AG278" s="28"/>
      <c r="AH278" s="28"/>
      <c r="AI278" s="28"/>
      <c r="AJ278" s="28"/>
      <c r="AK278" s="28"/>
      <c r="AL278" s="28"/>
      <c r="AM278" s="28"/>
      <c r="AN278" s="28"/>
    </row>
    <row r="279" ht="16.5" customHeight="1">
      <c r="A279" s="9"/>
      <c r="B279" s="229"/>
      <c r="C279" s="229"/>
      <c r="D279" s="229"/>
      <c r="E279" s="229"/>
      <c r="F279" s="229"/>
      <c r="G279" s="229"/>
      <c r="H279" s="229"/>
      <c r="I279" s="229"/>
      <c r="J279" s="229"/>
      <c r="K279" s="229"/>
      <c r="L279" s="229"/>
      <c r="M279" s="229"/>
      <c r="N279" s="233"/>
      <c r="O279" s="29"/>
      <c r="P279" s="29"/>
      <c r="Q279" s="9"/>
      <c r="R279" s="9"/>
      <c r="S279" s="9"/>
      <c r="T279" s="9"/>
      <c r="U279" s="9"/>
      <c r="V279" s="9"/>
      <c r="W279" s="9"/>
      <c r="X279" s="9"/>
      <c r="Y279" s="9"/>
      <c r="Z279" s="29"/>
      <c r="AA279" s="29"/>
      <c r="AB279" s="29"/>
      <c r="AC279" s="29"/>
      <c r="AD279" s="9"/>
      <c r="AE279" s="9"/>
      <c r="AF279" s="9"/>
      <c r="AG279" s="28"/>
      <c r="AH279" s="28"/>
      <c r="AI279" s="28"/>
      <c r="AJ279" s="28"/>
      <c r="AK279" s="28"/>
      <c r="AL279" s="28"/>
      <c r="AM279" s="28"/>
      <c r="AN279" s="28"/>
    </row>
    <row r="280" ht="16.5" customHeight="1">
      <c r="A280" s="9"/>
      <c r="B280" s="223" t="s">
        <v>80</v>
      </c>
      <c r="C280" s="57"/>
      <c r="D280" s="57"/>
      <c r="E280" s="57"/>
      <c r="F280" s="57"/>
      <c r="G280" s="57"/>
      <c r="H280" s="57"/>
      <c r="I280" s="57"/>
      <c r="J280" s="57"/>
      <c r="K280" s="57"/>
      <c r="L280" s="57"/>
      <c r="M280" s="57"/>
      <c r="N280" s="225" t="s">
        <v>6065</v>
      </c>
      <c r="O280" s="29"/>
      <c r="P280" s="29"/>
      <c r="Q280" s="9"/>
      <c r="R280" s="9"/>
      <c r="S280" s="9"/>
      <c r="T280" s="9"/>
      <c r="U280" s="9"/>
      <c r="V280" s="9"/>
      <c r="W280" s="9"/>
      <c r="X280" s="9"/>
      <c r="Y280" s="9"/>
      <c r="Z280" s="29"/>
      <c r="AA280" s="29"/>
      <c r="AB280" s="29"/>
      <c r="AC280" s="29"/>
      <c r="AD280" s="9"/>
      <c r="AE280" s="9"/>
      <c r="AF280" s="9"/>
      <c r="AG280" s="28"/>
      <c r="AH280" s="28"/>
      <c r="AI280" s="28"/>
      <c r="AJ280" s="28"/>
      <c r="AK280" s="28"/>
      <c r="AL280" s="28"/>
      <c r="AM280" s="28"/>
      <c r="AN280" s="28"/>
    </row>
    <row r="281" ht="16.5" customHeight="1">
      <c r="A281" s="9"/>
      <c r="B281" s="223" t="s">
        <v>6067</v>
      </c>
      <c r="C281" s="57"/>
      <c r="D281" s="57"/>
      <c r="E281" s="57"/>
      <c r="F281" s="57"/>
      <c r="G281" s="57"/>
      <c r="H281" s="57"/>
      <c r="I281" s="57"/>
      <c r="J281" s="57"/>
      <c r="K281" s="57"/>
      <c r="L281" s="57"/>
      <c r="M281" s="57"/>
      <c r="N281" s="225" t="s">
        <v>6068</v>
      </c>
      <c r="O281" s="29"/>
      <c r="P281" s="29"/>
      <c r="Q281" s="9"/>
      <c r="R281" s="9"/>
      <c r="S281" s="9"/>
      <c r="T281" s="9"/>
      <c r="U281" s="9"/>
      <c r="V281" s="9"/>
      <c r="W281" s="9"/>
      <c r="X281" s="9"/>
      <c r="Y281" s="9"/>
      <c r="Z281" s="29"/>
      <c r="AA281" s="29"/>
      <c r="AB281" s="29"/>
      <c r="AC281" s="29"/>
      <c r="AD281" s="9"/>
      <c r="AE281" s="9"/>
      <c r="AF281" s="9"/>
      <c r="AG281" s="28"/>
      <c r="AH281" s="28"/>
      <c r="AI281" s="28"/>
      <c r="AJ281" s="28"/>
      <c r="AK281" s="28"/>
      <c r="AL281" s="28"/>
      <c r="AM281" s="28"/>
      <c r="AN281" s="28"/>
    </row>
    <row r="282" ht="16.5" customHeight="1">
      <c r="A282" s="9"/>
      <c r="B282" s="57"/>
      <c r="C282" s="57"/>
      <c r="D282" s="57"/>
      <c r="E282" s="57"/>
      <c r="F282" s="57"/>
      <c r="G282" s="57"/>
      <c r="H282" s="57"/>
      <c r="I282" s="57"/>
      <c r="J282" s="57"/>
      <c r="K282" s="57"/>
      <c r="L282" s="57"/>
      <c r="M282" s="57"/>
      <c r="N282" s="225" t="s">
        <v>6071</v>
      </c>
      <c r="O282" s="29"/>
      <c r="P282" s="29"/>
      <c r="Q282" s="9"/>
      <c r="R282" s="9"/>
      <c r="S282" s="9"/>
      <c r="T282" s="9"/>
      <c r="U282" s="9"/>
      <c r="V282" s="9"/>
      <c r="W282" s="9"/>
      <c r="X282" s="9"/>
      <c r="Y282" s="9"/>
      <c r="Z282" s="29"/>
      <c r="AA282" s="29"/>
      <c r="AB282" s="29"/>
      <c r="AC282" s="29"/>
      <c r="AD282" s="9"/>
      <c r="AE282" s="9"/>
      <c r="AF282" s="9"/>
      <c r="AG282" s="28"/>
      <c r="AH282" s="28"/>
      <c r="AI282" s="28"/>
      <c r="AJ282" s="28"/>
      <c r="AK282" s="28"/>
      <c r="AL282" s="28"/>
      <c r="AM282" s="28"/>
      <c r="AN282" s="28"/>
    </row>
    <row r="283" ht="16.5" customHeight="1">
      <c r="A283" s="9"/>
      <c r="B283" s="226"/>
      <c r="C283" s="226"/>
      <c r="D283" s="226"/>
      <c r="E283" s="226"/>
      <c r="F283" s="226"/>
      <c r="G283" s="226"/>
      <c r="H283" s="226"/>
      <c r="I283" s="226"/>
      <c r="J283" s="226"/>
      <c r="K283" s="226"/>
      <c r="L283" s="226"/>
      <c r="M283" s="226"/>
      <c r="N283" s="227" t="s">
        <v>6078</v>
      </c>
      <c r="O283" s="29"/>
      <c r="P283" s="29"/>
      <c r="Q283" s="9"/>
      <c r="R283" s="9"/>
      <c r="S283" s="9"/>
      <c r="T283" s="9"/>
      <c r="U283" s="9"/>
      <c r="V283" s="9"/>
      <c r="W283" s="9"/>
      <c r="X283" s="9"/>
      <c r="Y283" s="9"/>
      <c r="Z283" s="29"/>
      <c r="AA283" s="29"/>
      <c r="AB283" s="29"/>
      <c r="AC283" s="29"/>
      <c r="AD283" s="9"/>
      <c r="AE283" s="9"/>
      <c r="AF283" s="9"/>
      <c r="AG283" s="28"/>
      <c r="AH283" s="28"/>
      <c r="AI283" s="28"/>
      <c r="AJ283" s="28"/>
      <c r="AK283" s="28"/>
      <c r="AL283" s="28"/>
      <c r="AM283" s="28"/>
      <c r="AN283" s="28"/>
    </row>
    <row r="284" ht="16.5" customHeight="1">
      <c r="A284" s="9"/>
      <c r="B284" s="228" t="s">
        <v>80</v>
      </c>
      <c r="C284" s="229"/>
      <c r="D284" s="229"/>
      <c r="E284" s="229"/>
      <c r="F284" s="229"/>
      <c r="G284" s="229"/>
      <c r="H284" s="229"/>
      <c r="I284" s="229"/>
      <c r="J284" s="229"/>
      <c r="K284" s="229"/>
      <c r="L284" s="229"/>
      <c r="M284" s="229"/>
      <c r="N284" s="230" t="s">
        <v>6080</v>
      </c>
      <c r="O284" s="29"/>
      <c r="P284" s="29"/>
      <c r="Q284" s="9"/>
      <c r="R284" s="9"/>
      <c r="S284" s="9"/>
      <c r="T284" s="9"/>
      <c r="U284" s="9"/>
      <c r="V284" s="9"/>
      <c r="W284" s="9"/>
      <c r="X284" s="9"/>
      <c r="Y284" s="9"/>
      <c r="Z284" s="29"/>
      <c r="AA284" s="29"/>
      <c r="AB284" s="29"/>
      <c r="AC284" s="29"/>
      <c r="AD284" s="9"/>
      <c r="AE284" s="9"/>
      <c r="AF284" s="9"/>
      <c r="AG284" s="28"/>
      <c r="AH284" s="28"/>
      <c r="AI284" s="28"/>
      <c r="AJ284" s="28"/>
      <c r="AK284" s="28"/>
      <c r="AL284" s="28"/>
      <c r="AM284" s="28"/>
      <c r="AN284" s="28"/>
    </row>
    <row r="285" ht="16.5" customHeight="1">
      <c r="A285" s="9"/>
      <c r="B285" s="232" t="s">
        <v>6083</v>
      </c>
      <c r="C285" s="226"/>
      <c r="D285" s="226"/>
      <c r="E285" s="226"/>
      <c r="F285" s="226"/>
      <c r="G285" s="226"/>
      <c r="H285" s="226"/>
      <c r="I285" s="226"/>
      <c r="J285" s="226"/>
      <c r="K285" s="226"/>
      <c r="L285" s="226"/>
      <c r="M285" s="226"/>
      <c r="N285" s="227" t="s">
        <v>6084</v>
      </c>
      <c r="O285" s="29"/>
      <c r="P285" s="29"/>
      <c r="Q285" s="9"/>
      <c r="R285" s="9"/>
      <c r="S285" s="9"/>
      <c r="T285" s="9"/>
      <c r="U285" s="9"/>
      <c r="V285" s="9"/>
      <c r="W285" s="9"/>
      <c r="X285" s="9"/>
      <c r="Y285" s="9"/>
      <c r="Z285" s="29"/>
      <c r="AA285" s="29"/>
      <c r="AB285" s="29"/>
      <c r="AC285" s="29"/>
      <c r="AD285" s="9"/>
      <c r="AE285" s="9"/>
      <c r="AF285" s="9"/>
      <c r="AG285" s="28"/>
      <c r="AH285" s="28"/>
      <c r="AI285" s="28"/>
      <c r="AJ285" s="28"/>
      <c r="AK285" s="28"/>
      <c r="AL285" s="28"/>
      <c r="AM285" s="28"/>
      <c r="AN285" s="28"/>
    </row>
    <row r="286" ht="16.5" customHeight="1">
      <c r="A286" s="9"/>
      <c r="B286" s="228" t="s">
        <v>252</v>
      </c>
      <c r="C286" s="229"/>
      <c r="D286" s="229"/>
      <c r="E286" s="229"/>
      <c r="F286" s="229"/>
      <c r="G286" s="229"/>
      <c r="H286" s="229"/>
      <c r="I286" s="229"/>
      <c r="J286" s="229"/>
      <c r="K286" s="229"/>
      <c r="L286" s="229"/>
      <c r="M286" s="229"/>
      <c r="N286" s="233"/>
      <c r="O286" s="29"/>
      <c r="P286" s="29"/>
      <c r="Q286" s="9"/>
      <c r="R286" s="9"/>
      <c r="S286" s="9"/>
      <c r="T286" s="9"/>
      <c r="U286" s="9"/>
      <c r="V286" s="9"/>
      <c r="W286" s="9"/>
      <c r="X286" s="9"/>
      <c r="Y286" s="9"/>
      <c r="Z286" s="29"/>
      <c r="AA286" s="29"/>
      <c r="AB286" s="29"/>
      <c r="AC286" s="29"/>
      <c r="AD286" s="9"/>
      <c r="AE286" s="9"/>
      <c r="AF286" s="9"/>
      <c r="AG286" s="28"/>
      <c r="AH286" s="28"/>
      <c r="AI286" s="28"/>
      <c r="AJ286" s="28"/>
      <c r="AK286" s="28"/>
      <c r="AL286" s="28"/>
      <c r="AM286" s="28"/>
      <c r="AN286" s="28"/>
    </row>
    <row r="287" ht="16.5" customHeight="1">
      <c r="A287" s="9"/>
      <c r="B287" s="223" t="s">
        <v>602</v>
      </c>
      <c r="C287" s="57"/>
      <c r="D287" s="57"/>
      <c r="E287" s="57"/>
      <c r="F287" s="57"/>
      <c r="G287" s="57"/>
      <c r="H287" s="57"/>
      <c r="I287" s="57"/>
      <c r="J287" s="57"/>
      <c r="K287" s="57"/>
      <c r="L287" s="57"/>
      <c r="M287" s="57"/>
      <c r="N287" s="225" t="s">
        <v>6086</v>
      </c>
      <c r="O287" s="29"/>
      <c r="P287" s="29"/>
      <c r="Q287" s="9"/>
      <c r="R287" s="9"/>
      <c r="S287" s="9"/>
      <c r="T287" s="9"/>
      <c r="U287" s="9"/>
      <c r="V287" s="9"/>
      <c r="W287" s="9"/>
      <c r="X287" s="9"/>
      <c r="Y287" s="9"/>
      <c r="Z287" s="29"/>
      <c r="AA287" s="29"/>
      <c r="AB287" s="29"/>
      <c r="AC287" s="29"/>
      <c r="AD287" s="9"/>
      <c r="AE287" s="9"/>
      <c r="AF287" s="9"/>
      <c r="AG287" s="28"/>
      <c r="AH287" s="28"/>
      <c r="AI287" s="28"/>
      <c r="AJ287" s="28"/>
      <c r="AK287" s="28"/>
      <c r="AL287" s="28"/>
      <c r="AM287" s="28"/>
      <c r="AN287" s="28"/>
    </row>
    <row r="288" ht="16.5" customHeight="1">
      <c r="A288" s="9"/>
      <c r="B288" s="231"/>
      <c r="C288" s="231"/>
      <c r="D288" s="231"/>
      <c r="E288" s="231"/>
      <c r="F288" s="231"/>
      <c r="G288" s="231"/>
      <c r="H288" s="231"/>
      <c r="I288" s="231"/>
      <c r="J288" s="231"/>
      <c r="K288" s="231"/>
      <c r="L288" s="231"/>
      <c r="M288" s="231"/>
      <c r="N288" s="29"/>
      <c r="O288" s="29"/>
      <c r="P288" s="29"/>
      <c r="Q288" s="9"/>
      <c r="R288" s="9"/>
      <c r="S288" s="9"/>
      <c r="T288" s="9"/>
      <c r="U288" s="9"/>
      <c r="V288" s="9"/>
      <c r="W288" s="9"/>
      <c r="X288" s="9"/>
      <c r="Y288" s="9"/>
      <c r="Z288" s="29"/>
      <c r="AA288" s="29"/>
      <c r="AB288" s="29"/>
      <c r="AC288" s="29"/>
      <c r="AD288" s="9"/>
      <c r="AE288" s="9"/>
      <c r="AF288" s="9"/>
      <c r="AG288" s="28"/>
      <c r="AH288" s="28"/>
      <c r="AI288" s="28"/>
      <c r="AJ288" s="28"/>
      <c r="AK288" s="28"/>
      <c r="AL288" s="28"/>
      <c r="AM288" s="28"/>
      <c r="AN288" s="28"/>
    </row>
    <row r="289" ht="30.75" customHeight="1">
      <c r="A289" s="9"/>
      <c r="B289" s="231"/>
      <c r="C289" s="231"/>
      <c r="D289" s="231"/>
      <c r="E289" s="231"/>
      <c r="F289" s="231"/>
      <c r="G289" s="231"/>
      <c r="H289" s="231"/>
      <c r="I289" s="231"/>
      <c r="J289" s="231"/>
      <c r="K289" s="231"/>
      <c r="L289" s="231"/>
      <c r="M289" s="231"/>
      <c r="N289" s="235" t="s">
        <v>6091</v>
      </c>
      <c r="O289" s="29"/>
      <c r="P289" s="29"/>
      <c r="Q289" s="9"/>
      <c r="R289" s="9"/>
      <c r="S289" s="9"/>
      <c r="T289" s="9"/>
      <c r="U289" s="9"/>
      <c r="V289" s="9"/>
      <c r="W289" s="9"/>
      <c r="X289" s="9"/>
      <c r="Y289" s="9"/>
      <c r="Z289" s="29"/>
      <c r="AA289" s="29"/>
      <c r="AB289" s="29"/>
      <c r="AC289" s="29"/>
      <c r="AD289" s="9"/>
      <c r="AE289" s="9"/>
      <c r="AF289" s="9"/>
      <c r="AG289" s="28"/>
      <c r="AH289" s="28"/>
      <c r="AI289" s="28"/>
      <c r="AJ289" s="28"/>
      <c r="AK289" s="28"/>
      <c r="AL289" s="28"/>
      <c r="AM289" s="28"/>
      <c r="AN289" s="28"/>
    </row>
    <row r="290" ht="45.0" customHeight="1">
      <c r="A290" s="9"/>
      <c r="B290" s="56" t="s">
        <v>6100</v>
      </c>
      <c r="C290" s="236"/>
      <c r="D290" s="236"/>
      <c r="E290" s="236"/>
      <c r="F290" s="236"/>
      <c r="G290" s="236"/>
      <c r="H290" s="236"/>
      <c r="I290" s="236"/>
      <c r="J290" s="236"/>
      <c r="K290" s="236"/>
      <c r="L290" s="236"/>
      <c r="M290" s="237"/>
      <c r="N290" s="238" t="s">
        <v>6113</v>
      </c>
      <c r="O290" s="239" t="s">
        <v>6120</v>
      </c>
      <c r="P290" s="29"/>
      <c r="Q290" s="9"/>
      <c r="R290" s="9"/>
      <c r="S290" s="9"/>
      <c r="T290" s="9"/>
      <c r="U290" s="9"/>
      <c r="V290" s="9"/>
      <c r="W290" s="9"/>
      <c r="X290" s="9"/>
      <c r="Y290" s="9"/>
      <c r="Z290" s="29"/>
      <c r="AA290" s="29"/>
      <c r="AB290" s="29"/>
      <c r="AC290" s="29"/>
      <c r="AD290" s="9"/>
      <c r="AE290" s="9"/>
      <c r="AF290" s="9"/>
      <c r="AG290" s="28"/>
      <c r="AH290" s="28"/>
      <c r="AI290" s="28"/>
      <c r="AJ290" s="28"/>
      <c r="AK290" s="28"/>
      <c r="AL290" s="28"/>
      <c r="AM290" s="28"/>
      <c r="AN290" s="28"/>
    </row>
    <row r="291" ht="16.5" customHeight="1">
      <c r="A291" s="9"/>
      <c r="B291" s="231"/>
      <c r="C291" s="231"/>
      <c r="D291" s="231"/>
      <c r="E291" s="231"/>
      <c r="F291" s="231"/>
      <c r="G291" s="231"/>
      <c r="H291" s="231"/>
      <c r="I291" s="231"/>
      <c r="J291" s="231"/>
      <c r="K291" s="231"/>
      <c r="L291" s="231"/>
      <c r="M291" s="240"/>
      <c r="N291" s="241" t="s">
        <v>21</v>
      </c>
      <c r="O291" s="242" t="s">
        <v>6135</v>
      </c>
      <c r="P291" s="243"/>
      <c r="Q291" s="9"/>
      <c r="R291" s="9"/>
      <c r="S291" s="9"/>
      <c r="T291" s="9"/>
      <c r="U291" s="9"/>
      <c r="V291" s="9"/>
      <c r="W291" s="9"/>
      <c r="X291" s="9"/>
      <c r="Y291" s="9"/>
      <c r="Z291" s="29"/>
      <c r="AA291" s="29"/>
      <c r="AB291" s="29"/>
      <c r="AC291" s="29"/>
      <c r="AD291" s="9"/>
      <c r="AE291" s="9"/>
      <c r="AF291" s="9"/>
      <c r="AG291" s="28"/>
      <c r="AH291" s="28"/>
      <c r="AI291" s="28"/>
      <c r="AJ291" s="28"/>
      <c r="AK291" s="28"/>
      <c r="AL291" s="28"/>
      <c r="AM291" s="28"/>
      <c r="AN291" s="28"/>
    </row>
    <row r="292" ht="16.5" customHeight="1">
      <c r="A292" s="9"/>
      <c r="B292" s="231"/>
      <c r="C292" s="231"/>
      <c r="D292" s="231"/>
      <c r="E292" s="231"/>
      <c r="F292" s="231"/>
      <c r="G292" s="231"/>
      <c r="H292" s="231"/>
      <c r="I292" s="231"/>
      <c r="J292" s="231"/>
      <c r="K292" s="231"/>
      <c r="L292" s="231"/>
      <c r="M292" s="240"/>
      <c r="N292" s="39" t="s">
        <v>6143</v>
      </c>
      <c r="O292" s="244">
        <v>600.0</v>
      </c>
      <c r="P292" s="243"/>
      <c r="Q292" s="9"/>
      <c r="R292" s="9"/>
      <c r="S292" s="9"/>
      <c r="T292" s="9"/>
      <c r="U292" s="9"/>
      <c r="V292" s="9"/>
      <c r="W292" s="9"/>
      <c r="X292" s="9"/>
      <c r="Y292" s="9"/>
      <c r="Z292" s="29"/>
      <c r="AA292" s="29"/>
      <c r="AB292" s="29"/>
      <c r="AC292" s="29"/>
      <c r="AD292" s="9"/>
      <c r="AE292" s="9"/>
      <c r="AF292" s="9"/>
      <c r="AG292" s="28"/>
      <c r="AH292" s="28"/>
      <c r="AI292" s="28"/>
      <c r="AJ292" s="28"/>
      <c r="AK292" s="28"/>
      <c r="AL292" s="28"/>
      <c r="AM292" s="28"/>
      <c r="AN292" s="28"/>
    </row>
    <row r="293" ht="16.5" customHeight="1">
      <c r="A293" s="9"/>
      <c r="B293" s="231"/>
      <c r="C293" s="231"/>
      <c r="D293" s="231"/>
      <c r="E293" s="231"/>
      <c r="F293" s="231"/>
      <c r="G293" s="231"/>
      <c r="H293" s="231"/>
      <c r="I293" s="231"/>
      <c r="J293" s="231"/>
      <c r="K293" s="231"/>
      <c r="L293" s="231"/>
      <c r="M293" s="240"/>
      <c r="N293" s="39" t="s">
        <v>6147</v>
      </c>
      <c r="O293" s="244">
        <v>450.0</v>
      </c>
      <c r="P293" s="243"/>
      <c r="Q293" s="9"/>
      <c r="R293" s="9"/>
      <c r="S293" s="9"/>
      <c r="T293" s="9"/>
      <c r="U293" s="9"/>
      <c r="V293" s="9"/>
      <c r="W293" s="9"/>
      <c r="X293" s="9"/>
      <c r="Y293" s="9"/>
      <c r="Z293" s="29"/>
      <c r="AA293" s="29"/>
      <c r="AB293" s="29"/>
      <c r="AC293" s="29"/>
      <c r="AD293" s="9"/>
      <c r="AE293" s="9"/>
      <c r="AF293" s="9"/>
      <c r="AG293" s="28"/>
      <c r="AH293" s="28"/>
      <c r="AI293" s="28"/>
      <c r="AJ293" s="28"/>
      <c r="AK293" s="28"/>
      <c r="AL293" s="28"/>
      <c r="AM293" s="28"/>
      <c r="AN293" s="28"/>
    </row>
    <row r="294" ht="16.5" customHeight="1">
      <c r="A294" s="9"/>
      <c r="B294" s="231"/>
      <c r="C294" s="231"/>
      <c r="D294" s="231"/>
      <c r="E294" s="231"/>
      <c r="F294" s="231"/>
      <c r="G294" s="231"/>
      <c r="H294" s="231"/>
      <c r="I294" s="231"/>
      <c r="J294" s="231"/>
      <c r="K294" s="231"/>
      <c r="L294" s="231"/>
      <c r="M294" s="240"/>
      <c r="N294" s="39" t="s">
        <v>6150</v>
      </c>
      <c r="O294" s="244">
        <v>260.0</v>
      </c>
      <c r="P294" s="243"/>
      <c r="Q294" s="9"/>
      <c r="R294" s="9"/>
      <c r="S294" s="9"/>
      <c r="T294" s="9"/>
      <c r="U294" s="9"/>
      <c r="V294" s="9"/>
      <c r="W294" s="9"/>
      <c r="X294" s="9"/>
      <c r="Y294" s="9"/>
      <c r="Z294" s="29"/>
      <c r="AA294" s="29"/>
      <c r="AB294" s="29"/>
      <c r="AC294" s="29"/>
      <c r="AD294" s="9"/>
      <c r="AE294" s="9"/>
      <c r="AF294" s="9"/>
      <c r="AG294" s="28"/>
      <c r="AH294" s="28"/>
      <c r="AI294" s="28"/>
      <c r="AJ294" s="28"/>
      <c r="AK294" s="28"/>
      <c r="AL294" s="28"/>
      <c r="AM294" s="28"/>
      <c r="AN294" s="28"/>
    </row>
    <row r="295" ht="16.5" customHeight="1">
      <c r="A295" s="9"/>
      <c r="B295" s="231"/>
      <c r="C295" s="231"/>
      <c r="D295" s="231"/>
      <c r="E295" s="231"/>
      <c r="F295" s="231"/>
      <c r="G295" s="231"/>
      <c r="H295" s="231"/>
      <c r="I295" s="231"/>
      <c r="J295" s="231"/>
      <c r="K295" s="231"/>
      <c r="L295" s="231"/>
      <c r="M295" s="240"/>
      <c r="N295" s="39" t="s">
        <v>6164</v>
      </c>
      <c r="O295" s="244">
        <v>180.0</v>
      </c>
      <c r="P295" s="243"/>
      <c r="Q295" s="9"/>
      <c r="R295" s="9"/>
      <c r="S295" s="9"/>
      <c r="T295" s="9"/>
      <c r="U295" s="9"/>
      <c r="V295" s="9"/>
      <c r="W295" s="9"/>
      <c r="X295" s="9"/>
      <c r="Y295" s="9"/>
      <c r="Z295" s="29"/>
      <c r="AA295" s="29"/>
      <c r="AB295" s="29"/>
      <c r="AC295" s="29"/>
      <c r="AD295" s="9"/>
      <c r="AE295" s="9"/>
      <c r="AF295" s="9"/>
      <c r="AG295" s="28"/>
      <c r="AH295" s="28"/>
      <c r="AI295" s="28"/>
      <c r="AJ295" s="28"/>
      <c r="AK295" s="28"/>
      <c r="AL295" s="28"/>
      <c r="AM295" s="28"/>
      <c r="AN295" s="28"/>
    </row>
    <row r="296" ht="16.5" customHeight="1">
      <c r="A296" s="9"/>
      <c r="B296" s="9"/>
      <c r="C296" s="9"/>
      <c r="D296" s="9"/>
      <c r="E296" s="9"/>
      <c r="F296" s="9"/>
      <c r="G296" s="9"/>
      <c r="H296" s="9"/>
      <c r="I296" s="9"/>
      <c r="J296" s="9"/>
      <c r="K296" s="9"/>
      <c r="L296" s="9"/>
      <c r="M296" s="11"/>
      <c r="N296" s="39" t="s">
        <v>6169</v>
      </c>
      <c r="O296" s="47" t="s">
        <v>6170</v>
      </c>
      <c r="P296" s="243"/>
      <c r="Q296" s="9"/>
      <c r="R296" s="9"/>
      <c r="S296" s="9"/>
      <c r="T296" s="9"/>
      <c r="U296" s="9"/>
      <c r="V296" s="9"/>
      <c r="W296" s="9"/>
      <c r="X296" s="9"/>
      <c r="Y296" s="9"/>
      <c r="Z296" s="29"/>
      <c r="AA296" s="29"/>
      <c r="AB296" s="29"/>
      <c r="AC296" s="29"/>
      <c r="AD296" s="9"/>
      <c r="AE296" s="9"/>
      <c r="AF296" s="9"/>
      <c r="AG296" s="28"/>
      <c r="AH296" s="28"/>
      <c r="AI296" s="28"/>
      <c r="AJ296" s="28"/>
      <c r="AK296" s="28"/>
      <c r="AL296" s="28"/>
      <c r="AM296" s="28"/>
      <c r="AN296" s="28"/>
    </row>
    <row r="297" ht="16.5" customHeight="1">
      <c r="A297" s="9"/>
      <c r="B297" s="9"/>
      <c r="C297" s="9"/>
      <c r="D297" s="9"/>
      <c r="E297" s="9"/>
      <c r="F297" s="9"/>
      <c r="G297" s="9"/>
      <c r="H297" s="9"/>
      <c r="I297" s="9"/>
      <c r="J297" s="9"/>
      <c r="K297" s="9"/>
      <c r="L297" s="9"/>
      <c r="M297" s="11"/>
      <c r="N297" s="39" t="s">
        <v>6171</v>
      </c>
      <c r="O297" s="47" t="s">
        <v>6172</v>
      </c>
      <c r="P297" s="243"/>
      <c r="Q297" s="9"/>
      <c r="R297" s="9"/>
      <c r="S297" s="9"/>
      <c r="T297" s="9"/>
      <c r="U297" s="9"/>
      <c r="V297" s="9"/>
      <c r="W297" s="9"/>
      <c r="X297" s="9"/>
      <c r="Y297" s="9"/>
      <c r="Z297" s="29"/>
      <c r="AA297" s="29"/>
      <c r="AB297" s="29"/>
      <c r="AC297" s="29"/>
      <c r="AD297" s="9"/>
      <c r="AE297" s="9"/>
      <c r="AF297" s="9"/>
      <c r="AG297" s="28"/>
      <c r="AH297" s="28"/>
      <c r="AI297" s="28"/>
      <c r="AJ297" s="28"/>
      <c r="AK297" s="28"/>
      <c r="AL297" s="28"/>
      <c r="AM297" s="28"/>
      <c r="AN297" s="28"/>
    </row>
    <row r="298" ht="16.5" customHeight="1">
      <c r="A298" s="9"/>
      <c r="B298" s="9"/>
      <c r="C298" s="9"/>
      <c r="D298" s="9"/>
      <c r="E298" s="9"/>
      <c r="F298" s="9"/>
      <c r="G298" s="9"/>
      <c r="H298" s="9"/>
      <c r="I298" s="9"/>
      <c r="J298" s="9"/>
      <c r="K298" s="9"/>
      <c r="L298" s="9"/>
      <c r="M298" s="11"/>
      <c r="N298" s="39" t="s">
        <v>988</v>
      </c>
      <c r="O298" s="244">
        <v>450.0</v>
      </c>
      <c r="P298" s="243"/>
      <c r="Q298" s="9"/>
      <c r="R298" s="9"/>
      <c r="S298" s="9"/>
      <c r="T298" s="9"/>
      <c r="U298" s="9"/>
      <c r="V298" s="9"/>
      <c r="W298" s="9"/>
      <c r="X298" s="9"/>
      <c r="Y298" s="9"/>
      <c r="Z298" s="29"/>
      <c r="AA298" s="29"/>
      <c r="AB298" s="29"/>
      <c r="AC298" s="29"/>
      <c r="AD298" s="9"/>
      <c r="AE298" s="9"/>
      <c r="AF298" s="9"/>
      <c r="AG298" s="28"/>
      <c r="AH298" s="28"/>
      <c r="AI298" s="28"/>
      <c r="AJ298" s="28"/>
      <c r="AK298" s="28"/>
      <c r="AL298" s="28"/>
      <c r="AM298" s="28"/>
      <c r="AN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c r="AN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c r="AN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c r="AN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c r="AK460" s="28"/>
      <c r="AL460" s="28"/>
      <c r="AM460" s="28"/>
      <c r="AN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c r="AN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c r="AJ472" s="28"/>
      <c r="AK472" s="28"/>
      <c r="AL472" s="28"/>
      <c r="AM472" s="28"/>
      <c r="AN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c r="AN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c r="AJ486" s="28"/>
      <c r="AK486" s="28"/>
      <c r="AL486" s="28"/>
      <c r="AM486" s="28"/>
      <c r="AN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c r="AJ494" s="28"/>
      <c r="AK494" s="28"/>
      <c r="AL494" s="28"/>
      <c r="AM494" s="28"/>
      <c r="AN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c r="AN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c r="AN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c r="AM564" s="28"/>
      <c r="AN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c r="AM566" s="28"/>
      <c r="AN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c r="AN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c r="AN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c r="AN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c r="AJ620" s="28"/>
      <c r="AK620" s="28"/>
      <c r="AL620" s="28"/>
      <c r="AM620" s="28"/>
      <c r="AN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c r="AM626" s="28"/>
      <c r="AN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c r="AK628" s="28"/>
      <c r="AL628" s="28"/>
      <c r="AM628" s="28"/>
      <c r="AN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c r="AJ630" s="28"/>
      <c r="AK630" s="28"/>
      <c r="AL630" s="28"/>
      <c r="AM630" s="28"/>
      <c r="AN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c r="AJ632" s="28"/>
      <c r="AK632" s="28"/>
      <c r="AL632" s="28"/>
      <c r="AM632" s="28"/>
      <c r="AN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c r="AN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c r="AN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c r="AJ640" s="28"/>
      <c r="AK640" s="28"/>
      <c r="AL640" s="28"/>
      <c r="AM640" s="28"/>
      <c r="AN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c r="AJ642" s="28"/>
      <c r="AK642" s="28"/>
      <c r="AL642" s="28"/>
      <c r="AM642" s="28"/>
      <c r="AN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c r="AJ644" s="28"/>
      <c r="AK644" s="28"/>
      <c r="AL644" s="28"/>
      <c r="AM644" s="28"/>
      <c r="AN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c r="AJ646" s="28"/>
      <c r="AK646" s="28"/>
      <c r="AL646" s="28"/>
      <c r="AM646" s="28"/>
      <c r="AN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c r="AN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c r="AK650" s="28"/>
      <c r="AL650" s="28"/>
      <c r="AM650" s="28"/>
      <c r="AN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c r="AM652" s="28"/>
      <c r="AN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c r="AN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c r="AJ656" s="28"/>
      <c r="AK656" s="28"/>
      <c r="AL656" s="28"/>
      <c r="AM656" s="28"/>
      <c r="AN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c r="AJ658" s="28"/>
      <c r="AK658" s="28"/>
      <c r="AL658" s="28"/>
      <c r="AM658" s="28"/>
      <c r="AN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c r="AK660" s="28"/>
      <c r="AL660" s="28"/>
      <c r="AM660" s="28"/>
      <c r="AN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c r="AN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c r="AM664" s="28"/>
      <c r="AN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c r="AN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c r="AJ670" s="28"/>
      <c r="AK670" s="28"/>
      <c r="AL670" s="28"/>
      <c r="AM670" s="28"/>
      <c r="AN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c r="AJ672" s="28"/>
      <c r="AK672" s="28"/>
      <c r="AL672" s="28"/>
      <c r="AM672" s="28"/>
      <c r="AN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c r="AJ674" s="28"/>
      <c r="AK674" s="28"/>
      <c r="AL674" s="28"/>
      <c r="AM674" s="28"/>
      <c r="AN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c r="AJ676" s="28"/>
      <c r="AK676" s="28"/>
      <c r="AL676" s="28"/>
      <c r="AM676" s="28"/>
      <c r="AN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c r="AJ678" s="28"/>
      <c r="AK678" s="28"/>
      <c r="AL678" s="28"/>
      <c r="AM678" s="28"/>
      <c r="AN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c r="AK680" s="28"/>
      <c r="AL680" s="28"/>
      <c r="AM680" s="28"/>
      <c r="AN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c r="AJ682" s="28"/>
      <c r="AK682" s="28"/>
      <c r="AL682" s="28"/>
      <c r="AM682" s="28"/>
      <c r="AN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c r="AJ684" s="28"/>
      <c r="AK684" s="28"/>
      <c r="AL684" s="28"/>
      <c r="AM684" s="28"/>
      <c r="AN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c r="AJ686" s="28"/>
      <c r="AK686" s="28"/>
      <c r="AL686" s="28"/>
      <c r="AM686" s="28"/>
      <c r="AN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c r="AJ688" s="28"/>
      <c r="AK688" s="28"/>
      <c r="AL688" s="28"/>
      <c r="AM688" s="28"/>
      <c r="AN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c r="AJ690" s="28"/>
      <c r="AK690" s="28"/>
      <c r="AL690" s="28"/>
      <c r="AM690" s="28"/>
      <c r="AN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c r="AJ692" s="28"/>
      <c r="AK692" s="28"/>
      <c r="AL692" s="28"/>
      <c r="AM692" s="28"/>
      <c r="AN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c r="AJ694" s="28"/>
      <c r="AK694" s="28"/>
      <c r="AL694" s="28"/>
      <c r="AM694" s="28"/>
      <c r="AN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c r="AJ696" s="28"/>
      <c r="AK696" s="28"/>
      <c r="AL696" s="28"/>
      <c r="AM696" s="28"/>
      <c r="AN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c r="AJ698" s="28"/>
      <c r="AK698" s="28"/>
      <c r="AL698" s="28"/>
      <c r="AM698" s="28"/>
      <c r="AN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c r="AJ700" s="28"/>
      <c r="AK700" s="28"/>
      <c r="AL700" s="28"/>
      <c r="AM700" s="28"/>
      <c r="AN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c r="AJ702" s="28"/>
      <c r="AK702" s="28"/>
      <c r="AL702" s="28"/>
      <c r="AM702" s="28"/>
      <c r="AN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c r="AJ704" s="28"/>
      <c r="AK704" s="28"/>
      <c r="AL704" s="28"/>
      <c r="AM704" s="28"/>
      <c r="AN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c r="AJ706" s="28"/>
      <c r="AK706" s="28"/>
      <c r="AL706" s="28"/>
      <c r="AM706" s="28"/>
      <c r="AN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c r="AJ708" s="28"/>
      <c r="AK708" s="28"/>
      <c r="AL708" s="28"/>
      <c r="AM708" s="28"/>
      <c r="AN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c r="AJ710" s="28"/>
      <c r="AK710" s="28"/>
      <c r="AL710" s="28"/>
      <c r="AM710" s="28"/>
      <c r="AN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c r="AJ712" s="28"/>
      <c r="AK712" s="28"/>
      <c r="AL712" s="28"/>
      <c r="AM712" s="28"/>
      <c r="AN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c r="AJ714" s="28"/>
      <c r="AK714" s="28"/>
      <c r="AL714" s="28"/>
      <c r="AM714" s="28"/>
      <c r="AN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c r="AJ716" s="28"/>
      <c r="AK716" s="28"/>
      <c r="AL716" s="28"/>
      <c r="AM716" s="28"/>
      <c r="AN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c r="AJ718" s="28"/>
      <c r="AK718" s="28"/>
      <c r="AL718" s="28"/>
      <c r="AM718" s="28"/>
      <c r="AN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c r="AJ720" s="28"/>
      <c r="AK720" s="28"/>
      <c r="AL720" s="28"/>
      <c r="AM720" s="28"/>
      <c r="AN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c r="AJ722" s="28"/>
      <c r="AK722" s="28"/>
      <c r="AL722" s="28"/>
      <c r="AM722" s="28"/>
      <c r="AN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c r="AJ724" s="28"/>
      <c r="AK724" s="28"/>
      <c r="AL724" s="28"/>
      <c r="AM724" s="28"/>
      <c r="AN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c r="AJ726" s="28"/>
      <c r="AK726" s="28"/>
      <c r="AL726" s="28"/>
      <c r="AM726" s="28"/>
      <c r="AN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c r="AJ728" s="28"/>
      <c r="AK728" s="28"/>
      <c r="AL728" s="28"/>
      <c r="AM728" s="28"/>
      <c r="AN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c r="AJ730" s="28"/>
      <c r="AK730" s="28"/>
      <c r="AL730" s="28"/>
      <c r="AM730" s="28"/>
      <c r="AN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c r="AJ732" s="28"/>
      <c r="AK732" s="28"/>
      <c r="AL732" s="28"/>
      <c r="AM732" s="28"/>
      <c r="AN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c r="AJ734" s="28"/>
      <c r="AK734" s="28"/>
      <c r="AL734" s="28"/>
      <c r="AM734" s="28"/>
      <c r="AN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c r="AJ736" s="28"/>
      <c r="AK736" s="28"/>
      <c r="AL736" s="28"/>
      <c r="AM736" s="28"/>
      <c r="AN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c r="AJ738" s="28"/>
      <c r="AK738" s="28"/>
      <c r="AL738" s="28"/>
      <c r="AM738" s="28"/>
      <c r="AN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c r="AJ740" s="28"/>
      <c r="AK740" s="28"/>
      <c r="AL740" s="28"/>
      <c r="AM740" s="28"/>
      <c r="AN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c r="AJ742" s="28"/>
      <c r="AK742" s="28"/>
      <c r="AL742" s="28"/>
      <c r="AM742" s="28"/>
      <c r="AN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c r="AJ744" s="28"/>
      <c r="AK744" s="28"/>
      <c r="AL744" s="28"/>
      <c r="AM744" s="28"/>
      <c r="AN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c r="AJ746" s="28"/>
      <c r="AK746" s="28"/>
      <c r="AL746" s="28"/>
      <c r="AM746" s="28"/>
      <c r="AN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c r="AJ748" s="28"/>
      <c r="AK748" s="28"/>
      <c r="AL748" s="28"/>
      <c r="AM748" s="28"/>
      <c r="AN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c r="AJ750" s="28"/>
      <c r="AK750" s="28"/>
      <c r="AL750" s="28"/>
      <c r="AM750" s="28"/>
      <c r="AN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c r="AJ752" s="28"/>
      <c r="AK752" s="28"/>
      <c r="AL752" s="28"/>
      <c r="AM752" s="28"/>
      <c r="AN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c r="AJ754" s="28"/>
      <c r="AK754" s="28"/>
      <c r="AL754" s="28"/>
      <c r="AM754" s="28"/>
      <c r="AN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c r="AJ756" s="28"/>
      <c r="AK756" s="28"/>
      <c r="AL756" s="28"/>
      <c r="AM756" s="28"/>
      <c r="AN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c r="AJ758" s="28"/>
      <c r="AK758" s="28"/>
      <c r="AL758" s="28"/>
      <c r="AM758" s="28"/>
      <c r="AN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c r="AJ760" s="28"/>
      <c r="AK760" s="28"/>
      <c r="AL760" s="28"/>
      <c r="AM760" s="28"/>
      <c r="AN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c r="AJ762" s="28"/>
      <c r="AK762" s="28"/>
      <c r="AL762" s="28"/>
      <c r="AM762" s="28"/>
      <c r="AN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c r="AJ764" s="28"/>
      <c r="AK764" s="28"/>
      <c r="AL764" s="28"/>
      <c r="AM764" s="28"/>
      <c r="AN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c r="AJ766" s="28"/>
      <c r="AK766" s="28"/>
      <c r="AL766" s="28"/>
      <c r="AM766" s="28"/>
      <c r="AN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c r="AJ768" s="28"/>
      <c r="AK768" s="28"/>
      <c r="AL768" s="28"/>
      <c r="AM768" s="28"/>
      <c r="AN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c r="AJ770" s="28"/>
      <c r="AK770" s="28"/>
      <c r="AL770" s="28"/>
      <c r="AM770" s="28"/>
      <c r="AN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c r="AJ772" s="28"/>
      <c r="AK772" s="28"/>
      <c r="AL772" s="28"/>
      <c r="AM772" s="28"/>
      <c r="AN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c r="AJ774" s="28"/>
      <c r="AK774" s="28"/>
      <c r="AL774" s="28"/>
      <c r="AM774" s="28"/>
      <c r="AN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c r="AJ776" s="28"/>
      <c r="AK776" s="28"/>
      <c r="AL776" s="28"/>
      <c r="AM776" s="28"/>
      <c r="AN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c r="AJ778" s="28"/>
      <c r="AK778" s="28"/>
      <c r="AL778" s="28"/>
      <c r="AM778" s="28"/>
      <c r="AN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c r="AJ780" s="28"/>
      <c r="AK780" s="28"/>
      <c r="AL780" s="28"/>
      <c r="AM780" s="28"/>
      <c r="AN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c r="AJ782" s="28"/>
      <c r="AK782" s="28"/>
      <c r="AL782" s="28"/>
      <c r="AM782" s="28"/>
      <c r="AN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c r="AJ784" s="28"/>
      <c r="AK784" s="28"/>
      <c r="AL784" s="28"/>
      <c r="AM784" s="28"/>
      <c r="AN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c r="AJ786" s="28"/>
      <c r="AK786" s="28"/>
      <c r="AL786" s="28"/>
      <c r="AM786" s="28"/>
      <c r="AN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c r="AJ788" s="28"/>
      <c r="AK788" s="28"/>
      <c r="AL788" s="28"/>
      <c r="AM788" s="28"/>
      <c r="AN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c r="AJ790" s="28"/>
      <c r="AK790" s="28"/>
      <c r="AL790" s="28"/>
      <c r="AM790" s="28"/>
      <c r="AN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c r="AJ792" s="28"/>
      <c r="AK792" s="28"/>
      <c r="AL792" s="28"/>
      <c r="AM792" s="28"/>
      <c r="AN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c r="AJ794" s="28"/>
      <c r="AK794" s="28"/>
      <c r="AL794" s="28"/>
      <c r="AM794" s="28"/>
      <c r="AN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c r="AJ796" s="28"/>
      <c r="AK796" s="28"/>
      <c r="AL796" s="28"/>
      <c r="AM796" s="28"/>
      <c r="AN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c r="AJ798" s="28"/>
      <c r="AK798" s="28"/>
      <c r="AL798" s="28"/>
      <c r="AM798" s="28"/>
      <c r="AN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c r="AJ800" s="28"/>
      <c r="AK800" s="28"/>
      <c r="AL800" s="28"/>
      <c r="AM800" s="28"/>
      <c r="AN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c r="AJ802" s="28"/>
      <c r="AK802" s="28"/>
      <c r="AL802" s="28"/>
      <c r="AM802" s="28"/>
      <c r="AN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c r="AJ804" s="28"/>
      <c r="AK804" s="28"/>
      <c r="AL804" s="28"/>
      <c r="AM804" s="28"/>
      <c r="AN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c r="AJ806" s="28"/>
      <c r="AK806" s="28"/>
      <c r="AL806" s="28"/>
      <c r="AM806" s="28"/>
      <c r="AN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c r="AJ808" s="28"/>
      <c r="AK808" s="28"/>
      <c r="AL808" s="28"/>
      <c r="AM808" s="28"/>
      <c r="AN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c r="AJ810" s="28"/>
      <c r="AK810" s="28"/>
      <c r="AL810" s="28"/>
      <c r="AM810" s="28"/>
      <c r="AN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c r="AJ812" s="28"/>
      <c r="AK812" s="28"/>
      <c r="AL812" s="28"/>
      <c r="AM812" s="28"/>
      <c r="AN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c r="AJ814" s="28"/>
      <c r="AK814" s="28"/>
      <c r="AL814" s="28"/>
      <c r="AM814" s="28"/>
      <c r="AN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c r="AJ816" s="28"/>
      <c r="AK816" s="28"/>
      <c r="AL816" s="28"/>
      <c r="AM816" s="28"/>
      <c r="AN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c r="AJ818" s="28"/>
      <c r="AK818" s="28"/>
      <c r="AL818" s="28"/>
      <c r="AM818" s="28"/>
      <c r="AN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c r="AJ820" s="28"/>
      <c r="AK820" s="28"/>
      <c r="AL820" s="28"/>
      <c r="AM820" s="28"/>
      <c r="AN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c r="AJ822" s="28"/>
      <c r="AK822" s="28"/>
      <c r="AL822" s="28"/>
      <c r="AM822" s="28"/>
      <c r="AN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c r="AJ824" s="28"/>
      <c r="AK824" s="28"/>
      <c r="AL824" s="28"/>
      <c r="AM824" s="28"/>
      <c r="AN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c r="AJ826" s="28"/>
      <c r="AK826" s="28"/>
      <c r="AL826" s="28"/>
      <c r="AM826" s="28"/>
      <c r="AN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c r="AJ828" s="28"/>
      <c r="AK828" s="28"/>
      <c r="AL828" s="28"/>
      <c r="AM828" s="28"/>
      <c r="AN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c r="AJ830" s="28"/>
      <c r="AK830" s="28"/>
      <c r="AL830" s="28"/>
      <c r="AM830" s="28"/>
      <c r="AN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c r="AJ832" s="28"/>
      <c r="AK832" s="28"/>
      <c r="AL832" s="28"/>
      <c r="AM832" s="28"/>
      <c r="AN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c r="AJ834" s="28"/>
      <c r="AK834" s="28"/>
      <c r="AL834" s="28"/>
      <c r="AM834" s="28"/>
      <c r="AN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c r="AJ836" s="28"/>
      <c r="AK836" s="28"/>
      <c r="AL836" s="28"/>
      <c r="AM836" s="28"/>
      <c r="AN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c r="AJ838" s="28"/>
      <c r="AK838" s="28"/>
      <c r="AL838" s="28"/>
      <c r="AM838" s="28"/>
      <c r="AN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c r="AJ840" s="28"/>
      <c r="AK840" s="28"/>
      <c r="AL840" s="28"/>
      <c r="AM840" s="28"/>
      <c r="AN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c r="AJ842" s="28"/>
      <c r="AK842" s="28"/>
      <c r="AL842" s="28"/>
      <c r="AM842" s="28"/>
      <c r="AN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c r="AJ844" s="28"/>
      <c r="AK844" s="28"/>
      <c r="AL844" s="28"/>
      <c r="AM844" s="28"/>
      <c r="AN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c r="AJ846" s="28"/>
      <c r="AK846" s="28"/>
      <c r="AL846" s="28"/>
      <c r="AM846" s="28"/>
      <c r="AN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c r="AJ848" s="28"/>
      <c r="AK848" s="28"/>
      <c r="AL848" s="28"/>
      <c r="AM848" s="28"/>
      <c r="AN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c r="AJ850" s="28"/>
      <c r="AK850" s="28"/>
      <c r="AL850" s="28"/>
      <c r="AM850" s="28"/>
      <c r="AN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c r="AJ852" s="28"/>
      <c r="AK852" s="28"/>
      <c r="AL852" s="28"/>
      <c r="AM852" s="28"/>
      <c r="AN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c r="AJ854" s="28"/>
      <c r="AK854" s="28"/>
      <c r="AL854" s="28"/>
      <c r="AM854" s="28"/>
      <c r="AN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c r="AJ856" s="28"/>
      <c r="AK856" s="28"/>
      <c r="AL856" s="28"/>
      <c r="AM856" s="28"/>
      <c r="AN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c r="AJ858" s="28"/>
      <c r="AK858" s="28"/>
      <c r="AL858" s="28"/>
      <c r="AM858" s="28"/>
      <c r="AN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c r="AJ860" s="28"/>
      <c r="AK860" s="28"/>
      <c r="AL860" s="28"/>
      <c r="AM860" s="28"/>
      <c r="AN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c r="AJ862" s="28"/>
      <c r="AK862" s="28"/>
      <c r="AL862" s="28"/>
      <c r="AM862" s="28"/>
      <c r="AN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c r="AJ864" s="28"/>
      <c r="AK864" s="28"/>
      <c r="AL864" s="28"/>
      <c r="AM864" s="28"/>
      <c r="AN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c r="AJ866" s="28"/>
      <c r="AK866" s="28"/>
      <c r="AL866" s="28"/>
      <c r="AM866" s="28"/>
      <c r="AN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c r="AJ868" s="28"/>
      <c r="AK868" s="28"/>
      <c r="AL868" s="28"/>
      <c r="AM868" s="28"/>
      <c r="AN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c r="AJ870" s="28"/>
      <c r="AK870" s="28"/>
      <c r="AL870" s="28"/>
      <c r="AM870" s="28"/>
      <c r="AN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c r="AJ872" s="28"/>
      <c r="AK872" s="28"/>
      <c r="AL872" s="28"/>
      <c r="AM872" s="28"/>
      <c r="AN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c r="AJ874" s="28"/>
      <c r="AK874" s="28"/>
      <c r="AL874" s="28"/>
      <c r="AM874" s="28"/>
      <c r="AN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c r="AJ876" s="28"/>
      <c r="AK876" s="28"/>
      <c r="AL876" s="28"/>
      <c r="AM876" s="28"/>
      <c r="AN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c r="AJ878" s="28"/>
      <c r="AK878" s="28"/>
      <c r="AL878" s="28"/>
      <c r="AM878" s="28"/>
      <c r="AN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c r="AJ880" s="28"/>
      <c r="AK880" s="28"/>
      <c r="AL880" s="28"/>
      <c r="AM880" s="28"/>
      <c r="AN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c r="AJ882" s="28"/>
      <c r="AK882" s="28"/>
      <c r="AL882" s="28"/>
      <c r="AM882" s="28"/>
      <c r="AN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c r="AJ884" s="28"/>
      <c r="AK884" s="28"/>
      <c r="AL884" s="28"/>
      <c r="AM884" s="28"/>
      <c r="AN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c r="AJ886" s="28"/>
      <c r="AK886" s="28"/>
      <c r="AL886" s="28"/>
      <c r="AM886" s="28"/>
      <c r="AN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c r="AJ888" s="28"/>
      <c r="AK888" s="28"/>
      <c r="AL888" s="28"/>
      <c r="AM888" s="28"/>
      <c r="AN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c r="AJ890" s="28"/>
      <c r="AK890" s="28"/>
      <c r="AL890" s="28"/>
      <c r="AM890" s="28"/>
      <c r="AN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c r="AJ892" s="28"/>
      <c r="AK892" s="28"/>
      <c r="AL892" s="28"/>
      <c r="AM892" s="28"/>
      <c r="AN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c r="AJ894" s="28"/>
      <c r="AK894" s="28"/>
      <c r="AL894" s="28"/>
      <c r="AM894" s="28"/>
      <c r="AN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c r="AJ896" s="28"/>
      <c r="AK896" s="28"/>
      <c r="AL896" s="28"/>
      <c r="AM896" s="28"/>
      <c r="AN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c r="AJ898" s="28"/>
      <c r="AK898" s="28"/>
      <c r="AL898" s="28"/>
      <c r="AM898" s="28"/>
      <c r="AN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c r="AJ900" s="28"/>
      <c r="AK900" s="28"/>
      <c r="AL900" s="28"/>
      <c r="AM900" s="28"/>
      <c r="AN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c r="AJ902" s="28"/>
      <c r="AK902" s="28"/>
      <c r="AL902" s="28"/>
      <c r="AM902" s="28"/>
      <c r="AN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c r="AJ904" s="28"/>
      <c r="AK904" s="28"/>
      <c r="AL904" s="28"/>
      <c r="AM904" s="28"/>
      <c r="AN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c r="AJ906" s="28"/>
      <c r="AK906" s="28"/>
      <c r="AL906" s="28"/>
      <c r="AM906" s="28"/>
      <c r="AN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c r="AJ908" s="28"/>
      <c r="AK908" s="28"/>
      <c r="AL908" s="28"/>
      <c r="AM908" s="28"/>
      <c r="AN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c r="AJ910" s="28"/>
      <c r="AK910" s="28"/>
      <c r="AL910" s="28"/>
      <c r="AM910" s="28"/>
      <c r="AN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c r="AJ912" s="28"/>
      <c r="AK912" s="28"/>
      <c r="AL912" s="28"/>
      <c r="AM912" s="28"/>
      <c r="AN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c r="AJ914" s="28"/>
      <c r="AK914" s="28"/>
      <c r="AL914" s="28"/>
      <c r="AM914" s="28"/>
      <c r="AN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c r="AJ916" s="28"/>
      <c r="AK916" s="28"/>
      <c r="AL916" s="28"/>
      <c r="AM916" s="28"/>
      <c r="AN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c r="AJ918" s="28"/>
      <c r="AK918" s="28"/>
      <c r="AL918" s="28"/>
      <c r="AM918" s="28"/>
      <c r="AN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c r="AJ920" s="28"/>
      <c r="AK920" s="28"/>
      <c r="AL920" s="28"/>
      <c r="AM920" s="28"/>
      <c r="AN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c r="AJ922" s="28"/>
      <c r="AK922" s="28"/>
      <c r="AL922" s="28"/>
      <c r="AM922" s="28"/>
      <c r="AN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c r="AJ924" s="28"/>
      <c r="AK924" s="28"/>
      <c r="AL924" s="28"/>
      <c r="AM924" s="28"/>
      <c r="AN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c r="AJ926" s="28"/>
      <c r="AK926" s="28"/>
      <c r="AL926" s="28"/>
      <c r="AM926" s="28"/>
      <c r="AN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c r="AJ928" s="28"/>
      <c r="AK928" s="28"/>
      <c r="AL928" s="28"/>
      <c r="AM928" s="28"/>
      <c r="AN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c r="AJ930" s="28"/>
      <c r="AK930" s="28"/>
      <c r="AL930" s="28"/>
      <c r="AM930" s="28"/>
      <c r="AN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c r="AJ932" s="28"/>
      <c r="AK932" s="28"/>
      <c r="AL932" s="28"/>
      <c r="AM932" s="28"/>
      <c r="AN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c r="AJ934" s="28"/>
      <c r="AK934" s="28"/>
      <c r="AL934" s="28"/>
      <c r="AM934" s="28"/>
      <c r="AN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c r="AJ936" s="28"/>
      <c r="AK936" s="28"/>
      <c r="AL936" s="28"/>
      <c r="AM936" s="28"/>
      <c r="AN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c r="AJ938" s="28"/>
      <c r="AK938" s="28"/>
      <c r="AL938" s="28"/>
      <c r="AM938" s="28"/>
      <c r="AN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c r="AJ940" s="28"/>
      <c r="AK940" s="28"/>
      <c r="AL940" s="28"/>
      <c r="AM940" s="28"/>
      <c r="AN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c r="AJ942" s="28"/>
      <c r="AK942" s="28"/>
      <c r="AL942" s="28"/>
      <c r="AM942" s="28"/>
      <c r="AN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c r="AJ944" s="28"/>
      <c r="AK944" s="28"/>
      <c r="AL944" s="28"/>
      <c r="AM944" s="28"/>
      <c r="AN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c r="AJ946" s="28"/>
      <c r="AK946" s="28"/>
      <c r="AL946" s="28"/>
      <c r="AM946" s="28"/>
      <c r="AN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c r="AJ948" s="28"/>
      <c r="AK948" s="28"/>
      <c r="AL948" s="28"/>
      <c r="AM948" s="28"/>
      <c r="AN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c r="AJ950" s="28"/>
      <c r="AK950" s="28"/>
      <c r="AL950" s="28"/>
      <c r="AM950" s="28"/>
      <c r="AN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c r="AJ952" s="28"/>
      <c r="AK952" s="28"/>
      <c r="AL952" s="28"/>
      <c r="AM952" s="28"/>
      <c r="AN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c r="AJ954" s="28"/>
      <c r="AK954" s="28"/>
      <c r="AL954" s="28"/>
      <c r="AM954" s="28"/>
      <c r="AN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c r="AJ956" s="28"/>
      <c r="AK956" s="28"/>
      <c r="AL956" s="28"/>
      <c r="AM956" s="28"/>
      <c r="AN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c r="AJ958" s="28"/>
      <c r="AK958" s="28"/>
      <c r="AL958" s="28"/>
      <c r="AM958" s="28"/>
      <c r="AN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c r="AJ960" s="28"/>
      <c r="AK960" s="28"/>
      <c r="AL960" s="28"/>
      <c r="AM960" s="28"/>
      <c r="AN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c r="AJ962" s="28"/>
      <c r="AK962" s="28"/>
      <c r="AL962" s="28"/>
      <c r="AM962" s="28"/>
      <c r="AN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c r="AJ964" s="28"/>
      <c r="AK964" s="28"/>
      <c r="AL964" s="28"/>
      <c r="AM964" s="28"/>
      <c r="AN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c r="AJ966" s="28"/>
      <c r="AK966" s="28"/>
      <c r="AL966" s="28"/>
      <c r="AM966" s="28"/>
      <c r="AN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c r="AJ968" s="28"/>
      <c r="AK968" s="28"/>
      <c r="AL968" s="28"/>
      <c r="AM968" s="28"/>
      <c r="AN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c r="AJ970" s="28"/>
      <c r="AK970" s="28"/>
      <c r="AL970" s="28"/>
      <c r="AM970" s="28"/>
      <c r="AN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c r="AJ972" s="28"/>
      <c r="AK972" s="28"/>
      <c r="AL972" s="28"/>
      <c r="AM972" s="28"/>
      <c r="AN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c r="AJ974" s="28"/>
      <c r="AK974" s="28"/>
      <c r="AL974" s="28"/>
      <c r="AM974" s="28"/>
      <c r="AN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c r="AJ976" s="28"/>
      <c r="AK976" s="28"/>
      <c r="AL976" s="28"/>
      <c r="AM976" s="28"/>
      <c r="AN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c r="AJ978" s="28"/>
      <c r="AK978" s="28"/>
      <c r="AL978" s="28"/>
      <c r="AM978" s="28"/>
      <c r="AN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c r="AJ980" s="28"/>
      <c r="AK980" s="28"/>
      <c r="AL980" s="28"/>
      <c r="AM980" s="28"/>
      <c r="AN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c r="AJ982" s="28"/>
      <c r="AK982" s="28"/>
      <c r="AL982" s="28"/>
      <c r="AM982" s="28"/>
      <c r="AN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c r="AJ984" s="28"/>
      <c r="AK984" s="28"/>
      <c r="AL984" s="28"/>
      <c r="AM984" s="28"/>
      <c r="AN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c r="AJ986" s="28"/>
      <c r="AK986" s="28"/>
      <c r="AL986" s="28"/>
      <c r="AM986" s="28"/>
      <c r="AN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c r="AJ988" s="28"/>
      <c r="AK988" s="28"/>
      <c r="AL988" s="28"/>
      <c r="AM988" s="28"/>
      <c r="AN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c r="AJ990" s="28"/>
      <c r="AK990" s="28"/>
      <c r="AL990" s="28"/>
      <c r="AM990" s="28"/>
      <c r="AN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c r="AJ992" s="28"/>
      <c r="AK992" s="28"/>
      <c r="AL992" s="28"/>
      <c r="AM992" s="28"/>
      <c r="AN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c r="AJ994" s="28"/>
      <c r="AK994" s="28"/>
      <c r="AL994" s="28"/>
      <c r="AM994" s="28"/>
      <c r="AN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c r="AJ996" s="28"/>
      <c r="AK996" s="28"/>
      <c r="AL996" s="28"/>
      <c r="AM996" s="28"/>
      <c r="AN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c r="AJ998" s="28"/>
      <c r="AK998" s="28"/>
      <c r="AL998" s="28"/>
      <c r="AM998" s="28"/>
      <c r="AN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c r="AJ1000" s="28"/>
      <c r="AK1000" s="28"/>
      <c r="AL1000" s="28"/>
      <c r="AM1000" s="28"/>
      <c r="AN1000" s="28"/>
    </row>
  </sheetData>
  <mergeCells count="1">
    <mergeCell ref="A1:B1"/>
  </mergeCells>
  <hyperlinks>
    <hyperlink r:id="rId1" ref="R11"/>
    <hyperlink r:id="rId2" ref="R12"/>
    <hyperlink r:id="rId3" ref="R13"/>
    <hyperlink r:id="rId4" ref="R14"/>
    <hyperlink r:id="rId5" ref="R15"/>
    <hyperlink r:id="rId6" ref="X15"/>
    <hyperlink r:id="rId7" ref="R17"/>
    <hyperlink r:id="rId8" ref="R18"/>
    <hyperlink r:id="rId9" ref="R19"/>
    <hyperlink r:id="rId10" ref="R20"/>
    <hyperlink r:id="rId11" ref="R21"/>
    <hyperlink r:id="rId12" ref="X21"/>
    <hyperlink r:id="rId13" ref="R22"/>
    <hyperlink r:id="rId14" ref="R23"/>
    <hyperlink r:id="rId15" ref="X23"/>
    <hyperlink r:id="rId16" ref="R24"/>
    <hyperlink r:id="rId17" ref="R25"/>
    <hyperlink r:id="rId18" ref="R26"/>
    <hyperlink r:id="rId19" ref="R27"/>
    <hyperlink r:id="rId20" ref="X27"/>
    <hyperlink r:id="rId21" ref="R28"/>
    <hyperlink r:id="rId22" ref="R29"/>
    <hyperlink r:id="rId23" ref="R30"/>
    <hyperlink r:id="rId24" ref="X30"/>
    <hyperlink r:id="rId25" ref="R31"/>
    <hyperlink r:id="rId26" ref="R32"/>
    <hyperlink r:id="rId27" ref="R33"/>
    <hyperlink r:id="rId28" ref="R34"/>
    <hyperlink r:id="rId29" ref="R35"/>
    <hyperlink r:id="rId30" ref="R36"/>
    <hyperlink r:id="rId31" ref="R37"/>
    <hyperlink r:id="rId32" ref="X37"/>
    <hyperlink r:id="rId33" ref="R38"/>
    <hyperlink r:id="rId34" ref="R40"/>
    <hyperlink r:id="rId35" ref="R41"/>
    <hyperlink r:id="rId36" ref="R42"/>
    <hyperlink r:id="rId37" ref="R43"/>
    <hyperlink r:id="rId38" ref="R44"/>
    <hyperlink r:id="rId39" ref="X44"/>
    <hyperlink r:id="rId40" ref="R45"/>
    <hyperlink r:id="rId41" ref="R46"/>
    <hyperlink r:id="rId42" ref="R47"/>
    <hyperlink r:id="rId43" ref="R48"/>
    <hyperlink r:id="rId44" ref="R49"/>
    <hyperlink r:id="rId45" ref="X49"/>
    <hyperlink r:id="rId46" ref="R50"/>
    <hyperlink r:id="rId47" ref="R52"/>
    <hyperlink r:id="rId48" ref="X52"/>
    <hyperlink r:id="rId49" ref="R53"/>
    <hyperlink r:id="rId50" ref="X53"/>
    <hyperlink r:id="rId51" ref="R54"/>
    <hyperlink r:id="rId52" ref="X54"/>
    <hyperlink r:id="rId53" ref="R55"/>
    <hyperlink r:id="rId54" ref="X55"/>
    <hyperlink r:id="rId55" ref="R56"/>
    <hyperlink r:id="rId56" ref="R57"/>
    <hyperlink r:id="rId57" ref="R58"/>
    <hyperlink r:id="rId58" ref="R59"/>
    <hyperlink r:id="rId59" ref="R60"/>
    <hyperlink r:id="rId60" ref="R61"/>
    <hyperlink r:id="rId61" ref="R62"/>
    <hyperlink r:id="rId62" ref="R63"/>
    <hyperlink r:id="rId63" ref="X63"/>
    <hyperlink r:id="rId64" ref="R64"/>
    <hyperlink r:id="rId65" ref="X64"/>
    <hyperlink r:id="rId66" ref="R65"/>
    <hyperlink r:id="rId67" ref="X65"/>
    <hyperlink r:id="rId68" ref="R66"/>
    <hyperlink r:id="rId69" ref="X66"/>
    <hyperlink r:id="rId70" ref="R67"/>
    <hyperlink r:id="rId71" ref="R68"/>
    <hyperlink r:id="rId72" ref="X68"/>
    <hyperlink r:id="rId73" ref="R69"/>
    <hyperlink r:id="rId74" ref="X69"/>
    <hyperlink r:id="rId75" ref="R70"/>
    <hyperlink r:id="rId76" ref="X70"/>
    <hyperlink r:id="rId77" ref="R71"/>
    <hyperlink r:id="rId78" ref="X71"/>
    <hyperlink r:id="rId79" ref="R72"/>
    <hyperlink r:id="rId80" ref="R73"/>
    <hyperlink r:id="rId81" ref="R74"/>
    <hyperlink r:id="rId82" ref="R75"/>
    <hyperlink r:id="rId83" ref="X75"/>
    <hyperlink r:id="rId84" ref="R76"/>
    <hyperlink r:id="rId85" ref="X76"/>
    <hyperlink r:id="rId86" ref="R77"/>
    <hyperlink r:id="rId87" ref="R78"/>
    <hyperlink r:id="rId88" ref="R79"/>
    <hyperlink r:id="rId89" ref="R81"/>
    <hyperlink r:id="rId90" ref="R82"/>
    <hyperlink r:id="rId91" ref="R83"/>
    <hyperlink r:id="rId92" ref="R84"/>
    <hyperlink r:id="rId93" ref="X84"/>
    <hyperlink r:id="rId94" ref="R87"/>
    <hyperlink r:id="rId95" ref="R88"/>
    <hyperlink r:id="rId96" ref="X88"/>
    <hyperlink r:id="rId97" ref="R89"/>
    <hyperlink r:id="rId98" ref="X89"/>
    <hyperlink r:id="rId99" ref="R90"/>
    <hyperlink r:id="rId100" ref="R91"/>
    <hyperlink r:id="rId101" ref="R92"/>
    <hyperlink r:id="rId102" ref="R93"/>
    <hyperlink r:id="rId103" ref="R94"/>
    <hyperlink r:id="rId104" ref="X94"/>
    <hyperlink r:id="rId105" ref="R95"/>
    <hyperlink r:id="rId106" ref="X95"/>
    <hyperlink r:id="rId107" ref="R96"/>
    <hyperlink r:id="rId108" ref="X96"/>
    <hyperlink r:id="rId109" ref="R97"/>
    <hyperlink r:id="rId110" ref="X97"/>
    <hyperlink r:id="rId111" ref="R98"/>
    <hyperlink r:id="rId112" ref="R99"/>
    <hyperlink r:id="rId113" ref="X99"/>
    <hyperlink r:id="rId114" ref="R100"/>
    <hyperlink r:id="rId115" ref="R101"/>
    <hyperlink r:id="rId116" ref="R102"/>
    <hyperlink r:id="rId117" ref="X102"/>
    <hyperlink r:id="rId118" ref="R103"/>
    <hyperlink r:id="rId119" ref="R104"/>
    <hyperlink r:id="rId120" ref="X104"/>
    <hyperlink r:id="rId121" ref="R105"/>
    <hyperlink r:id="rId122" ref="R106"/>
    <hyperlink r:id="rId123" ref="R107"/>
    <hyperlink r:id="rId124" ref="R108"/>
    <hyperlink r:id="rId125" ref="R109"/>
    <hyperlink r:id="rId126" ref="R110"/>
    <hyperlink r:id="rId127" ref="R111"/>
    <hyperlink r:id="rId128" ref="R112"/>
    <hyperlink r:id="rId129" ref="X112"/>
    <hyperlink r:id="rId130" ref="R113"/>
    <hyperlink r:id="rId131" ref="R114"/>
    <hyperlink r:id="rId132" ref="X114"/>
    <hyperlink r:id="rId133" ref="R115"/>
    <hyperlink r:id="rId134" ref="X115"/>
    <hyperlink r:id="rId135" ref="R116"/>
    <hyperlink r:id="rId136" ref="R117"/>
    <hyperlink r:id="rId137" ref="R118"/>
    <hyperlink r:id="rId138" ref="X118"/>
    <hyperlink r:id="rId139" ref="R119"/>
    <hyperlink r:id="rId140" ref="R120"/>
    <hyperlink r:id="rId141" ref="R121"/>
    <hyperlink r:id="rId142" ref="X121"/>
    <hyperlink r:id="rId143" ref="R122"/>
    <hyperlink r:id="rId144" ref="R123"/>
    <hyperlink r:id="rId145" ref="X123"/>
    <hyperlink r:id="rId146" ref="R124"/>
    <hyperlink r:id="rId147" ref="X124"/>
    <hyperlink r:id="rId148" ref="R125"/>
    <hyperlink r:id="rId149" ref="R126"/>
    <hyperlink r:id="rId150" ref="X126"/>
    <hyperlink r:id="rId151" ref="R127"/>
    <hyperlink r:id="rId152" ref="R128"/>
    <hyperlink r:id="rId153" ref="R129"/>
    <hyperlink r:id="rId154" ref="R130"/>
    <hyperlink r:id="rId155" ref="R131"/>
    <hyperlink r:id="rId156" ref="R132"/>
    <hyperlink r:id="rId157" ref="X132"/>
    <hyperlink r:id="rId158" ref="R133"/>
    <hyperlink r:id="rId159" ref="R136"/>
    <hyperlink r:id="rId160" ref="X136"/>
    <hyperlink r:id="rId161" ref="R137"/>
    <hyperlink r:id="rId162" ref="R139"/>
    <hyperlink r:id="rId163" ref="X139"/>
    <hyperlink r:id="rId164" ref="R140"/>
    <hyperlink r:id="rId165" ref="X140"/>
    <hyperlink r:id="rId166" ref="R141"/>
    <hyperlink r:id="rId167" ref="X141"/>
    <hyperlink r:id="rId168" ref="R142"/>
    <hyperlink r:id="rId169" ref="R143"/>
    <hyperlink r:id="rId170" ref="X143"/>
    <hyperlink r:id="rId171" ref="R144"/>
    <hyperlink r:id="rId172" ref="R146"/>
    <hyperlink r:id="rId173" ref="R147"/>
    <hyperlink r:id="rId174" ref="R148"/>
    <hyperlink r:id="rId175" ref="X148"/>
    <hyperlink r:id="rId176" ref="R149"/>
    <hyperlink r:id="rId177" ref="R150"/>
    <hyperlink r:id="rId178" ref="R151"/>
    <hyperlink r:id="rId179" ref="R152"/>
    <hyperlink r:id="rId180" ref="R153"/>
    <hyperlink r:id="rId181" ref="R154"/>
    <hyperlink r:id="rId182" ref="R155"/>
    <hyperlink r:id="rId183" ref="R156"/>
    <hyperlink r:id="rId184" ref="X156"/>
    <hyperlink r:id="rId185" ref="R157"/>
    <hyperlink r:id="rId186" ref="X157"/>
    <hyperlink r:id="rId187" ref="R158"/>
    <hyperlink r:id="rId188" ref="R159"/>
    <hyperlink r:id="rId189" ref="R160"/>
    <hyperlink r:id="rId190" ref="X160"/>
    <hyperlink r:id="rId191" ref="R161"/>
    <hyperlink r:id="rId192" ref="X161"/>
    <hyperlink r:id="rId193" ref="R162"/>
    <hyperlink r:id="rId194" ref="R163"/>
    <hyperlink r:id="rId195" ref="R164"/>
    <hyperlink r:id="rId196" ref="X164"/>
    <hyperlink r:id="rId197" ref="R165"/>
    <hyperlink r:id="rId198" ref="R167"/>
    <hyperlink r:id="rId199" ref="X167"/>
    <hyperlink r:id="rId200" ref="R168"/>
    <hyperlink r:id="rId201" ref="X168"/>
    <hyperlink r:id="rId202" ref="R169"/>
    <hyperlink r:id="rId203" ref="X169"/>
    <hyperlink r:id="rId204" ref="R170"/>
    <hyperlink r:id="rId205" ref="R171"/>
    <hyperlink r:id="rId206" ref="R172"/>
    <hyperlink r:id="rId207" ref="X172"/>
    <hyperlink r:id="rId208" ref="R173"/>
    <hyperlink r:id="rId209" ref="X173"/>
    <hyperlink r:id="rId210" ref="R174"/>
    <hyperlink r:id="rId211" ref="X174"/>
    <hyperlink r:id="rId212" ref="R176"/>
    <hyperlink r:id="rId213" ref="R177"/>
    <hyperlink r:id="rId214" ref="R178"/>
    <hyperlink r:id="rId215" ref="R179"/>
    <hyperlink r:id="rId216" ref="X179"/>
    <hyperlink r:id="rId217" ref="R180"/>
    <hyperlink r:id="rId218" ref="X180"/>
    <hyperlink r:id="rId219" ref="R181"/>
    <hyperlink r:id="rId220" ref="R182"/>
    <hyperlink r:id="rId221" ref="X182"/>
    <hyperlink r:id="rId222" ref="R183"/>
    <hyperlink r:id="rId223" ref="X183"/>
    <hyperlink r:id="rId224" ref="R184"/>
    <hyperlink r:id="rId225" ref="R185"/>
    <hyperlink r:id="rId226" ref="R186"/>
    <hyperlink r:id="rId227" ref="R187"/>
    <hyperlink r:id="rId228" ref="R189"/>
    <hyperlink r:id="rId229" ref="R190"/>
    <hyperlink r:id="rId230" ref="R192"/>
    <hyperlink r:id="rId231" ref="X192"/>
    <hyperlink r:id="rId232" ref="R193"/>
    <hyperlink r:id="rId233" ref="X193"/>
    <hyperlink r:id="rId234" ref="R194"/>
    <hyperlink r:id="rId235" ref="R195"/>
    <hyperlink r:id="rId236" ref="X195"/>
    <hyperlink r:id="rId237" ref="R196"/>
    <hyperlink r:id="rId238" ref="R197"/>
    <hyperlink r:id="rId239" ref="R198"/>
    <hyperlink r:id="rId240" ref="X198"/>
    <hyperlink r:id="rId241" ref="R199"/>
    <hyperlink r:id="rId242" ref="X199"/>
    <hyperlink r:id="rId243" ref="R200"/>
    <hyperlink r:id="rId244" ref="X200"/>
    <hyperlink r:id="rId245" ref="R201"/>
    <hyperlink r:id="rId246" ref="R202"/>
    <hyperlink r:id="rId247" ref="R203"/>
    <hyperlink r:id="rId248" ref="R204"/>
    <hyperlink r:id="rId249" ref="X204"/>
    <hyperlink r:id="rId250" ref="R205"/>
    <hyperlink r:id="rId251" ref="R206"/>
    <hyperlink r:id="rId252" ref="X206"/>
    <hyperlink r:id="rId253" ref="R207"/>
    <hyperlink r:id="rId254" ref="R208"/>
    <hyperlink r:id="rId255" ref="X208"/>
    <hyperlink r:id="rId256" ref="R209"/>
    <hyperlink r:id="rId257" ref="X209"/>
    <hyperlink r:id="rId258" ref="R210"/>
    <hyperlink r:id="rId259" ref="R211"/>
    <hyperlink r:id="rId260" ref="X211"/>
    <hyperlink r:id="rId261" ref="R212"/>
    <hyperlink r:id="rId262" ref="R213"/>
    <hyperlink r:id="rId263" ref="R214"/>
    <hyperlink r:id="rId264" ref="R215"/>
    <hyperlink r:id="rId265" ref="R216"/>
    <hyperlink r:id="rId266" ref="X216"/>
    <hyperlink r:id="rId267" ref="R217"/>
    <hyperlink r:id="rId268" ref="X217"/>
    <hyperlink r:id="rId269" ref="R218"/>
    <hyperlink r:id="rId270" ref="R219"/>
    <hyperlink r:id="rId271" ref="R220"/>
    <hyperlink r:id="rId272" ref="R221"/>
    <hyperlink r:id="rId273" ref="R222"/>
    <hyperlink r:id="rId274" ref="X222"/>
    <hyperlink r:id="rId275" ref="R223"/>
    <hyperlink r:id="rId276" ref="X223"/>
    <hyperlink r:id="rId277" ref="R224"/>
    <hyperlink r:id="rId278" ref="X224"/>
    <hyperlink r:id="rId279" ref="R225"/>
    <hyperlink r:id="rId280" ref="R226"/>
    <hyperlink r:id="rId281" ref="R227"/>
    <hyperlink r:id="rId282" ref="X227"/>
    <hyperlink r:id="rId283" ref="R228"/>
    <hyperlink r:id="rId284" ref="X228"/>
    <hyperlink r:id="rId285" ref="R229"/>
    <hyperlink r:id="rId286" ref="R230"/>
    <hyperlink r:id="rId287" ref="R231"/>
    <hyperlink r:id="rId288" ref="X231"/>
    <hyperlink r:id="rId289" ref="R232"/>
    <hyperlink r:id="rId290" ref="X232"/>
    <hyperlink r:id="rId291" ref="R233"/>
    <hyperlink r:id="rId292" ref="R234"/>
    <hyperlink r:id="rId293" ref="X234"/>
    <hyperlink r:id="rId294" ref="R235"/>
    <hyperlink r:id="rId295" ref="R236"/>
    <hyperlink r:id="rId296" ref="R238"/>
    <hyperlink r:id="rId297" ref="R239"/>
    <hyperlink r:id="rId298" ref="R241"/>
    <hyperlink r:id="rId299" ref="X241"/>
    <hyperlink r:id="rId300" ref="R242"/>
    <hyperlink r:id="rId301" ref="R243"/>
    <hyperlink r:id="rId302" ref="R244"/>
    <hyperlink r:id="rId303" ref="X244"/>
    <hyperlink r:id="rId304" ref="R245"/>
    <hyperlink r:id="rId305" ref="X245"/>
    <hyperlink r:id="rId306" ref="R246"/>
    <hyperlink r:id="rId307" ref="R248"/>
    <hyperlink r:id="rId308" ref="R249"/>
    <hyperlink r:id="rId309" ref="X249"/>
    <hyperlink r:id="rId310" ref="R251"/>
    <hyperlink r:id="rId311" ref="R252"/>
    <hyperlink r:id="rId312" ref="X252"/>
    <hyperlink r:id="rId313" ref="R253"/>
    <hyperlink r:id="rId314" ref="R254"/>
    <hyperlink r:id="rId315" ref="R256"/>
    <hyperlink r:id="rId316" ref="R257"/>
    <hyperlink r:id="rId317" ref="R258"/>
    <hyperlink r:id="rId318" ref="X258"/>
    <hyperlink r:id="rId319" ref="R259"/>
    <hyperlink r:id="rId320" ref="X259"/>
  </hyperlinks>
  <drawing r:id="rId3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7" width="6.67"/>
    <col customWidth="1" min="28" max="28" width="13.44"/>
    <col customWidth="1" min="29" max="56" width="6.67"/>
  </cols>
  <sheetData>
    <row r="1" ht="30.0" customHeight="1">
      <c r="A1" s="9" t="s">
        <v>3</v>
      </c>
      <c r="B1" s="9" t="s">
        <v>5</v>
      </c>
      <c r="C1" s="9" t="s">
        <v>28</v>
      </c>
      <c r="D1" s="9" t="s">
        <v>2</v>
      </c>
      <c r="E1" s="9" t="s">
        <v>29</v>
      </c>
      <c r="F1" s="9" t="s">
        <v>30</v>
      </c>
      <c r="G1" s="9" t="s">
        <v>31</v>
      </c>
      <c r="H1" s="9" t="s">
        <v>32</v>
      </c>
      <c r="I1" s="11" t="s">
        <v>33</v>
      </c>
      <c r="J1" s="13" t="s">
        <v>11</v>
      </c>
      <c r="K1" s="13" t="s">
        <v>13</v>
      </c>
      <c r="L1" s="13" t="s">
        <v>35</v>
      </c>
      <c r="M1" s="13" t="s">
        <v>36</v>
      </c>
      <c r="N1" s="13" t="s">
        <v>15</v>
      </c>
      <c r="O1" s="13" t="s">
        <v>17</v>
      </c>
      <c r="P1" s="13" t="s">
        <v>18</v>
      </c>
      <c r="Q1" s="13" t="s">
        <v>19</v>
      </c>
      <c r="R1" s="14" t="s">
        <v>37</v>
      </c>
      <c r="S1" s="15" t="s">
        <v>38</v>
      </c>
      <c r="T1" s="32" t="s">
        <v>39</v>
      </c>
      <c r="U1" s="34" t="s">
        <v>9</v>
      </c>
      <c r="V1" s="9" t="s">
        <v>21</v>
      </c>
      <c r="W1" s="9" t="s">
        <v>48</v>
      </c>
      <c r="X1" s="9" t="s">
        <v>63</v>
      </c>
      <c r="Y1" s="9" t="s">
        <v>64</v>
      </c>
      <c r="Z1" s="9" t="s">
        <v>65</v>
      </c>
      <c r="AA1" s="9" t="s">
        <v>50</v>
      </c>
      <c r="AB1" s="9" t="s">
        <v>51</v>
      </c>
      <c r="AC1" s="9" t="s">
        <v>66</v>
      </c>
      <c r="AD1" s="9" t="s">
        <v>45</v>
      </c>
      <c r="AE1" s="9" t="s">
        <v>3</v>
      </c>
      <c r="AF1" s="9" t="s">
        <v>67</v>
      </c>
      <c r="AG1" s="9" t="s">
        <v>68</v>
      </c>
      <c r="AH1" s="9" t="s">
        <v>56</v>
      </c>
      <c r="AI1" s="9" t="s">
        <v>69</v>
      </c>
      <c r="AJ1" s="9" t="s">
        <v>70</v>
      </c>
      <c r="AK1" s="9" t="s">
        <v>71</v>
      </c>
      <c r="AL1" s="9" t="s">
        <v>72</v>
      </c>
      <c r="AM1" s="9" t="s">
        <v>73</v>
      </c>
      <c r="AN1" s="9" t="s">
        <v>60</v>
      </c>
      <c r="AO1" s="9" t="s">
        <v>74</v>
      </c>
      <c r="AP1" s="9" t="s">
        <v>75</v>
      </c>
      <c r="AQ1" s="9" t="s">
        <v>76</v>
      </c>
      <c r="AR1" s="9" t="s">
        <v>77</v>
      </c>
      <c r="AS1" s="9" t="s">
        <v>78</v>
      </c>
      <c r="AT1" s="9" t="s">
        <v>79</v>
      </c>
      <c r="AU1" s="9"/>
      <c r="AV1" s="9"/>
      <c r="AW1" s="9"/>
      <c r="AX1" s="9"/>
      <c r="AY1" s="9"/>
      <c r="AZ1" s="9"/>
      <c r="BA1" s="9"/>
      <c r="BB1" s="9"/>
      <c r="BC1" s="9"/>
      <c r="BD1" s="9"/>
    </row>
    <row r="2" ht="15.75" customHeight="1">
      <c r="A2" s="9" t="s">
        <v>80</v>
      </c>
      <c r="B2" s="9" t="s">
        <v>81</v>
      </c>
      <c r="C2" s="9"/>
      <c r="D2" s="9"/>
      <c r="E2" s="9" t="s">
        <v>82</v>
      </c>
      <c r="F2" s="9"/>
      <c r="G2" s="9"/>
      <c r="H2" s="9"/>
      <c r="I2" s="9"/>
      <c r="J2" s="9"/>
      <c r="K2" s="9"/>
      <c r="L2" s="9"/>
      <c r="M2" s="9"/>
      <c r="N2" s="9"/>
      <c r="O2" s="9"/>
      <c r="P2" s="9"/>
      <c r="Q2" s="9"/>
      <c r="R2" s="9"/>
      <c r="S2" s="9" t="s">
        <v>84</v>
      </c>
      <c r="T2" s="9"/>
      <c r="U2" s="9" t="s">
        <v>85</v>
      </c>
      <c r="V2" s="9" t="s">
        <v>86</v>
      </c>
      <c r="W2" s="9" t="s">
        <v>87</v>
      </c>
      <c r="X2" s="9" t="s">
        <v>88</v>
      </c>
      <c r="Y2" s="9" t="s">
        <v>89</v>
      </c>
      <c r="Z2" s="9" t="s">
        <v>90</v>
      </c>
      <c r="AA2" s="9" t="s">
        <v>91</v>
      </c>
      <c r="AB2" s="9"/>
      <c r="AC2" s="9"/>
      <c r="AD2" s="9" t="s">
        <v>92</v>
      </c>
      <c r="AE2" s="9" t="s">
        <v>80</v>
      </c>
      <c r="AF2" s="9" t="s">
        <v>93</v>
      </c>
      <c r="AG2" s="37"/>
      <c r="AH2" s="37"/>
      <c r="AI2" s="9" t="s">
        <v>94</v>
      </c>
      <c r="AJ2" s="9" t="s">
        <v>95</v>
      </c>
      <c r="AK2" s="9" t="s">
        <v>96</v>
      </c>
      <c r="AL2" s="9" t="s">
        <v>97</v>
      </c>
      <c r="AM2" s="9" t="s">
        <v>98</v>
      </c>
      <c r="AN2" s="9"/>
      <c r="AO2" s="9"/>
      <c r="AP2" s="9"/>
      <c r="AQ2" s="9"/>
      <c r="AR2" s="9"/>
      <c r="AS2" s="9"/>
      <c r="AT2" s="9"/>
      <c r="AU2" s="9"/>
      <c r="AV2" s="9"/>
      <c r="AW2" s="9"/>
      <c r="AX2" s="9"/>
      <c r="AY2" s="9"/>
      <c r="AZ2" s="9"/>
      <c r="BA2" s="9"/>
      <c r="BB2" s="9"/>
      <c r="BC2" s="9"/>
      <c r="BD2" s="9"/>
    </row>
    <row r="3" ht="15.75" customHeight="1">
      <c r="A3" s="9" t="s">
        <v>99</v>
      </c>
      <c r="B3" s="9" t="s">
        <v>81</v>
      </c>
      <c r="C3" s="9"/>
      <c r="D3" s="9"/>
      <c r="E3" s="9" t="s">
        <v>82</v>
      </c>
      <c r="F3" s="9"/>
      <c r="G3" s="9"/>
      <c r="H3" s="9"/>
      <c r="I3" s="9"/>
      <c r="J3" s="9"/>
      <c r="K3" s="9"/>
      <c r="L3" s="9"/>
      <c r="M3" s="9"/>
      <c r="N3" s="9"/>
      <c r="O3" s="9"/>
      <c r="P3" s="9"/>
      <c r="Q3" s="9"/>
      <c r="R3" s="9"/>
      <c r="S3" s="9" t="s">
        <v>100</v>
      </c>
      <c r="T3" s="9"/>
      <c r="U3" s="9" t="s">
        <v>85</v>
      </c>
      <c r="V3" s="9" t="s">
        <v>101</v>
      </c>
      <c r="W3" s="9" t="s">
        <v>87</v>
      </c>
      <c r="X3" s="9" t="s">
        <v>102</v>
      </c>
      <c r="Y3" s="9" t="s">
        <v>103</v>
      </c>
      <c r="Z3" s="9" t="s">
        <v>104</v>
      </c>
      <c r="AA3" s="9" t="s">
        <v>105</v>
      </c>
      <c r="AB3" s="9"/>
      <c r="AC3" s="9"/>
      <c r="AD3" s="9" t="s">
        <v>106</v>
      </c>
      <c r="AE3" s="9" t="s">
        <v>99</v>
      </c>
      <c r="AF3" s="9" t="s">
        <v>107</v>
      </c>
      <c r="AG3" s="37"/>
      <c r="AH3" s="37"/>
      <c r="AI3" s="9" t="s">
        <v>108</v>
      </c>
      <c r="AJ3" s="9" t="s">
        <v>94</v>
      </c>
      <c r="AK3" s="9" t="s">
        <v>109</v>
      </c>
      <c r="AL3" s="9" t="s">
        <v>110</v>
      </c>
      <c r="AM3" s="9" t="s">
        <v>98</v>
      </c>
      <c r="AN3" s="9"/>
      <c r="AO3" s="9"/>
      <c r="AP3" s="9"/>
      <c r="AQ3" s="9"/>
      <c r="AR3" s="9"/>
      <c r="AS3" s="9"/>
      <c r="AT3" s="9"/>
      <c r="AU3" s="9"/>
      <c r="AV3" s="9"/>
      <c r="AW3" s="9"/>
      <c r="AX3" s="9"/>
      <c r="AY3" s="9"/>
      <c r="AZ3" s="9"/>
      <c r="BA3" s="9"/>
      <c r="BB3" s="9"/>
      <c r="BC3" s="9"/>
      <c r="BD3" s="9"/>
    </row>
    <row r="4" ht="15.75" customHeight="1">
      <c r="A4" s="9" t="s">
        <v>111</v>
      </c>
      <c r="B4" s="9" t="s">
        <v>81</v>
      </c>
      <c r="C4" s="9"/>
      <c r="D4" s="9"/>
      <c r="E4" s="9" t="s">
        <v>82</v>
      </c>
      <c r="F4" s="9"/>
      <c r="G4" s="9"/>
      <c r="H4" s="9"/>
      <c r="I4" s="9"/>
      <c r="J4" s="9"/>
      <c r="K4" s="9"/>
      <c r="L4" s="9"/>
      <c r="M4" s="9"/>
      <c r="N4" s="9"/>
      <c r="O4" s="9"/>
      <c r="P4" s="9"/>
      <c r="Q4" s="9"/>
      <c r="R4" s="9"/>
      <c r="S4" s="9" t="s">
        <v>114</v>
      </c>
      <c r="T4" s="9"/>
      <c r="U4" s="9" t="s">
        <v>115</v>
      </c>
      <c r="V4" s="9" t="s">
        <v>116</v>
      </c>
      <c r="W4" s="9" t="s">
        <v>87</v>
      </c>
      <c r="X4" s="9" t="s">
        <v>117</v>
      </c>
      <c r="Y4" s="9" t="s">
        <v>118</v>
      </c>
      <c r="Z4" s="9" t="s">
        <v>119</v>
      </c>
      <c r="AA4" s="9" t="s">
        <v>120</v>
      </c>
      <c r="AB4" s="9" t="s">
        <v>121</v>
      </c>
      <c r="AC4" s="9"/>
      <c r="AD4" s="9" t="s">
        <v>122</v>
      </c>
      <c r="AE4" s="9" t="s">
        <v>111</v>
      </c>
      <c r="AF4" s="9" t="s">
        <v>123</v>
      </c>
      <c r="AG4" s="37"/>
      <c r="AH4" s="37"/>
      <c r="AI4" s="9" t="s">
        <v>124</v>
      </c>
      <c r="AJ4" s="9" t="s">
        <v>125</v>
      </c>
      <c r="AK4" s="9" t="s">
        <v>126</v>
      </c>
      <c r="AL4" s="9" t="s">
        <v>97</v>
      </c>
      <c r="AM4" s="9" t="s">
        <v>98</v>
      </c>
      <c r="AN4" s="9"/>
      <c r="AO4" s="9"/>
      <c r="AP4" s="9"/>
      <c r="AQ4" s="9"/>
      <c r="AR4" s="9"/>
      <c r="AS4" s="9"/>
      <c r="AT4" s="9"/>
      <c r="AU4" s="9"/>
      <c r="AV4" s="9"/>
      <c r="AW4" s="9"/>
      <c r="AX4" s="9"/>
      <c r="AY4" s="9"/>
      <c r="AZ4" s="9"/>
      <c r="BA4" s="9"/>
      <c r="BB4" s="9"/>
      <c r="BC4" s="9"/>
      <c r="BD4" s="9"/>
    </row>
    <row r="5" ht="15.75" customHeight="1">
      <c r="A5" s="9" t="s">
        <v>111</v>
      </c>
      <c r="B5" s="9" t="s">
        <v>81</v>
      </c>
      <c r="C5" s="9"/>
      <c r="D5" s="9"/>
      <c r="E5" s="9" t="s">
        <v>82</v>
      </c>
      <c r="F5" s="9"/>
      <c r="G5" s="9"/>
      <c r="H5" s="9"/>
      <c r="I5" s="9"/>
      <c r="J5" s="9"/>
      <c r="K5" s="9"/>
      <c r="L5" s="9"/>
      <c r="M5" s="9"/>
      <c r="N5" s="9"/>
      <c r="O5" s="9"/>
      <c r="P5" s="9"/>
      <c r="Q5" s="9"/>
      <c r="R5" s="9"/>
      <c r="S5" s="9" t="s">
        <v>114</v>
      </c>
      <c r="T5" s="9"/>
      <c r="U5" s="9" t="s">
        <v>115</v>
      </c>
      <c r="V5" s="9" t="s">
        <v>127</v>
      </c>
      <c r="W5" s="9" t="s">
        <v>87</v>
      </c>
      <c r="X5" s="9" t="s">
        <v>128</v>
      </c>
      <c r="Y5" s="9" t="s">
        <v>129</v>
      </c>
      <c r="Z5" s="9" t="s">
        <v>119</v>
      </c>
      <c r="AA5" s="9" t="s">
        <v>130</v>
      </c>
      <c r="AB5" s="9"/>
      <c r="AC5" s="9"/>
      <c r="AD5" s="9" t="s">
        <v>122</v>
      </c>
      <c r="AE5" s="9" t="s">
        <v>111</v>
      </c>
      <c r="AF5" s="9" t="s">
        <v>131</v>
      </c>
      <c r="AG5" s="37"/>
      <c r="AH5" s="37"/>
      <c r="AI5" s="9" t="s">
        <v>124</v>
      </c>
      <c r="AJ5" s="9" t="s">
        <v>132</v>
      </c>
      <c r="AK5" s="9" t="s">
        <v>126</v>
      </c>
      <c r="AL5" s="9" t="s">
        <v>97</v>
      </c>
      <c r="AM5" s="9" t="s">
        <v>98</v>
      </c>
      <c r="AN5" s="9"/>
      <c r="AO5" s="9"/>
      <c r="AP5" s="9"/>
      <c r="AQ5" s="9"/>
      <c r="AR5" s="9"/>
      <c r="AS5" s="9"/>
      <c r="AT5" s="9"/>
      <c r="AU5" s="9"/>
      <c r="AV5" s="9"/>
      <c r="AW5" s="9"/>
      <c r="AX5" s="9"/>
      <c r="AY5" s="9"/>
      <c r="AZ5" s="9"/>
      <c r="BA5" s="9"/>
      <c r="BB5" s="9"/>
      <c r="BC5" s="9"/>
      <c r="BD5" s="9"/>
    </row>
    <row r="6" ht="15.75" customHeight="1">
      <c r="A6" s="9" t="s">
        <v>133</v>
      </c>
      <c r="B6" s="9" t="s">
        <v>81</v>
      </c>
      <c r="C6" s="9"/>
      <c r="D6" s="9"/>
      <c r="E6" s="9"/>
      <c r="F6" s="9"/>
      <c r="G6" s="9"/>
      <c r="H6" s="9"/>
      <c r="I6" s="9"/>
      <c r="J6" s="9"/>
      <c r="K6" s="9"/>
      <c r="L6" s="9"/>
      <c r="M6" s="9"/>
      <c r="N6" s="9"/>
      <c r="O6" s="9"/>
      <c r="P6" s="9"/>
      <c r="Q6" s="9"/>
      <c r="R6" s="9"/>
      <c r="S6" s="9" t="s">
        <v>134</v>
      </c>
      <c r="T6" s="9"/>
      <c r="U6" s="9" t="s">
        <v>85</v>
      </c>
      <c r="V6" s="9" t="s">
        <v>135</v>
      </c>
      <c r="W6" s="9" t="s">
        <v>87</v>
      </c>
      <c r="X6" s="9" t="s">
        <v>136</v>
      </c>
      <c r="Y6" s="9" t="s">
        <v>137</v>
      </c>
      <c r="Z6" s="9" t="s">
        <v>138</v>
      </c>
      <c r="AA6" s="9" t="s">
        <v>139</v>
      </c>
      <c r="AB6" s="9" t="s">
        <v>141</v>
      </c>
      <c r="AC6" s="9"/>
      <c r="AD6" s="9" t="s">
        <v>143</v>
      </c>
      <c r="AE6" s="9" t="s">
        <v>133</v>
      </c>
      <c r="AF6" s="9" t="s">
        <v>144</v>
      </c>
      <c r="AG6" s="37"/>
      <c r="AH6" s="37"/>
      <c r="AI6" s="9" t="s">
        <v>145</v>
      </c>
      <c r="AJ6" s="9" t="s">
        <v>97</v>
      </c>
      <c r="AK6" s="9" t="s">
        <v>146</v>
      </c>
      <c r="AL6" s="9" t="s">
        <v>97</v>
      </c>
      <c r="AM6" s="9" t="s">
        <v>98</v>
      </c>
      <c r="AN6" s="9"/>
      <c r="AO6" s="9"/>
      <c r="AP6" s="9"/>
      <c r="AQ6" s="9"/>
      <c r="AR6" s="9"/>
      <c r="AS6" s="9"/>
      <c r="AT6" s="9"/>
      <c r="AU6" s="9"/>
      <c r="AV6" s="9"/>
      <c r="AW6" s="9"/>
      <c r="AX6" s="9"/>
      <c r="AY6" s="9"/>
      <c r="AZ6" s="9"/>
      <c r="BA6" s="9"/>
      <c r="BB6" s="9"/>
      <c r="BC6" s="9"/>
      <c r="BD6" s="9"/>
    </row>
    <row r="7" ht="15.75" customHeight="1">
      <c r="A7" s="9" t="s">
        <v>133</v>
      </c>
      <c r="B7" s="9" t="s">
        <v>81</v>
      </c>
      <c r="C7" s="9"/>
      <c r="D7" s="9"/>
      <c r="E7" s="9"/>
      <c r="F7" s="9"/>
      <c r="G7" s="9"/>
      <c r="H7" s="9"/>
      <c r="I7" s="9"/>
      <c r="J7" s="9"/>
      <c r="K7" s="9"/>
      <c r="L7" s="9"/>
      <c r="M7" s="9"/>
      <c r="N7" s="9"/>
      <c r="O7" s="9"/>
      <c r="P7" s="9"/>
      <c r="Q7" s="9"/>
      <c r="R7" s="9" t="s">
        <v>147</v>
      </c>
      <c r="S7" s="9" t="s">
        <v>148</v>
      </c>
      <c r="T7" s="9"/>
      <c r="U7" s="9" t="s">
        <v>115</v>
      </c>
      <c r="V7" s="9" t="s">
        <v>149</v>
      </c>
      <c r="W7" s="9" t="s">
        <v>87</v>
      </c>
      <c r="X7" s="9" t="s">
        <v>150</v>
      </c>
      <c r="Y7" s="9" t="s">
        <v>151</v>
      </c>
      <c r="Z7" s="9" t="s">
        <v>152</v>
      </c>
      <c r="AA7" s="9" t="s">
        <v>153</v>
      </c>
      <c r="AB7" s="9"/>
      <c r="AC7" s="9"/>
      <c r="AD7" s="9" t="s">
        <v>154</v>
      </c>
      <c r="AE7" s="9" t="s">
        <v>133</v>
      </c>
      <c r="AF7" s="9" t="s">
        <v>155</v>
      </c>
      <c r="AG7" s="37"/>
      <c r="AH7" s="37"/>
      <c r="AI7" s="9" t="s">
        <v>97</v>
      </c>
      <c r="AJ7" s="9" t="s">
        <v>97</v>
      </c>
      <c r="AK7" s="9" t="s">
        <v>97</v>
      </c>
      <c r="AL7" s="9" t="s">
        <v>97</v>
      </c>
      <c r="AM7" s="9" t="s">
        <v>98</v>
      </c>
      <c r="AN7" s="9"/>
      <c r="AO7" s="9"/>
      <c r="AP7" s="9"/>
      <c r="AQ7" s="9"/>
      <c r="AR7" s="9"/>
      <c r="AS7" s="9"/>
      <c r="AT7" s="9"/>
      <c r="AU7" s="9"/>
      <c r="AV7" s="9"/>
      <c r="AW7" s="9"/>
      <c r="AX7" s="9"/>
      <c r="AY7" s="9"/>
      <c r="AZ7" s="9"/>
      <c r="BA7" s="9"/>
      <c r="BB7" s="9"/>
      <c r="BC7" s="9"/>
      <c r="BD7" s="9"/>
    </row>
    <row r="8" ht="15.75" customHeight="1">
      <c r="A8" s="9" t="s">
        <v>156</v>
      </c>
      <c r="B8" s="9" t="s">
        <v>81</v>
      </c>
      <c r="C8" s="9"/>
      <c r="D8" s="9"/>
      <c r="E8" s="9" t="s">
        <v>82</v>
      </c>
      <c r="F8" s="9"/>
      <c r="G8" s="9"/>
      <c r="H8" s="9"/>
      <c r="I8" s="9"/>
      <c r="J8" s="9"/>
      <c r="K8" s="9"/>
      <c r="L8" s="9"/>
      <c r="M8" s="9"/>
      <c r="N8" s="9"/>
      <c r="O8" s="9"/>
      <c r="P8" s="9"/>
      <c r="Q8" s="9"/>
      <c r="R8" s="9" t="s">
        <v>147</v>
      </c>
      <c r="S8" s="9" t="s">
        <v>157</v>
      </c>
      <c r="T8" s="9"/>
      <c r="U8" s="9" t="s">
        <v>85</v>
      </c>
      <c r="V8" s="9" t="s">
        <v>158</v>
      </c>
      <c r="W8" s="9" t="s">
        <v>87</v>
      </c>
      <c r="X8" s="9" t="s">
        <v>159</v>
      </c>
      <c r="Y8" s="9" t="s">
        <v>160</v>
      </c>
      <c r="Z8" s="9" t="s">
        <v>161</v>
      </c>
      <c r="AA8" s="9" t="s">
        <v>162</v>
      </c>
      <c r="AB8" s="9"/>
      <c r="AC8" s="9"/>
      <c r="AD8" s="9" t="s">
        <v>163</v>
      </c>
      <c r="AE8" s="9" t="s">
        <v>156</v>
      </c>
      <c r="AF8" s="9" t="s">
        <v>164</v>
      </c>
      <c r="AG8" s="37"/>
      <c r="AH8" s="37"/>
      <c r="AI8" s="9" t="s">
        <v>165</v>
      </c>
      <c r="AJ8" s="9" t="s">
        <v>166</v>
      </c>
      <c r="AK8" s="9" t="s">
        <v>109</v>
      </c>
      <c r="AL8" s="9" t="s">
        <v>167</v>
      </c>
      <c r="AM8" s="9" t="s">
        <v>98</v>
      </c>
      <c r="AN8" s="9"/>
      <c r="AO8" s="9"/>
      <c r="AP8" s="9"/>
      <c r="AQ8" s="9"/>
      <c r="AR8" s="9"/>
      <c r="AS8" s="9"/>
      <c r="AT8" s="9"/>
      <c r="AU8" s="9"/>
      <c r="AV8" s="9"/>
      <c r="AW8" s="9"/>
      <c r="AX8" s="9"/>
      <c r="AY8" s="9"/>
      <c r="AZ8" s="9"/>
      <c r="BA8" s="9"/>
      <c r="BB8" s="9"/>
      <c r="BC8" s="9"/>
      <c r="BD8" s="9"/>
    </row>
    <row r="9" ht="15.75" customHeight="1">
      <c r="A9" s="9" t="s">
        <v>168</v>
      </c>
      <c r="B9" s="9" t="s">
        <v>81</v>
      </c>
      <c r="C9" s="9"/>
      <c r="D9" s="9"/>
      <c r="E9" s="9"/>
      <c r="F9" s="9" t="s">
        <v>169</v>
      </c>
      <c r="G9" s="9"/>
      <c r="H9" s="9"/>
      <c r="I9" s="9"/>
      <c r="J9" s="9"/>
      <c r="K9" s="9"/>
      <c r="L9" s="9"/>
      <c r="M9" s="9"/>
      <c r="N9" s="9"/>
      <c r="O9" s="9"/>
      <c r="P9" s="9"/>
      <c r="Q9" s="9"/>
      <c r="R9" s="9"/>
      <c r="S9" s="9" t="s">
        <v>170</v>
      </c>
      <c r="T9" s="9"/>
      <c r="U9" s="9" t="s">
        <v>85</v>
      </c>
      <c r="V9" s="9" t="s">
        <v>171</v>
      </c>
      <c r="W9" s="9" t="s">
        <v>87</v>
      </c>
      <c r="X9" s="9" t="s">
        <v>172</v>
      </c>
      <c r="Y9" s="9" t="s">
        <v>173</v>
      </c>
      <c r="Z9" s="9" t="s">
        <v>174</v>
      </c>
      <c r="AA9" s="9" t="s">
        <v>175</v>
      </c>
      <c r="AB9" s="9" t="s">
        <v>176</v>
      </c>
      <c r="AC9" s="9"/>
      <c r="AD9" s="9" t="s">
        <v>177</v>
      </c>
      <c r="AE9" s="9" t="s">
        <v>168</v>
      </c>
      <c r="AF9" s="9" t="s">
        <v>178</v>
      </c>
      <c r="AG9" s="37"/>
      <c r="AH9" s="37"/>
      <c r="AI9" s="9" t="s">
        <v>179</v>
      </c>
      <c r="AJ9" s="9"/>
      <c r="AK9" s="9"/>
      <c r="AL9" s="9"/>
      <c r="AM9" s="9" t="s">
        <v>98</v>
      </c>
      <c r="AN9" s="9"/>
      <c r="AO9" s="9"/>
      <c r="AP9" s="9"/>
      <c r="AQ9" s="9"/>
      <c r="AR9" s="9"/>
      <c r="AS9" s="9"/>
      <c r="AT9" s="9"/>
      <c r="AU9" s="9"/>
      <c r="AV9" s="9"/>
      <c r="AW9" s="9"/>
      <c r="AX9" s="9"/>
      <c r="AY9" s="9"/>
      <c r="AZ9" s="9"/>
      <c r="BA9" s="9"/>
      <c r="BB9" s="9"/>
      <c r="BC9" s="9"/>
      <c r="BD9" s="9"/>
    </row>
    <row r="10" ht="15.75" customHeight="1">
      <c r="A10" s="9" t="s">
        <v>168</v>
      </c>
      <c r="B10" s="9" t="s">
        <v>81</v>
      </c>
      <c r="C10" s="9"/>
      <c r="D10" s="9"/>
      <c r="E10" s="9"/>
      <c r="F10" s="9"/>
      <c r="G10" s="9"/>
      <c r="H10" s="9"/>
      <c r="I10" s="9"/>
      <c r="J10" s="9"/>
      <c r="K10" s="9"/>
      <c r="L10" s="9"/>
      <c r="M10" s="9"/>
      <c r="N10" s="9"/>
      <c r="O10" s="9"/>
      <c r="P10" s="9"/>
      <c r="Q10" s="9"/>
      <c r="R10" s="9"/>
      <c r="S10" s="9" t="s">
        <v>180</v>
      </c>
      <c r="T10" s="9"/>
      <c r="U10" s="9" t="s">
        <v>85</v>
      </c>
      <c r="V10" s="9" t="s">
        <v>181</v>
      </c>
      <c r="W10" s="9" t="s">
        <v>87</v>
      </c>
      <c r="X10" s="9" t="s">
        <v>182</v>
      </c>
      <c r="Y10" s="9" t="s">
        <v>183</v>
      </c>
      <c r="Z10" s="9" t="s">
        <v>184</v>
      </c>
      <c r="AA10" s="9" t="s">
        <v>185</v>
      </c>
      <c r="AB10" s="9" t="s">
        <v>186</v>
      </c>
      <c r="AC10" s="9" t="s">
        <v>187</v>
      </c>
      <c r="AD10" s="9" t="s">
        <v>177</v>
      </c>
      <c r="AE10" s="9" t="s">
        <v>168</v>
      </c>
      <c r="AF10" s="9" t="s">
        <v>178</v>
      </c>
      <c r="AG10" s="37"/>
      <c r="AH10" s="37"/>
      <c r="AI10" s="9" t="s">
        <v>97</v>
      </c>
      <c r="AJ10" s="9" t="s">
        <v>97</v>
      </c>
      <c r="AK10" s="9" t="s">
        <v>97</v>
      </c>
      <c r="AL10" s="9" t="s">
        <v>97</v>
      </c>
      <c r="AM10" s="9" t="s">
        <v>98</v>
      </c>
      <c r="AN10" s="9"/>
      <c r="AO10" s="9"/>
      <c r="AP10" s="9"/>
      <c r="AQ10" s="9"/>
      <c r="AR10" s="9"/>
      <c r="AS10" s="9"/>
      <c r="AT10" s="9"/>
      <c r="AU10" s="9"/>
      <c r="AV10" s="9"/>
      <c r="AW10" s="9"/>
      <c r="AX10" s="9"/>
      <c r="AY10" s="9"/>
      <c r="AZ10" s="9"/>
      <c r="BA10" s="9"/>
      <c r="BB10" s="9"/>
      <c r="BC10" s="9"/>
      <c r="BD10" s="9"/>
    </row>
    <row r="11" ht="15.75" customHeight="1">
      <c r="A11" s="9" t="s">
        <v>80</v>
      </c>
      <c r="B11" s="9" t="s">
        <v>81</v>
      </c>
      <c r="C11" s="9"/>
      <c r="D11" s="9"/>
      <c r="E11" s="9"/>
      <c r="F11" s="9"/>
      <c r="G11" s="9"/>
      <c r="H11" s="9"/>
      <c r="I11" s="9"/>
      <c r="J11" s="9"/>
      <c r="K11" s="9"/>
      <c r="L11" s="9"/>
      <c r="M11" s="9"/>
      <c r="N11" s="9"/>
      <c r="O11" s="9"/>
      <c r="P11" s="9"/>
      <c r="Q11" s="9"/>
      <c r="R11" s="9"/>
      <c r="S11" s="9" t="s">
        <v>188</v>
      </c>
      <c r="T11" s="9"/>
      <c r="U11" s="9" t="s">
        <v>115</v>
      </c>
      <c r="V11" s="9" t="s">
        <v>189</v>
      </c>
      <c r="W11" s="9" t="s">
        <v>87</v>
      </c>
      <c r="X11" s="9" t="s">
        <v>190</v>
      </c>
      <c r="Y11" s="9" t="s">
        <v>191</v>
      </c>
      <c r="Z11" s="9" t="s">
        <v>192</v>
      </c>
      <c r="AA11" s="9" t="s">
        <v>193</v>
      </c>
      <c r="AB11" s="9"/>
      <c r="AC11" s="9"/>
      <c r="AD11" s="9" t="s">
        <v>194</v>
      </c>
      <c r="AE11" s="9" t="s">
        <v>80</v>
      </c>
      <c r="AF11" s="9" t="s">
        <v>195</v>
      </c>
      <c r="AG11" s="37"/>
      <c r="AH11" s="37"/>
      <c r="AI11" s="9" t="s">
        <v>166</v>
      </c>
      <c r="AJ11" s="9" t="s">
        <v>196</v>
      </c>
      <c r="AK11" s="9" t="s">
        <v>197</v>
      </c>
      <c r="AL11" s="9" t="s">
        <v>97</v>
      </c>
      <c r="AM11" s="9" t="s">
        <v>98</v>
      </c>
      <c r="AN11" s="9"/>
      <c r="AO11" s="9"/>
      <c r="AP11" s="9"/>
      <c r="AQ11" s="9"/>
      <c r="AR11" s="9"/>
      <c r="AS11" s="9"/>
      <c r="AT11" s="9"/>
      <c r="AU11" s="9"/>
      <c r="AV11" s="9"/>
      <c r="AW11" s="9"/>
      <c r="AX11" s="9"/>
      <c r="AY11" s="9"/>
      <c r="AZ11" s="9"/>
      <c r="BA11" s="9"/>
      <c r="BB11" s="9"/>
      <c r="BC11" s="9"/>
      <c r="BD11" s="9"/>
    </row>
    <row r="12" ht="15.75" customHeight="1">
      <c r="A12" s="9" t="s">
        <v>80</v>
      </c>
      <c r="B12" s="9" t="s">
        <v>81</v>
      </c>
      <c r="C12" s="9"/>
      <c r="D12" s="9"/>
      <c r="E12" s="9"/>
      <c r="F12" s="9"/>
      <c r="G12" s="9"/>
      <c r="H12" s="9"/>
      <c r="I12" s="9"/>
      <c r="J12" s="9"/>
      <c r="K12" s="9"/>
      <c r="L12" s="9"/>
      <c r="M12" s="9"/>
      <c r="N12" s="9"/>
      <c r="O12" s="9"/>
      <c r="P12" s="9"/>
      <c r="Q12" s="9"/>
      <c r="R12" s="9"/>
      <c r="S12" s="9" t="s">
        <v>198</v>
      </c>
      <c r="T12" s="9"/>
      <c r="U12" s="9" t="s">
        <v>85</v>
      </c>
      <c r="V12" s="9" t="s">
        <v>199</v>
      </c>
      <c r="W12" s="9" t="s">
        <v>87</v>
      </c>
      <c r="X12" s="9" t="s">
        <v>200</v>
      </c>
      <c r="Y12" s="9" t="s">
        <v>201</v>
      </c>
      <c r="Z12" s="9" t="s">
        <v>202</v>
      </c>
      <c r="AA12" s="9" t="s">
        <v>203</v>
      </c>
      <c r="AB12" s="9" t="s">
        <v>187</v>
      </c>
      <c r="AC12" s="9" t="s">
        <v>187</v>
      </c>
      <c r="AD12" s="9" t="s">
        <v>204</v>
      </c>
      <c r="AE12" s="9" t="s">
        <v>80</v>
      </c>
      <c r="AF12" s="9" t="s">
        <v>205</v>
      </c>
      <c r="AG12" s="37"/>
      <c r="AH12" s="37"/>
      <c r="AI12" s="9" t="s">
        <v>206</v>
      </c>
      <c r="AJ12" s="9" t="s">
        <v>97</v>
      </c>
      <c r="AK12" s="9" t="s">
        <v>97</v>
      </c>
      <c r="AL12" s="9" t="s">
        <v>97</v>
      </c>
      <c r="AM12" s="9" t="s">
        <v>98</v>
      </c>
      <c r="AN12" s="9"/>
      <c r="AO12" s="9"/>
      <c r="AP12" s="9"/>
      <c r="AQ12" s="9"/>
      <c r="AR12" s="9"/>
      <c r="AS12" s="9"/>
      <c r="AT12" s="9"/>
      <c r="AU12" s="9"/>
      <c r="AV12" s="9"/>
      <c r="AW12" s="9"/>
      <c r="AX12" s="9"/>
      <c r="AY12" s="9"/>
      <c r="AZ12" s="9"/>
      <c r="BA12" s="9"/>
      <c r="BB12" s="9"/>
      <c r="BC12" s="9"/>
      <c r="BD12" s="9"/>
    </row>
    <row r="13" ht="15.75" customHeight="1">
      <c r="A13" s="9" t="s">
        <v>80</v>
      </c>
      <c r="B13" s="9" t="s">
        <v>81</v>
      </c>
      <c r="C13" s="9"/>
      <c r="D13" s="9" t="s">
        <v>207</v>
      </c>
      <c r="E13" s="9"/>
      <c r="F13" s="9"/>
      <c r="G13" s="9"/>
      <c r="H13" s="9"/>
      <c r="I13" s="9"/>
      <c r="J13" s="9"/>
      <c r="K13" s="9"/>
      <c r="L13" s="9"/>
      <c r="M13" s="9"/>
      <c r="N13" s="9"/>
      <c r="O13" s="9"/>
      <c r="P13" s="9"/>
      <c r="Q13" s="9"/>
      <c r="R13" s="9"/>
      <c r="S13" s="9" t="s">
        <v>198</v>
      </c>
      <c r="T13" s="9"/>
      <c r="U13" s="9" t="s">
        <v>85</v>
      </c>
      <c r="V13" s="9" t="s">
        <v>208</v>
      </c>
      <c r="W13" s="9" t="s">
        <v>87</v>
      </c>
      <c r="X13" s="9" t="s">
        <v>200</v>
      </c>
      <c r="Y13" s="9" t="s">
        <v>209</v>
      </c>
      <c r="Z13" s="9" t="s">
        <v>202</v>
      </c>
      <c r="AA13" s="9" t="s">
        <v>203</v>
      </c>
      <c r="AB13" s="9"/>
      <c r="AC13" s="9"/>
      <c r="AD13" s="9" t="s">
        <v>204</v>
      </c>
      <c r="AE13" s="9" t="s">
        <v>80</v>
      </c>
      <c r="AF13" s="9" t="s">
        <v>205</v>
      </c>
      <c r="AG13" s="37"/>
      <c r="AH13" s="37"/>
      <c r="AI13" s="9" t="s">
        <v>206</v>
      </c>
      <c r="AJ13" s="9" t="s">
        <v>97</v>
      </c>
      <c r="AK13" s="9" t="s">
        <v>97</v>
      </c>
      <c r="AL13" s="9" t="s">
        <v>97</v>
      </c>
      <c r="AM13" s="9" t="s">
        <v>98</v>
      </c>
      <c r="AN13" s="9"/>
      <c r="AO13" s="9"/>
      <c r="AP13" s="9"/>
      <c r="AQ13" s="9"/>
      <c r="AR13" s="9"/>
      <c r="AS13" s="9"/>
      <c r="AT13" s="9"/>
      <c r="AU13" s="9"/>
      <c r="AV13" s="9"/>
      <c r="AW13" s="9"/>
      <c r="AX13" s="9"/>
      <c r="AY13" s="9"/>
      <c r="AZ13" s="9"/>
      <c r="BA13" s="9"/>
      <c r="BB13" s="9"/>
      <c r="BC13" s="9"/>
      <c r="BD13" s="9"/>
    </row>
    <row r="14" ht="15.75" customHeight="1">
      <c r="A14" s="9" t="s">
        <v>99</v>
      </c>
      <c r="B14" s="9" t="s">
        <v>81</v>
      </c>
      <c r="C14" s="9"/>
      <c r="D14" s="9"/>
      <c r="E14" s="9"/>
      <c r="F14" s="9"/>
      <c r="G14" s="9"/>
      <c r="H14" s="9"/>
      <c r="I14" s="9"/>
      <c r="J14" s="9"/>
      <c r="K14" s="9"/>
      <c r="L14" s="9"/>
      <c r="M14" s="9"/>
      <c r="N14" s="9"/>
      <c r="O14" s="9"/>
      <c r="P14" s="9"/>
      <c r="Q14" s="9"/>
      <c r="R14" s="9"/>
      <c r="S14" s="9" t="s">
        <v>210</v>
      </c>
      <c r="T14" s="9"/>
      <c r="U14" s="9" t="s">
        <v>85</v>
      </c>
      <c r="V14" s="9" t="s">
        <v>211</v>
      </c>
      <c r="W14" s="9" t="s">
        <v>87</v>
      </c>
      <c r="X14" s="9" t="s">
        <v>212</v>
      </c>
      <c r="Y14" s="9" t="s">
        <v>187</v>
      </c>
      <c r="Z14" s="9" t="s">
        <v>213</v>
      </c>
      <c r="AA14" s="9" t="s">
        <v>214</v>
      </c>
      <c r="AB14" s="9" t="s">
        <v>187</v>
      </c>
      <c r="AC14" s="9" t="s">
        <v>187</v>
      </c>
      <c r="AD14" s="9" t="s">
        <v>215</v>
      </c>
      <c r="AE14" s="9" t="s">
        <v>99</v>
      </c>
      <c r="AF14" s="9" t="s">
        <v>216</v>
      </c>
      <c r="AG14" s="37"/>
      <c r="AH14" s="37"/>
      <c r="AI14" s="9" t="s">
        <v>97</v>
      </c>
      <c r="AJ14" s="9" t="s">
        <v>97</v>
      </c>
      <c r="AK14" s="9" t="s">
        <v>97</v>
      </c>
      <c r="AL14" s="9" t="s">
        <v>97</v>
      </c>
      <c r="AM14" s="9" t="s">
        <v>98</v>
      </c>
      <c r="AN14" s="9"/>
      <c r="AO14" s="9"/>
      <c r="AP14" s="9"/>
      <c r="AQ14" s="9"/>
      <c r="AR14" s="9"/>
      <c r="AS14" s="9"/>
      <c r="AT14" s="9"/>
      <c r="AU14" s="9"/>
      <c r="AV14" s="9"/>
      <c r="AW14" s="9"/>
      <c r="AX14" s="9"/>
      <c r="AY14" s="9"/>
      <c r="AZ14" s="9"/>
      <c r="BA14" s="9"/>
      <c r="BB14" s="9"/>
      <c r="BC14" s="9"/>
      <c r="BD14" s="9"/>
    </row>
    <row r="15" ht="15.75" customHeight="1">
      <c r="A15" s="9" t="s">
        <v>217</v>
      </c>
      <c r="B15" s="9" t="s">
        <v>81</v>
      </c>
      <c r="C15" s="9"/>
      <c r="D15" s="9"/>
      <c r="E15" s="9" t="s">
        <v>82</v>
      </c>
      <c r="F15" s="9"/>
      <c r="G15" s="9"/>
      <c r="H15" s="9"/>
      <c r="I15" s="9"/>
      <c r="J15" s="9"/>
      <c r="K15" s="9"/>
      <c r="L15" s="9"/>
      <c r="M15" s="9"/>
      <c r="N15" s="9"/>
      <c r="O15" s="9"/>
      <c r="P15" s="9"/>
      <c r="Q15" s="9"/>
      <c r="R15" s="9"/>
      <c r="S15" s="9" t="s">
        <v>218</v>
      </c>
      <c r="T15" s="9"/>
      <c r="U15" s="9" t="s">
        <v>85</v>
      </c>
      <c r="V15" s="9" t="s">
        <v>219</v>
      </c>
      <c r="W15" s="9" t="s">
        <v>87</v>
      </c>
      <c r="X15" s="9" t="s">
        <v>220</v>
      </c>
      <c r="Y15" s="9" t="s">
        <v>221</v>
      </c>
      <c r="Z15" s="9" t="s">
        <v>222</v>
      </c>
      <c r="AA15" s="9" t="s">
        <v>223</v>
      </c>
      <c r="AB15" s="9"/>
      <c r="AC15" s="9"/>
      <c r="AD15" s="9" t="s">
        <v>224</v>
      </c>
      <c r="AE15" s="9" t="s">
        <v>217</v>
      </c>
      <c r="AF15" s="9" t="s">
        <v>225</v>
      </c>
      <c r="AG15" s="37"/>
      <c r="AH15" s="37"/>
      <c r="AI15" s="9" t="s">
        <v>226</v>
      </c>
      <c r="AJ15" s="9" t="s">
        <v>227</v>
      </c>
      <c r="AK15" s="9" t="s">
        <v>228</v>
      </c>
      <c r="AL15" s="9" t="s">
        <v>229</v>
      </c>
      <c r="AM15" s="9" t="s">
        <v>98</v>
      </c>
      <c r="AN15" s="9"/>
      <c r="AO15" s="9"/>
      <c r="AP15" s="9"/>
      <c r="AQ15" s="9"/>
      <c r="AR15" s="9"/>
      <c r="AS15" s="9"/>
      <c r="AT15" s="9"/>
      <c r="AU15" s="9"/>
      <c r="AV15" s="9"/>
      <c r="AW15" s="9"/>
      <c r="AX15" s="9"/>
      <c r="AY15" s="9"/>
      <c r="AZ15" s="9"/>
      <c r="BA15" s="9"/>
      <c r="BB15" s="9"/>
      <c r="BC15" s="9"/>
      <c r="BD15" s="9"/>
    </row>
    <row r="16" ht="15.75" customHeight="1">
      <c r="A16" s="9" t="s">
        <v>230</v>
      </c>
      <c r="B16" s="9" t="s">
        <v>81</v>
      </c>
      <c r="C16" s="9"/>
      <c r="D16" s="9"/>
      <c r="E16" s="9" t="s">
        <v>82</v>
      </c>
      <c r="F16" s="9"/>
      <c r="G16" s="9"/>
      <c r="H16" s="9"/>
      <c r="I16" s="9"/>
      <c r="J16" s="9"/>
      <c r="K16" s="9"/>
      <c r="L16" s="9"/>
      <c r="M16" s="9"/>
      <c r="N16" s="9"/>
      <c r="O16" s="9"/>
      <c r="P16" s="9"/>
      <c r="Q16" s="9"/>
      <c r="R16" s="9"/>
      <c r="S16" s="9" t="s">
        <v>232</v>
      </c>
      <c r="T16" s="9"/>
      <c r="U16" s="9" t="s">
        <v>85</v>
      </c>
      <c r="V16" s="9" t="s">
        <v>233</v>
      </c>
      <c r="W16" s="9" t="s">
        <v>87</v>
      </c>
      <c r="X16" s="9" t="s">
        <v>234</v>
      </c>
      <c r="Y16" s="9" t="s">
        <v>235</v>
      </c>
      <c r="Z16" s="9" t="s">
        <v>237</v>
      </c>
      <c r="AA16" s="9" t="s">
        <v>238</v>
      </c>
      <c r="AB16" s="9" t="s">
        <v>187</v>
      </c>
      <c r="AC16" s="9" t="s">
        <v>187</v>
      </c>
      <c r="AD16" s="9" t="s">
        <v>242</v>
      </c>
      <c r="AE16" s="9" t="s">
        <v>230</v>
      </c>
      <c r="AF16" s="9" t="s">
        <v>243</v>
      </c>
      <c r="AG16" s="37"/>
      <c r="AH16" s="37"/>
      <c r="AI16" s="9" t="s">
        <v>97</v>
      </c>
      <c r="AJ16" s="9" t="s">
        <v>97</v>
      </c>
      <c r="AK16" s="9" t="s">
        <v>97</v>
      </c>
      <c r="AL16" s="9" t="s">
        <v>97</v>
      </c>
      <c r="AM16" s="9" t="s">
        <v>98</v>
      </c>
      <c r="AN16" s="9"/>
      <c r="AO16" s="9"/>
      <c r="AP16" s="9"/>
      <c r="AQ16" s="9"/>
      <c r="AR16" s="9"/>
      <c r="AS16" s="9"/>
      <c r="AT16" s="9"/>
      <c r="AU16" s="9"/>
      <c r="AV16" s="9"/>
      <c r="AW16" s="9"/>
      <c r="AX16" s="9"/>
      <c r="AY16" s="9"/>
      <c r="AZ16" s="9"/>
      <c r="BA16" s="9"/>
      <c r="BB16" s="9"/>
      <c r="BC16" s="9"/>
      <c r="BD16" s="9"/>
    </row>
    <row r="17" ht="15.75" customHeight="1">
      <c r="A17" s="9" t="s">
        <v>133</v>
      </c>
      <c r="B17" s="9" t="s">
        <v>81</v>
      </c>
      <c r="C17" s="9"/>
      <c r="D17" s="9"/>
      <c r="E17" s="9"/>
      <c r="F17" s="9"/>
      <c r="G17" s="9"/>
      <c r="H17" s="9"/>
      <c r="I17" s="9"/>
      <c r="J17" s="9"/>
      <c r="K17" s="9"/>
      <c r="L17" s="9"/>
      <c r="M17" s="9"/>
      <c r="N17" s="9"/>
      <c r="O17" s="9"/>
      <c r="P17" s="9"/>
      <c r="Q17" s="9"/>
      <c r="R17" s="9" t="s">
        <v>147</v>
      </c>
      <c r="S17" s="9" t="s">
        <v>244</v>
      </c>
      <c r="T17" s="9"/>
      <c r="U17" s="9" t="s">
        <v>85</v>
      </c>
      <c r="V17" s="9" t="s">
        <v>245</v>
      </c>
      <c r="W17" s="9" t="s">
        <v>87</v>
      </c>
      <c r="X17" s="9" t="s">
        <v>246</v>
      </c>
      <c r="Y17" s="9"/>
      <c r="Z17" s="9" t="s">
        <v>247</v>
      </c>
      <c r="AA17" s="9" t="s">
        <v>248</v>
      </c>
      <c r="AB17" s="9"/>
      <c r="AC17" s="9"/>
      <c r="AD17" s="9" t="s">
        <v>249</v>
      </c>
      <c r="AE17" s="9" t="s">
        <v>133</v>
      </c>
      <c r="AF17" s="9" t="s">
        <v>250</v>
      </c>
      <c r="AG17" s="37"/>
      <c r="AH17" s="37"/>
      <c r="AI17" s="9" t="s">
        <v>165</v>
      </c>
      <c r="AJ17" s="9" t="s">
        <v>97</v>
      </c>
      <c r="AK17" s="9" t="s">
        <v>251</v>
      </c>
      <c r="AL17" s="9" t="s">
        <v>97</v>
      </c>
      <c r="AM17" s="9" t="s">
        <v>98</v>
      </c>
      <c r="AN17" s="9"/>
      <c r="AO17" s="9"/>
      <c r="AP17" s="9"/>
      <c r="AQ17" s="9"/>
      <c r="AR17" s="9"/>
      <c r="AS17" s="9"/>
      <c r="AT17" s="9"/>
      <c r="AU17" s="9"/>
      <c r="AV17" s="9"/>
      <c r="AW17" s="9"/>
      <c r="AX17" s="9"/>
      <c r="AY17" s="9"/>
      <c r="AZ17" s="9"/>
      <c r="BA17" s="9"/>
      <c r="BB17" s="9"/>
      <c r="BC17" s="9"/>
      <c r="BD17" s="9"/>
    </row>
    <row r="18" ht="15.75" customHeight="1">
      <c r="A18" s="9" t="s">
        <v>252</v>
      </c>
      <c r="B18" s="9" t="s">
        <v>81</v>
      </c>
      <c r="C18" s="9"/>
      <c r="D18" s="9"/>
      <c r="E18" s="9"/>
      <c r="F18" s="9"/>
      <c r="G18" s="9"/>
      <c r="H18" s="9"/>
      <c r="I18" s="9"/>
      <c r="J18" s="9"/>
      <c r="K18" s="9"/>
      <c r="L18" s="9"/>
      <c r="M18" s="9"/>
      <c r="N18" s="9"/>
      <c r="O18" s="9"/>
      <c r="P18" s="9"/>
      <c r="Q18" s="9"/>
      <c r="R18" s="9"/>
      <c r="S18" s="9" t="s">
        <v>253</v>
      </c>
      <c r="T18" s="9"/>
      <c r="U18" s="9" t="s">
        <v>85</v>
      </c>
      <c r="V18" s="9" t="s">
        <v>254</v>
      </c>
      <c r="W18" s="9" t="s">
        <v>87</v>
      </c>
      <c r="X18" s="9" t="s">
        <v>255</v>
      </c>
      <c r="Y18" s="9" t="s">
        <v>187</v>
      </c>
      <c r="Z18" s="9" t="s">
        <v>256</v>
      </c>
      <c r="AA18" s="9" t="s">
        <v>257</v>
      </c>
      <c r="AB18" s="9" t="s">
        <v>187</v>
      </c>
      <c r="AC18" s="9" t="s">
        <v>258</v>
      </c>
      <c r="AD18" s="9" t="s">
        <v>259</v>
      </c>
      <c r="AE18" s="9" t="s">
        <v>252</v>
      </c>
      <c r="AF18" s="9" t="s">
        <v>260</v>
      </c>
      <c r="AG18" s="37"/>
      <c r="AH18" s="37"/>
      <c r="AI18" s="9" t="s">
        <v>97</v>
      </c>
      <c r="AJ18" s="9" t="s">
        <v>97</v>
      </c>
      <c r="AK18" s="9" t="s">
        <v>97</v>
      </c>
      <c r="AL18" s="9" t="s">
        <v>97</v>
      </c>
      <c r="AM18" s="9" t="s">
        <v>98</v>
      </c>
      <c r="AN18" s="9"/>
      <c r="AO18" s="9"/>
      <c r="AP18" s="9"/>
      <c r="AQ18" s="9"/>
      <c r="AR18" s="9"/>
      <c r="AS18" s="9"/>
      <c r="AT18" s="9"/>
      <c r="AU18" s="9"/>
      <c r="AV18" s="9"/>
      <c r="AW18" s="9"/>
      <c r="AX18" s="9"/>
      <c r="AY18" s="9"/>
      <c r="AZ18" s="9"/>
      <c r="BA18" s="9"/>
      <c r="BB18" s="9"/>
      <c r="BC18" s="9"/>
      <c r="BD18" s="9"/>
    </row>
    <row r="19" ht="15.75" customHeight="1">
      <c r="A19" s="9" t="s">
        <v>261</v>
      </c>
      <c r="B19" s="9" t="s">
        <v>81</v>
      </c>
      <c r="C19" s="9"/>
      <c r="D19" s="9" t="s">
        <v>207</v>
      </c>
      <c r="E19" s="9" t="s">
        <v>82</v>
      </c>
      <c r="F19" s="9" t="s">
        <v>169</v>
      </c>
      <c r="G19" s="9"/>
      <c r="H19" s="9"/>
      <c r="I19" s="9"/>
      <c r="J19" s="9"/>
      <c r="K19" s="9"/>
      <c r="L19" s="9"/>
      <c r="M19" s="9"/>
      <c r="N19" s="9"/>
      <c r="O19" s="9"/>
      <c r="P19" s="9"/>
      <c r="Q19" s="9"/>
      <c r="R19" s="9"/>
      <c r="S19" s="9" t="s">
        <v>262</v>
      </c>
      <c r="T19" s="9"/>
      <c r="U19" s="9" t="s">
        <v>85</v>
      </c>
      <c r="V19" s="9" t="s">
        <v>263</v>
      </c>
      <c r="W19" s="9" t="s">
        <v>87</v>
      </c>
      <c r="X19" s="9" t="s">
        <v>264</v>
      </c>
      <c r="Y19" s="9" t="s">
        <v>265</v>
      </c>
      <c r="Z19" s="9" t="s">
        <v>266</v>
      </c>
      <c r="AA19" s="9" t="s">
        <v>267</v>
      </c>
      <c r="AB19" s="9" t="s">
        <v>268</v>
      </c>
      <c r="AC19" s="9"/>
      <c r="AD19" s="9" t="s">
        <v>269</v>
      </c>
      <c r="AE19" s="9" t="s">
        <v>261</v>
      </c>
      <c r="AF19" s="9" t="s">
        <v>270</v>
      </c>
      <c r="AG19" s="37"/>
      <c r="AH19" s="37"/>
      <c r="AI19" s="9" t="s">
        <v>145</v>
      </c>
      <c r="AJ19" s="9"/>
      <c r="AK19" s="9" t="s">
        <v>146</v>
      </c>
      <c r="AL19" s="9" t="s">
        <v>97</v>
      </c>
      <c r="AM19" s="9" t="s">
        <v>98</v>
      </c>
      <c r="AN19" s="9"/>
      <c r="AO19" s="9"/>
      <c r="AP19" s="9"/>
      <c r="AQ19" s="9"/>
      <c r="AR19" s="9"/>
      <c r="AS19" s="9"/>
      <c r="AT19" s="9"/>
      <c r="AU19" s="9"/>
      <c r="AV19" s="9"/>
      <c r="AW19" s="9"/>
      <c r="AX19" s="9"/>
      <c r="AY19" s="9"/>
      <c r="AZ19" s="9"/>
      <c r="BA19" s="9"/>
      <c r="BB19" s="9"/>
      <c r="BC19" s="9"/>
      <c r="BD19" s="9"/>
    </row>
    <row r="20" ht="15.75" customHeight="1">
      <c r="A20" s="9" t="s">
        <v>271</v>
      </c>
      <c r="B20" s="9" t="s">
        <v>81</v>
      </c>
      <c r="C20" s="9"/>
      <c r="D20" s="9"/>
      <c r="E20" s="9"/>
      <c r="F20" s="9"/>
      <c r="G20" s="9"/>
      <c r="H20" s="9"/>
      <c r="I20" s="9"/>
      <c r="J20" s="9"/>
      <c r="K20" s="9"/>
      <c r="L20" s="9"/>
      <c r="M20" s="9"/>
      <c r="N20" s="9"/>
      <c r="O20" s="9"/>
      <c r="P20" s="9"/>
      <c r="Q20" s="9"/>
      <c r="R20" s="9"/>
      <c r="S20" s="9" t="s">
        <v>272</v>
      </c>
      <c r="T20" s="9"/>
      <c r="U20" s="9" t="s">
        <v>115</v>
      </c>
      <c r="V20" s="9" t="s">
        <v>273</v>
      </c>
      <c r="W20" s="9" t="s">
        <v>87</v>
      </c>
      <c r="X20" s="9" t="s">
        <v>274</v>
      </c>
      <c r="Y20" s="9" t="s">
        <v>275</v>
      </c>
      <c r="Z20" s="9" t="s">
        <v>276</v>
      </c>
      <c r="AA20" s="9" t="s">
        <v>277</v>
      </c>
      <c r="AB20" s="9" t="s">
        <v>187</v>
      </c>
      <c r="AC20" s="9" t="s">
        <v>187</v>
      </c>
      <c r="AD20" s="9" t="s">
        <v>278</v>
      </c>
      <c r="AE20" s="9" t="s">
        <v>271</v>
      </c>
      <c r="AF20" s="9" t="s">
        <v>279</v>
      </c>
      <c r="AG20" s="37"/>
      <c r="AH20" s="37"/>
      <c r="AI20" s="9" t="s">
        <v>97</v>
      </c>
      <c r="AJ20" s="9" t="s">
        <v>97</v>
      </c>
      <c r="AK20" s="9" t="s">
        <v>97</v>
      </c>
      <c r="AL20" s="9" t="s">
        <v>97</v>
      </c>
      <c r="AM20" s="9" t="s">
        <v>98</v>
      </c>
      <c r="AN20" s="9"/>
      <c r="AO20" s="9"/>
      <c r="AP20" s="9"/>
      <c r="AQ20" s="9"/>
      <c r="AR20" s="9"/>
      <c r="AS20" s="9"/>
      <c r="AT20" s="9"/>
      <c r="AU20" s="9"/>
      <c r="AV20" s="9"/>
      <c r="AW20" s="9"/>
      <c r="AX20" s="9"/>
      <c r="AY20" s="9"/>
      <c r="AZ20" s="9"/>
      <c r="BA20" s="9"/>
      <c r="BB20" s="9"/>
      <c r="BC20" s="9"/>
      <c r="BD20" s="9"/>
    </row>
    <row r="21" ht="15.75" customHeight="1">
      <c r="A21" s="9" t="s">
        <v>280</v>
      </c>
      <c r="B21" s="9" t="s">
        <v>81</v>
      </c>
      <c r="C21" s="9"/>
      <c r="D21" s="9"/>
      <c r="E21" s="9"/>
      <c r="F21" s="9"/>
      <c r="G21" s="9"/>
      <c r="H21" s="9"/>
      <c r="I21" s="9"/>
      <c r="J21" s="9"/>
      <c r="K21" s="9"/>
      <c r="L21" s="9"/>
      <c r="M21" s="9"/>
      <c r="N21" s="9"/>
      <c r="O21" s="9"/>
      <c r="P21" s="9"/>
      <c r="Q21" s="9"/>
      <c r="R21" s="9"/>
      <c r="S21" s="9" t="s">
        <v>281</v>
      </c>
      <c r="T21" s="9"/>
      <c r="U21" s="9" t="s">
        <v>85</v>
      </c>
      <c r="V21" s="9" t="s">
        <v>282</v>
      </c>
      <c r="W21" s="9" t="s">
        <v>87</v>
      </c>
      <c r="X21" s="9" t="s">
        <v>283</v>
      </c>
      <c r="Y21" s="9" t="s">
        <v>284</v>
      </c>
      <c r="Z21" s="9" t="s">
        <v>285</v>
      </c>
      <c r="AA21" s="9" t="s">
        <v>286</v>
      </c>
      <c r="AB21" s="9" t="s">
        <v>187</v>
      </c>
      <c r="AC21" s="9" t="s">
        <v>187</v>
      </c>
      <c r="AD21" s="9" t="s">
        <v>287</v>
      </c>
      <c r="AE21" s="9" t="s">
        <v>280</v>
      </c>
      <c r="AF21" s="9" t="s">
        <v>288</v>
      </c>
      <c r="AG21" s="37"/>
      <c r="AH21" s="37"/>
      <c r="AI21" s="9" t="s">
        <v>97</v>
      </c>
      <c r="AJ21" s="9" t="s">
        <v>97</v>
      </c>
      <c r="AK21" s="9" t="s">
        <v>97</v>
      </c>
      <c r="AL21" s="9" t="s">
        <v>97</v>
      </c>
      <c r="AM21" s="9" t="s">
        <v>98</v>
      </c>
      <c r="AN21" s="9"/>
      <c r="AO21" s="9"/>
      <c r="AP21" s="9"/>
      <c r="AQ21" s="9"/>
      <c r="AR21" s="9"/>
      <c r="AS21" s="9"/>
      <c r="AT21" s="9"/>
      <c r="AU21" s="9"/>
      <c r="AV21" s="9"/>
      <c r="AW21" s="9"/>
      <c r="AX21" s="9"/>
      <c r="AY21" s="9"/>
      <c r="AZ21" s="9"/>
      <c r="BA21" s="9"/>
      <c r="BB21" s="9"/>
      <c r="BC21" s="9"/>
      <c r="BD21" s="9"/>
    </row>
    <row r="22" ht="15.75" customHeight="1">
      <c r="A22" s="9" t="s">
        <v>156</v>
      </c>
      <c r="B22" s="9" t="s">
        <v>81</v>
      </c>
      <c r="C22" s="9"/>
      <c r="D22" s="9"/>
      <c r="E22" s="9"/>
      <c r="F22" s="9"/>
      <c r="G22" s="9"/>
      <c r="H22" s="9"/>
      <c r="I22" s="9"/>
      <c r="J22" s="9"/>
      <c r="K22" s="9"/>
      <c r="L22" s="9"/>
      <c r="M22" s="9"/>
      <c r="N22" s="9"/>
      <c r="O22" s="9"/>
      <c r="P22" s="9"/>
      <c r="Q22" s="9"/>
      <c r="R22" s="9"/>
      <c r="S22" s="9" t="s">
        <v>290</v>
      </c>
      <c r="T22" s="9"/>
      <c r="U22" s="9" t="s">
        <v>85</v>
      </c>
      <c r="V22" s="9" t="s">
        <v>291</v>
      </c>
      <c r="W22" s="9" t="s">
        <v>87</v>
      </c>
      <c r="X22" s="9" t="s">
        <v>292</v>
      </c>
      <c r="Y22" s="9" t="s">
        <v>293</v>
      </c>
      <c r="Z22" s="9" t="s">
        <v>294</v>
      </c>
      <c r="AA22" s="9" t="s">
        <v>295</v>
      </c>
      <c r="AB22" s="9" t="s">
        <v>187</v>
      </c>
      <c r="AC22" s="9" t="s">
        <v>296</v>
      </c>
      <c r="AD22" s="9" t="s">
        <v>297</v>
      </c>
      <c r="AE22" s="9" t="s">
        <v>156</v>
      </c>
      <c r="AF22" s="9" t="s">
        <v>298</v>
      </c>
      <c r="AG22" s="37"/>
      <c r="AH22" s="37"/>
      <c r="AI22" s="9" t="s">
        <v>97</v>
      </c>
      <c r="AJ22" s="9" t="s">
        <v>97</v>
      </c>
      <c r="AK22" s="9" t="s">
        <v>97</v>
      </c>
      <c r="AL22" s="9" t="s">
        <v>97</v>
      </c>
      <c r="AM22" s="9" t="s">
        <v>98</v>
      </c>
      <c r="AN22" s="9"/>
      <c r="AO22" s="9"/>
      <c r="AP22" s="9"/>
      <c r="AQ22" s="9"/>
      <c r="AR22" s="9"/>
      <c r="AS22" s="9"/>
      <c r="AT22" s="9"/>
      <c r="AU22" s="9"/>
      <c r="AV22" s="9"/>
      <c r="AW22" s="9"/>
      <c r="AX22" s="9"/>
      <c r="AY22" s="9"/>
      <c r="AZ22" s="9"/>
      <c r="BA22" s="9"/>
      <c r="BB22" s="9"/>
      <c r="BC22" s="9"/>
      <c r="BD22" s="9"/>
    </row>
    <row r="23" ht="15.75" customHeight="1">
      <c r="A23" s="9" t="s">
        <v>80</v>
      </c>
      <c r="B23" s="9" t="s">
        <v>81</v>
      </c>
      <c r="C23" s="9"/>
      <c r="D23" s="9"/>
      <c r="E23" s="9"/>
      <c r="F23" s="9"/>
      <c r="G23" s="9"/>
      <c r="H23" s="9"/>
      <c r="I23" s="9"/>
      <c r="J23" s="9"/>
      <c r="K23" s="9"/>
      <c r="L23" s="9"/>
      <c r="M23" s="9"/>
      <c r="N23" s="9"/>
      <c r="O23" s="9"/>
      <c r="P23" s="9"/>
      <c r="Q23" s="9"/>
      <c r="R23" s="9"/>
      <c r="S23" s="9" t="s">
        <v>299</v>
      </c>
      <c r="T23" s="9"/>
      <c r="U23" s="9" t="s">
        <v>115</v>
      </c>
      <c r="V23" s="9" t="s">
        <v>300</v>
      </c>
      <c r="W23" s="9" t="s">
        <v>87</v>
      </c>
      <c r="X23" s="9" t="s">
        <v>301</v>
      </c>
      <c r="Y23" s="9" t="s">
        <v>302</v>
      </c>
      <c r="Z23" s="9" t="s">
        <v>303</v>
      </c>
      <c r="AA23" s="9" t="s">
        <v>304</v>
      </c>
      <c r="AB23" s="9" t="s">
        <v>305</v>
      </c>
      <c r="AC23" s="9"/>
      <c r="AD23" s="9" t="s">
        <v>92</v>
      </c>
      <c r="AE23" s="9" t="s">
        <v>80</v>
      </c>
      <c r="AF23" s="9" t="s">
        <v>306</v>
      </c>
      <c r="AG23" s="37"/>
      <c r="AH23" s="37"/>
      <c r="AI23" s="9" t="s">
        <v>97</v>
      </c>
      <c r="AJ23" s="9" t="s">
        <v>97</v>
      </c>
      <c r="AK23" s="9" t="s">
        <v>97</v>
      </c>
      <c r="AL23" s="9" t="s">
        <v>97</v>
      </c>
      <c r="AM23" s="9" t="s">
        <v>98</v>
      </c>
      <c r="AN23" s="9"/>
      <c r="AO23" s="9"/>
      <c r="AP23" s="9"/>
      <c r="AQ23" s="9"/>
      <c r="AR23" s="9"/>
      <c r="AS23" s="9"/>
      <c r="AT23" s="9"/>
      <c r="AU23" s="9"/>
      <c r="AV23" s="9"/>
      <c r="AW23" s="9"/>
      <c r="AX23" s="9"/>
      <c r="AY23" s="9"/>
      <c r="AZ23" s="9"/>
      <c r="BA23" s="9"/>
      <c r="BB23" s="9"/>
      <c r="BC23" s="9"/>
      <c r="BD23" s="9"/>
    </row>
    <row r="24" ht="15.75" customHeight="1">
      <c r="A24" s="9" t="s">
        <v>307</v>
      </c>
      <c r="B24" s="9" t="s">
        <v>81</v>
      </c>
      <c r="C24" s="9"/>
      <c r="D24" s="9"/>
      <c r="E24" s="9" t="s">
        <v>82</v>
      </c>
      <c r="F24" s="9"/>
      <c r="G24" s="9"/>
      <c r="H24" s="9"/>
      <c r="I24" s="9"/>
      <c r="J24" s="9"/>
      <c r="K24" s="9"/>
      <c r="L24" s="9"/>
      <c r="M24" s="9"/>
      <c r="N24" s="9"/>
      <c r="O24" s="9"/>
      <c r="P24" s="9"/>
      <c r="Q24" s="9"/>
      <c r="R24" s="9"/>
      <c r="S24" s="9" t="s">
        <v>308</v>
      </c>
      <c r="T24" s="9"/>
      <c r="U24" s="9" t="s">
        <v>85</v>
      </c>
      <c r="V24" s="9" t="s">
        <v>309</v>
      </c>
      <c r="W24" s="9" t="s">
        <v>87</v>
      </c>
      <c r="X24" s="9" t="s">
        <v>310</v>
      </c>
      <c r="Y24" s="9" t="s">
        <v>311</v>
      </c>
      <c r="Z24" s="9" t="s">
        <v>312</v>
      </c>
      <c r="AA24" s="9" t="s">
        <v>313</v>
      </c>
      <c r="AB24" s="9" t="s">
        <v>314</v>
      </c>
      <c r="AC24" s="9"/>
      <c r="AD24" s="9" t="s">
        <v>315</v>
      </c>
      <c r="AE24" s="9" t="s">
        <v>307</v>
      </c>
      <c r="AF24" s="9" t="s">
        <v>316</v>
      </c>
      <c r="AG24" s="37"/>
      <c r="AH24" s="37"/>
      <c r="AI24" s="9" t="s">
        <v>317</v>
      </c>
      <c r="AJ24" s="9" t="s">
        <v>97</v>
      </c>
      <c r="AK24" s="9" t="s">
        <v>97</v>
      </c>
      <c r="AL24" s="9" t="s">
        <v>97</v>
      </c>
      <c r="AM24" s="9" t="s">
        <v>98</v>
      </c>
      <c r="AN24" s="9"/>
      <c r="AO24" s="9"/>
      <c r="AP24" s="9"/>
      <c r="AQ24" s="9"/>
      <c r="AR24" s="9"/>
      <c r="AS24" s="9"/>
      <c r="AT24" s="9"/>
      <c r="AU24" s="9"/>
      <c r="AV24" s="9"/>
      <c r="AW24" s="9"/>
      <c r="AX24" s="9"/>
      <c r="AY24" s="9"/>
      <c r="AZ24" s="9"/>
      <c r="BA24" s="9"/>
      <c r="BB24" s="9"/>
      <c r="BC24" s="9"/>
      <c r="BD24" s="9"/>
    </row>
    <row r="25" ht="15.75" customHeight="1">
      <c r="A25" s="9" t="s">
        <v>230</v>
      </c>
      <c r="B25" s="9" t="s">
        <v>81</v>
      </c>
      <c r="C25" s="9"/>
      <c r="D25" s="9"/>
      <c r="E25" s="9" t="s">
        <v>82</v>
      </c>
      <c r="F25" s="9"/>
      <c r="G25" s="9"/>
      <c r="H25" s="9"/>
      <c r="I25" s="9"/>
      <c r="J25" s="9"/>
      <c r="K25" s="9"/>
      <c r="L25" s="9"/>
      <c r="M25" s="9"/>
      <c r="N25" s="9"/>
      <c r="O25" s="9"/>
      <c r="P25" s="9"/>
      <c r="Q25" s="9"/>
      <c r="R25" s="9"/>
      <c r="S25" s="9" t="s">
        <v>318</v>
      </c>
      <c r="T25" s="9"/>
      <c r="U25" s="9"/>
      <c r="V25" s="9" t="s">
        <v>319</v>
      </c>
      <c r="W25" s="9" t="s">
        <v>87</v>
      </c>
      <c r="X25" s="9" t="s">
        <v>320</v>
      </c>
      <c r="Y25" s="9" t="s">
        <v>321</v>
      </c>
      <c r="Z25" s="9" t="s">
        <v>322</v>
      </c>
      <c r="AA25" s="9" t="s">
        <v>323</v>
      </c>
      <c r="AB25" s="9" t="s">
        <v>324</v>
      </c>
      <c r="AC25" s="9"/>
      <c r="AD25" s="9" t="s">
        <v>325</v>
      </c>
      <c r="AE25" s="9" t="s">
        <v>230</v>
      </c>
      <c r="AF25" s="9" t="s">
        <v>326</v>
      </c>
      <c r="AG25" s="37"/>
      <c r="AH25" s="37"/>
      <c r="AI25" s="9"/>
      <c r="AJ25" s="9" t="s">
        <v>251</v>
      </c>
      <c r="AK25" s="9"/>
      <c r="AL25" s="9" t="s">
        <v>97</v>
      </c>
      <c r="AM25" s="9" t="s">
        <v>98</v>
      </c>
      <c r="AN25" s="9"/>
      <c r="AO25" s="9"/>
      <c r="AP25" s="9"/>
      <c r="AQ25" s="9"/>
      <c r="AR25" s="9"/>
      <c r="AS25" s="9"/>
      <c r="AT25" s="9"/>
      <c r="AU25" s="9"/>
      <c r="AV25" s="9"/>
      <c r="AW25" s="9"/>
      <c r="AX25" s="9"/>
      <c r="AY25" s="9"/>
      <c r="AZ25" s="9"/>
      <c r="BA25" s="9"/>
      <c r="BB25" s="9"/>
      <c r="BC25" s="9"/>
      <c r="BD25" s="9"/>
    </row>
    <row r="26" ht="15.75" customHeight="1">
      <c r="A26" s="9" t="s">
        <v>133</v>
      </c>
      <c r="B26" s="9" t="s">
        <v>81</v>
      </c>
      <c r="C26" s="9"/>
      <c r="D26" s="9"/>
      <c r="E26" s="9"/>
      <c r="F26" s="9" t="s">
        <v>169</v>
      </c>
      <c r="G26" s="9"/>
      <c r="H26" s="9"/>
      <c r="I26" s="9"/>
      <c r="J26" s="9"/>
      <c r="K26" s="9"/>
      <c r="L26" s="9"/>
      <c r="M26" s="9"/>
      <c r="N26" s="9"/>
      <c r="O26" s="9"/>
      <c r="P26" s="9"/>
      <c r="Q26" s="9"/>
      <c r="R26" s="9"/>
      <c r="S26" s="9" t="s">
        <v>327</v>
      </c>
      <c r="T26" s="9"/>
      <c r="U26" s="9" t="s">
        <v>115</v>
      </c>
      <c r="V26" s="9" t="s">
        <v>328</v>
      </c>
      <c r="W26" s="9" t="s">
        <v>87</v>
      </c>
      <c r="X26" s="9" t="s">
        <v>329</v>
      </c>
      <c r="Y26" s="9" t="s">
        <v>330</v>
      </c>
      <c r="Z26" s="9" t="s">
        <v>331</v>
      </c>
      <c r="AA26" s="9" t="s">
        <v>332</v>
      </c>
      <c r="AB26" s="9" t="s">
        <v>333</v>
      </c>
      <c r="AC26" s="9"/>
      <c r="AD26" s="9" t="s">
        <v>249</v>
      </c>
      <c r="AE26" s="9" t="s">
        <v>133</v>
      </c>
      <c r="AF26" s="9" t="s">
        <v>334</v>
      </c>
      <c r="AG26" s="37"/>
      <c r="AH26" s="37"/>
      <c r="AI26" s="9" t="s">
        <v>97</v>
      </c>
      <c r="AJ26" s="9" t="s">
        <v>97</v>
      </c>
      <c r="AK26" s="9" t="s">
        <v>97</v>
      </c>
      <c r="AL26" s="9" t="s">
        <v>97</v>
      </c>
      <c r="AM26" s="9" t="s">
        <v>98</v>
      </c>
      <c r="AN26" s="9"/>
      <c r="AO26" s="9"/>
      <c r="AP26" s="9"/>
      <c r="AQ26" s="9"/>
      <c r="AR26" s="9"/>
      <c r="AS26" s="9"/>
      <c r="AT26" s="9"/>
      <c r="AU26" s="9"/>
      <c r="AV26" s="9"/>
      <c r="AW26" s="9"/>
      <c r="AX26" s="9"/>
      <c r="AY26" s="9"/>
      <c r="AZ26" s="9"/>
      <c r="BA26" s="9"/>
      <c r="BB26" s="9"/>
      <c r="BC26" s="9"/>
      <c r="BD26" s="9"/>
    </row>
    <row r="27" ht="15.75" customHeight="1">
      <c r="A27" s="9" t="s">
        <v>337</v>
      </c>
      <c r="B27" s="9" t="s">
        <v>81</v>
      </c>
      <c r="C27" s="9"/>
      <c r="D27" s="9" t="s">
        <v>207</v>
      </c>
      <c r="E27" s="9"/>
      <c r="F27" s="9"/>
      <c r="G27" s="9"/>
      <c r="H27" s="9"/>
      <c r="I27" s="9"/>
      <c r="J27" s="9"/>
      <c r="K27" s="9"/>
      <c r="L27" s="9"/>
      <c r="M27" s="9"/>
      <c r="N27" s="9"/>
      <c r="O27" s="9"/>
      <c r="P27" s="9"/>
      <c r="Q27" s="9"/>
      <c r="R27" s="9"/>
      <c r="S27" s="9" t="s">
        <v>339</v>
      </c>
      <c r="T27" s="9"/>
      <c r="U27" s="9" t="s">
        <v>115</v>
      </c>
      <c r="V27" s="9" t="s">
        <v>340</v>
      </c>
      <c r="W27" s="9" t="s">
        <v>87</v>
      </c>
      <c r="X27" s="9" t="s">
        <v>341</v>
      </c>
      <c r="Y27" s="9" t="s">
        <v>342</v>
      </c>
      <c r="Z27" s="9" t="s">
        <v>343</v>
      </c>
      <c r="AA27" s="9" t="s">
        <v>344</v>
      </c>
      <c r="AB27" s="9" t="s">
        <v>345</v>
      </c>
      <c r="AC27" s="9"/>
      <c r="AD27" s="9" t="s">
        <v>346</v>
      </c>
      <c r="AE27" s="9" t="s">
        <v>337</v>
      </c>
      <c r="AF27" s="9" t="s">
        <v>347</v>
      </c>
      <c r="AG27" s="37"/>
      <c r="AH27" s="37"/>
      <c r="AI27" s="9" t="s">
        <v>97</v>
      </c>
      <c r="AJ27" s="9" t="s">
        <v>97</v>
      </c>
      <c r="AK27" s="9" t="s">
        <v>97</v>
      </c>
      <c r="AL27" s="9" t="s">
        <v>97</v>
      </c>
      <c r="AM27" s="9" t="s">
        <v>98</v>
      </c>
      <c r="AN27" s="9"/>
      <c r="AO27" s="9"/>
      <c r="AP27" s="9"/>
      <c r="AQ27" s="9"/>
      <c r="AR27" s="9"/>
      <c r="AS27" s="9"/>
      <c r="AT27" s="9"/>
      <c r="AU27" s="9"/>
      <c r="AV27" s="9"/>
      <c r="AW27" s="9"/>
      <c r="AX27" s="9"/>
      <c r="AY27" s="9"/>
      <c r="AZ27" s="9"/>
      <c r="BA27" s="9"/>
      <c r="BB27" s="9"/>
      <c r="BC27" s="9"/>
      <c r="BD27" s="9"/>
    </row>
    <row r="28" ht="15.75" customHeight="1">
      <c r="A28" s="9" t="s">
        <v>280</v>
      </c>
      <c r="B28" s="9" t="s">
        <v>81</v>
      </c>
      <c r="C28" s="9"/>
      <c r="D28" s="9"/>
      <c r="E28" s="9"/>
      <c r="F28" s="9" t="s">
        <v>169</v>
      </c>
      <c r="G28" s="9"/>
      <c r="H28" s="9"/>
      <c r="I28" s="9"/>
      <c r="J28" s="9"/>
      <c r="K28" s="9"/>
      <c r="L28" s="9"/>
      <c r="M28" s="9"/>
      <c r="N28" s="9"/>
      <c r="O28" s="9"/>
      <c r="P28" s="9"/>
      <c r="Q28" s="9"/>
      <c r="R28" s="9"/>
      <c r="S28" s="9" t="s">
        <v>348</v>
      </c>
      <c r="T28" s="9"/>
      <c r="U28" s="9" t="s">
        <v>85</v>
      </c>
      <c r="V28" s="9" t="s">
        <v>349</v>
      </c>
      <c r="W28" s="9" t="s">
        <v>87</v>
      </c>
      <c r="X28" s="9" t="s">
        <v>350</v>
      </c>
      <c r="Y28" s="9" t="s">
        <v>351</v>
      </c>
      <c r="Z28" s="9" t="s">
        <v>352</v>
      </c>
      <c r="AA28" s="9" t="s">
        <v>353</v>
      </c>
      <c r="AB28" s="9"/>
      <c r="AC28" s="9"/>
      <c r="AD28" s="9" t="s">
        <v>354</v>
      </c>
      <c r="AE28" s="9" t="s">
        <v>280</v>
      </c>
      <c r="AF28" s="9" t="s">
        <v>355</v>
      </c>
      <c r="AG28" s="37"/>
      <c r="AH28" s="37"/>
      <c r="AI28" s="9" t="s">
        <v>97</v>
      </c>
      <c r="AJ28" s="9" t="s">
        <v>97</v>
      </c>
      <c r="AK28" s="9" t="s">
        <v>97</v>
      </c>
      <c r="AL28" s="9" t="s">
        <v>97</v>
      </c>
      <c r="AM28" s="9" t="s">
        <v>98</v>
      </c>
      <c r="AN28" s="9"/>
      <c r="AO28" s="9"/>
      <c r="AP28" s="9"/>
      <c r="AQ28" s="9"/>
      <c r="AR28" s="9"/>
      <c r="AS28" s="9"/>
      <c r="AT28" s="9"/>
      <c r="AU28" s="9"/>
      <c r="AV28" s="9"/>
      <c r="AW28" s="9"/>
      <c r="AX28" s="9"/>
      <c r="AY28" s="9"/>
      <c r="AZ28" s="9"/>
      <c r="BA28" s="9"/>
      <c r="BB28" s="9"/>
      <c r="BC28" s="9"/>
      <c r="BD28" s="9"/>
    </row>
    <row r="29" ht="15.75" customHeight="1">
      <c r="A29" s="9" t="s">
        <v>280</v>
      </c>
      <c r="B29" s="9" t="s">
        <v>81</v>
      </c>
      <c r="C29" s="9"/>
      <c r="D29" s="9" t="s">
        <v>207</v>
      </c>
      <c r="E29" s="9"/>
      <c r="F29" s="9"/>
      <c r="G29" s="9"/>
      <c r="H29" s="9"/>
      <c r="I29" s="9"/>
      <c r="J29" s="9"/>
      <c r="K29" s="9"/>
      <c r="L29" s="9"/>
      <c r="M29" s="9"/>
      <c r="N29" s="9"/>
      <c r="O29" s="9"/>
      <c r="P29" s="9"/>
      <c r="Q29" s="9"/>
      <c r="R29" s="9"/>
      <c r="S29" s="9" t="s">
        <v>356</v>
      </c>
      <c r="T29" s="9"/>
      <c r="U29" s="9" t="s">
        <v>85</v>
      </c>
      <c r="V29" s="9" t="s">
        <v>357</v>
      </c>
      <c r="W29" s="9" t="s">
        <v>87</v>
      </c>
      <c r="X29" s="9" t="s">
        <v>358</v>
      </c>
      <c r="Y29" s="9"/>
      <c r="Z29" s="9" t="s">
        <v>359</v>
      </c>
      <c r="AA29" s="9" t="s">
        <v>360</v>
      </c>
      <c r="AB29" s="9"/>
      <c r="AC29" s="9"/>
      <c r="AD29" s="9" t="s">
        <v>354</v>
      </c>
      <c r="AE29" s="9" t="s">
        <v>280</v>
      </c>
      <c r="AF29" s="9" t="s">
        <v>361</v>
      </c>
      <c r="AG29" s="37"/>
      <c r="AH29" s="37"/>
      <c r="AI29" s="9" t="s">
        <v>97</v>
      </c>
      <c r="AJ29" s="9" t="s">
        <v>97</v>
      </c>
      <c r="AK29" s="9" t="s">
        <v>97</v>
      </c>
      <c r="AL29" s="9" t="s">
        <v>97</v>
      </c>
      <c r="AM29" s="9" t="s">
        <v>98</v>
      </c>
      <c r="AN29" s="9"/>
      <c r="AO29" s="9"/>
      <c r="AP29" s="9"/>
      <c r="AQ29" s="9"/>
      <c r="AR29" s="9"/>
      <c r="AS29" s="9"/>
      <c r="AT29" s="9"/>
      <c r="AU29" s="9"/>
      <c r="AV29" s="9"/>
      <c r="AW29" s="9"/>
      <c r="AX29" s="9"/>
      <c r="AY29" s="9"/>
      <c r="AZ29" s="9"/>
      <c r="BA29" s="9"/>
      <c r="BB29" s="9"/>
      <c r="BC29" s="9"/>
      <c r="BD29" s="9"/>
    </row>
    <row r="30" ht="15.75" customHeight="1">
      <c r="A30" s="9" t="s">
        <v>307</v>
      </c>
      <c r="B30" s="9" t="s">
        <v>81</v>
      </c>
      <c r="C30" s="9"/>
      <c r="D30" s="9"/>
      <c r="E30" s="9" t="s">
        <v>82</v>
      </c>
      <c r="F30" s="9"/>
      <c r="G30" s="9"/>
      <c r="H30" s="9"/>
      <c r="I30" s="9"/>
      <c r="J30" s="9"/>
      <c r="K30" s="9"/>
      <c r="L30" s="9"/>
      <c r="M30" s="9"/>
      <c r="N30" s="9"/>
      <c r="O30" s="9"/>
      <c r="P30" s="9"/>
      <c r="Q30" s="9"/>
      <c r="R30" s="9"/>
      <c r="S30" s="9" t="s">
        <v>362</v>
      </c>
      <c r="T30" s="9"/>
      <c r="U30" s="9"/>
      <c r="V30" s="9" t="s">
        <v>363</v>
      </c>
      <c r="W30" s="9" t="s">
        <v>87</v>
      </c>
      <c r="X30" s="9" t="s">
        <v>364</v>
      </c>
      <c r="Y30" s="9" t="s">
        <v>365</v>
      </c>
      <c r="Z30" s="9" t="s">
        <v>366</v>
      </c>
      <c r="AA30" s="9" t="s">
        <v>367</v>
      </c>
      <c r="AB30" s="9"/>
      <c r="AC30" s="9"/>
      <c r="AD30" s="9" t="s">
        <v>315</v>
      </c>
      <c r="AE30" s="9" t="s">
        <v>307</v>
      </c>
      <c r="AF30" s="9" t="s">
        <v>368</v>
      </c>
      <c r="AG30" s="37"/>
      <c r="AH30" s="37"/>
      <c r="AI30" s="9" t="s">
        <v>165</v>
      </c>
      <c r="AJ30" s="9" t="s">
        <v>108</v>
      </c>
      <c r="AK30" s="9" t="s">
        <v>109</v>
      </c>
      <c r="AL30" s="9" t="s">
        <v>97</v>
      </c>
      <c r="AM30" s="9" t="s">
        <v>98</v>
      </c>
      <c r="AN30" s="9"/>
      <c r="AO30" s="9"/>
      <c r="AP30" s="9"/>
      <c r="AQ30" s="9"/>
      <c r="AR30" s="9"/>
      <c r="AS30" s="9"/>
      <c r="AT30" s="9"/>
      <c r="AU30" s="9"/>
      <c r="AV30" s="9"/>
      <c r="AW30" s="9"/>
      <c r="AX30" s="9"/>
      <c r="AY30" s="9"/>
      <c r="AZ30" s="9"/>
      <c r="BA30" s="9"/>
      <c r="BB30" s="9"/>
      <c r="BC30" s="9"/>
      <c r="BD30" s="9"/>
    </row>
    <row r="31" ht="15.75" customHeight="1">
      <c r="A31" s="9" t="s">
        <v>133</v>
      </c>
      <c r="B31" s="9" t="s">
        <v>81</v>
      </c>
      <c r="C31" s="9"/>
      <c r="D31" s="9"/>
      <c r="E31" s="9"/>
      <c r="F31" s="9"/>
      <c r="G31" s="9"/>
      <c r="H31" s="9"/>
      <c r="I31" s="9"/>
      <c r="J31" s="9"/>
      <c r="K31" s="9"/>
      <c r="L31" s="9"/>
      <c r="M31" s="9"/>
      <c r="N31" s="9"/>
      <c r="O31" s="9"/>
      <c r="P31" s="9"/>
      <c r="Q31" s="9"/>
      <c r="R31" s="9" t="s">
        <v>147</v>
      </c>
      <c r="S31" s="9" t="s">
        <v>244</v>
      </c>
      <c r="T31" s="9"/>
      <c r="U31" s="9" t="s">
        <v>115</v>
      </c>
      <c r="V31" s="9" t="s">
        <v>369</v>
      </c>
      <c r="W31" s="9" t="s">
        <v>87</v>
      </c>
      <c r="X31" s="9" t="s">
        <v>246</v>
      </c>
      <c r="Y31" s="9"/>
      <c r="Z31" s="9" t="s">
        <v>247</v>
      </c>
      <c r="AA31" s="9" t="s">
        <v>248</v>
      </c>
      <c r="AB31" s="9"/>
      <c r="AC31" s="9"/>
      <c r="AD31" s="9" t="s">
        <v>249</v>
      </c>
      <c r="AE31" s="9" t="s">
        <v>133</v>
      </c>
      <c r="AF31" s="9" t="s">
        <v>250</v>
      </c>
      <c r="AG31" s="37"/>
      <c r="AH31" s="37"/>
      <c r="AI31" s="9" t="s">
        <v>165</v>
      </c>
      <c r="AJ31" s="9" t="s">
        <v>97</v>
      </c>
      <c r="AK31" s="9" t="s">
        <v>251</v>
      </c>
      <c r="AL31" s="9" t="s">
        <v>97</v>
      </c>
      <c r="AM31" s="9" t="s">
        <v>98</v>
      </c>
      <c r="AN31" s="9"/>
      <c r="AO31" s="9"/>
      <c r="AP31" s="9"/>
      <c r="AQ31" s="9"/>
      <c r="AR31" s="9"/>
      <c r="AS31" s="9"/>
      <c r="AT31" s="9"/>
      <c r="AU31" s="9"/>
      <c r="AV31" s="9"/>
      <c r="AW31" s="9"/>
      <c r="AX31" s="9"/>
      <c r="AY31" s="9"/>
      <c r="AZ31" s="9"/>
      <c r="BA31" s="9"/>
      <c r="BB31" s="9"/>
      <c r="BC31" s="9"/>
      <c r="BD31" s="9"/>
    </row>
    <row r="32" ht="15.75" customHeight="1">
      <c r="A32" s="9" t="s">
        <v>280</v>
      </c>
      <c r="B32" s="9" t="s">
        <v>81</v>
      </c>
      <c r="C32" s="9"/>
      <c r="D32" s="9"/>
      <c r="E32" s="9" t="s">
        <v>82</v>
      </c>
      <c r="F32" s="9"/>
      <c r="G32" s="9"/>
      <c r="H32" s="9"/>
      <c r="I32" s="9"/>
      <c r="J32" s="9"/>
      <c r="K32" s="9"/>
      <c r="L32" s="9"/>
      <c r="M32" s="9"/>
      <c r="N32" s="9"/>
      <c r="O32" s="9"/>
      <c r="P32" s="9"/>
      <c r="Q32" s="9"/>
      <c r="R32" s="9"/>
      <c r="S32" s="9" t="s">
        <v>370</v>
      </c>
      <c r="T32" s="9"/>
      <c r="U32" s="9" t="s">
        <v>85</v>
      </c>
      <c r="V32" s="9" t="s">
        <v>371</v>
      </c>
      <c r="W32" s="9" t="s">
        <v>87</v>
      </c>
      <c r="X32" s="9" t="s">
        <v>372</v>
      </c>
      <c r="Y32" s="9" t="s">
        <v>373</v>
      </c>
      <c r="Z32" s="9" t="s">
        <v>374</v>
      </c>
      <c r="AA32" s="9" t="s">
        <v>375</v>
      </c>
      <c r="AB32" s="9"/>
      <c r="AC32" s="9"/>
      <c r="AD32" s="9" t="s">
        <v>354</v>
      </c>
      <c r="AE32" s="9" t="s">
        <v>280</v>
      </c>
      <c r="AF32" s="9" t="s">
        <v>377</v>
      </c>
      <c r="AG32" s="37"/>
      <c r="AH32" s="37"/>
      <c r="AI32" s="9" t="s">
        <v>165</v>
      </c>
      <c r="AJ32" s="9" t="s">
        <v>317</v>
      </c>
      <c r="AK32" s="9" t="s">
        <v>197</v>
      </c>
      <c r="AL32" s="9" t="s">
        <v>229</v>
      </c>
      <c r="AM32" s="9" t="s">
        <v>98</v>
      </c>
      <c r="AN32" s="9"/>
      <c r="AO32" s="9"/>
      <c r="AP32" s="9"/>
      <c r="AQ32" s="9"/>
      <c r="AR32" s="9"/>
      <c r="AS32" s="9"/>
      <c r="AT32" s="9"/>
      <c r="AU32" s="9"/>
      <c r="AV32" s="9"/>
      <c r="AW32" s="9"/>
      <c r="AX32" s="9"/>
      <c r="AY32" s="9"/>
      <c r="AZ32" s="9"/>
      <c r="BA32" s="9"/>
      <c r="BB32" s="9"/>
      <c r="BC32" s="9"/>
      <c r="BD32" s="9"/>
    </row>
    <row r="33" ht="15.75" customHeight="1">
      <c r="A33" s="9" t="s">
        <v>378</v>
      </c>
      <c r="B33" s="9" t="s">
        <v>81</v>
      </c>
      <c r="C33" s="9"/>
      <c r="D33" s="9"/>
      <c r="E33" s="9"/>
      <c r="F33" s="9"/>
      <c r="G33" s="9"/>
      <c r="H33" s="9"/>
      <c r="I33" s="9"/>
      <c r="J33" s="9"/>
      <c r="K33" s="9"/>
      <c r="L33" s="9"/>
      <c r="M33" s="9"/>
      <c r="N33" s="9"/>
      <c r="O33" s="9"/>
      <c r="P33" s="9"/>
      <c r="Q33" s="9"/>
      <c r="R33" s="9" t="s">
        <v>147</v>
      </c>
      <c r="S33" s="9" t="s">
        <v>379</v>
      </c>
      <c r="T33" s="9"/>
      <c r="U33" s="9" t="s">
        <v>85</v>
      </c>
      <c r="V33" s="9" t="s">
        <v>380</v>
      </c>
      <c r="W33" s="9" t="s">
        <v>87</v>
      </c>
      <c r="X33" s="9" t="s">
        <v>381</v>
      </c>
      <c r="Y33" s="9" t="s">
        <v>382</v>
      </c>
      <c r="Z33" s="9" t="s">
        <v>383</v>
      </c>
      <c r="AA33" s="9" t="s">
        <v>384</v>
      </c>
      <c r="AB33" s="9" t="s">
        <v>385</v>
      </c>
      <c r="AC33" s="9"/>
      <c r="AD33" s="9" t="s">
        <v>386</v>
      </c>
      <c r="AE33" s="9" t="s">
        <v>378</v>
      </c>
      <c r="AF33" s="9" t="s">
        <v>387</v>
      </c>
      <c r="AG33" s="37"/>
      <c r="AH33" s="37"/>
      <c r="AI33" s="9" t="s">
        <v>97</v>
      </c>
      <c r="AJ33" s="9" t="s">
        <v>97</v>
      </c>
      <c r="AK33" s="9" t="s">
        <v>97</v>
      </c>
      <c r="AL33" s="9" t="s">
        <v>97</v>
      </c>
      <c r="AM33" s="9" t="s">
        <v>98</v>
      </c>
      <c r="AN33" s="9"/>
      <c r="AO33" s="9"/>
      <c r="AP33" s="9"/>
      <c r="AQ33" s="9"/>
      <c r="AR33" s="9"/>
      <c r="AS33" s="9"/>
      <c r="AT33" s="9"/>
      <c r="AU33" s="9"/>
      <c r="AV33" s="9"/>
      <c r="AW33" s="9"/>
      <c r="AX33" s="9"/>
      <c r="AY33" s="9"/>
      <c r="AZ33" s="9"/>
      <c r="BA33" s="9"/>
      <c r="BB33" s="9"/>
      <c r="BC33" s="9"/>
      <c r="BD33" s="9"/>
    </row>
    <row r="34" ht="15.75" customHeight="1">
      <c r="A34" s="9" t="s">
        <v>280</v>
      </c>
      <c r="B34" s="9" t="s">
        <v>81</v>
      </c>
      <c r="C34" s="9"/>
      <c r="D34" s="9"/>
      <c r="E34" s="9" t="s">
        <v>82</v>
      </c>
      <c r="F34" s="9" t="s">
        <v>169</v>
      </c>
      <c r="G34" s="9"/>
      <c r="H34" s="9"/>
      <c r="I34" s="9"/>
      <c r="J34" s="9"/>
      <c r="K34" s="9"/>
      <c r="L34" s="9"/>
      <c r="M34" s="9"/>
      <c r="N34" s="9"/>
      <c r="O34" s="9"/>
      <c r="P34" s="9"/>
      <c r="Q34" s="9"/>
      <c r="R34" s="9"/>
      <c r="S34" s="9" t="s">
        <v>388</v>
      </c>
      <c r="T34" s="9"/>
      <c r="U34" s="9" t="s">
        <v>115</v>
      </c>
      <c r="V34" s="9" t="s">
        <v>389</v>
      </c>
      <c r="W34" s="9" t="s">
        <v>87</v>
      </c>
      <c r="X34" s="9" t="s">
        <v>390</v>
      </c>
      <c r="Y34" s="9" t="s">
        <v>391</v>
      </c>
      <c r="Z34" s="9" t="s">
        <v>392</v>
      </c>
      <c r="AA34" s="9" t="s">
        <v>393</v>
      </c>
      <c r="AB34" s="9" t="s">
        <v>394</v>
      </c>
      <c r="AC34" s="9"/>
      <c r="AD34" s="9" t="s">
        <v>354</v>
      </c>
      <c r="AE34" s="9" t="s">
        <v>280</v>
      </c>
      <c r="AF34" s="9" t="s">
        <v>395</v>
      </c>
      <c r="AG34" s="37"/>
      <c r="AH34" s="37"/>
      <c r="AI34" s="9" t="s">
        <v>124</v>
      </c>
      <c r="AJ34" s="9" t="s">
        <v>396</v>
      </c>
      <c r="AK34" s="9" t="s">
        <v>197</v>
      </c>
      <c r="AL34" s="9" t="s">
        <v>397</v>
      </c>
      <c r="AM34" s="9" t="s">
        <v>98</v>
      </c>
      <c r="AN34" s="9"/>
      <c r="AO34" s="9"/>
      <c r="AP34" s="9"/>
      <c r="AQ34" s="9"/>
      <c r="AR34" s="9"/>
      <c r="AS34" s="9"/>
      <c r="AT34" s="9"/>
      <c r="AU34" s="9"/>
      <c r="AV34" s="9"/>
      <c r="AW34" s="9"/>
      <c r="AX34" s="9"/>
      <c r="AY34" s="9"/>
      <c r="AZ34" s="9"/>
      <c r="BA34" s="9"/>
      <c r="BB34" s="9"/>
      <c r="BC34" s="9"/>
      <c r="BD34" s="9"/>
    </row>
    <row r="35" ht="15.75" customHeight="1">
      <c r="A35" s="9" t="s">
        <v>337</v>
      </c>
      <c r="B35" s="9" t="s">
        <v>81</v>
      </c>
      <c r="C35" s="9"/>
      <c r="D35" s="9"/>
      <c r="E35" s="9"/>
      <c r="F35" s="9" t="s">
        <v>169</v>
      </c>
      <c r="G35" s="9"/>
      <c r="H35" s="9"/>
      <c r="I35" s="9"/>
      <c r="J35" s="9"/>
      <c r="K35" s="9"/>
      <c r="L35" s="9"/>
      <c r="M35" s="9"/>
      <c r="N35" s="9"/>
      <c r="O35" s="9"/>
      <c r="P35" s="9"/>
      <c r="Q35" s="9"/>
      <c r="R35" s="9"/>
      <c r="S35" s="9" t="s">
        <v>398</v>
      </c>
      <c r="T35" s="9"/>
      <c r="U35" s="9" t="s">
        <v>115</v>
      </c>
      <c r="V35" s="9" t="s">
        <v>399</v>
      </c>
      <c r="W35" s="9" t="s">
        <v>87</v>
      </c>
      <c r="X35" s="9" t="s">
        <v>400</v>
      </c>
      <c r="Y35" s="9" t="s">
        <v>401</v>
      </c>
      <c r="Z35" s="9" t="s">
        <v>402</v>
      </c>
      <c r="AA35" s="9" t="s">
        <v>403</v>
      </c>
      <c r="AB35" s="9"/>
      <c r="AC35" s="9"/>
      <c r="AD35" s="9" t="s">
        <v>404</v>
      </c>
      <c r="AE35" s="9" t="s">
        <v>337</v>
      </c>
      <c r="AF35" s="9" t="s">
        <v>405</v>
      </c>
      <c r="AG35" s="37"/>
      <c r="AH35" s="37"/>
      <c r="AI35" s="9" t="s">
        <v>97</v>
      </c>
      <c r="AJ35" s="9" t="s">
        <v>97</v>
      </c>
      <c r="AK35" s="9" t="s">
        <v>97</v>
      </c>
      <c r="AL35" s="9" t="s">
        <v>97</v>
      </c>
      <c r="AM35" s="9" t="s">
        <v>98</v>
      </c>
      <c r="AN35" s="9"/>
      <c r="AO35" s="9"/>
      <c r="AP35" s="9"/>
      <c r="AQ35" s="9"/>
      <c r="AR35" s="9"/>
      <c r="AS35" s="9"/>
      <c r="AT35" s="9"/>
      <c r="AU35" s="9"/>
      <c r="AV35" s="9"/>
      <c r="AW35" s="9"/>
      <c r="AX35" s="9"/>
      <c r="AY35" s="9"/>
      <c r="AZ35" s="9"/>
      <c r="BA35" s="9"/>
      <c r="BB35" s="9"/>
      <c r="BC35" s="9"/>
      <c r="BD35" s="9"/>
    </row>
    <row r="36" ht="15.75" customHeight="1">
      <c r="A36" s="9" t="s">
        <v>406</v>
      </c>
      <c r="B36" s="9" t="s">
        <v>81</v>
      </c>
      <c r="C36" s="9"/>
      <c r="D36" s="9"/>
      <c r="E36" s="9"/>
      <c r="F36" s="9"/>
      <c r="G36" s="9"/>
      <c r="H36" s="9"/>
      <c r="I36" s="9"/>
      <c r="J36" s="9"/>
      <c r="K36" s="9"/>
      <c r="L36" s="9"/>
      <c r="M36" s="9"/>
      <c r="N36" s="9"/>
      <c r="O36" s="9"/>
      <c r="P36" s="9"/>
      <c r="Q36" s="9"/>
      <c r="R36" s="9"/>
      <c r="S36" s="9" t="s">
        <v>407</v>
      </c>
      <c r="T36" s="9"/>
      <c r="U36" s="9" t="s">
        <v>85</v>
      </c>
      <c r="V36" s="9" t="s">
        <v>408</v>
      </c>
      <c r="W36" s="9" t="s">
        <v>87</v>
      </c>
      <c r="X36" s="9" t="s">
        <v>409</v>
      </c>
      <c r="Y36" s="9" t="s">
        <v>410</v>
      </c>
      <c r="Z36" s="9" t="s">
        <v>411</v>
      </c>
      <c r="AA36" s="9" t="s">
        <v>412</v>
      </c>
      <c r="AB36" s="9"/>
      <c r="AC36" s="9"/>
      <c r="AD36" s="9" t="s">
        <v>413</v>
      </c>
      <c r="AE36" s="9" t="s">
        <v>406</v>
      </c>
      <c r="AF36" s="9" t="s">
        <v>414</v>
      </c>
      <c r="AG36" s="37"/>
      <c r="AH36" s="37"/>
      <c r="AI36" s="9" t="s">
        <v>415</v>
      </c>
      <c r="AJ36" s="9" t="s">
        <v>125</v>
      </c>
      <c r="AK36" s="9" t="s">
        <v>416</v>
      </c>
      <c r="AL36" s="9" t="s">
        <v>97</v>
      </c>
      <c r="AM36" s="9" t="s">
        <v>98</v>
      </c>
      <c r="AN36" s="9"/>
      <c r="AO36" s="9"/>
      <c r="AP36" s="9"/>
      <c r="AQ36" s="9"/>
      <c r="AR36" s="9"/>
      <c r="AS36" s="9"/>
      <c r="AT36" s="9"/>
      <c r="AU36" s="9"/>
      <c r="AV36" s="9"/>
      <c r="AW36" s="9"/>
      <c r="AX36" s="9"/>
      <c r="AY36" s="9"/>
      <c r="AZ36" s="9"/>
      <c r="BA36" s="9"/>
      <c r="BB36" s="9"/>
      <c r="BC36" s="9"/>
      <c r="BD36" s="9"/>
    </row>
    <row r="37" ht="15.75" customHeight="1">
      <c r="A37" s="9" t="s">
        <v>417</v>
      </c>
      <c r="B37" s="9" t="s">
        <v>81</v>
      </c>
      <c r="C37" s="9"/>
      <c r="D37" s="9"/>
      <c r="E37" s="9" t="s">
        <v>82</v>
      </c>
      <c r="F37" s="9"/>
      <c r="G37" s="9"/>
      <c r="H37" s="9"/>
      <c r="I37" s="9"/>
      <c r="J37" s="9"/>
      <c r="K37" s="9"/>
      <c r="L37" s="9"/>
      <c r="M37" s="9"/>
      <c r="N37" s="9"/>
      <c r="O37" s="9"/>
      <c r="P37" s="9"/>
      <c r="Q37" s="9"/>
      <c r="R37" s="9"/>
      <c r="S37" s="9" t="s">
        <v>418</v>
      </c>
      <c r="T37" s="9"/>
      <c r="U37" s="9" t="s">
        <v>85</v>
      </c>
      <c r="V37" s="9" t="s">
        <v>419</v>
      </c>
      <c r="W37" s="9" t="s">
        <v>87</v>
      </c>
      <c r="X37" s="9" t="s">
        <v>420</v>
      </c>
      <c r="Y37" s="9" t="s">
        <v>421</v>
      </c>
      <c r="Z37" s="9" t="s">
        <v>422</v>
      </c>
      <c r="AA37" s="9" t="s">
        <v>423</v>
      </c>
      <c r="AB37" s="9" t="s">
        <v>424</v>
      </c>
      <c r="AC37" s="9"/>
      <c r="AD37" s="9" t="s">
        <v>425</v>
      </c>
      <c r="AE37" s="9" t="s">
        <v>417</v>
      </c>
      <c r="AF37" s="9" t="s">
        <v>426</v>
      </c>
      <c r="AG37" s="37"/>
      <c r="AH37" s="37"/>
      <c r="AI37" s="9" t="s">
        <v>396</v>
      </c>
      <c r="AJ37" s="9" t="s">
        <v>166</v>
      </c>
      <c r="AK37" s="9" t="s">
        <v>427</v>
      </c>
      <c r="AL37" s="9" t="s">
        <v>167</v>
      </c>
      <c r="AM37" s="9" t="s">
        <v>98</v>
      </c>
      <c r="AN37" s="9"/>
      <c r="AO37" s="9"/>
      <c r="AP37" s="9"/>
      <c r="AQ37" s="9"/>
      <c r="AR37" s="9"/>
      <c r="AS37" s="9"/>
      <c r="AT37" s="9"/>
      <c r="AU37" s="9"/>
      <c r="AV37" s="9"/>
      <c r="AW37" s="9"/>
      <c r="AX37" s="9"/>
      <c r="AY37" s="9"/>
      <c r="AZ37" s="9"/>
      <c r="BA37" s="9"/>
      <c r="BB37" s="9"/>
      <c r="BC37" s="9"/>
      <c r="BD37" s="9"/>
    </row>
    <row r="38" ht="15.75" customHeight="1">
      <c r="A38" s="9" t="s">
        <v>378</v>
      </c>
      <c r="B38" s="9" t="s">
        <v>81</v>
      </c>
      <c r="C38" s="9"/>
      <c r="D38" s="9"/>
      <c r="E38" s="9" t="s">
        <v>82</v>
      </c>
      <c r="F38" s="9"/>
      <c r="G38" s="9"/>
      <c r="H38" s="9"/>
      <c r="I38" s="9"/>
      <c r="J38" s="9"/>
      <c r="K38" s="9"/>
      <c r="L38" s="9"/>
      <c r="M38" s="9"/>
      <c r="N38" s="9"/>
      <c r="O38" s="9"/>
      <c r="P38" s="9"/>
      <c r="Q38" s="9"/>
      <c r="R38" s="9"/>
      <c r="S38" s="9" t="s">
        <v>429</v>
      </c>
      <c r="T38" s="9"/>
      <c r="U38" s="9" t="s">
        <v>85</v>
      </c>
      <c r="V38" s="9" t="s">
        <v>430</v>
      </c>
      <c r="W38" s="9" t="s">
        <v>87</v>
      </c>
      <c r="X38" s="9" t="s">
        <v>431</v>
      </c>
      <c r="Y38" s="9" t="s">
        <v>432</v>
      </c>
      <c r="Z38" s="9"/>
      <c r="AA38" s="9" t="s">
        <v>433</v>
      </c>
      <c r="AB38" s="9"/>
      <c r="AC38" s="9"/>
      <c r="AD38" s="9" t="s">
        <v>386</v>
      </c>
      <c r="AE38" s="9" t="s">
        <v>378</v>
      </c>
      <c r="AF38" s="9" t="s">
        <v>434</v>
      </c>
      <c r="AG38" s="37"/>
      <c r="AH38" s="37"/>
      <c r="AI38" s="9" t="s">
        <v>97</v>
      </c>
      <c r="AJ38" s="9" t="s">
        <v>97</v>
      </c>
      <c r="AK38" s="9" t="s">
        <v>97</v>
      </c>
      <c r="AL38" s="9" t="s">
        <v>97</v>
      </c>
      <c r="AM38" s="9" t="s">
        <v>98</v>
      </c>
      <c r="AN38" s="9"/>
      <c r="AO38" s="9"/>
      <c r="AP38" s="9"/>
      <c r="AQ38" s="9"/>
      <c r="AR38" s="9"/>
      <c r="AS38" s="9"/>
      <c r="AT38" s="9"/>
      <c r="AU38" s="9"/>
      <c r="AV38" s="9"/>
      <c r="AW38" s="9"/>
      <c r="AX38" s="9"/>
      <c r="AY38" s="9"/>
      <c r="AZ38" s="9"/>
      <c r="BA38" s="9"/>
      <c r="BB38" s="9"/>
      <c r="BC38" s="9"/>
      <c r="BD38" s="9"/>
    </row>
    <row r="39" ht="15.75" customHeight="1">
      <c r="A39" s="9" t="s">
        <v>111</v>
      </c>
      <c r="B39" s="9" t="s">
        <v>81</v>
      </c>
      <c r="C39" s="9"/>
      <c r="D39" s="9"/>
      <c r="E39" s="9" t="s">
        <v>82</v>
      </c>
      <c r="F39" s="9"/>
      <c r="G39" s="9"/>
      <c r="H39" s="9"/>
      <c r="I39" s="9"/>
      <c r="J39" s="9"/>
      <c r="K39" s="9"/>
      <c r="L39" s="9"/>
      <c r="M39" s="9"/>
      <c r="N39" s="9"/>
      <c r="O39" s="9"/>
      <c r="P39" s="9"/>
      <c r="Q39" s="9"/>
      <c r="R39" s="9"/>
      <c r="S39" s="9" t="s">
        <v>436</v>
      </c>
      <c r="T39" s="9"/>
      <c r="U39" s="9" t="s">
        <v>85</v>
      </c>
      <c r="V39" s="9" t="s">
        <v>437</v>
      </c>
      <c r="W39" s="9" t="s">
        <v>87</v>
      </c>
      <c r="X39" s="9" t="s">
        <v>438</v>
      </c>
      <c r="Y39" s="9" t="s">
        <v>439</v>
      </c>
      <c r="Z39" s="9" t="s">
        <v>440</v>
      </c>
      <c r="AA39" s="9" t="s">
        <v>441</v>
      </c>
      <c r="AB39" s="9"/>
      <c r="AC39" s="9"/>
      <c r="AD39" s="9" t="s">
        <v>442</v>
      </c>
      <c r="AE39" s="9" t="s">
        <v>111</v>
      </c>
      <c r="AF39" s="9" t="s">
        <v>443</v>
      </c>
      <c r="AG39" s="37"/>
      <c r="AH39" s="37"/>
      <c r="AI39" s="9" t="s">
        <v>444</v>
      </c>
      <c r="AJ39" s="9" t="s">
        <v>124</v>
      </c>
      <c r="AK39" s="9" t="s">
        <v>251</v>
      </c>
      <c r="AL39" s="9" t="s">
        <v>167</v>
      </c>
      <c r="AM39" s="9" t="s">
        <v>98</v>
      </c>
      <c r="AN39" s="9"/>
      <c r="AO39" s="9"/>
      <c r="AP39" s="9"/>
      <c r="AQ39" s="9"/>
      <c r="AR39" s="9"/>
      <c r="AS39" s="9"/>
      <c r="AT39" s="9"/>
      <c r="AU39" s="9"/>
      <c r="AV39" s="9"/>
      <c r="AW39" s="9"/>
      <c r="AX39" s="9"/>
      <c r="AY39" s="9"/>
      <c r="AZ39" s="9"/>
      <c r="BA39" s="9"/>
      <c r="BB39" s="9"/>
      <c r="BC39" s="9"/>
      <c r="BD39" s="9"/>
    </row>
    <row r="40" ht="15.75" customHeight="1">
      <c r="A40" s="9" t="s">
        <v>80</v>
      </c>
      <c r="B40" s="9" t="s">
        <v>81</v>
      </c>
      <c r="C40" s="9"/>
      <c r="D40" s="9"/>
      <c r="E40" s="9" t="s">
        <v>82</v>
      </c>
      <c r="F40" s="9"/>
      <c r="G40" s="9"/>
      <c r="H40" s="9"/>
      <c r="I40" s="9"/>
      <c r="J40" s="9"/>
      <c r="K40" s="9"/>
      <c r="L40" s="9"/>
      <c r="M40" s="9"/>
      <c r="N40" s="9"/>
      <c r="O40" s="9"/>
      <c r="P40" s="9"/>
      <c r="Q40" s="9"/>
      <c r="R40" s="9"/>
      <c r="S40" s="9" t="s">
        <v>445</v>
      </c>
      <c r="T40" s="9"/>
      <c r="U40" s="9" t="s">
        <v>85</v>
      </c>
      <c r="V40" s="9" t="s">
        <v>446</v>
      </c>
      <c r="W40" s="9" t="s">
        <v>87</v>
      </c>
      <c r="X40" s="9" t="s">
        <v>447</v>
      </c>
      <c r="Y40" s="9" t="s">
        <v>448</v>
      </c>
      <c r="Z40" s="9" t="s">
        <v>449</v>
      </c>
      <c r="AA40" s="9" t="s">
        <v>450</v>
      </c>
      <c r="AB40" s="9" t="s">
        <v>187</v>
      </c>
      <c r="AC40" s="9" t="s">
        <v>187</v>
      </c>
      <c r="AD40" s="9" t="s">
        <v>451</v>
      </c>
      <c r="AE40" s="9" t="s">
        <v>80</v>
      </c>
      <c r="AF40" s="9" t="s">
        <v>452</v>
      </c>
      <c r="AG40" s="37"/>
      <c r="AH40" s="37"/>
      <c r="AI40" s="9" t="s">
        <v>396</v>
      </c>
      <c r="AJ40" s="9" t="s">
        <v>453</v>
      </c>
      <c r="AK40" s="9" t="s">
        <v>454</v>
      </c>
      <c r="AL40" s="9" t="s">
        <v>97</v>
      </c>
      <c r="AM40" s="9" t="s">
        <v>98</v>
      </c>
      <c r="AN40" s="9"/>
      <c r="AO40" s="9"/>
      <c r="AP40" s="9"/>
      <c r="AQ40" s="9"/>
      <c r="AR40" s="9"/>
      <c r="AS40" s="9"/>
      <c r="AT40" s="9"/>
      <c r="AU40" s="9"/>
      <c r="AV40" s="9"/>
      <c r="AW40" s="9"/>
      <c r="AX40" s="9"/>
      <c r="AY40" s="9"/>
      <c r="AZ40" s="9"/>
      <c r="BA40" s="9"/>
      <c r="BB40" s="9"/>
      <c r="BC40" s="9"/>
      <c r="BD40" s="9"/>
    </row>
    <row r="41" ht="15.75" customHeight="1">
      <c r="A41" s="9" t="s">
        <v>271</v>
      </c>
      <c r="B41" s="9" t="s">
        <v>81</v>
      </c>
      <c r="C41" s="9"/>
      <c r="D41" s="9"/>
      <c r="E41" s="9" t="s">
        <v>82</v>
      </c>
      <c r="F41" s="9"/>
      <c r="G41" s="9"/>
      <c r="H41" s="9"/>
      <c r="I41" s="9"/>
      <c r="J41" s="9"/>
      <c r="K41" s="9"/>
      <c r="L41" s="9"/>
      <c r="M41" s="9"/>
      <c r="N41" s="9"/>
      <c r="O41" s="9"/>
      <c r="P41" s="9"/>
      <c r="Q41" s="9"/>
      <c r="R41" s="9"/>
      <c r="S41" s="9" t="s">
        <v>445</v>
      </c>
      <c r="T41" s="9"/>
      <c r="U41" s="9" t="s">
        <v>85</v>
      </c>
      <c r="V41" s="9" t="s">
        <v>455</v>
      </c>
      <c r="W41" s="9" t="s">
        <v>87</v>
      </c>
      <c r="X41" s="9" t="s">
        <v>456</v>
      </c>
      <c r="Y41" s="9" t="s">
        <v>457</v>
      </c>
      <c r="Z41" s="9" t="s">
        <v>458</v>
      </c>
      <c r="AA41" s="9" t="s">
        <v>459</v>
      </c>
      <c r="AB41" s="9" t="s">
        <v>187</v>
      </c>
      <c r="AC41" s="9" t="s">
        <v>187</v>
      </c>
      <c r="AD41" s="9" t="s">
        <v>460</v>
      </c>
      <c r="AE41" s="9" t="s">
        <v>271</v>
      </c>
      <c r="AF41" s="9" t="s">
        <v>461</v>
      </c>
      <c r="AG41" s="37"/>
      <c r="AH41" s="37"/>
      <c r="AI41" s="9" t="s">
        <v>396</v>
      </c>
      <c r="AJ41" s="9" t="s">
        <v>453</v>
      </c>
      <c r="AK41" s="9" t="s">
        <v>454</v>
      </c>
      <c r="AL41" s="9" t="s">
        <v>97</v>
      </c>
      <c r="AM41" s="9" t="s">
        <v>98</v>
      </c>
      <c r="AN41" s="9"/>
      <c r="AO41" s="9"/>
      <c r="AP41" s="9"/>
      <c r="AQ41" s="9"/>
      <c r="AR41" s="9"/>
      <c r="AS41" s="9"/>
      <c r="AT41" s="9"/>
      <c r="AU41" s="9"/>
      <c r="AV41" s="9"/>
      <c r="AW41" s="9"/>
      <c r="AX41" s="9"/>
      <c r="AY41" s="9"/>
      <c r="AZ41" s="9"/>
      <c r="BA41" s="9"/>
      <c r="BB41" s="9"/>
      <c r="BC41" s="9"/>
      <c r="BD41" s="9"/>
    </row>
    <row r="42" ht="15.75" customHeight="1">
      <c r="A42" s="9" t="s">
        <v>80</v>
      </c>
      <c r="B42" s="9" t="s">
        <v>81</v>
      </c>
      <c r="C42" s="9"/>
      <c r="D42" s="9"/>
      <c r="E42" s="9" t="s">
        <v>82</v>
      </c>
      <c r="F42" s="9"/>
      <c r="G42" s="9"/>
      <c r="H42" s="9"/>
      <c r="I42" s="9"/>
      <c r="J42" s="9"/>
      <c r="K42" s="9"/>
      <c r="L42" s="9"/>
      <c r="M42" s="9"/>
      <c r="N42" s="9"/>
      <c r="O42" s="9"/>
      <c r="P42" s="9"/>
      <c r="Q42" s="9"/>
      <c r="R42" s="9"/>
      <c r="S42" s="9" t="s">
        <v>445</v>
      </c>
      <c r="T42" s="9"/>
      <c r="U42" s="9" t="s">
        <v>85</v>
      </c>
      <c r="V42" s="9" t="s">
        <v>462</v>
      </c>
      <c r="W42" s="9" t="s">
        <v>87</v>
      </c>
      <c r="X42" s="9" t="s">
        <v>463</v>
      </c>
      <c r="Y42" s="9" t="s">
        <v>464</v>
      </c>
      <c r="Z42" s="9" t="s">
        <v>465</v>
      </c>
      <c r="AA42" s="9" t="s">
        <v>466</v>
      </c>
      <c r="AB42" s="9"/>
      <c r="AC42" s="9"/>
      <c r="AD42" s="9" t="s">
        <v>467</v>
      </c>
      <c r="AE42" s="9" t="s">
        <v>80</v>
      </c>
      <c r="AF42" s="9" t="s">
        <v>468</v>
      </c>
      <c r="AG42" s="37"/>
      <c r="AH42" s="37"/>
      <c r="AI42" s="9" t="s">
        <v>396</v>
      </c>
      <c r="AJ42" s="9" t="s">
        <v>453</v>
      </c>
      <c r="AK42" s="9" t="s">
        <v>454</v>
      </c>
      <c r="AL42" s="9" t="s">
        <v>97</v>
      </c>
      <c r="AM42" s="9" t="s">
        <v>98</v>
      </c>
      <c r="AN42" s="9"/>
      <c r="AO42" s="9"/>
      <c r="AP42" s="9"/>
      <c r="AQ42" s="9"/>
      <c r="AR42" s="9"/>
      <c r="AS42" s="9"/>
      <c r="AT42" s="9"/>
      <c r="AU42" s="9"/>
      <c r="AV42" s="9"/>
      <c r="AW42" s="9"/>
      <c r="AX42" s="9"/>
      <c r="AY42" s="9"/>
      <c r="AZ42" s="9"/>
      <c r="BA42" s="9"/>
      <c r="BB42" s="9"/>
      <c r="BC42" s="9"/>
      <c r="BD42" s="9"/>
    </row>
    <row r="43" ht="15.75" customHeight="1">
      <c r="A43" s="9" t="s">
        <v>261</v>
      </c>
      <c r="B43" s="9" t="s">
        <v>81</v>
      </c>
      <c r="C43" s="9"/>
      <c r="D43" s="9"/>
      <c r="E43" s="9"/>
      <c r="F43" s="9"/>
      <c r="G43" s="9"/>
      <c r="H43" s="9"/>
      <c r="I43" s="9"/>
      <c r="J43" s="9"/>
      <c r="K43" s="9"/>
      <c r="L43" s="9"/>
      <c r="M43" s="9"/>
      <c r="N43" s="9"/>
      <c r="O43" s="9"/>
      <c r="P43" s="9"/>
      <c r="Q43" s="9"/>
      <c r="R43" s="9"/>
      <c r="S43" s="9" t="s">
        <v>469</v>
      </c>
      <c r="T43" s="9"/>
      <c r="U43" s="9" t="s">
        <v>85</v>
      </c>
      <c r="V43" s="9" t="s">
        <v>470</v>
      </c>
      <c r="W43" s="9" t="s">
        <v>87</v>
      </c>
      <c r="X43" s="9" t="s">
        <v>471</v>
      </c>
      <c r="Y43" s="9" t="s">
        <v>472</v>
      </c>
      <c r="Z43" s="9" t="s">
        <v>473</v>
      </c>
      <c r="AA43" s="9" t="s">
        <v>474</v>
      </c>
      <c r="AB43" s="9"/>
      <c r="AC43" s="9"/>
      <c r="AD43" s="9" t="s">
        <v>475</v>
      </c>
      <c r="AE43" s="9" t="s">
        <v>261</v>
      </c>
      <c r="AF43" s="9" t="s">
        <v>476</v>
      </c>
      <c r="AG43" s="37"/>
      <c r="AH43" s="37"/>
      <c r="AI43" s="9" t="s">
        <v>477</v>
      </c>
      <c r="AJ43" s="9" t="s">
        <v>97</v>
      </c>
      <c r="AK43" s="9" t="s">
        <v>97</v>
      </c>
      <c r="AL43" s="9" t="s">
        <v>97</v>
      </c>
      <c r="AM43" s="9" t="s">
        <v>98</v>
      </c>
      <c r="AN43" s="9"/>
      <c r="AO43" s="9"/>
      <c r="AP43" s="9"/>
      <c r="AQ43" s="9"/>
      <c r="AR43" s="9"/>
      <c r="AS43" s="9"/>
      <c r="AT43" s="9"/>
      <c r="AU43" s="9"/>
      <c r="AV43" s="9"/>
      <c r="AW43" s="9"/>
      <c r="AX43" s="9"/>
      <c r="AY43" s="9"/>
      <c r="AZ43" s="9"/>
      <c r="BA43" s="9"/>
      <c r="BB43" s="9"/>
      <c r="BC43" s="9"/>
      <c r="BD43" s="9"/>
    </row>
    <row r="44" ht="15.75" customHeight="1">
      <c r="A44" s="9" t="s">
        <v>271</v>
      </c>
      <c r="B44" s="9" t="s">
        <v>81</v>
      </c>
      <c r="C44" s="9"/>
      <c r="D44" s="9"/>
      <c r="E44" s="9"/>
      <c r="F44" s="9"/>
      <c r="G44" s="9"/>
      <c r="H44" s="9"/>
      <c r="I44" s="9"/>
      <c r="J44" s="9"/>
      <c r="K44" s="9"/>
      <c r="L44" s="9"/>
      <c r="M44" s="9"/>
      <c r="N44" s="9"/>
      <c r="O44" s="9"/>
      <c r="P44" s="9"/>
      <c r="Q44" s="9"/>
      <c r="R44" s="9"/>
      <c r="S44" s="9" t="s">
        <v>445</v>
      </c>
      <c r="T44" s="9"/>
      <c r="U44" s="9" t="s">
        <v>85</v>
      </c>
      <c r="V44" s="9" t="s">
        <v>455</v>
      </c>
      <c r="W44" s="9" t="s">
        <v>87</v>
      </c>
      <c r="X44" s="9"/>
      <c r="Y44" s="9" t="s">
        <v>457</v>
      </c>
      <c r="Z44" s="9"/>
      <c r="AA44" s="9" t="s">
        <v>459</v>
      </c>
      <c r="AB44" s="9"/>
      <c r="AC44" s="9"/>
      <c r="AD44" s="9" t="s">
        <v>460</v>
      </c>
      <c r="AE44" s="9" t="s">
        <v>271</v>
      </c>
      <c r="AF44" s="9" t="s">
        <v>461</v>
      </c>
      <c r="AG44" s="37"/>
      <c r="AH44" s="37"/>
      <c r="AI44" s="9" t="s">
        <v>396</v>
      </c>
      <c r="AJ44" s="9" t="s">
        <v>97</v>
      </c>
      <c r="AK44" s="9" t="s">
        <v>97</v>
      </c>
      <c r="AL44" s="9" t="s">
        <v>97</v>
      </c>
      <c r="AM44" s="9" t="s">
        <v>98</v>
      </c>
      <c r="AN44" s="9"/>
      <c r="AO44" s="9"/>
      <c r="AP44" s="9"/>
      <c r="AQ44" s="9"/>
      <c r="AR44" s="9"/>
      <c r="AS44" s="9"/>
      <c r="AT44" s="9"/>
      <c r="AU44" s="9"/>
      <c r="AV44" s="9"/>
      <c r="AW44" s="9"/>
      <c r="AX44" s="9"/>
      <c r="AY44" s="9"/>
      <c r="AZ44" s="9"/>
      <c r="BA44" s="9"/>
      <c r="BB44" s="9"/>
      <c r="BC44" s="9"/>
      <c r="BD44" s="9"/>
    </row>
    <row r="45" ht="15.75" customHeight="1">
      <c r="A45" s="9" t="s">
        <v>478</v>
      </c>
      <c r="B45" s="9" t="s">
        <v>81</v>
      </c>
      <c r="C45" s="9"/>
      <c r="D45" s="9"/>
      <c r="E45" s="9"/>
      <c r="F45" s="9"/>
      <c r="G45" s="9"/>
      <c r="H45" s="9"/>
      <c r="I45" s="9"/>
      <c r="J45" s="9"/>
      <c r="K45" s="9"/>
      <c r="L45" s="9"/>
      <c r="M45" s="9"/>
      <c r="N45" s="9"/>
      <c r="O45" s="9"/>
      <c r="P45" s="9"/>
      <c r="Q45" s="9"/>
      <c r="R45" s="9"/>
      <c r="S45" s="9" t="s">
        <v>479</v>
      </c>
      <c r="T45" s="9"/>
      <c r="U45" s="9" t="s">
        <v>85</v>
      </c>
      <c r="V45" s="9" t="s">
        <v>479</v>
      </c>
      <c r="W45" s="9" t="s">
        <v>87</v>
      </c>
      <c r="X45" s="9" t="s">
        <v>187</v>
      </c>
      <c r="Y45" s="9" t="s">
        <v>187</v>
      </c>
      <c r="Z45" s="9" t="s">
        <v>187</v>
      </c>
      <c r="AA45" s="9" t="s">
        <v>480</v>
      </c>
      <c r="AB45" s="9" t="s">
        <v>481</v>
      </c>
      <c r="AC45" s="9" t="s">
        <v>187</v>
      </c>
      <c r="AD45" s="9" t="s">
        <v>482</v>
      </c>
      <c r="AE45" s="9" t="s">
        <v>478</v>
      </c>
      <c r="AF45" s="9" t="s">
        <v>483</v>
      </c>
      <c r="AG45" s="37"/>
      <c r="AH45" s="37"/>
      <c r="AI45" s="9" t="s">
        <v>97</v>
      </c>
      <c r="AJ45" s="9" t="s">
        <v>97</v>
      </c>
      <c r="AK45" s="9" t="s">
        <v>97</v>
      </c>
      <c r="AL45" s="9" t="s">
        <v>97</v>
      </c>
      <c r="AM45" s="9" t="s">
        <v>98</v>
      </c>
      <c r="AN45" s="9"/>
      <c r="AO45" s="9"/>
      <c r="AP45" s="9"/>
      <c r="AQ45" s="9"/>
      <c r="AR45" s="9"/>
      <c r="AS45" s="9"/>
      <c r="AT45" s="9"/>
      <c r="AU45" s="9"/>
      <c r="AV45" s="9"/>
      <c r="AW45" s="9"/>
      <c r="AX45" s="9"/>
      <c r="AY45" s="9"/>
      <c r="AZ45" s="9"/>
      <c r="BA45" s="9"/>
      <c r="BB45" s="9"/>
      <c r="BC45" s="9"/>
      <c r="BD45" s="9"/>
    </row>
    <row r="46" ht="15.75" customHeight="1">
      <c r="A46" s="9" t="s">
        <v>99</v>
      </c>
      <c r="B46" s="9" t="s">
        <v>81</v>
      </c>
      <c r="C46" s="9"/>
      <c r="D46" s="9"/>
      <c r="E46" s="9" t="s">
        <v>82</v>
      </c>
      <c r="F46" s="9"/>
      <c r="G46" s="9"/>
      <c r="H46" s="9"/>
      <c r="I46" s="9"/>
      <c r="J46" s="9"/>
      <c r="K46" s="9"/>
      <c r="L46" s="9"/>
      <c r="M46" s="9"/>
      <c r="N46" s="9"/>
      <c r="O46" s="9"/>
      <c r="P46" s="9"/>
      <c r="Q46" s="9"/>
      <c r="R46" s="9"/>
      <c r="S46" s="9" t="s">
        <v>484</v>
      </c>
      <c r="T46" s="9"/>
      <c r="U46" s="9" t="s">
        <v>85</v>
      </c>
      <c r="V46" s="9" t="s">
        <v>486</v>
      </c>
      <c r="W46" s="9" t="s">
        <v>87</v>
      </c>
      <c r="X46" s="9" t="s">
        <v>487</v>
      </c>
      <c r="Y46" s="9" t="s">
        <v>488</v>
      </c>
      <c r="Z46" s="9" t="s">
        <v>490</v>
      </c>
      <c r="AA46" s="9" t="s">
        <v>491</v>
      </c>
      <c r="AB46" s="9" t="s">
        <v>492</v>
      </c>
      <c r="AC46" s="9"/>
      <c r="AD46" s="9" t="s">
        <v>493</v>
      </c>
      <c r="AE46" s="9" t="s">
        <v>99</v>
      </c>
      <c r="AF46" s="9" t="s">
        <v>494</v>
      </c>
      <c r="AG46" s="37"/>
      <c r="AH46" s="37"/>
      <c r="AI46" s="9" t="s">
        <v>125</v>
      </c>
      <c r="AJ46" s="9" t="s">
        <v>317</v>
      </c>
      <c r="AK46" s="9" t="s">
        <v>251</v>
      </c>
      <c r="AL46" s="9" t="s">
        <v>97</v>
      </c>
      <c r="AM46" s="9" t="s">
        <v>98</v>
      </c>
      <c r="AN46" s="9"/>
      <c r="AO46" s="9"/>
      <c r="AP46" s="9"/>
      <c r="AQ46" s="9"/>
      <c r="AR46" s="9"/>
      <c r="AS46" s="9"/>
      <c r="AT46" s="9"/>
      <c r="AU46" s="9"/>
      <c r="AV46" s="9"/>
      <c r="AW46" s="9"/>
      <c r="AX46" s="9"/>
      <c r="AY46" s="9"/>
      <c r="AZ46" s="9"/>
      <c r="BA46" s="9"/>
      <c r="BB46" s="9"/>
      <c r="BC46" s="9"/>
      <c r="BD46" s="9"/>
    </row>
    <row r="47" ht="15.75" customHeight="1">
      <c r="A47" s="9" t="s">
        <v>307</v>
      </c>
      <c r="B47" s="9" t="s">
        <v>81</v>
      </c>
      <c r="C47" s="9"/>
      <c r="D47" s="9"/>
      <c r="E47" s="9" t="s">
        <v>82</v>
      </c>
      <c r="F47" s="9"/>
      <c r="G47" s="9"/>
      <c r="H47" s="9"/>
      <c r="I47" s="9"/>
      <c r="J47" s="9"/>
      <c r="K47" s="9"/>
      <c r="L47" s="9"/>
      <c r="M47" s="9"/>
      <c r="N47" s="9"/>
      <c r="O47" s="9"/>
      <c r="P47" s="9"/>
      <c r="Q47" s="9"/>
      <c r="R47" s="9"/>
      <c r="S47" s="9" t="s">
        <v>496</v>
      </c>
      <c r="T47" s="9"/>
      <c r="U47" s="9" t="s">
        <v>85</v>
      </c>
      <c r="V47" s="9" t="s">
        <v>497</v>
      </c>
      <c r="W47" s="9" t="s">
        <v>87</v>
      </c>
      <c r="X47" s="9" t="s">
        <v>498</v>
      </c>
      <c r="Y47" s="9" t="s">
        <v>187</v>
      </c>
      <c r="Z47" s="9" t="s">
        <v>499</v>
      </c>
      <c r="AA47" s="9" t="s">
        <v>500</v>
      </c>
      <c r="AB47" s="9" t="s">
        <v>501</v>
      </c>
      <c r="AC47" s="9" t="s">
        <v>187</v>
      </c>
      <c r="AD47" s="9" t="s">
        <v>315</v>
      </c>
      <c r="AE47" s="9" t="s">
        <v>307</v>
      </c>
      <c r="AF47" s="9" t="s">
        <v>502</v>
      </c>
      <c r="AG47" s="37"/>
      <c r="AH47" s="37"/>
      <c r="AI47" s="9" t="s">
        <v>97</v>
      </c>
      <c r="AJ47" s="9" t="s">
        <v>97</v>
      </c>
      <c r="AK47" s="9" t="s">
        <v>97</v>
      </c>
      <c r="AL47" s="9" t="s">
        <v>97</v>
      </c>
      <c r="AM47" s="9" t="s">
        <v>98</v>
      </c>
      <c r="AN47" s="9"/>
      <c r="AO47" s="9"/>
      <c r="AP47" s="9"/>
      <c r="AQ47" s="9"/>
      <c r="AR47" s="9"/>
      <c r="AS47" s="9"/>
      <c r="AT47" s="9"/>
      <c r="AU47" s="9"/>
      <c r="AV47" s="9"/>
      <c r="AW47" s="9"/>
      <c r="AX47" s="9"/>
      <c r="AY47" s="9"/>
      <c r="AZ47" s="9"/>
      <c r="BA47" s="9"/>
      <c r="BB47" s="9"/>
      <c r="BC47" s="9"/>
      <c r="BD47" s="9"/>
    </row>
    <row r="48" ht="15.75" customHeight="1">
      <c r="A48" s="9" t="s">
        <v>406</v>
      </c>
      <c r="B48" s="9" t="s">
        <v>81</v>
      </c>
      <c r="C48" s="9"/>
      <c r="D48" s="9"/>
      <c r="E48" s="9" t="s">
        <v>82</v>
      </c>
      <c r="F48" s="9"/>
      <c r="G48" s="9"/>
      <c r="H48" s="9"/>
      <c r="I48" s="9"/>
      <c r="J48" s="9"/>
      <c r="K48" s="9"/>
      <c r="L48" s="9"/>
      <c r="M48" s="9"/>
      <c r="N48" s="9"/>
      <c r="O48" s="9"/>
      <c r="P48" s="9"/>
      <c r="Q48" s="9"/>
      <c r="R48" s="9"/>
      <c r="S48" s="9" t="s">
        <v>503</v>
      </c>
      <c r="T48" s="9"/>
      <c r="U48" s="9" t="s">
        <v>85</v>
      </c>
      <c r="V48" s="9" t="s">
        <v>504</v>
      </c>
      <c r="W48" s="9" t="s">
        <v>87</v>
      </c>
      <c r="X48" s="9" t="s">
        <v>505</v>
      </c>
      <c r="Y48" s="9" t="s">
        <v>506</v>
      </c>
      <c r="Z48" s="9" t="s">
        <v>507</v>
      </c>
      <c r="AA48" s="9" t="s">
        <v>508</v>
      </c>
      <c r="AB48" s="9" t="s">
        <v>509</v>
      </c>
      <c r="AC48" s="9"/>
      <c r="AD48" s="9" t="s">
        <v>413</v>
      </c>
      <c r="AE48" s="9" t="s">
        <v>406</v>
      </c>
      <c r="AF48" s="9" t="s">
        <v>510</v>
      </c>
      <c r="AG48" s="37"/>
      <c r="AH48" s="37"/>
      <c r="AI48" s="9" t="s">
        <v>97</v>
      </c>
      <c r="AJ48" s="9" t="s">
        <v>97</v>
      </c>
      <c r="AK48" s="9" t="s">
        <v>97</v>
      </c>
      <c r="AL48" s="9" t="s">
        <v>97</v>
      </c>
      <c r="AM48" s="9" t="s">
        <v>98</v>
      </c>
      <c r="AN48" s="9"/>
      <c r="AO48" s="9"/>
      <c r="AP48" s="9"/>
      <c r="AQ48" s="9"/>
      <c r="AR48" s="9"/>
      <c r="AS48" s="9"/>
      <c r="AT48" s="9"/>
      <c r="AU48" s="9"/>
      <c r="AV48" s="9"/>
      <c r="AW48" s="9"/>
      <c r="AX48" s="9"/>
      <c r="AY48" s="9"/>
      <c r="AZ48" s="9"/>
      <c r="BA48" s="9"/>
      <c r="BB48" s="9"/>
      <c r="BC48" s="9"/>
      <c r="BD48" s="9"/>
    </row>
    <row r="49" ht="15.75" customHeight="1">
      <c r="A49" s="9" t="s">
        <v>512</v>
      </c>
      <c r="B49" s="9" t="s">
        <v>81</v>
      </c>
      <c r="C49" s="9"/>
      <c r="D49" s="9"/>
      <c r="E49" s="9" t="s">
        <v>82</v>
      </c>
      <c r="F49" s="9"/>
      <c r="G49" s="9"/>
      <c r="H49" s="9"/>
      <c r="I49" s="9"/>
      <c r="J49" s="9"/>
      <c r="K49" s="9"/>
      <c r="L49" s="9"/>
      <c r="M49" s="9"/>
      <c r="N49" s="9"/>
      <c r="O49" s="9"/>
      <c r="P49" s="9"/>
      <c r="Q49" s="9"/>
      <c r="R49" s="9"/>
      <c r="S49" s="9" t="s">
        <v>513</v>
      </c>
      <c r="T49" s="9"/>
      <c r="U49" s="9" t="s">
        <v>115</v>
      </c>
      <c r="V49" s="9" t="s">
        <v>514</v>
      </c>
      <c r="W49" s="9" t="s">
        <v>87</v>
      </c>
      <c r="X49" s="9" t="s">
        <v>515</v>
      </c>
      <c r="Y49" s="9" t="s">
        <v>516</v>
      </c>
      <c r="Z49" s="9" t="s">
        <v>517</v>
      </c>
      <c r="AA49" s="9" t="s">
        <v>518</v>
      </c>
      <c r="AB49" s="9"/>
      <c r="AC49" s="9"/>
      <c r="AD49" s="9" t="s">
        <v>519</v>
      </c>
      <c r="AE49" s="9" t="s">
        <v>512</v>
      </c>
      <c r="AF49" s="9" t="s">
        <v>520</v>
      </c>
      <c r="AG49" s="37"/>
      <c r="AH49" s="37"/>
      <c r="AI49" s="9" t="s">
        <v>165</v>
      </c>
      <c r="AJ49" s="9" t="s">
        <v>108</v>
      </c>
      <c r="AK49" s="9" t="s">
        <v>251</v>
      </c>
      <c r="AL49" s="9" t="s">
        <v>229</v>
      </c>
      <c r="AM49" s="9" t="s">
        <v>98</v>
      </c>
      <c r="AN49" s="9"/>
      <c r="AO49" s="9"/>
      <c r="AP49" s="9"/>
      <c r="AQ49" s="9"/>
      <c r="AR49" s="9"/>
      <c r="AS49" s="9"/>
      <c r="AT49" s="9"/>
      <c r="AU49" s="9"/>
      <c r="AV49" s="9"/>
      <c r="AW49" s="9"/>
      <c r="AX49" s="9"/>
      <c r="AY49" s="9"/>
      <c r="AZ49" s="9"/>
      <c r="BA49" s="9"/>
      <c r="BB49" s="9"/>
      <c r="BC49" s="9"/>
      <c r="BD49" s="9"/>
    </row>
    <row r="50" ht="15.75" customHeight="1">
      <c r="A50" s="9" t="s">
        <v>521</v>
      </c>
      <c r="B50" s="9" t="s">
        <v>81</v>
      </c>
      <c r="C50" s="9"/>
      <c r="D50" s="9"/>
      <c r="E50" s="9" t="s">
        <v>82</v>
      </c>
      <c r="F50" s="9"/>
      <c r="G50" s="9"/>
      <c r="H50" s="9"/>
      <c r="I50" s="9"/>
      <c r="J50" s="9"/>
      <c r="K50" s="9"/>
      <c r="L50" s="9"/>
      <c r="M50" s="9"/>
      <c r="N50" s="9"/>
      <c r="O50" s="9"/>
      <c r="P50" s="9"/>
      <c r="Q50" s="9"/>
      <c r="R50" s="9"/>
      <c r="S50" s="9" t="s">
        <v>522</v>
      </c>
      <c r="T50" s="9"/>
      <c r="U50" s="9" t="s">
        <v>85</v>
      </c>
      <c r="V50" s="9" t="s">
        <v>523</v>
      </c>
      <c r="W50" s="9" t="s">
        <v>87</v>
      </c>
      <c r="X50" s="9" t="s">
        <v>524</v>
      </c>
      <c r="Y50" s="9"/>
      <c r="Z50" s="9" t="s">
        <v>525</v>
      </c>
      <c r="AA50" s="9" t="s">
        <v>526</v>
      </c>
      <c r="AB50" s="9"/>
      <c r="AC50" s="9" t="s">
        <v>527</v>
      </c>
      <c r="AD50" s="9" t="s">
        <v>528</v>
      </c>
      <c r="AE50" s="9" t="s">
        <v>521</v>
      </c>
      <c r="AF50" s="9" t="s">
        <v>529</v>
      </c>
      <c r="AG50" s="37"/>
      <c r="AH50" s="37"/>
      <c r="AI50" s="9" t="s">
        <v>97</v>
      </c>
      <c r="AJ50" s="9" t="s">
        <v>97</v>
      </c>
      <c r="AK50" s="9" t="s">
        <v>97</v>
      </c>
      <c r="AL50" s="9" t="s">
        <v>97</v>
      </c>
      <c r="AM50" s="9" t="s">
        <v>98</v>
      </c>
      <c r="AN50" s="9"/>
      <c r="AO50" s="9"/>
      <c r="AP50" s="9"/>
      <c r="AQ50" s="9"/>
      <c r="AR50" s="9"/>
      <c r="AS50" s="9"/>
      <c r="AT50" s="9"/>
      <c r="AU50" s="9"/>
      <c r="AV50" s="9"/>
      <c r="AW50" s="9"/>
      <c r="AX50" s="9"/>
      <c r="AY50" s="9"/>
      <c r="AZ50" s="9"/>
      <c r="BA50" s="9"/>
      <c r="BB50" s="9"/>
      <c r="BC50" s="9"/>
      <c r="BD50" s="9"/>
    </row>
    <row r="51" ht="15.75" customHeight="1">
      <c r="A51" s="9" t="s">
        <v>111</v>
      </c>
      <c r="B51" s="9" t="s">
        <v>81</v>
      </c>
      <c r="C51" s="9"/>
      <c r="D51" s="9"/>
      <c r="E51" s="9" t="s">
        <v>82</v>
      </c>
      <c r="F51" s="9"/>
      <c r="G51" s="9"/>
      <c r="H51" s="9"/>
      <c r="I51" s="9"/>
      <c r="J51" s="9"/>
      <c r="K51" s="9"/>
      <c r="L51" s="9"/>
      <c r="M51" s="9"/>
      <c r="N51" s="9"/>
      <c r="O51" s="9"/>
      <c r="P51" s="9"/>
      <c r="Q51" s="9"/>
      <c r="R51" s="9"/>
      <c r="S51" s="9" t="s">
        <v>531</v>
      </c>
      <c r="T51" s="9"/>
      <c r="U51" s="9" t="s">
        <v>85</v>
      </c>
      <c r="V51" s="9" t="s">
        <v>532</v>
      </c>
      <c r="W51" s="9" t="s">
        <v>87</v>
      </c>
      <c r="X51" s="9" t="s">
        <v>533</v>
      </c>
      <c r="Y51" s="9" t="s">
        <v>534</v>
      </c>
      <c r="Z51" s="9" t="s">
        <v>535</v>
      </c>
      <c r="AA51" s="9" t="s">
        <v>536</v>
      </c>
      <c r="AB51" s="9"/>
      <c r="AC51" s="9"/>
      <c r="AD51" s="9" t="s">
        <v>537</v>
      </c>
      <c r="AE51" s="9" t="s">
        <v>111</v>
      </c>
      <c r="AF51" s="9" t="s">
        <v>538</v>
      </c>
      <c r="AG51" s="37"/>
      <c r="AH51" s="37"/>
      <c r="AI51" s="9" t="s">
        <v>539</v>
      </c>
      <c r="AJ51" s="9" t="s">
        <v>540</v>
      </c>
      <c r="AK51" s="9" t="s">
        <v>541</v>
      </c>
      <c r="AL51" s="9" t="s">
        <v>229</v>
      </c>
      <c r="AM51" s="9" t="s">
        <v>98</v>
      </c>
      <c r="AN51" s="9"/>
      <c r="AO51" s="9"/>
      <c r="AP51" s="9"/>
      <c r="AQ51" s="9"/>
      <c r="AR51" s="9"/>
      <c r="AS51" s="9"/>
      <c r="AT51" s="9"/>
      <c r="AU51" s="9"/>
      <c r="AV51" s="9"/>
      <c r="AW51" s="9"/>
      <c r="AX51" s="9"/>
      <c r="AY51" s="9"/>
      <c r="AZ51" s="9"/>
      <c r="BA51" s="9"/>
      <c r="BB51" s="9"/>
      <c r="BC51" s="9"/>
      <c r="BD51" s="9"/>
    </row>
    <row r="52" ht="15.75" customHeight="1">
      <c r="A52" s="9" t="s">
        <v>156</v>
      </c>
      <c r="B52" s="9" t="s">
        <v>81</v>
      </c>
      <c r="C52" s="9"/>
      <c r="D52" s="9"/>
      <c r="E52" s="9"/>
      <c r="F52" s="9"/>
      <c r="G52" s="9"/>
      <c r="H52" s="9"/>
      <c r="I52" s="9"/>
      <c r="J52" s="9"/>
      <c r="K52" s="9"/>
      <c r="L52" s="9"/>
      <c r="M52" s="9"/>
      <c r="N52" s="9"/>
      <c r="O52" s="9"/>
      <c r="P52" s="9"/>
      <c r="Q52" s="9"/>
      <c r="R52" s="9"/>
      <c r="S52" s="9" t="s">
        <v>542</v>
      </c>
      <c r="T52" s="9"/>
      <c r="U52" s="9" t="s">
        <v>85</v>
      </c>
      <c r="V52" s="9" t="s">
        <v>543</v>
      </c>
      <c r="W52" s="9" t="s">
        <v>87</v>
      </c>
      <c r="X52" s="9" t="s">
        <v>544</v>
      </c>
      <c r="Y52" s="9" t="s">
        <v>545</v>
      </c>
      <c r="Z52" s="9" t="s">
        <v>546</v>
      </c>
      <c r="AA52" s="9" t="s">
        <v>547</v>
      </c>
      <c r="AB52" s="9"/>
      <c r="AC52" s="9"/>
      <c r="AD52" s="9" t="s">
        <v>548</v>
      </c>
      <c r="AE52" s="9" t="s">
        <v>156</v>
      </c>
      <c r="AF52" s="9" t="s">
        <v>549</v>
      </c>
      <c r="AG52" s="37"/>
      <c r="AH52" s="37"/>
      <c r="AI52" s="9" t="s">
        <v>166</v>
      </c>
      <c r="AJ52" s="9" t="s">
        <v>97</v>
      </c>
      <c r="AK52" s="9" t="s">
        <v>197</v>
      </c>
      <c r="AL52" s="9" t="s">
        <v>97</v>
      </c>
      <c r="AM52" s="9" t="s">
        <v>98</v>
      </c>
      <c r="AN52" s="9"/>
      <c r="AO52" s="9"/>
      <c r="AP52" s="9"/>
      <c r="AQ52" s="9"/>
      <c r="AR52" s="9"/>
      <c r="AS52" s="9"/>
      <c r="AT52" s="9"/>
      <c r="AU52" s="9"/>
      <c r="AV52" s="9"/>
      <c r="AW52" s="9"/>
      <c r="AX52" s="9"/>
      <c r="AY52" s="9"/>
      <c r="AZ52" s="9"/>
      <c r="BA52" s="9"/>
      <c r="BB52" s="9"/>
      <c r="BC52" s="9"/>
      <c r="BD52" s="9"/>
    </row>
    <row r="53" ht="15.75" customHeight="1">
      <c r="A53" s="9" t="s">
        <v>261</v>
      </c>
      <c r="B53" s="9" t="s">
        <v>81</v>
      </c>
      <c r="C53" s="9"/>
      <c r="D53" s="9"/>
      <c r="E53" s="9" t="s">
        <v>82</v>
      </c>
      <c r="F53" s="9"/>
      <c r="G53" s="9"/>
      <c r="H53" s="9"/>
      <c r="I53" s="9"/>
      <c r="J53" s="9"/>
      <c r="K53" s="9"/>
      <c r="L53" s="9"/>
      <c r="M53" s="9"/>
      <c r="N53" s="9"/>
      <c r="O53" s="9"/>
      <c r="P53" s="9"/>
      <c r="Q53" s="9"/>
      <c r="R53" s="9"/>
      <c r="S53" s="9" t="s">
        <v>551</v>
      </c>
      <c r="T53" s="9"/>
      <c r="U53" s="9" t="s">
        <v>85</v>
      </c>
      <c r="V53" s="9" t="s">
        <v>552</v>
      </c>
      <c r="W53" s="9" t="s">
        <v>87</v>
      </c>
      <c r="X53" s="9" t="s">
        <v>553</v>
      </c>
      <c r="Y53" s="9" t="s">
        <v>554</v>
      </c>
      <c r="Z53" s="9" t="s">
        <v>555</v>
      </c>
      <c r="AA53" s="9" t="s">
        <v>556</v>
      </c>
      <c r="AB53" s="9"/>
      <c r="AC53" s="9"/>
      <c r="AD53" s="9" t="s">
        <v>557</v>
      </c>
      <c r="AE53" s="9" t="s">
        <v>261</v>
      </c>
      <c r="AF53" s="9" t="s">
        <v>558</v>
      </c>
      <c r="AG53" s="37"/>
      <c r="AH53" s="37"/>
      <c r="AI53" s="9" t="s">
        <v>95</v>
      </c>
      <c r="AJ53" s="9" t="s">
        <v>541</v>
      </c>
      <c r="AK53" s="9" t="s">
        <v>454</v>
      </c>
      <c r="AL53" s="9" t="s">
        <v>559</v>
      </c>
      <c r="AM53" s="9" t="s">
        <v>98</v>
      </c>
      <c r="AN53" s="9"/>
      <c r="AO53" s="9"/>
      <c r="AP53" s="9"/>
      <c r="AQ53" s="9"/>
      <c r="AR53" s="9"/>
      <c r="AS53" s="9"/>
      <c r="AT53" s="9"/>
      <c r="AU53" s="9"/>
      <c r="AV53" s="9"/>
      <c r="AW53" s="9"/>
      <c r="AX53" s="9"/>
      <c r="AY53" s="9"/>
      <c r="AZ53" s="9"/>
      <c r="BA53" s="9"/>
      <c r="BB53" s="9"/>
      <c r="BC53" s="9"/>
      <c r="BD53" s="9"/>
    </row>
    <row r="54" ht="15.75" customHeight="1">
      <c r="A54" s="9" t="s">
        <v>560</v>
      </c>
      <c r="B54" s="9" t="s">
        <v>81</v>
      </c>
      <c r="C54" s="9"/>
      <c r="D54" s="9"/>
      <c r="E54" s="9" t="s">
        <v>82</v>
      </c>
      <c r="F54" s="9"/>
      <c r="G54" s="9"/>
      <c r="H54" s="9"/>
      <c r="I54" s="9"/>
      <c r="J54" s="9"/>
      <c r="K54" s="9"/>
      <c r="L54" s="9"/>
      <c r="M54" s="9"/>
      <c r="N54" s="9"/>
      <c r="O54" s="9"/>
      <c r="P54" s="9"/>
      <c r="Q54" s="9"/>
      <c r="R54" s="9"/>
      <c r="S54" s="9" t="s">
        <v>561</v>
      </c>
      <c r="T54" s="9"/>
      <c r="U54" s="9" t="s">
        <v>85</v>
      </c>
      <c r="V54" s="9" t="s">
        <v>562</v>
      </c>
      <c r="W54" s="9" t="s">
        <v>87</v>
      </c>
      <c r="X54" s="9" t="s">
        <v>563</v>
      </c>
      <c r="Y54" s="9" t="s">
        <v>564</v>
      </c>
      <c r="Z54" s="9" t="s">
        <v>565</v>
      </c>
      <c r="AA54" s="9" t="s">
        <v>566</v>
      </c>
      <c r="AB54" s="9"/>
      <c r="AC54" s="9"/>
      <c r="AD54" s="9" t="s">
        <v>567</v>
      </c>
      <c r="AE54" s="9" t="s">
        <v>560</v>
      </c>
      <c r="AF54" s="9" t="s">
        <v>568</v>
      </c>
      <c r="AG54" s="37"/>
      <c r="AH54" s="37"/>
      <c r="AI54" s="9" t="s">
        <v>124</v>
      </c>
      <c r="AJ54" s="9" t="s">
        <v>196</v>
      </c>
      <c r="AK54" s="9" t="s">
        <v>197</v>
      </c>
      <c r="AL54" s="9" t="s">
        <v>97</v>
      </c>
      <c r="AM54" s="9" t="s">
        <v>98</v>
      </c>
      <c r="AN54" s="9"/>
      <c r="AO54" s="9"/>
      <c r="AP54" s="9"/>
      <c r="AQ54" s="9"/>
      <c r="AR54" s="9"/>
      <c r="AS54" s="9"/>
      <c r="AT54" s="9"/>
      <c r="AU54" s="9"/>
      <c r="AV54" s="9"/>
      <c r="AW54" s="9"/>
      <c r="AX54" s="9"/>
      <c r="AY54" s="9"/>
      <c r="AZ54" s="9"/>
      <c r="BA54" s="9"/>
      <c r="BB54" s="9"/>
      <c r="BC54" s="9"/>
      <c r="BD54" s="9"/>
    </row>
    <row r="55" ht="15.75" customHeight="1">
      <c r="A55" s="9" t="s">
        <v>569</v>
      </c>
      <c r="B55" s="9" t="s">
        <v>81</v>
      </c>
      <c r="C55" s="9"/>
      <c r="D55" s="9"/>
      <c r="E55" s="9" t="s">
        <v>82</v>
      </c>
      <c r="F55" s="9"/>
      <c r="G55" s="9"/>
      <c r="H55" s="9"/>
      <c r="I55" s="9"/>
      <c r="J55" s="9"/>
      <c r="K55" s="9"/>
      <c r="L55" s="9"/>
      <c r="M55" s="9"/>
      <c r="N55" s="9"/>
      <c r="O55" s="9"/>
      <c r="P55" s="9"/>
      <c r="Q55" s="9"/>
      <c r="R55" s="9"/>
      <c r="S55" s="9" t="s">
        <v>570</v>
      </c>
      <c r="T55" s="9"/>
      <c r="U55" s="9" t="s">
        <v>85</v>
      </c>
      <c r="V55" s="9" t="s">
        <v>571</v>
      </c>
      <c r="W55" s="9" t="s">
        <v>87</v>
      </c>
      <c r="X55" s="9" t="s">
        <v>572</v>
      </c>
      <c r="Y55" s="9" t="s">
        <v>573</v>
      </c>
      <c r="Z55" s="9" t="s">
        <v>574</v>
      </c>
      <c r="AA55" s="9" t="s">
        <v>575</v>
      </c>
      <c r="AB55" s="9" t="s">
        <v>187</v>
      </c>
      <c r="AC55" s="9" t="s">
        <v>575</v>
      </c>
      <c r="AD55" s="9" t="s">
        <v>576</v>
      </c>
      <c r="AE55" s="9" t="s">
        <v>569</v>
      </c>
      <c r="AF55" s="9" t="s">
        <v>577</v>
      </c>
      <c r="AG55" s="37"/>
      <c r="AH55" s="37"/>
      <c r="AI55" s="9" t="s">
        <v>125</v>
      </c>
      <c r="AJ55" s="9" t="s">
        <v>578</v>
      </c>
      <c r="AK55" s="9" t="s">
        <v>146</v>
      </c>
      <c r="AL55" s="9" t="s">
        <v>229</v>
      </c>
      <c r="AM55" s="9" t="s">
        <v>98</v>
      </c>
      <c r="AN55" s="9"/>
      <c r="AO55" s="9"/>
      <c r="AP55" s="9"/>
      <c r="AQ55" s="9"/>
      <c r="AR55" s="9"/>
      <c r="AS55" s="9"/>
      <c r="AT55" s="9"/>
      <c r="AU55" s="9"/>
      <c r="AV55" s="9"/>
      <c r="AW55" s="9"/>
      <c r="AX55" s="9"/>
      <c r="AY55" s="9"/>
      <c r="AZ55" s="9"/>
      <c r="BA55" s="9"/>
      <c r="BB55" s="9"/>
      <c r="BC55" s="9"/>
      <c r="BD55" s="9"/>
    </row>
    <row r="56" ht="15.75" customHeight="1">
      <c r="A56" s="9" t="s">
        <v>579</v>
      </c>
      <c r="B56" s="9" t="s">
        <v>81</v>
      </c>
      <c r="C56" s="9"/>
      <c r="D56" s="9"/>
      <c r="E56" s="9" t="s">
        <v>82</v>
      </c>
      <c r="F56" s="9"/>
      <c r="G56" s="9"/>
      <c r="H56" s="9"/>
      <c r="I56" s="9"/>
      <c r="J56" s="9"/>
      <c r="K56" s="9"/>
      <c r="L56" s="9"/>
      <c r="M56" s="9"/>
      <c r="N56" s="9"/>
      <c r="O56" s="9"/>
      <c r="P56" s="9"/>
      <c r="Q56" s="9"/>
      <c r="R56" s="9"/>
      <c r="S56" s="9" t="s">
        <v>580</v>
      </c>
      <c r="T56" s="9"/>
      <c r="U56" s="9" t="s">
        <v>85</v>
      </c>
      <c r="V56" s="9" t="s">
        <v>581</v>
      </c>
      <c r="W56" s="9" t="s">
        <v>87</v>
      </c>
      <c r="X56" s="9" t="s">
        <v>582</v>
      </c>
      <c r="Y56" s="9" t="s">
        <v>583</v>
      </c>
      <c r="Z56" s="9" t="s">
        <v>584</v>
      </c>
      <c r="AA56" s="9" t="s">
        <v>585</v>
      </c>
      <c r="AB56" s="9" t="s">
        <v>586</v>
      </c>
      <c r="AC56" s="9"/>
      <c r="AD56" s="9" t="s">
        <v>482</v>
      </c>
      <c r="AE56" s="9" t="s">
        <v>579</v>
      </c>
      <c r="AF56" s="9" t="s">
        <v>587</v>
      </c>
      <c r="AG56" s="37"/>
      <c r="AH56" s="37"/>
      <c r="AI56" s="9" t="s">
        <v>97</v>
      </c>
      <c r="AJ56" s="9" t="s">
        <v>97</v>
      </c>
      <c r="AK56" s="9" t="s">
        <v>97</v>
      </c>
      <c r="AL56" s="9" t="s">
        <v>97</v>
      </c>
      <c r="AM56" s="9" t="s">
        <v>98</v>
      </c>
      <c r="AN56" s="9"/>
      <c r="AO56" s="9"/>
      <c r="AP56" s="9"/>
      <c r="AQ56" s="9"/>
      <c r="AR56" s="9"/>
      <c r="AS56" s="9"/>
      <c r="AT56" s="9"/>
      <c r="AU56" s="9"/>
      <c r="AV56" s="9"/>
      <c r="AW56" s="9"/>
      <c r="AX56" s="9"/>
      <c r="AY56" s="9"/>
      <c r="AZ56" s="9"/>
      <c r="BA56" s="9"/>
      <c r="BB56" s="9"/>
      <c r="BC56" s="9"/>
      <c r="BD56" s="9"/>
    </row>
    <row r="57" ht="15.75" customHeight="1">
      <c r="A57" s="9" t="s">
        <v>133</v>
      </c>
      <c r="B57" s="9" t="s">
        <v>81</v>
      </c>
      <c r="C57" s="9"/>
      <c r="D57" s="9"/>
      <c r="E57" s="9" t="s">
        <v>82</v>
      </c>
      <c r="F57" s="9"/>
      <c r="G57" s="9"/>
      <c r="H57" s="9"/>
      <c r="I57" s="9"/>
      <c r="J57" s="9"/>
      <c r="K57" s="9"/>
      <c r="L57" s="9"/>
      <c r="M57" s="9"/>
      <c r="N57" s="9"/>
      <c r="O57" s="9"/>
      <c r="P57" s="9"/>
      <c r="Q57" s="9"/>
      <c r="R57" s="9"/>
      <c r="S57" s="9" t="s">
        <v>588</v>
      </c>
      <c r="T57" s="9"/>
      <c r="U57" s="9" t="s">
        <v>85</v>
      </c>
      <c r="V57" s="9" t="s">
        <v>589</v>
      </c>
      <c r="W57" s="9" t="s">
        <v>87</v>
      </c>
      <c r="X57" s="9" t="s">
        <v>590</v>
      </c>
      <c r="Y57" s="9" t="s">
        <v>591</v>
      </c>
      <c r="Z57" s="9" t="s">
        <v>592</v>
      </c>
      <c r="AA57" s="9" t="s">
        <v>593</v>
      </c>
      <c r="AB57" s="9"/>
      <c r="AC57" s="9"/>
      <c r="AD57" s="9" t="s">
        <v>154</v>
      </c>
      <c r="AE57" s="9" t="s">
        <v>133</v>
      </c>
      <c r="AF57" s="9" t="s">
        <v>594</v>
      </c>
      <c r="AG57" s="37"/>
      <c r="AH57" s="37"/>
      <c r="AI57" s="9" t="s">
        <v>125</v>
      </c>
      <c r="AJ57" s="9" t="s">
        <v>95</v>
      </c>
      <c r="AK57" s="9" t="s">
        <v>197</v>
      </c>
      <c r="AL57" s="9" t="s">
        <v>97</v>
      </c>
      <c r="AM57" s="9" t="s">
        <v>98</v>
      </c>
      <c r="AN57" s="9"/>
      <c r="AO57" s="9"/>
      <c r="AP57" s="9"/>
      <c r="AQ57" s="9"/>
      <c r="AR57" s="9"/>
      <c r="AS57" s="9"/>
      <c r="AT57" s="9"/>
      <c r="AU57" s="9"/>
      <c r="AV57" s="9"/>
      <c r="AW57" s="9"/>
      <c r="AX57" s="9"/>
      <c r="AY57" s="9"/>
      <c r="AZ57" s="9"/>
      <c r="BA57" s="9"/>
      <c r="BB57" s="9"/>
      <c r="BC57" s="9"/>
      <c r="BD57" s="9"/>
    </row>
    <row r="58" ht="15.75" customHeight="1">
      <c r="A58" s="9" t="s">
        <v>252</v>
      </c>
      <c r="B58" s="9" t="s">
        <v>81</v>
      </c>
      <c r="C58" s="9"/>
      <c r="D58" s="9"/>
      <c r="E58" s="9" t="s">
        <v>82</v>
      </c>
      <c r="F58" s="9"/>
      <c r="G58" s="9"/>
      <c r="H58" s="9"/>
      <c r="I58" s="9"/>
      <c r="J58" s="9"/>
      <c r="K58" s="9"/>
      <c r="L58" s="9"/>
      <c r="M58" s="9"/>
      <c r="N58" s="9"/>
      <c r="O58" s="9"/>
      <c r="P58" s="9"/>
      <c r="Q58" s="9"/>
      <c r="R58" s="9"/>
      <c r="S58" s="9" t="s">
        <v>597</v>
      </c>
      <c r="T58" s="9"/>
      <c r="U58" s="9" t="s">
        <v>115</v>
      </c>
      <c r="V58" s="9" t="s">
        <v>598</v>
      </c>
      <c r="W58" s="9" t="s">
        <v>87</v>
      </c>
      <c r="X58" s="9" t="s">
        <v>599</v>
      </c>
      <c r="Y58" s="9"/>
      <c r="Z58" s="9" t="s">
        <v>600</v>
      </c>
      <c r="AA58" s="9" t="s">
        <v>601</v>
      </c>
      <c r="AB58" s="9"/>
      <c r="AC58" s="9"/>
      <c r="AD58" s="9" t="s">
        <v>602</v>
      </c>
      <c r="AE58" s="9" t="s">
        <v>252</v>
      </c>
      <c r="AF58" s="9" t="s">
        <v>603</v>
      </c>
      <c r="AG58" s="37"/>
      <c r="AH58" s="37"/>
      <c r="AI58" s="9" t="s">
        <v>124</v>
      </c>
      <c r="AJ58" s="9" t="s">
        <v>396</v>
      </c>
      <c r="AK58" s="9" t="s">
        <v>604</v>
      </c>
      <c r="AL58" s="9" t="s">
        <v>559</v>
      </c>
      <c r="AM58" s="9" t="s">
        <v>98</v>
      </c>
      <c r="AN58" s="9"/>
      <c r="AO58" s="9"/>
      <c r="AP58" s="9"/>
      <c r="AQ58" s="9"/>
      <c r="AR58" s="9"/>
      <c r="AS58" s="9"/>
      <c r="AT58" s="9"/>
      <c r="AU58" s="9"/>
      <c r="AV58" s="9"/>
      <c r="AW58" s="9"/>
      <c r="AX58" s="9"/>
      <c r="AY58" s="9"/>
      <c r="AZ58" s="9"/>
      <c r="BA58" s="9"/>
      <c r="BB58" s="9"/>
      <c r="BC58" s="9"/>
      <c r="BD58" s="9"/>
    </row>
    <row r="59" ht="15.75" customHeight="1">
      <c r="A59" s="9" t="s">
        <v>605</v>
      </c>
      <c r="B59" s="9" t="s">
        <v>81</v>
      </c>
      <c r="C59" s="9"/>
      <c r="D59" s="9"/>
      <c r="E59" s="9" t="s">
        <v>82</v>
      </c>
      <c r="F59" s="9"/>
      <c r="G59" s="9"/>
      <c r="H59" s="9"/>
      <c r="I59" s="9"/>
      <c r="J59" s="9"/>
      <c r="K59" s="9"/>
      <c r="L59" s="9"/>
      <c r="M59" s="9"/>
      <c r="N59" s="9"/>
      <c r="O59" s="9"/>
      <c r="P59" s="9"/>
      <c r="Q59" s="9"/>
      <c r="R59" s="9"/>
      <c r="S59" s="9" t="s">
        <v>606</v>
      </c>
      <c r="T59" s="9"/>
      <c r="U59" s="9" t="s">
        <v>85</v>
      </c>
      <c r="V59" s="9" t="s">
        <v>607</v>
      </c>
      <c r="W59" s="9" t="s">
        <v>87</v>
      </c>
      <c r="X59" s="9" t="s">
        <v>608</v>
      </c>
      <c r="Y59" s="9" t="s">
        <v>609</v>
      </c>
      <c r="Z59" s="9" t="s">
        <v>610</v>
      </c>
      <c r="AA59" s="9" t="s">
        <v>611</v>
      </c>
      <c r="AB59" s="9"/>
      <c r="AC59" s="9"/>
      <c r="AD59" s="9" t="s">
        <v>612</v>
      </c>
      <c r="AE59" s="9" t="s">
        <v>605</v>
      </c>
      <c r="AF59" s="9" t="s">
        <v>613</v>
      </c>
      <c r="AG59" s="37"/>
      <c r="AH59" s="37"/>
      <c r="AI59" s="9" t="s">
        <v>226</v>
      </c>
      <c r="AJ59" s="9" t="s">
        <v>196</v>
      </c>
      <c r="AK59" s="9" t="s">
        <v>97</v>
      </c>
      <c r="AL59" s="9" t="s">
        <v>97</v>
      </c>
      <c r="AM59" s="9" t="s">
        <v>98</v>
      </c>
      <c r="AN59" s="9"/>
      <c r="AO59" s="9"/>
      <c r="AP59" s="9"/>
      <c r="AQ59" s="9"/>
      <c r="AR59" s="9"/>
      <c r="AS59" s="9"/>
      <c r="AT59" s="9"/>
      <c r="AU59" s="9"/>
      <c r="AV59" s="9"/>
      <c r="AW59" s="9"/>
      <c r="AX59" s="9"/>
      <c r="AY59" s="9"/>
      <c r="AZ59" s="9"/>
      <c r="BA59" s="9"/>
      <c r="BB59" s="9"/>
      <c r="BC59" s="9"/>
      <c r="BD59" s="9"/>
    </row>
    <row r="60" ht="15.75" customHeight="1">
      <c r="A60" s="9" t="s">
        <v>478</v>
      </c>
      <c r="B60" s="9" t="s">
        <v>81</v>
      </c>
      <c r="C60" s="9"/>
      <c r="D60" s="9"/>
      <c r="E60" s="9"/>
      <c r="F60" s="9"/>
      <c r="G60" s="9"/>
      <c r="H60" s="9"/>
      <c r="I60" s="9"/>
      <c r="J60" s="9"/>
      <c r="K60" s="9"/>
      <c r="L60" s="9"/>
      <c r="M60" s="9"/>
      <c r="N60" s="9"/>
      <c r="O60" s="9"/>
      <c r="P60" s="9"/>
      <c r="Q60" s="9"/>
      <c r="R60" s="9"/>
      <c r="S60" s="9" t="s">
        <v>614</v>
      </c>
      <c r="T60" s="9"/>
      <c r="U60" s="9" t="s">
        <v>85</v>
      </c>
      <c r="V60" s="9" t="s">
        <v>615</v>
      </c>
      <c r="W60" s="9" t="s">
        <v>87</v>
      </c>
      <c r="X60" s="9" t="s">
        <v>616</v>
      </c>
      <c r="Y60" s="9" t="s">
        <v>617</v>
      </c>
      <c r="Z60" s="9" t="s">
        <v>618</v>
      </c>
      <c r="AA60" s="9" t="s">
        <v>619</v>
      </c>
      <c r="AB60" s="9"/>
      <c r="AC60" s="9"/>
      <c r="AD60" s="9" t="s">
        <v>620</v>
      </c>
      <c r="AE60" s="9" t="s">
        <v>478</v>
      </c>
      <c r="AF60" s="9" t="s">
        <v>621</v>
      </c>
      <c r="AG60" s="37"/>
      <c r="AH60" s="37"/>
      <c r="AI60" s="9" t="s">
        <v>622</v>
      </c>
      <c r="AJ60" s="9" t="s">
        <v>623</v>
      </c>
      <c r="AK60" s="9" t="s">
        <v>109</v>
      </c>
      <c r="AL60" s="9" t="s">
        <v>97</v>
      </c>
      <c r="AM60" s="9" t="s">
        <v>98</v>
      </c>
      <c r="AN60" s="9"/>
      <c r="AO60" s="9"/>
      <c r="AP60" s="9"/>
      <c r="AQ60" s="9"/>
      <c r="AR60" s="9"/>
      <c r="AS60" s="9"/>
      <c r="AT60" s="9"/>
      <c r="AU60" s="9"/>
      <c r="AV60" s="9"/>
      <c r="AW60" s="9"/>
      <c r="AX60" s="9"/>
      <c r="AY60" s="9"/>
      <c r="AZ60" s="9"/>
      <c r="BA60" s="9"/>
      <c r="BB60" s="9"/>
      <c r="BC60" s="9"/>
      <c r="BD60" s="9"/>
    </row>
    <row r="61" ht="15.75" customHeight="1">
      <c r="A61" s="9" t="s">
        <v>230</v>
      </c>
      <c r="B61" s="9" t="s">
        <v>81</v>
      </c>
      <c r="C61" s="9"/>
      <c r="D61" s="9"/>
      <c r="E61" s="9"/>
      <c r="F61" s="9"/>
      <c r="G61" s="9"/>
      <c r="H61" s="9"/>
      <c r="I61" s="9"/>
      <c r="J61" s="9"/>
      <c r="K61" s="9"/>
      <c r="L61" s="9"/>
      <c r="M61" s="9"/>
      <c r="N61" s="9"/>
      <c r="O61" s="9"/>
      <c r="P61" s="9"/>
      <c r="Q61" s="9"/>
      <c r="R61" s="9"/>
      <c r="S61" s="9" t="s">
        <v>625</v>
      </c>
      <c r="T61" s="9"/>
      <c r="U61" s="9" t="s">
        <v>115</v>
      </c>
      <c r="V61" s="9" t="s">
        <v>626</v>
      </c>
      <c r="W61" s="9" t="s">
        <v>87</v>
      </c>
      <c r="X61" s="9" t="s">
        <v>627</v>
      </c>
      <c r="Y61" s="9" t="s">
        <v>628</v>
      </c>
      <c r="Z61" s="9" t="s">
        <v>629</v>
      </c>
      <c r="AA61" s="9" t="s">
        <v>630</v>
      </c>
      <c r="AB61" s="9"/>
      <c r="AC61" s="9"/>
      <c r="AD61" s="9" t="s">
        <v>325</v>
      </c>
      <c r="AE61" s="9" t="s">
        <v>230</v>
      </c>
      <c r="AF61" s="9" t="s">
        <v>631</v>
      </c>
      <c r="AG61" s="37"/>
      <c r="AH61" s="37"/>
      <c r="AI61" s="9" t="s">
        <v>396</v>
      </c>
      <c r="AJ61" s="9" t="s">
        <v>94</v>
      </c>
      <c r="AK61" s="9" t="s">
        <v>541</v>
      </c>
      <c r="AL61" s="9" t="s">
        <v>167</v>
      </c>
      <c r="AM61" s="9" t="s">
        <v>98</v>
      </c>
      <c r="AN61" s="9"/>
      <c r="AO61" s="9"/>
      <c r="AP61" s="9"/>
      <c r="AQ61" s="9"/>
      <c r="AR61" s="9"/>
      <c r="AS61" s="9"/>
      <c r="AT61" s="9"/>
      <c r="AU61" s="9"/>
      <c r="AV61" s="9"/>
      <c r="AW61" s="9"/>
      <c r="AX61" s="9"/>
      <c r="AY61" s="9"/>
      <c r="AZ61" s="9"/>
      <c r="BA61" s="9"/>
      <c r="BB61" s="9"/>
      <c r="BC61" s="9"/>
      <c r="BD61" s="9"/>
    </row>
    <row r="62" ht="15.75" customHeight="1">
      <c r="A62" s="9" t="s">
        <v>632</v>
      </c>
      <c r="B62" s="9" t="s">
        <v>81</v>
      </c>
      <c r="C62" s="9"/>
      <c r="D62" s="9"/>
      <c r="E62" s="9" t="s">
        <v>82</v>
      </c>
      <c r="F62" s="9"/>
      <c r="G62" s="9"/>
      <c r="H62" s="9"/>
      <c r="I62" s="9"/>
      <c r="J62" s="9"/>
      <c r="K62" s="9"/>
      <c r="L62" s="9"/>
      <c r="M62" s="9"/>
      <c r="N62" s="9"/>
      <c r="O62" s="9"/>
      <c r="P62" s="9"/>
      <c r="Q62" s="9"/>
      <c r="R62" s="9"/>
      <c r="S62" s="9" t="s">
        <v>633</v>
      </c>
      <c r="T62" s="9"/>
      <c r="U62" s="9" t="s">
        <v>85</v>
      </c>
      <c r="V62" s="9" t="s">
        <v>634</v>
      </c>
      <c r="W62" s="9" t="s">
        <v>87</v>
      </c>
      <c r="X62" s="9" t="s">
        <v>635</v>
      </c>
      <c r="Y62" s="9" t="s">
        <v>636</v>
      </c>
      <c r="Z62" s="9" t="s">
        <v>637</v>
      </c>
      <c r="AA62" s="9" t="s">
        <v>638</v>
      </c>
      <c r="AB62" s="9"/>
      <c r="AC62" s="9"/>
      <c r="AD62" s="9" t="s">
        <v>639</v>
      </c>
      <c r="AE62" s="9" t="s">
        <v>632</v>
      </c>
      <c r="AF62" s="9" t="s">
        <v>640</v>
      </c>
      <c r="AG62" s="37"/>
      <c r="AH62" s="37"/>
      <c r="AI62" s="9" t="s">
        <v>97</v>
      </c>
      <c r="AJ62" s="9" t="s">
        <v>97</v>
      </c>
      <c r="AK62" s="9" t="s">
        <v>97</v>
      </c>
      <c r="AL62" s="9" t="s">
        <v>97</v>
      </c>
      <c r="AM62" s="9" t="s">
        <v>98</v>
      </c>
      <c r="AN62" s="9"/>
      <c r="AO62" s="9"/>
      <c r="AP62" s="9"/>
      <c r="AQ62" s="9"/>
      <c r="AR62" s="9"/>
      <c r="AS62" s="9"/>
      <c r="AT62" s="9"/>
      <c r="AU62" s="9"/>
      <c r="AV62" s="9"/>
      <c r="AW62" s="9"/>
      <c r="AX62" s="9"/>
      <c r="AY62" s="9"/>
      <c r="AZ62" s="9"/>
      <c r="BA62" s="9"/>
      <c r="BB62" s="9"/>
      <c r="BC62" s="9"/>
      <c r="BD62" s="9"/>
    </row>
    <row r="63" ht="15.75" customHeight="1">
      <c r="A63" s="9" t="s">
        <v>80</v>
      </c>
      <c r="B63" s="9" t="s">
        <v>81</v>
      </c>
      <c r="C63" s="9"/>
      <c r="D63" s="9"/>
      <c r="E63" s="9"/>
      <c r="F63" s="9"/>
      <c r="G63" s="9"/>
      <c r="H63" s="9"/>
      <c r="I63" s="9"/>
      <c r="J63" s="9"/>
      <c r="K63" s="9"/>
      <c r="L63" s="9"/>
      <c r="M63" s="9"/>
      <c r="N63" s="9"/>
      <c r="O63" s="9"/>
      <c r="P63" s="9"/>
      <c r="Q63" s="9"/>
      <c r="R63" s="9"/>
      <c r="S63" s="9" t="s">
        <v>641</v>
      </c>
      <c r="T63" s="9"/>
      <c r="U63" s="9" t="s">
        <v>85</v>
      </c>
      <c r="V63" s="9" t="s">
        <v>642</v>
      </c>
      <c r="W63" s="9" t="s">
        <v>87</v>
      </c>
      <c r="X63" s="9" t="s">
        <v>643</v>
      </c>
      <c r="Y63" s="9" t="s">
        <v>644</v>
      </c>
      <c r="Z63" s="9" t="s">
        <v>645</v>
      </c>
      <c r="AA63" s="9" t="s">
        <v>646</v>
      </c>
      <c r="AB63" s="9"/>
      <c r="AC63" s="9"/>
      <c r="AD63" s="9" t="s">
        <v>647</v>
      </c>
      <c r="AE63" s="9" t="s">
        <v>80</v>
      </c>
      <c r="AF63" s="9" t="s">
        <v>648</v>
      </c>
      <c r="AG63" s="37"/>
      <c r="AH63" s="37"/>
      <c r="AI63" s="9" t="s">
        <v>97</v>
      </c>
      <c r="AJ63" s="9" t="s">
        <v>97</v>
      </c>
      <c r="AK63" s="9" t="s">
        <v>97</v>
      </c>
      <c r="AL63" s="9" t="s">
        <v>97</v>
      </c>
      <c r="AM63" s="9" t="s">
        <v>98</v>
      </c>
      <c r="AN63" s="9"/>
      <c r="AO63" s="9"/>
      <c r="AP63" s="9"/>
      <c r="AQ63" s="9"/>
      <c r="AR63" s="9"/>
      <c r="AS63" s="9"/>
      <c r="AT63" s="9"/>
      <c r="AU63" s="9"/>
      <c r="AV63" s="9"/>
      <c r="AW63" s="9"/>
      <c r="AX63" s="9"/>
      <c r="AY63" s="9"/>
      <c r="AZ63" s="9"/>
      <c r="BA63" s="9"/>
      <c r="BB63" s="9"/>
      <c r="BC63" s="9"/>
      <c r="BD63" s="9"/>
    </row>
    <row r="64" ht="15.75" customHeight="1">
      <c r="A64" s="9" t="s">
        <v>605</v>
      </c>
      <c r="B64" s="9" t="s">
        <v>81</v>
      </c>
      <c r="C64" s="9"/>
      <c r="D64" s="9"/>
      <c r="E64" s="9"/>
      <c r="F64" s="9"/>
      <c r="G64" s="9"/>
      <c r="H64" s="9"/>
      <c r="I64" s="9"/>
      <c r="J64" s="9"/>
      <c r="K64" s="9"/>
      <c r="L64" s="9"/>
      <c r="M64" s="9"/>
      <c r="N64" s="9"/>
      <c r="O64" s="9"/>
      <c r="P64" s="9"/>
      <c r="Q64" s="9"/>
      <c r="R64" s="9"/>
      <c r="S64" s="9" t="s">
        <v>649</v>
      </c>
      <c r="T64" s="9"/>
      <c r="U64" s="9" t="s">
        <v>85</v>
      </c>
      <c r="V64" s="9" t="s">
        <v>650</v>
      </c>
      <c r="W64" s="9" t="s">
        <v>87</v>
      </c>
      <c r="X64" s="9"/>
      <c r="Y64" s="9"/>
      <c r="Z64" s="9"/>
      <c r="AA64" s="9" t="s">
        <v>651</v>
      </c>
      <c r="AB64" s="9"/>
      <c r="AC64" s="9"/>
      <c r="AD64" s="9" t="s">
        <v>652</v>
      </c>
      <c r="AE64" s="9" t="s">
        <v>605</v>
      </c>
      <c r="AF64" s="9" t="s">
        <v>653</v>
      </c>
      <c r="AG64" s="37"/>
      <c r="AH64" s="37"/>
      <c r="AI64" s="9" t="s">
        <v>97</v>
      </c>
      <c r="AJ64" s="9" t="s">
        <v>97</v>
      </c>
      <c r="AK64" s="9" t="s">
        <v>97</v>
      </c>
      <c r="AL64" s="9" t="s">
        <v>97</v>
      </c>
      <c r="AM64" s="9" t="s">
        <v>98</v>
      </c>
      <c r="AN64" s="9"/>
      <c r="AO64" s="9"/>
      <c r="AP64" s="9"/>
      <c r="AQ64" s="9"/>
      <c r="AR64" s="9"/>
      <c r="AS64" s="9"/>
      <c r="AT64" s="9"/>
      <c r="AU64" s="9"/>
      <c r="AV64" s="9"/>
      <c r="AW64" s="9"/>
      <c r="AX64" s="9"/>
      <c r="AY64" s="9"/>
      <c r="AZ64" s="9"/>
      <c r="BA64" s="9"/>
      <c r="BB64" s="9"/>
      <c r="BC64" s="9"/>
      <c r="BD64" s="9"/>
    </row>
    <row r="65" ht="15.75" customHeight="1">
      <c r="A65" s="9" t="s">
        <v>217</v>
      </c>
      <c r="B65" s="9" t="s">
        <v>81</v>
      </c>
      <c r="C65" s="9"/>
      <c r="D65" s="9"/>
      <c r="E65" s="9" t="s">
        <v>82</v>
      </c>
      <c r="F65" s="9"/>
      <c r="G65" s="9"/>
      <c r="H65" s="9"/>
      <c r="I65" s="9"/>
      <c r="J65" s="9"/>
      <c r="K65" s="9"/>
      <c r="L65" s="9"/>
      <c r="M65" s="9"/>
      <c r="N65" s="9"/>
      <c r="O65" s="9"/>
      <c r="P65" s="9"/>
      <c r="Q65" s="9"/>
      <c r="R65" s="9"/>
      <c r="S65" s="9" t="s">
        <v>436</v>
      </c>
      <c r="T65" s="9"/>
      <c r="U65" s="9" t="s">
        <v>85</v>
      </c>
      <c r="V65" s="9" t="s">
        <v>654</v>
      </c>
      <c r="W65" s="9" t="s">
        <v>87</v>
      </c>
      <c r="X65" s="9" t="s">
        <v>655</v>
      </c>
      <c r="Y65" s="9" t="s">
        <v>656</v>
      </c>
      <c r="Z65" s="9" t="s">
        <v>657</v>
      </c>
      <c r="AA65" s="9" t="s">
        <v>658</v>
      </c>
      <c r="AB65" s="9"/>
      <c r="AC65" s="9"/>
      <c r="AD65" s="9" t="s">
        <v>659</v>
      </c>
      <c r="AE65" s="9" t="s">
        <v>217</v>
      </c>
      <c r="AF65" s="9" t="s">
        <v>660</v>
      </c>
      <c r="AG65" s="37"/>
      <c r="AH65" s="37"/>
      <c r="AI65" s="9" t="s">
        <v>125</v>
      </c>
      <c r="AJ65" s="9" t="s">
        <v>661</v>
      </c>
      <c r="AK65" s="9" t="s">
        <v>662</v>
      </c>
      <c r="AL65" s="9" t="s">
        <v>663</v>
      </c>
      <c r="AM65" s="9" t="s">
        <v>98</v>
      </c>
      <c r="AN65" s="9"/>
      <c r="AO65" s="9"/>
      <c r="AP65" s="9"/>
      <c r="AQ65" s="9"/>
      <c r="AR65" s="9"/>
      <c r="AS65" s="9"/>
      <c r="AT65" s="9"/>
      <c r="AU65" s="9"/>
      <c r="AV65" s="9"/>
      <c r="AW65" s="9"/>
      <c r="AX65" s="9"/>
      <c r="AY65" s="9"/>
      <c r="AZ65" s="9"/>
      <c r="BA65" s="9"/>
      <c r="BB65" s="9"/>
      <c r="BC65" s="9"/>
      <c r="BD65" s="9"/>
    </row>
    <row r="66" ht="15.75" customHeight="1">
      <c r="A66" s="9" t="s">
        <v>665</v>
      </c>
      <c r="B66" s="9" t="s">
        <v>81</v>
      </c>
      <c r="C66" s="9"/>
      <c r="D66" s="9"/>
      <c r="E66" s="9" t="s">
        <v>82</v>
      </c>
      <c r="F66" s="9"/>
      <c r="G66" s="9"/>
      <c r="H66" s="9"/>
      <c r="I66" s="9"/>
      <c r="J66" s="9"/>
      <c r="K66" s="9"/>
      <c r="L66" s="9"/>
      <c r="M66" s="9"/>
      <c r="N66" s="9"/>
      <c r="O66" s="9"/>
      <c r="P66" s="9"/>
      <c r="Q66" s="9"/>
      <c r="R66" s="9"/>
      <c r="S66" s="9" t="s">
        <v>667</v>
      </c>
      <c r="T66" s="9"/>
      <c r="U66" s="9" t="s">
        <v>85</v>
      </c>
      <c r="V66" s="9" t="s">
        <v>668</v>
      </c>
      <c r="W66" s="9" t="s">
        <v>87</v>
      </c>
      <c r="X66" s="9" t="s">
        <v>669</v>
      </c>
      <c r="Y66" s="9" t="s">
        <v>670</v>
      </c>
      <c r="Z66" s="9" t="s">
        <v>671</v>
      </c>
      <c r="AA66" s="9" t="s">
        <v>672</v>
      </c>
      <c r="AB66" s="9" t="s">
        <v>673</v>
      </c>
      <c r="AC66" s="9"/>
      <c r="AD66" s="9" t="s">
        <v>674</v>
      </c>
      <c r="AE66" s="9" t="s">
        <v>665</v>
      </c>
      <c r="AF66" s="9" t="s">
        <v>675</v>
      </c>
      <c r="AG66" s="37"/>
      <c r="AH66" s="37"/>
      <c r="AI66" s="9" t="s">
        <v>676</v>
      </c>
      <c r="AJ66" s="9" t="s">
        <v>226</v>
      </c>
      <c r="AK66" s="9" t="s">
        <v>251</v>
      </c>
      <c r="AL66" s="9" t="s">
        <v>97</v>
      </c>
      <c r="AM66" s="9" t="s">
        <v>98</v>
      </c>
      <c r="AN66" s="9"/>
      <c r="AO66" s="9"/>
      <c r="AP66" s="9"/>
      <c r="AQ66" s="9"/>
      <c r="AR66" s="9"/>
      <c r="AS66" s="9"/>
      <c r="AT66" s="9"/>
      <c r="AU66" s="9"/>
      <c r="AV66" s="9"/>
      <c r="AW66" s="9"/>
      <c r="AX66" s="9"/>
      <c r="AY66" s="9"/>
      <c r="AZ66" s="9"/>
      <c r="BA66" s="9"/>
      <c r="BB66" s="9"/>
      <c r="BC66" s="9"/>
      <c r="BD66" s="9"/>
    </row>
    <row r="67" ht="15.75" customHeight="1">
      <c r="A67" s="9" t="s">
        <v>230</v>
      </c>
      <c r="B67" s="9" t="s">
        <v>81</v>
      </c>
      <c r="C67" s="9"/>
      <c r="D67" s="9"/>
      <c r="E67" s="9"/>
      <c r="F67" s="9"/>
      <c r="G67" s="9"/>
      <c r="H67" s="9"/>
      <c r="I67" s="9"/>
      <c r="J67" s="9"/>
      <c r="K67" s="9"/>
      <c r="L67" s="9"/>
      <c r="M67" s="9"/>
      <c r="N67" s="9"/>
      <c r="O67" s="9"/>
      <c r="P67" s="9"/>
      <c r="Q67" s="9"/>
      <c r="R67" s="9"/>
      <c r="S67" s="9" t="s">
        <v>677</v>
      </c>
      <c r="T67" s="9"/>
      <c r="U67" s="9" t="s">
        <v>85</v>
      </c>
      <c r="V67" s="9" t="s">
        <v>678</v>
      </c>
      <c r="W67" s="9" t="s">
        <v>87</v>
      </c>
      <c r="X67" s="9" t="s">
        <v>679</v>
      </c>
      <c r="Y67" s="9" t="s">
        <v>680</v>
      </c>
      <c r="Z67" s="9" t="s">
        <v>681</v>
      </c>
      <c r="AA67" s="9" t="s">
        <v>682</v>
      </c>
      <c r="AB67" s="9"/>
      <c r="AC67" s="9" t="s">
        <v>683</v>
      </c>
      <c r="AD67" s="9" t="s">
        <v>325</v>
      </c>
      <c r="AE67" s="9" t="s">
        <v>230</v>
      </c>
      <c r="AF67" s="9" t="s">
        <v>684</v>
      </c>
      <c r="AG67" s="37"/>
      <c r="AH67" s="37"/>
      <c r="AI67" s="9" t="s">
        <v>685</v>
      </c>
      <c r="AJ67" s="9" t="s">
        <v>686</v>
      </c>
      <c r="AK67" s="9" t="s">
        <v>146</v>
      </c>
      <c r="AL67" s="9" t="s">
        <v>559</v>
      </c>
      <c r="AM67" s="9" t="s">
        <v>98</v>
      </c>
      <c r="AN67" s="9"/>
      <c r="AO67" s="9"/>
      <c r="AP67" s="9"/>
      <c r="AQ67" s="9"/>
      <c r="AR67" s="9"/>
      <c r="AS67" s="9"/>
      <c r="AT67" s="9"/>
      <c r="AU67" s="9"/>
      <c r="AV67" s="9"/>
      <c r="AW67" s="9"/>
      <c r="AX67" s="9"/>
      <c r="AY67" s="9"/>
      <c r="AZ67" s="9"/>
      <c r="BA67" s="9"/>
      <c r="BB67" s="9"/>
      <c r="BC67" s="9"/>
      <c r="BD67" s="9"/>
    </row>
    <row r="68" ht="15.75" customHeight="1">
      <c r="A68" s="9" t="s">
        <v>605</v>
      </c>
      <c r="B68" s="9" t="s">
        <v>81</v>
      </c>
      <c r="C68" s="9"/>
      <c r="D68" s="9"/>
      <c r="E68" s="9"/>
      <c r="F68" s="9"/>
      <c r="G68" s="9"/>
      <c r="H68" s="9"/>
      <c r="I68" s="9"/>
      <c r="J68" s="9"/>
      <c r="K68" s="9"/>
      <c r="L68" s="9"/>
      <c r="M68" s="9"/>
      <c r="N68" s="9"/>
      <c r="O68" s="9"/>
      <c r="P68" s="9"/>
      <c r="Q68" s="9"/>
      <c r="R68" s="9"/>
      <c r="S68" s="9" t="s">
        <v>687</v>
      </c>
      <c r="T68" s="9"/>
      <c r="U68" s="9" t="s">
        <v>85</v>
      </c>
      <c r="V68" s="9" t="s">
        <v>688</v>
      </c>
      <c r="W68" s="9" t="s">
        <v>87</v>
      </c>
      <c r="X68" s="9" t="s">
        <v>689</v>
      </c>
      <c r="Y68" s="9"/>
      <c r="Z68" s="9" t="s">
        <v>690</v>
      </c>
      <c r="AA68" s="9" t="s">
        <v>691</v>
      </c>
      <c r="AB68" s="9"/>
      <c r="AC68" s="9"/>
      <c r="AD68" s="9" t="s">
        <v>692</v>
      </c>
      <c r="AE68" s="9" t="s">
        <v>605</v>
      </c>
      <c r="AF68" s="9" t="s">
        <v>693</v>
      </c>
      <c r="AG68" s="37"/>
      <c r="AH68" s="37"/>
      <c r="AI68" s="9" t="s">
        <v>97</v>
      </c>
      <c r="AJ68" s="9" t="s">
        <v>97</v>
      </c>
      <c r="AK68" s="9" t="s">
        <v>97</v>
      </c>
      <c r="AL68" s="9" t="s">
        <v>97</v>
      </c>
      <c r="AM68" s="9" t="s">
        <v>98</v>
      </c>
      <c r="AN68" s="9"/>
      <c r="AO68" s="9"/>
      <c r="AP68" s="9"/>
      <c r="AQ68" s="9"/>
      <c r="AR68" s="9"/>
      <c r="AS68" s="9"/>
      <c r="AT68" s="9"/>
      <c r="AU68" s="9"/>
      <c r="AV68" s="9"/>
      <c r="AW68" s="9"/>
      <c r="AX68" s="9"/>
      <c r="AY68" s="9"/>
      <c r="AZ68" s="9"/>
      <c r="BA68" s="9"/>
      <c r="BB68" s="9"/>
      <c r="BC68" s="9"/>
      <c r="BD68" s="9"/>
    </row>
    <row r="69" ht="15.75" customHeight="1">
      <c r="A69" s="9" t="s">
        <v>694</v>
      </c>
      <c r="B69" s="9" t="s">
        <v>81</v>
      </c>
      <c r="C69" s="9"/>
      <c r="D69" s="9"/>
      <c r="E69" s="9" t="s">
        <v>82</v>
      </c>
      <c r="F69" s="9"/>
      <c r="G69" s="9"/>
      <c r="H69" s="9"/>
      <c r="I69" s="9"/>
      <c r="J69" s="9"/>
      <c r="K69" s="9"/>
      <c r="L69" s="9"/>
      <c r="M69" s="9"/>
      <c r="N69" s="9"/>
      <c r="O69" s="9"/>
      <c r="P69" s="9"/>
      <c r="Q69" s="9"/>
      <c r="R69" s="9"/>
      <c r="S69" s="9" t="s">
        <v>695</v>
      </c>
      <c r="T69" s="9"/>
      <c r="U69" s="9" t="s">
        <v>115</v>
      </c>
      <c r="V69" s="9" t="s">
        <v>696</v>
      </c>
      <c r="W69" s="9" t="s">
        <v>87</v>
      </c>
      <c r="X69" s="9" t="s">
        <v>697</v>
      </c>
      <c r="Y69" s="9" t="s">
        <v>698</v>
      </c>
      <c r="Z69" s="9" t="s">
        <v>699</v>
      </c>
      <c r="AA69" s="9" t="s">
        <v>700</v>
      </c>
      <c r="AB69" s="9" t="s">
        <v>701</v>
      </c>
      <c r="AC69" s="9"/>
      <c r="AD69" s="9" t="s">
        <v>702</v>
      </c>
      <c r="AE69" s="9" t="s">
        <v>694</v>
      </c>
      <c r="AF69" s="9" t="s">
        <v>703</v>
      </c>
      <c r="AG69" s="37"/>
      <c r="AH69" s="37"/>
      <c r="AI69" s="9" t="s">
        <v>125</v>
      </c>
      <c r="AJ69" s="9" t="s">
        <v>94</v>
      </c>
      <c r="AK69" s="9" t="s">
        <v>146</v>
      </c>
      <c r="AL69" s="9" t="s">
        <v>229</v>
      </c>
      <c r="AM69" s="9" t="s">
        <v>98</v>
      </c>
      <c r="AN69" s="9"/>
      <c r="AO69" s="9"/>
      <c r="AP69" s="9"/>
      <c r="AQ69" s="9"/>
      <c r="AR69" s="9"/>
      <c r="AS69" s="9"/>
      <c r="AT69" s="9"/>
      <c r="AU69" s="9"/>
      <c r="AV69" s="9"/>
      <c r="AW69" s="9"/>
      <c r="AX69" s="9"/>
      <c r="AY69" s="9"/>
      <c r="AZ69" s="9"/>
      <c r="BA69" s="9"/>
      <c r="BB69" s="9"/>
      <c r="BC69" s="9"/>
      <c r="BD69" s="9"/>
    </row>
    <row r="70" ht="15.75" customHeight="1">
      <c r="A70" s="9" t="s">
        <v>704</v>
      </c>
      <c r="B70" s="9" t="s">
        <v>81</v>
      </c>
      <c r="C70" s="9"/>
      <c r="D70" s="9"/>
      <c r="E70" s="9" t="s">
        <v>82</v>
      </c>
      <c r="F70" s="9"/>
      <c r="G70" s="9"/>
      <c r="H70" s="9"/>
      <c r="I70" s="9"/>
      <c r="J70" s="9"/>
      <c r="K70" s="9"/>
      <c r="L70" s="9"/>
      <c r="M70" s="9"/>
      <c r="N70" s="9"/>
      <c r="O70" s="9"/>
      <c r="P70" s="9"/>
      <c r="Q70" s="9"/>
      <c r="R70" s="9"/>
      <c r="S70" s="9" t="s">
        <v>705</v>
      </c>
      <c r="T70" s="9"/>
      <c r="U70" s="9" t="s">
        <v>85</v>
      </c>
      <c r="V70" s="9" t="s">
        <v>706</v>
      </c>
      <c r="W70" s="9" t="s">
        <v>87</v>
      </c>
      <c r="X70" s="9" t="s">
        <v>707</v>
      </c>
      <c r="Y70" s="9" t="s">
        <v>708</v>
      </c>
      <c r="Z70" s="9" t="s">
        <v>709</v>
      </c>
      <c r="AA70" s="9" t="s">
        <v>710</v>
      </c>
      <c r="AB70" s="9"/>
      <c r="AC70" s="9" t="s">
        <v>711</v>
      </c>
      <c r="AD70" s="9" t="s">
        <v>712</v>
      </c>
      <c r="AE70" s="9" t="s">
        <v>704</v>
      </c>
      <c r="AF70" s="9" t="s">
        <v>713</v>
      </c>
      <c r="AG70" s="37"/>
      <c r="AH70" s="37"/>
      <c r="AI70" s="9" t="s">
        <v>97</v>
      </c>
      <c r="AJ70" s="9" t="s">
        <v>97</v>
      </c>
      <c r="AK70" s="9" t="s">
        <v>97</v>
      </c>
      <c r="AL70" s="9" t="s">
        <v>97</v>
      </c>
      <c r="AM70" s="9" t="s">
        <v>98</v>
      </c>
      <c r="AN70" s="9"/>
      <c r="AO70" s="9"/>
      <c r="AP70" s="9"/>
      <c r="AQ70" s="9"/>
      <c r="AR70" s="9"/>
      <c r="AS70" s="9"/>
      <c r="AT70" s="9"/>
      <c r="AU70" s="9"/>
      <c r="AV70" s="9"/>
      <c r="AW70" s="9"/>
      <c r="AX70" s="9"/>
      <c r="AY70" s="9"/>
      <c r="AZ70" s="9"/>
      <c r="BA70" s="9"/>
      <c r="BB70" s="9"/>
      <c r="BC70" s="9"/>
      <c r="BD70" s="9"/>
    </row>
    <row r="71" ht="15.75" customHeight="1">
      <c r="A71" s="9" t="s">
        <v>665</v>
      </c>
      <c r="B71" s="9" t="s">
        <v>81</v>
      </c>
      <c r="C71" s="9"/>
      <c r="D71" s="9"/>
      <c r="E71" s="9" t="s">
        <v>82</v>
      </c>
      <c r="F71" s="9"/>
      <c r="G71" s="9"/>
      <c r="H71" s="9"/>
      <c r="I71" s="9"/>
      <c r="J71" s="9"/>
      <c r="K71" s="9"/>
      <c r="L71" s="9"/>
      <c r="M71" s="9"/>
      <c r="N71" s="9"/>
      <c r="O71" s="9"/>
      <c r="P71" s="9"/>
      <c r="Q71" s="9"/>
      <c r="R71" s="9"/>
      <c r="S71" s="9" t="s">
        <v>667</v>
      </c>
      <c r="T71" s="9"/>
      <c r="U71" s="9" t="s">
        <v>85</v>
      </c>
      <c r="V71" s="9" t="s">
        <v>714</v>
      </c>
      <c r="W71" s="9" t="s">
        <v>87</v>
      </c>
      <c r="X71" s="9" t="s">
        <v>669</v>
      </c>
      <c r="Y71" s="9" t="s">
        <v>715</v>
      </c>
      <c r="Z71" s="9" t="s">
        <v>716</v>
      </c>
      <c r="AA71" s="9" t="s">
        <v>672</v>
      </c>
      <c r="AB71" s="9" t="s">
        <v>673</v>
      </c>
      <c r="AC71" s="9"/>
      <c r="AD71" s="9" t="s">
        <v>674</v>
      </c>
      <c r="AE71" s="9" t="s">
        <v>665</v>
      </c>
      <c r="AF71" s="9" t="s">
        <v>675</v>
      </c>
      <c r="AG71" s="37"/>
      <c r="AH71" s="37"/>
      <c r="AI71" s="9" t="s">
        <v>676</v>
      </c>
      <c r="AJ71" s="9" t="s">
        <v>226</v>
      </c>
      <c r="AK71" s="9" t="s">
        <v>251</v>
      </c>
      <c r="AL71" s="9" t="s">
        <v>97</v>
      </c>
      <c r="AM71" s="9" t="s">
        <v>98</v>
      </c>
      <c r="AN71" s="9"/>
      <c r="AO71" s="9"/>
      <c r="AP71" s="9"/>
      <c r="AQ71" s="9"/>
      <c r="AR71" s="9"/>
      <c r="AS71" s="9"/>
      <c r="AT71" s="9"/>
      <c r="AU71" s="9"/>
      <c r="AV71" s="9"/>
      <c r="AW71" s="9"/>
      <c r="AX71" s="9"/>
      <c r="AY71" s="9"/>
      <c r="AZ71" s="9"/>
      <c r="BA71" s="9"/>
      <c r="BB71" s="9"/>
      <c r="BC71" s="9"/>
      <c r="BD71" s="9"/>
    </row>
    <row r="72" ht="15.75" customHeight="1">
      <c r="A72" s="9" t="s">
        <v>261</v>
      </c>
      <c r="B72" s="9" t="s">
        <v>81</v>
      </c>
      <c r="C72" s="9"/>
      <c r="D72" s="9"/>
      <c r="E72" s="9" t="s">
        <v>82</v>
      </c>
      <c r="F72" s="9"/>
      <c r="G72" s="9"/>
      <c r="H72" s="9"/>
      <c r="I72" s="9"/>
      <c r="J72" s="9"/>
      <c r="K72" s="9"/>
      <c r="L72" s="9"/>
      <c r="M72" s="9"/>
      <c r="N72" s="9"/>
      <c r="O72" s="9"/>
      <c r="P72" s="9"/>
      <c r="Q72" s="9"/>
      <c r="R72" s="9"/>
      <c r="S72" s="9" t="s">
        <v>262</v>
      </c>
      <c r="T72" s="9"/>
      <c r="U72" s="9" t="s">
        <v>85</v>
      </c>
      <c r="V72" s="9" t="s">
        <v>717</v>
      </c>
      <c r="W72" s="9" t="s">
        <v>87</v>
      </c>
      <c r="X72" s="9" t="s">
        <v>718</v>
      </c>
      <c r="Y72" s="9" t="s">
        <v>719</v>
      </c>
      <c r="Z72" s="9" t="s">
        <v>720</v>
      </c>
      <c r="AA72" s="9" t="s">
        <v>721</v>
      </c>
      <c r="AB72" s="9"/>
      <c r="AC72" s="9"/>
      <c r="AD72" s="9" t="s">
        <v>722</v>
      </c>
      <c r="AE72" s="9" t="s">
        <v>261</v>
      </c>
      <c r="AF72" s="9" t="s">
        <v>723</v>
      </c>
      <c r="AG72" s="37"/>
      <c r="AH72" s="37"/>
      <c r="AI72" s="9" t="s">
        <v>145</v>
      </c>
      <c r="AJ72" s="9"/>
      <c r="AK72" s="9" t="s">
        <v>146</v>
      </c>
      <c r="AL72" s="9" t="s">
        <v>97</v>
      </c>
      <c r="AM72" s="9" t="s">
        <v>98</v>
      </c>
      <c r="AN72" s="9"/>
      <c r="AO72" s="9"/>
      <c r="AP72" s="9"/>
      <c r="AQ72" s="9"/>
      <c r="AR72" s="9"/>
      <c r="AS72" s="9"/>
      <c r="AT72" s="9"/>
      <c r="AU72" s="9"/>
      <c r="AV72" s="9"/>
      <c r="AW72" s="9"/>
      <c r="AX72" s="9"/>
      <c r="AY72" s="9"/>
      <c r="AZ72" s="9"/>
      <c r="BA72" s="9"/>
      <c r="BB72" s="9"/>
      <c r="BC72" s="9"/>
      <c r="BD72" s="9"/>
    </row>
    <row r="73" ht="15.75" customHeight="1">
      <c r="A73" s="9" t="s">
        <v>724</v>
      </c>
      <c r="B73" s="9" t="s">
        <v>81</v>
      </c>
      <c r="C73" s="9"/>
      <c r="D73" s="9"/>
      <c r="E73" s="9" t="s">
        <v>82</v>
      </c>
      <c r="F73" s="9"/>
      <c r="G73" s="9"/>
      <c r="H73" s="9"/>
      <c r="I73" s="9"/>
      <c r="J73" s="9"/>
      <c r="K73" s="9"/>
      <c r="L73" s="9"/>
      <c r="M73" s="9"/>
      <c r="N73" s="9"/>
      <c r="O73" s="9"/>
      <c r="P73" s="9"/>
      <c r="Q73" s="9"/>
      <c r="R73" s="9"/>
      <c r="S73" s="9" t="s">
        <v>725</v>
      </c>
      <c r="T73" s="9"/>
      <c r="U73" s="9" t="s">
        <v>115</v>
      </c>
      <c r="V73" s="9" t="s">
        <v>726</v>
      </c>
      <c r="W73" s="9" t="s">
        <v>87</v>
      </c>
      <c r="X73" s="9" t="s">
        <v>727</v>
      </c>
      <c r="Y73" s="9"/>
      <c r="Z73" s="9" t="s">
        <v>728</v>
      </c>
      <c r="AA73" s="9" t="s">
        <v>729</v>
      </c>
      <c r="AB73" s="9"/>
      <c r="AC73" s="9"/>
      <c r="AD73" s="9" t="s">
        <v>730</v>
      </c>
      <c r="AE73" s="9" t="s">
        <v>724</v>
      </c>
      <c r="AF73" s="9" t="s">
        <v>731</v>
      </c>
      <c r="AG73" s="37"/>
      <c r="AH73" s="37"/>
      <c r="AI73" s="9" t="s">
        <v>97</v>
      </c>
      <c r="AJ73" s="9" t="s">
        <v>97</v>
      </c>
      <c r="AK73" s="9" t="s">
        <v>97</v>
      </c>
      <c r="AL73" s="9" t="s">
        <v>97</v>
      </c>
      <c r="AM73" s="9" t="s">
        <v>98</v>
      </c>
      <c r="AN73" s="9"/>
      <c r="AO73" s="9"/>
      <c r="AP73" s="9"/>
      <c r="AQ73" s="9"/>
      <c r="AR73" s="9"/>
      <c r="AS73" s="9"/>
      <c r="AT73" s="9"/>
      <c r="AU73" s="9"/>
      <c r="AV73" s="9"/>
      <c r="AW73" s="9"/>
      <c r="AX73" s="9"/>
      <c r="AY73" s="9"/>
      <c r="AZ73" s="9"/>
      <c r="BA73" s="9"/>
      <c r="BB73" s="9"/>
      <c r="BC73" s="9"/>
      <c r="BD73" s="9"/>
    </row>
    <row r="74" ht="15.75" customHeight="1">
      <c r="A74" s="9" t="s">
        <v>80</v>
      </c>
      <c r="B74" s="9" t="s">
        <v>81</v>
      </c>
      <c r="C74" s="9"/>
      <c r="D74" s="9"/>
      <c r="E74" s="9"/>
      <c r="F74" s="9"/>
      <c r="G74" s="9"/>
      <c r="H74" s="9"/>
      <c r="I74" s="9"/>
      <c r="J74" s="9"/>
      <c r="K74" s="9"/>
      <c r="L74" s="9"/>
      <c r="M74" s="9"/>
      <c r="N74" s="9"/>
      <c r="O74" s="9"/>
      <c r="P74" s="9"/>
      <c r="Q74" s="9"/>
      <c r="R74" s="9"/>
      <c r="S74" s="9" t="s">
        <v>732</v>
      </c>
      <c r="T74" s="9"/>
      <c r="U74" s="9" t="s">
        <v>85</v>
      </c>
      <c r="V74" s="9" t="s">
        <v>733</v>
      </c>
      <c r="W74" s="9" t="s">
        <v>87</v>
      </c>
      <c r="X74" s="9" t="s">
        <v>734</v>
      </c>
      <c r="Y74" s="9" t="s">
        <v>735</v>
      </c>
      <c r="Z74" s="9" t="s">
        <v>736</v>
      </c>
      <c r="AA74" s="9" t="s">
        <v>737</v>
      </c>
      <c r="AB74" s="9"/>
      <c r="AC74" s="9"/>
      <c r="AD74" s="9" t="s">
        <v>92</v>
      </c>
      <c r="AE74" s="9" t="s">
        <v>80</v>
      </c>
      <c r="AF74" s="9" t="s">
        <v>93</v>
      </c>
      <c r="AG74" s="37"/>
      <c r="AH74" s="37"/>
      <c r="AI74" s="9" t="s">
        <v>676</v>
      </c>
      <c r="AJ74" s="9" t="s">
        <v>226</v>
      </c>
      <c r="AK74" s="9" t="s">
        <v>454</v>
      </c>
      <c r="AL74" s="9" t="s">
        <v>97</v>
      </c>
      <c r="AM74" s="9" t="s">
        <v>98</v>
      </c>
      <c r="AN74" s="9"/>
      <c r="AO74" s="9"/>
      <c r="AP74" s="9"/>
      <c r="AQ74" s="9"/>
      <c r="AR74" s="9"/>
      <c r="AS74" s="9"/>
      <c r="AT74" s="9"/>
      <c r="AU74" s="9"/>
      <c r="AV74" s="9"/>
      <c r="AW74" s="9"/>
      <c r="AX74" s="9"/>
      <c r="AY74" s="9"/>
      <c r="AZ74" s="9"/>
      <c r="BA74" s="9"/>
      <c r="BB74" s="9"/>
      <c r="BC74" s="9"/>
      <c r="BD74" s="9"/>
    </row>
    <row r="75" ht="15.75" customHeight="1">
      <c r="A75" s="9" t="s">
        <v>133</v>
      </c>
      <c r="B75" s="9" t="s">
        <v>81</v>
      </c>
      <c r="C75" s="9"/>
      <c r="D75" s="9"/>
      <c r="E75" s="9"/>
      <c r="F75" s="9"/>
      <c r="G75" s="9"/>
      <c r="H75" s="9"/>
      <c r="I75" s="9"/>
      <c r="J75" s="9"/>
      <c r="K75" s="9"/>
      <c r="L75" s="9"/>
      <c r="M75" s="9"/>
      <c r="N75" s="9"/>
      <c r="O75" s="9"/>
      <c r="P75" s="9"/>
      <c r="Q75" s="9"/>
      <c r="R75" s="9"/>
      <c r="S75" s="9" t="s">
        <v>738</v>
      </c>
      <c r="T75" s="9"/>
      <c r="U75" s="9" t="s">
        <v>85</v>
      </c>
      <c r="V75" s="9" t="s">
        <v>739</v>
      </c>
      <c r="W75" s="9" t="s">
        <v>87</v>
      </c>
      <c r="X75" s="9" t="s">
        <v>740</v>
      </c>
      <c r="Y75" s="9" t="s">
        <v>741</v>
      </c>
      <c r="Z75" s="9" t="s">
        <v>742</v>
      </c>
      <c r="AA75" s="9" t="s">
        <v>743</v>
      </c>
      <c r="AB75" s="9" t="s">
        <v>744</v>
      </c>
      <c r="AC75" s="9"/>
      <c r="AD75" s="9" t="s">
        <v>745</v>
      </c>
      <c r="AE75" s="9" t="s">
        <v>133</v>
      </c>
      <c r="AF75" s="9" t="s">
        <v>746</v>
      </c>
      <c r="AG75" s="37"/>
      <c r="AH75" s="37"/>
      <c r="AI75" s="9" t="s">
        <v>94</v>
      </c>
      <c r="AJ75" s="9" t="s">
        <v>97</v>
      </c>
      <c r="AK75" s="9" t="s">
        <v>96</v>
      </c>
      <c r="AL75" s="9" t="s">
        <v>229</v>
      </c>
      <c r="AM75" s="9" t="s">
        <v>98</v>
      </c>
      <c r="AN75" s="9"/>
      <c r="AO75" s="9"/>
      <c r="AP75" s="9"/>
      <c r="AQ75" s="9"/>
      <c r="AR75" s="9"/>
      <c r="AS75" s="9"/>
      <c r="AT75" s="9"/>
      <c r="AU75" s="9"/>
      <c r="AV75" s="9"/>
      <c r="AW75" s="9"/>
      <c r="AX75" s="9"/>
      <c r="AY75" s="9"/>
      <c r="AZ75" s="9"/>
      <c r="BA75" s="9"/>
      <c r="BB75" s="9"/>
      <c r="BC75" s="9"/>
      <c r="BD75" s="9"/>
    </row>
    <row r="76" ht="15.75" customHeight="1">
      <c r="A76" s="9" t="s">
        <v>80</v>
      </c>
      <c r="B76" s="9" t="s">
        <v>81</v>
      </c>
      <c r="C76" s="9"/>
      <c r="D76" s="9"/>
      <c r="E76" s="9"/>
      <c r="F76" s="9"/>
      <c r="G76" s="9"/>
      <c r="H76" s="9"/>
      <c r="I76" s="9"/>
      <c r="J76" s="9"/>
      <c r="K76" s="9"/>
      <c r="L76" s="9"/>
      <c r="M76" s="9"/>
      <c r="N76" s="9"/>
      <c r="O76" s="9"/>
      <c r="P76" s="9"/>
      <c r="Q76" s="9"/>
      <c r="R76" s="9" t="s">
        <v>147</v>
      </c>
      <c r="S76" s="9" t="s">
        <v>747</v>
      </c>
      <c r="T76" s="9"/>
      <c r="U76" s="9" t="s">
        <v>85</v>
      </c>
      <c r="V76" s="9" t="s">
        <v>748</v>
      </c>
      <c r="W76" s="9" t="s">
        <v>87</v>
      </c>
      <c r="X76" s="9" t="s">
        <v>749</v>
      </c>
      <c r="Y76" s="9" t="s">
        <v>750</v>
      </c>
      <c r="Z76" s="9" t="s">
        <v>751</v>
      </c>
      <c r="AA76" s="9" t="s">
        <v>752</v>
      </c>
      <c r="AB76" s="9"/>
      <c r="AC76" s="9"/>
      <c r="AD76" s="9" t="s">
        <v>753</v>
      </c>
      <c r="AE76" s="9" t="s">
        <v>80</v>
      </c>
      <c r="AF76" s="9" t="s">
        <v>754</v>
      </c>
      <c r="AG76" s="37"/>
      <c r="AH76" s="37"/>
      <c r="AI76" s="9" t="s">
        <v>97</v>
      </c>
      <c r="AJ76" s="9" t="s">
        <v>97</v>
      </c>
      <c r="AK76" s="9" t="s">
        <v>97</v>
      </c>
      <c r="AL76" s="9" t="s">
        <v>97</v>
      </c>
      <c r="AM76" s="9" t="s">
        <v>98</v>
      </c>
      <c r="AN76" s="9"/>
      <c r="AO76" s="9"/>
      <c r="AP76" s="9"/>
      <c r="AQ76" s="9"/>
      <c r="AR76" s="9"/>
      <c r="AS76" s="9"/>
      <c r="AT76" s="9"/>
      <c r="AU76" s="9"/>
      <c r="AV76" s="9"/>
      <c r="AW76" s="9"/>
      <c r="AX76" s="9"/>
      <c r="AY76" s="9"/>
      <c r="AZ76" s="9"/>
      <c r="BA76" s="9"/>
      <c r="BB76" s="9"/>
      <c r="BC76" s="9"/>
      <c r="BD76" s="9"/>
    </row>
    <row r="77" ht="15.75" customHeight="1">
      <c r="A77" s="9" t="s">
        <v>261</v>
      </c>
      <c r="B77" s="9" t="s">
        <v>81</v>
      </c>
      <c r="C77" s="9"/>
      <c r="D77" s="9"/>
      <c r="E77" s="9"/>
      <c r="F77" s="9"/>
      <c r="G77" s="9"/>
      <c r="H77" s="9"/>
      <c r="I77" s="9"/>
      <c r="J77" s="9"/>
      <c r="K77" s="9"/>
      <c r="L77" s="9"/>
      <c r="M77" s="9"/>
      <c r="N77" s="9"/>
      <c r="O77" s="9"/>
      <c r="P77" s="9"/>
      <c r="Q77" s="9"/>
      <c r="R77" s="9" t="s">
        <v>147</v>
      </c>
      <c r="S77" s="9" t="s">
        <v>262</v>
      </c>
      <c r="T77" s="9"/>
      <c r="U77" s="9" t="s">
        <v>85</v>
      </c>
      <c r="V77" s="9" t="s">
        <v>755</v>
      </c>
      <c r="W77" s="9" t="s">
        <v>87</v>
      </c>
      <c r="X77" s="9" t="s">
        <v>756</v>
      </c>
      <c r="Y77" s="9" t="s">
        <v>757</v>
      </c>
      <c r="Z77" s="9" t="s">
        <v>758</v>
      </c>
      <c r="AA77" s="9" t="s">
        <v>759</v>
      </c>
      <c r="AB77" s="9" t="s">
        <v>760</v>
      </c>
      <c r="AC77" s="9"/>
      <c r="AD77" s="9" t="s">
        <v>761</v>
      </c>
      <c r="AE77" s="9" t="s">
        <v>261</v>
      </c>
      <c r="AF77" s="9" t="s">
        <v>762</v>
      </c>
      <c r="AG77" s="37"/>
      <c r="AH77" s="37"/>
      <c r="AI77" s="9" t="s">
        <v>145</v>
      </c>
      <c r="AJ77" s="9"/>
      <c r="AK77" s="9" t="s">
        <v>146</v>
      </c>
      <c r="AL77" s="9" t="s">
        <v>97</v>
      </c>
      <c r="AM77" s="9" t="s">
        <v>98</v>
      </c>
      <c r="AN77" s="9"/>
      <c r="AO77" s="9"/>
      <c r="AP77" s="9"/>
      <c r="AQ77" s="9"/>
      <c r="AR77" s="9"/>
      <c r="AS77" s="9"/>
      <c r="AT77" s="9"/>
      <c r="AU77" s="9"/>
      <c r="AV77" s="9"/>
      <c r="AW77" s="9"/>
      <c r="AX77" s="9"/>
      <c r="AY77" s="9"/>
      <c r="AZ77" s="9"/>
      <c r="BA77" s="9"/>
      <c r="BB77" s="9"/>
      <c r="BC77" s="9"/>
      <c r="BD77" s="9"/>
    </row>
    <row r="78" ht="15.75" customHeight="1">
      <c r="A78" s="9" t="s">
        <v>99</v>
      </c>
      <c r="B78" s="9" t="s">
        <v>81</v>
      </c>
      <c r="C78" s="9"/>
      <c r="D78" s="9"/>
      <c r="E78" s="9"/>
      <c r="F78" s="9"/>
      <c r="G78" s="9"/>
      <c r="H78" s="9"/>
      <c r="I78" s="9"/>
      <c r="J78" s="9"/>
      <c r="K78" s="9"/>
      <c r="L78" s="9"/>
      <c r="M78" s="9"/>
      <c r="N78" s="9"/>
      <c r="O78" s="9"/>
      <c r="P78" s="9"/>
      <c r="Q78" s="9"/>
      <c r="R78" s="9"/>
      <c r="S78" s="9" t="s">
        <v>763</v>
      </c>
      <c r="T78" s="9"/>
      <c r="U78" s="9" t="s">
        <v>85</v>
      </c>
      <c r="V78" s="9" t="s">
        <v>764</v>
      </c>
      <c r="W78" s="9" t="s">
        <v>87</v>
      </c>
      <c r="X78" s="9" t="s">
        <v>765</v>
      </c>
      <c r="Y78" s="9" t="s">
        <v>766</v>
      </c>
      <c r="Z78" s="9" t="s">
        <v>767</v>
      </c>
      <c r="AA78" s="9" t="s">
        <v>768</v>
      </c>
      <c r="AB78" s="9"/>
      <c r="AC78" s="9"/>
      <c r="AD78" s="9" t="s">
        <v>770</v>
      </c>
      <c r="AE78" s="9" t="s">
        <v>99</v>
      </c>
      <c r="AF78" s="9" t="s">
        <v>771</v>
      </c>
      <c r="AG78" s="37"/>
      <c r="AH78" s="37"/>
      <c r="AI78" s="9" t="s">
        <v>206</v>
      </c>
      <c r="AJ78" s="9" t="s">
        <v>97</v>
      </c>
      <c r="AK78" s="9" t="s">
        <v>454</v>
      </c>
      <c r="AL78" s="9" t="s">
        <v>559</v>
      </c>
      <c r="AM78" s="9" t="s">
        <v>98</v>
      </c>
      <c r="AN78" s="9"/>
      <c r="AO78" s="9"/>
      <c r="AP78" s="9"/>
      <c r="AQ78" s="9"/>
      <c r="AR78" s="9"/>
      <c r="AS78" s="9"/>
      <c r="AT78" s="9"/>
      <c r="AU78" s="9"/>
      <c r="AV78" s="9"/>
      <c r="AW78" s="9"/>
      <c r="AX78" s="9"/>
      <c r="AY78" s="9"/>
      <c r="AZ78" s="9"/>
      <c r="BA78" s="9"/>
      <c r="BB78" s="9"/>
      <c r="BC78" s="9"/>
      <c r="BD78" s="9"/>
    </row>
    <row r="79" ht="15.75" customHeight="1">
      <c r="A79" s="9" t="s">
        <v>378</v>
      </c>
      <c r="B79" s="9" t="s">
        <v>81</v>
      </c>
      <c r="C79" s="9"/>
      <c r="D79" s="9"/>
      <c r="E79" s="9" t="s">
        <v>82</v>
      </c>
      <c r="F79" s="9"/>
      <c r="G79" s="9"/>
      <c r="H79" s="9"/>
      <c r="I79" s="9"/>
      <c r="J79" s="9"/>
      <c r="K79" s="9"/>
      <c r="L79" s="9"/>
      <c r="M79" s="9"/>
      <c r="N79" s="9"/>
      <c r="O79" s="9"/>
      <c r="P79" s="9"/>
      <c r="Q79" s="9"/>
      <c r="R79" s="9"/>
      <c r="S79" s="9" t="s">
        <v>774</v>
      </c>
      <c r="T79" s="9"/>
      <c r="U79" s="9" t="s">
        <v>85</v>
      </c>
      <c r="V79" s="9" t="s">
        <v>775</v>
      </c>
      <c r="W79" s="9" t="s">
        <v>87</v>
      </c>
      <c r="X79" s="9" t="s">
        <v>776</v>
      </c>
      <c r="Y79" s="9" t="s">
        <v>777</v>
      </c>
      <c r="Z79" s="9" t="s">
        <v>778</v>
      </c>
      <c r="AA79" s="9" t="s">
        <v>779</v>
      </c>
      <c r="AB79" s="9"/>
      <c r="AC79" s="9"/>
      <c r="AD79" s="9" t="s">
        <v>780</v>
      </c>
      <c r="AE79" s="9" t="s">
        <v>378</v>
      </c>
      <c r="AF79" s="9" t="s">
        <v>781</v>
      </c>
      <c r="AG79" s="37"/>
      <c r="AH79" s="37"/>
      <c r="AI79" s="9" t="s">
        <v>108</v>
      </c>
      <c r="AJ79" s="9" t="s">
        <v>226</v>
      </c>
      <c r="AK79" s="9" t="s">
        <v>197</v>
      </c>
      <c r="AL79" s="9" t="s">
        <v>97</v>
      </c>
      <c r="AM79" s="9" t="s">
        <v>98</v>
      </c>
      <c r="AN79" s="9"/>
      <c r="AO79" s="9"/>
      <c r="AP79" s="9"/>
      <c r="AQ79" s="9"/>
      <c r="AR79" s="9"/>
      <c r="AS79" s="9"/>
      <c r="AT79" s="9"/>
      <c r="AU79" s="9"/>
      <c r="AV79" s="9"/>
      <c r="AW79" s="9"/>
      <c r="AX79" s="9"/>
      <c r="AY79" s="9"/>
      <c r="AZ79" s="9"/>
      <c r="BA79" s="9"/>
      <c r="BB79" s="9"/>
      <c r="BC79" s="9"/>
      <c r="BD79" s="9"/>
    </row>
    <row r="80" ht="15.75" customHeight="1">
      <c r="A80" s="9" t="s">
        <v>605</v>
      </c>
      <c r="B80" s="9" t="s">
        <v>81</v>
      </c>
      <c r="C80" s="9"/>
      <c r="D80" s="9"/>
      <c r="E80" s="9" t="s">
        <v>82</v>
      </c>
      <c r="F80" s="9"/>
      <c r="G80" s="9"/>
      <c r="H80" s="9"/>
      <c r="I80" s="9"/>
      <c r="J80" s="9"/>
      <c r="K80" s="9"/>
      <c r="L80" s="9"/>
      <c r="M80" s="9"/>
      <c r="N80" s="9"/>
      <c r="O80" s="9"/>
      <c r="P80" s="9"/>
      <c r="Q80" s="9"/>
      <c r="R80" s="9"/>
      <c r="S80" s="9" t="s">
        <v>783</v>
      </c>
      <c r="T80" s="9"/>
      <c r="U80" s="9" t="s">
        <v>85</v>
      </c>
      <c r="V80" s="9" t="s">
        <v>784</v>
      </c>
      <c r="W80" s="9" t="s">
        <v>87</v>
      </c>
      <c r="X80" s="9" t="s">
        <v>785</v>
      </c>
      <c r="Y80" s="9" t="s">
        <v>787</v>
      </c>
      <c r="Z80" s="9" t="s">
        <v>789</v>
      </c>
      <c r="AA80" s="9" t="s">
        <v>790</v>
      </c>
      <c r="AB80" s="9" t="s">
        <v>791</v>
      </c>
      <c r="AC80" s="9"/>
      <c r="AD80" s="9" t="s">
        <v>792</v>
      </c>
      <c r="AE80" s="9" t="s">
        <v>605</v>
      </c>
      <c r="AF80" s="9" t="s">
        <v>793</v>
      </c>
      <c r="AG80" s="37"/>
      <c r="AH80" s="37"/>
      <c r="AI80" s="9" t="s">
        <v>97</v>
      </c>
      <c r="AJ80" s="9" t="s">
        <v>97</v>
      </c>
      <c r="AK80" s="9" t="s">
        <v>97</v>
      </c>
      <c r="AL80" s="9" t="s">
        <v>97</v>
      </c>
      <c r="AM80" s="9" t="s">
        <v>98</v>
      </c>
      <c r="AN80" s="9"/>
      <c r="AO80" s="9"/>
      <c r="AP80" s="9"/>
      <c r="AQ80" s="9"/>
      <c r="AR80" s="9"/>
      <c r="AS80" s="9"/>
      <c r="AT80" s="9"/>
      <c r="AU80" s="9"/>
      <c r="AV80" s="9"/>
      <c r="AW80" s="9"/>
      <c r="AX80" s="9"/>
      <c r="AY80" s="9"/>
      <c r="AZ80" s="9"/>
      <c r="BA80" s="9"/>
      <c r="BB80" s="9"/>
      <c r="BC80" s="9"/>
      <c r="BD80" s="9"/>
    </row>
    <row r="81" ht="15.75" customHeight="1">
      <c r="A81" s="9" t="s">
        <v>794</v>
      </c>
      <c r="B81" s="9" t="s">
        <v>81</v>
      </c>
      <c r="C81" s="9"/>
      <c r="D81" s="9"/>
      <c r="E81" s="9"/>
      <c r="F81" s="9"/>
      <c r="G81" s="9"/>
      <c r="H81" s="9"/>
      <c r="I81" s="9"/>
      <c r="J81" s="9"/>
      <c r="K81" s="9"/>
      <c r="L81" s="9"/>
      <c r="M81" s="9"/>
      <c r="N81" s="9"/>
      <c r="O81" s="9"/>
      <c r="P81" s="9"/>
      <c r="Q81" s="9"/>
      <c r="R81" s="9"/>
      <c r="S81" s="9" t="s">
        <v>795</v>
      </c>
      <c r="T81" s="9"/>
      <c r="U81" s="9" t="s">
        <v>85</v>
      </c>
      <c r="V81" s="9" t="s">
        <v>796</v>
      </c>
      <c r="W81" s="9" t="s">
        <v>87</v>
      </c>
      <c r="X81" s="9" t="s">
        <v>797</v>
      </c>
      <c r="Y81" s="9"/>
      <c r="Z81" s="9" t="s">
        <v>798</v>
      </c>
      <c r="AA81" s="9" t="s">
        <v>799</v>
      </c>
      <c r="AB81" s="9"/>
      <c r="AC81" s="9" t="s">
        <v>800</v>
      </c>
      <c r="AD81" s="9" t="s">
        <v>801</v>
      </c>
      <c r="AE81" s="9" t="s">
        <v>794</v>
      </c>
      <c r="AF81" s="9" t="s">
        <v>802</v>
      </c>
      <c r="AG81" s="37"/>
      <c r="AH81" s="37"/>
      <c r="AI81" s="9" t="s">
        <v>97</v>
      </c>
      <c r="AJ81" s="9" t="s">
        <v>97</v>
      </c>
      <c r="AK81" s="9" t="s">
        <v>97</v>
      </c>
      <c r="AL81" s="9" t="s">
        <v>97</v>
      </c>
      <c r="AM81" s="9" t="s">
        <v>98</v>
      </c>
      <c r="AN81" s="9"/>
      <c r="AO81" s="9"/>
      <c r="AP81" s="9"/>
      <c r="AQ81" s="9"/>
      <c r="AR81" s="9"/>
      <c r="AS81" s="9"/>
      <c r="AT81" s="9"/>
      <c r="AU81" s="9"/>
      <c r="AV81" s="9"/>
      <c r="AW81" s="9"/>
      <c r="AX81" s="9"/>
      <c r="AY81" s="9"/>
      <c r="AZ81" s="9"/>
      <c r="BA81" s="9"/>
      <c r="BB81" s="9"/>
      <c r="BC81" s="9"/>
      <c r="BD81" s="9"/>
    </row>
    <row r="82" ht="15.75" customHeight="1">
      <c r="A82" s="9" t="s">
        <v>803</v>
      </c>
      <c r="B82" s="9" t="s">
        <v>81</v>
      </c>
      <c r="C82" s="9"/>
      <c r="D82" s="9"/>
      <c r="E82" s="9" t="s">
        <v>82</v>
      </c>
      <c r="F82" s="9"/>
      <c r="G82" s="9"/>
      <c r="H82" s="9"/>
      <c r="I82" s="9"/>
      <c r="J82" s="9"/>
      <c r="K82" s="9"/>
      <c r="L82" s="9"/>
      <c r="M82" s="9"/>
      <c r="N82" s="9"/>
      <c r="O82" s="9"/>
      <c r="P82" s="9"/>
      <c r="Q82" s="9"/>
      <c r="R82" s="9"/>
      <c r="S82" s="9" t="s">
        <v>804</v>
      </c>
      <c r="T82" s="9"/>
      <c r="U82" s="9" t="s">
        <v>85</v>
      </c>
      <c r="V82" s="9" t="s">
        <v>805</v>
      </c>
      <c r="W82" s="9" t="s">
        <v>87</v>
      </c>
      <c r="X82" s="9" t="s">
        <v>806</v>
      </c>
      <c r="Y82" s="9" t="s">
        <v>807</v>
      </c>
      <c r="Z82" s="9" t="s">
        <v>808</v>
      </c>
      <c r="AA82" s="9" t="s">
        <v>809</v>
      </c>
      <c r="AB82" s="9" t="s">
        <v>810</v>
      </c>
      <c r="AC82" s="9" t="s">
        <v>187</v>
      </c>
      <c r="AD82" s="9" t="s">
        <v>811</v>
      </c>
      <c r="AE82" s="9" t="s">
        <v>803</v>
      </c>
      <c r="AF82" s="9" t="s">
        <v>812</v>
      </c>
      <c r="AG82" s="37"/>
      <c r="AH82" s="37"/>
      <c r="AI82" s="9" t="s">
        <v>604</v>
      </c>
      <c r="AJ82" s="9" t="s">
        <v>97</v>
      </c>
      <c r="AK82" s="9" t="s">
        <v>146</v>
      </c>
      <c r="AL82" s="9" t="s">
        <v>229</v>
      </c>
      <c r="AM82" s="9" t="s">
        <v>98</v>
      </c>
      <c r="AN82" s="9"/>
      <c r="AO82" s="9"/>
      <c r="AP82" s="9"/>
      <c r="AQ82" s="9"/>
      <c r="AR82" s="9"/>
      <c r="AS82" s="9"/>
      <c r="AT82" s="9"/>
      <c r="AU82" s="9"/>
      <c r="AV82" s="9"/>
      <c r="AW82" s="9"/>
      <c r="AX82" s="9"/>
      <c r="AY82" s="9"/>
      <c r="AZ82" s="9"/>
      <c r="BA82" s="9"/>
      <c r="BB82" s="9"/>
      <c r="BC82" s="9"/>
      <c r="BD82" s="9"/>
    </row>
    <row r="83" ht="15.75" customHeight="1">
      <c r="A83" s="9" t="s">
        <v>803</v>
      </c>
      <c r="B83" s="9" t="s">
        <v>81</v>
      </c>
      <c r="C83" s="9"/>
      <c r="D83" s="9"/>
      <c r="E83" s="9" t="s">
        <v>82</v>
      </c>
      <c r="F83" s="9"/>
      <c r="G83" s="9"/>
      <c r="H83" s="9"/>
      <c r="I83" s="9"/>
      <c r="J83" s="9"/>
      <c r="K83" s="9"/>
      <c r="L83" s="9"/>
      <c r="M83" s="9"/>
      <c r="N83" s="9"/>
      <c r="O83" s="9"/>
      <c r="P83" s="9"/>
      <c r="Q83" s="9"/>
      <c r="R83" s="9"/>
      <c r="S83" s="9" t="s">
        <v>814</v>
      </c>
      <c r="T83" s="9"/>
      <c r="U83" s="9" t="s">
        <v>85</v>
      </c>
      <c r="V83" s="9" t="s">
        <v>816</v>
      </c>
      <c r="W83" s="9" t="s">
        <v>87</v>
      </c>
      <c r="X83" s="9" t="s">
        <v>817</v>
      </c>
      <c r="Y83" s="9" t="s">
        <v>819</v>
      </c>
      <c r="Z83" s="9" t="s">
        <v>820</v>
      </c>
      <c r="AA83" s="9" t="s">
        <v>821</v>
      </c>
      <c r="AB83" s="9" t="s">
        <v>822</v>
      </c>
      <c r="AC83" s="9"/>
      <c r="AD83" s="9" t="s">
        <v>823</v>
      </c>
      <c r="AE83" s="9" t="s">
        <v>803</v>
      </c>
      <c r="AF83" s="9" t="s">
        <v>824</v>
      </c>
      <c r="AG83" s="37"/>
      <c r="AH83" s="37"/>
      <c r="AI83" s="9" t="s">
        <v>124</v>
      </c>
      <c r="AJ83" s="9" t="s">
        <v>396</v>
      </c>
      <c r="AK83" s="9" t="s">
        <v>196</v>
      </c>
      <c r="AL83" s="9" t="s">
        <v>97</v>
      </c>
      <c r="AM83" s="9" t="s">
        <v>98</v>
      </c>
      <c r="AN83" s="9"/>
      <c r="AO83" s="9"/>
      <c r="AP83" s="9"/>
      <c r="AQ83" s="9"/>
      <c r="AR83" s="9"/>
      <c r="AS83" s="9"/>
      <c r="AT83" s="9"/>
      <c r="AU83" s="9"/>
      <c r="AV83" s="9"/>
      <c r="AW83" s="9"/>
      <c r="AX83" s="9"/>
      <c r="AY83" s="9"/>
      <c r="AZ83" s="9"/>
      <c r="BA83" s="9"/>
      <c r="BB83" s="9"/>
      <c r="BC83" s="9"/>
      <c r="BD83" s="9"/>
    </row>
    <row r="84" ht="15.75" customHeight="1">
      <c r="A84" s="9" t="s">
        <v>569</v>
      </c>
      <c r="B84" s="9" t="s">
        <v>81</v>
      </c>
      <c r="C84" s="9"/>
      <c r="D84" s="9"/>
      <c r="E84" s="9" t="s">
        <v>82</v>
      </c>
      <c r="F84" s="9"/>
      <c r="G84" s="9"/>
      <c r="H84" s="9"/>
      <c r="I84" s="9"/>
      <c r="J84" s="9"/>
      <c r="K84" s="9"/>
      <c r="L84" s="9"/>
      <c r="M84" s="9"/>
      <c r="N84" s="9"/>
      <c r="O84" s="9"/>
      <c r="P84" s="9"/>
      <c r="Q84" s="9"/>
      <c r="R84" s="9"/>
      <c r="S84" s="9" t="s">
        <v>825</v>
      </c>
      <c r="T84" s="9"/>
      <c r="U84" s="9" t="s">
        <v>85</v>
      </c>
      <c r="V84" s="9" t="s">
        <v>826</v>
      </c>
      <c r="W84" s="9" t="s">
        <v>87</v>
      </c>
      <c r="X84" s="9" t="s">
        <v>827</v>
      </c>
      <c r="Y84" s="9" t="s">
        <v>828</v>
      </c>
      <c r="Z84" s="9" t="s">
        <v>829</v>
      </c>
      <c r="AA84" s="9" t="s">
        <v>830</v>
      </c>
      <c r="AB84" s="9" t="s">
        <v>831</v>
      </c>
      <c r="AC84" s="9"/>
      <c r="AD84" s="9" t="s">
        <v>832</v>
      </c>
      <c r="AE84" s="9" t="s">
        <v>569</v>
      </c>
      <c r="AF84" s="9" t="s">
        <v>833</v>
      </c>
      <c r="AG84" s="37"/>
      <c r="AH84" s="37"/>
      <c r="AI84" s="9" t="s">
        <v>317</v>
      </c>
      <c r="AJ84" s="9" t="s">
        <v>676</v>
      </c>
      <c r="AK84" s="9" t="s">
        <v>97</v>
      </c>
      <c r="AL84" s="9" t="s">
        <v>97</v>
      </c>
      <c r="AM84" s="9" t="s">
        <v>98</v>
      </c>
      <c r="AN84" s="9"/>
      <c r="AO84" s="9"/>
      <c r="AP84" s="9"/>
      <c r="AQ84" s="9"/>
      <c r="AR84" s="9"/>
      <c r="AS84" s="9"/>
      <c r="AT84" s="9"/>
      <c r="AU84" s="9"/>
      <c r="AV84" s="9"/>
      <c r="AW84" s="9"/>
      <c r="AX84" s="9"/>
      <c r="AY84" s="9"/>
      <c r="AZ84" s="9"/>
      <c r="BA84" s="9"/>
      <c r="BB84" s="9"/>
      <c r="BC84" s="9"/>
      <c r="BD84" s="9"/>
    </row>
    <row r="85" ht="15.75" customHeight="1">
      <c r="A85" s="9" t="s">
        <v>99</v>
      </c>
      <c r="B85" s="9" t="s">
        <v>81</v>
      </c>
      <c r="C85" s="9"/>
      <c r="D85" s="9"/>
      <c r="E85" s="9"/>
      <c r="F85" s="9"/>
      <c r="G85" s="9"/>
      <c r="H85" s="9"/>
      <c r="I85" s="9"/>
      <c r="J85" s="9"/>
      <c r="K85" s="9"/>
      <c r="L85" s="9"/>
      <c r="M85" s="9"/>
      <c r="N85" s="9"/>
      <c r="O85" s="9"/>
      <c r="P85" s="9"/>
      <c r="Q85" s="9"/>
      <c r="R85" s="9"/>
      <c r="S85" s="9" t="s">
        <v>836</v>
      </c>
      <c r="T85" s="9"/>
      <c r="U85" s="9" t="s">
        <v>115</v>
      </c>
      <c r="V85" s="9" t="s">
        <v>837</v>
      </c>
      <c r="W85" s="9" t="s">
        <v>87</v>
      </c>
      <c r="X85" s="9"/>
      <c r="Y85" s="9"/>
      <c r="Z85" s="9"/>
      <c r="AA85" s="9" t="s">
        <v>838</v>
      </c>
      <c r="AB85" s="9" t="s">
        <v>839</v>
      </c>
      <c r="AC85" s="9"/>
      <c r="AD85" s="9" t="s">
        <v>840</v>
      </c>
      <c r="AE85" s="9" t="s">
        <v>99</v>
      </c>
      <c r="AF85" s="9" t="s">
        <v>841</v>
      </c>
      <c r="AG85" s="37"/>
      <c r="AH85" s="37"/>
      <c r="AI85" s="9" t="s">
        <v>97</v>
      </c>
      <c r="AJ85" s="9" t="s">
        <v>97</v>
      </c>
      <c r="AK85" s="9" t="s">
        <v>97</v>
      </c>
      <c r="AL85" s="9" t="s">
        <v>97</v>
      </c>
      <c r="AM85" s="9" t="s">
        <v>98</v>
      </c>
      <c r="AN85" s="9"/>
      <c r="AO85" s="9"/>
      <c r="AP85" s="9"/>
      <c r="AQ85" s="9"/>
      <c r="AR85" s="9"/>
      <c r="AS85" s="9"/>
      <c r="AT85" s="9"/>
      <c r="AU85" s="9"/>
      <c r="AV85" s="9"/>
      <c r="AW85" s="9"/>
      <c r="AX85" s="9"/>
      <c r="AY85" s="9"/>
      <c r="AZ85" s="9"/>
      <c r="BA85" s="9"/>
      <c r="BB85" s="9"/>
      <c r="BC85" s="9"/>
      <c r="BD85" s="9"/>
    </row>
    <row r="86" ht="15.75" customHeight="1">
      <c r="A86" s="9" t="s">
        <v>261</v>
      </c>
      <c r="B86" s="9" t="s">
        <v>81</v>
      </c>
      <c r="C86" s="9"/>
      <c r="D86" s="9" t="s">
        <v>207</v>
      </c>
      <c r="E86" s="9"/>
      <c r="F86" s="9"/>
      <c r="G86" s="9"/>
      <c r="H86" s="9"/>
      <c r="I86" s="9"/>
      <c r="J86" s="9"/>
      <c r="K86" s="9"/>
      <c r="L86" s="9"/>
      <c r="M86" s="9"/>
      <c r="N86" s="9"/>
      <c r="O86" s="9"/>
      <c r="P86" s="9"/>
      <c r="Q86" s="9"/>
      <c r="R86" s="9"/>
      <c r="S86" s="9" t="s">
        <v>844</v>
      </c>
      <c r="T86" s="9"/>
      <c r="U86" s="9" t="s">
        <v>85</v>
      </c>
      <c r="V86" s="9" t="s">
        <v>845</v>
      </c>
      <c r="W86" s="9" t="s">
        <v>87</v>
      </c>
      <c r="X86" s="9" t="s">
        <v>846</v>
      </c>
      <c r="Y86" s="9"/>
      <c r="Z86" s="9" t="s">
        <v>847</v>
      </c>
      <c r="AA86" s="9" t="s">
        <v>848</v>
      </c>
      <c r="AB86" s="9"/>
      <c r="AC86" s="9"/>
      <c r="AD86" s="9" t="s">
        <v>475</v>
      </c>
      <c r="AE86" s="9" t="s">
        <v>261</v>
      </c>
      <c r="AF86" s="9" t="s">
        <v>849</v>
      </c>
      <c r="AG86" s="37"/>
      <c r="AH86" s="37"/>
      <c r="AI86" s="9" t="s">
        <v>97</v>
      </c>
      <c r="AJ86" s="9" t="s">
        <v>97</v>
      </c>
      <c r="AK86" s="9" t="s">
        <v>97</v>
      </c>
      <c r="AL86" s="9" t="s">
        <v>97</v>
      </c>
      <c r="AM86" s="9" t="s">
        <v>98</v>
      </c>
      <c r="AN86" s="9"/>
      <c r="AO86" s="9"/>
      <c r="AP86" s="9"/>
      <c r="AQ86" s="9"/>
      <c r="AR86" s="9"/>
      <c r="AS86" s="9"/>
      <c r="AT86" s="9"/>
      <c r="AU86" s="9"/>
      <c r="AV86" s="9"/>
      <c r="AW86" s="9"/>
      <c r="AX86" s="9"/>
      <c r="AY86" s="9"/>
      <c r="AZ86" s="9"/>
      <c r="BA86" s="9"/>
      <c r="BB86" s="9"/>
      <c r="BC86" s="9"/>
      <c r="BD86" s="9"/>
    </row>
    <row r="87" ht="15.75" customHeight="1">
      <c r="A87" s="9" t="s">
        <v>569</v>
      </c>
      <c r="B87" s="9" t="s">
        <v>81</v>
      </c>
      <c r="C87" s="9"/>
      <c r="D87" s="9"/>
      <c r="E87" s="9" t="s">
        <v>82</v>
      </c>
      <c r="F87" s="9"/>
      <c r="G87" s="9"/>
      <c r="H87" s="9"/>
      <c r="I87" s="9"/>
      <c r="J87" s="9"/>
      <c r="K87" s="9"/>
      <c r="L87" s="9"/>
      <c r="M87" s="9"/>
      <c r="N87" s="9"/>
      <c r="O87" s="9"/>
      <c r="P87" s="9"/>
      <c r="Q87" s="9"/>
      <c r="R87" s="9"/>
      <c r="S87" s="9" t="s">
        <v>850</v>
      </c>
      <c r="T87" s="9"/>
      <c r="U87" s="9" t="s">
        <v>85</v>
      </c>
      <c r="V87" s="9" t="s">
        <v>851</v>
      </c>
      <c r="W87" s="9" t="s">
        <v>87</v>
      </c>
      <c r="X87" s="9" t="s">
        <v>853</v>
      </c>
      <c r="Y87" s="9" t="s">
        <v>854</v>
      </c>
      <c r="Z87" s="9" t="s">
        <v>855</v>
      </c>
      <c r="AA87" s="9" t="s">
        <v>856</v>
      </c>
      <c r="AB87" s="9"/>
      <c r="AC87" s="9"/>
      <c r="AD87" s="9" t="s">
        <v>858</v>
      </c>
      <c r="AE87" s="9" t="s">
        <v>569</v>
      </c>
      <c r="AF87" s="9" t="s">
        <v>860</v>
      </c>
      <c r="AG87" s="37"/>
      <c r="AH87" s="37"/>
      <c r="AI87" s="9" t="s">
        <v>97</v>
      </c>
      <c r="AJ87" s="9" t="s">
        <v>97</v>
      </c>
      <c r="AK87" s="9" t="s">
        <v>97</v>
      </c>
      <c r="AL87" s="9" t="s">
        <v>97</v>
      </c>
      <c r="AM87" s="9" t="s">
        <v>98</v>
      </c>
      <c r="AN87" s="9"/>
      <c r="AO87" s="9"/>
      <c r="AP87" s="9"/>
      <c r="AQ87" s="9"/>
      <c r="AR87" s="9"/>
      <c r="AS87" s="9"/>
      <c r="AT87" s="9"/>
      <c r="AU87" s="9"/>
      <c r="AV87" s="9"/>
      <c r="AW87" s="9"/>
      <c r="AX87" s="9"/>
      <c r="AY87" s="9"/>
      <c r="AZ87" s="9"/>
      <c r="BA87" s="9"/>
      <c r="BB87" s="9"/>
      <c r="BC87" s="9"/>
      <c r="BD87" s="9"/>
    </row>
    <row r="88" ht="15.75" customHeight="1">
      <c r="A88" s="9" t="s">
        <v>80</v>
      </c>
      <c r="B88" s="9" t="s">
        <v>81</v>
      </c>
      <c r="C88" s="9"/>
      <c r="D88" s="9"/>
      <c r="E88" s="9"/>
      <c r="F88" s="9"/>
      <c r="G88" s="9"/>
      <c r="H88" s="9"/>
      <c r="I88" s="9"/>
      <c r="J88" s="9"/>
      <c r="K88" s="9"/>
      <c r="L88" s="9"/>
      <c r="M88" s="9"/>
      <c r="N88" s="9"/>
      <c r="O88" s="9"/>
      <c r="P88" s="9"/>
      <c r="Q88" s="9"/>
      <c r="R88" s="9"/>
      <c r="S88" s="9" t="s">
        <v>862</v>
      </c>
      <c r="T88" s="9"/>
      <c r="U88" s="9" t="s">
        <v>85</v>
      </c>
      <c r="V88" s="9" t="s">
        <v>864</v>
      </c>
      <c r="W88" s="9" t="s">
        <v>87</v>
      </c>
      <c r="X88" s="9" t="s">
        <v>865</v>
      </c>
      <c r="Y88" s="9" t="s">
        <v>187</v>
      </c>
      <c r="Z88" s="9" t="s">
        <v>866</v>
      </c>
      <c r="AA88" s="9" t="s">
        <v>867</v>
      </c>
      <c r="AB88" s="9" t="s">
        <v>187</v>
      </c>
      <c r="AC88" s="9" t="s">
        <v>187</v>
      </c>
      <c r="AD88" s="9" t="s">
        <v>868</v>
      </c>
      <c r="AE88" s="9" t="s">
        <v>80</v>
      </c>
      <c r="AF88" s="9" t="s">
        <v>869</v>
      </c>
      <c r="AG88" s="37"/>
      <c r="AH88" s="37"/>
      <c r="AI88" s="9" t="s">
        <v>578</v>
      </c>
      <c r="AJ88" s="9" t="s">
        <v>541</v>
      </c>
      <c r="AK88" s="9" t="s">
        <v>870</v>
      </c>
      <c r="AL88" s="9" t="s">
        <v>97</v>
      </c>
      <c r="AM88" s="9" t="s">
        <v>98</v>
      </c>
      <c r="AN88" s="9"/>
      <c r="AO88" s="9"/>
      <c r="AP88" s="9"/>
      <c r="AQ88" s="9"/>
      <c r="AR88" s="9"/>
      <c r="AS88" s="9"/>
      <c r="AT88" s="9"/>
      <c r="AU88" s="9"/>
      <c r="AV88" s="9"/>
      <c r="AW88" s="9"/>
      <c r="AX88" s="9"/>
      <c r="AY88" s="9"/>
      <c r="AZ88" s="9"/>
      <c r="BA88" s="9"/>
      <c r="BB88" s="9"/>
      <c r="BC88" s="9"/>
      <c r="BD88" s="9"/>
    </row>
    <row r="89" ht="15.75" customHeight="1">
      <c r="A89" s="9" t="s">
        <v>724</v>
      </c>
      <c r="B89" s="9" t="s">
        <v>81</v>
      </c>
      <c r="C89" s="9"/>
      <c r="D89" s="9"/>
      <c r="E89" s="9" t="s">
        <v>82</v>
      </c>
      <c r="F89" s="9"/>
      <c r="G89" s="9"/>
      <c r="H89" s="9"/>
      <c r="I89" s="9"/>
      <c r="J89" s="9"/>
      <c r="K89" s="9"/>
      <c r="L89" s="9"/>
      <c r="M89" s="9"/>
      <c r="N89" s="9"/>
      <c r="O89" s="9"/>
      <c r="P89" s="9"/>
      <c r="Q89" s="9"/>
      <c r="R89" s="9"/>
      <c r="S89" s="9" t="s">
        <v>871</v>
      </c>
      <c r="T89" s="9"/>
      <c r="U89" s="9" t="s">
        <v>85</v>
      </c>
      <c r="V89" s="9" t="s">
        <v>872</v>
      </c>
      <c r="W89" s="9" t="s">
        <v>87</v>
      </c>
      <c r="X89" s="9" t="s">
        <v>873</v>
      </c>
      <c r="Y89" s="9" t="s">
        <v>874</v>
      </c>
      <c r="Z89" s="9" t="s">
        <v>875</v>
      </c>
      <c r="AA89" s="9" t="s">
        <v>876</v>
      </c>
      <c r="AB89" s="9"/>
      <c r="AC89" s="9"/>
      <c r="AD89" s="9" t="s">
        <v>730</v>
      </c>
      <c r="AE89" s="9" t="s">
        <v>724</v>
      </c>
      <c r="AF89" s="9" t="s">
        <v>878</v>
      </c>
      <c r="AG89" s="37"/>
      <c r="AH89" s="37"/>
      <c r="AI89" s="9" t="s">
        <v>166</v>
      </c>
      <c r="AJ89" s="9" t="s">
        <v>94</v>
      </c>
      <c r="AK89" s="9" t="s">
        <v>416</v>
      </c>
      <c r="AL89" s="9" t="s">
        <v>880</v>
      </c>
      <c r="AM89" s="9" t="s">
        <v>98</v>
      </c>
      <c r="AN89" s="9"/>
      <c r="AO89" s="9"/>
      <c r="AP89" s="9"/>
      <c r="AQ89" s="9"/>
      <c r="AR89" s="9"/>
      <c r="AS89" s="9"/>
      <c r="AT89" s="9"/>
      <c r="AU89" s="9"/>
      <c r="AV89" s="9"/>
      <c r="AW89" s="9"/>
      <c r="AX89" s="9"/>
      <c r="AY89" s="9"/>
      <c r="AZ89" s="9"/>
      <c r="BA89" s="9"/>
      <c r="BB89" s="9"/>
      <c r="BC89" s="9"/>
      <c r="BD89" s="9"/>
    </row>
    <row r="90" ht="15.75" customHeight="1">
      <c r="A90" s="9" t="s">
        <v>111</v>
      </c>
      <c r="B90" s="9" t="s">
        <v>81</v>
      </c>
      <c r="C90" s="9"/>
      <c r="D90" s="9"/>
      <c r="E90" s="9"/>
      <c r="F90" s="9"/>
      <c r="G90" s="9"/>
      <c r="H90" s="9"/>
      <c r="I90" s="9"/>
      <c r="J90" s="9"/>
      <c r="K90" s="9"/>
      <c r="L90" s="9"/>
      <c r="M90" s="9"/>
      <c r="N90" s="9"/>
      <c r="O90" s="9"/>
      <c r="P90" s="9"/>
      <c r="Q90" s="9"/>
      <c r="R90" s="9"/>
      <c r="S90" s="9" t="s">
        <v>883</v>
      </c>
      <c r="T90" s="9"/>
      <c r="U90" s="9" t="s">
        <v>85</v>
      </c>
      <c r="V90" s="9" t="s">
        <v>885</v>
      </c>
      <c r="W90" s="9" t="s">
        <v>87</v>
      </c>
      <c r="X90" s="9" t="s">
        <v>886</v>
      </c>
      <c r="Y90" s="9" t="s">
        <v>887</v>
      </c>
      <c r="Z90" s="9" t="s">
        <v>888</v>
      </c>
      <c r="AA90" s="9" t="s">
        <v>889</v>
      </c>
      <c r="AB90" s="9"/>
      <c r="AC90" s="9"/>
      <c r="AD90" s="9" t="s">
        <v>890</v>
      </c>
      <c r="AE90" s="9" t="s">
        <v>111</v>
      </c>
      <c r="AF90" s="9" t="s">
        <v>891</v>
      </c>
      <c r="AG90" s="37"/>
      <c r="AH90" s="37"/>
      <c r="AI90" s="9" t="s">
        <v>97</v>
      </c>
      <c r="AJ90" s="9" t="s">
        <v>97</v>
      </c>
      <c r="AK90" s="9" t="s">
        <v>97</v>
      </c>
      <c r="AL90" s="9" t="s">
        <v>97</v>
      </c>
      <c r="AM90" s="9" t="s">
        <v>98</v>
      </c>
      <c r="AN90" s="9"/>
      <c r="AO90" s="9"/>
      <c r="AP90" s="9"/>
      <c r="AQ90" s="9"/>
      <c r="AR90" s="9"/>
      <c r="AS90" s="9"/>
      <c r="AT90" s="9"/>
      <c r="AU90" s="9"/>
      <c r="AV90" s="9"/>
      <c r="AW90" s="9"/>
      <c r="AX90" s="9"/>
      <c r="AY90" s="9"/>
      <c r="AZ90" s="9"/>
      <c r="BA90" s="9"/>
      <c r="BB90" s="9"/>
      <c r="BC90" s="9"/>
      <c r="BD90" s="9"/>
    </row>
    <row r="91" ht="15.75" customHeight="1">
      <c r="A91" s="9" t="s">
        <v>665</v>
      </c>
      <c r="B91" s="9" t="s">
        <v>81</v>
      </c>
      <c r="C91" s="9"/>
      <c r="D91" s="9"/>
      <c r="E91" s="9" t="s">
        <v>82</v>
      </c>
      <c r="F91" s="9"/>
      <c r="G91" s="9"/>
      <c r="H91" s="9"/>
      <c r="I91" s="9"/>
      <c r="J91" s="9"/>
      <c r="K91" s="9"/>
      <c r="L91" s="9"/>
      <c r="M91" s="9"/>
      <c r="N91" s="9"/>
      <c r="O91" s="9"/>
      <c r="P91" s="9"/>
      <c r="Q91" s="9"/>
      <c r="R91" s="9"/>
      <c r="S91" s="9" t="s">
        <v>892</v>
      </c>
      <c r="T91" s="9"/>
      <c r="U91" s="9" t="s">
        <v>85</v>
      </c>
      <c r="V91" s="9" t="s">
        <v>893</v>
      </c>
      <c r="W91" s="9" t="s">
        <v>87</v>
      </c>
      <c r="X91" s="9" t="s">
        <v>894</v>
      </c>
      <c r="Y91" s="9" t="s">
        <v>895</v>
      </c>
      <c r="Z91" s="9" t="s">
        <v>897</v>
      </c>
      <c r="AA91" s="9" t="s">
        <v>899</v>
      </c>
      <c r="AB91" s="9"/>
      <c r="AC91" s="9"/>
      <c r="AD91" s="9" t="s">
        <v>674</v>
      </c>
      <c r="AE91" s="9" t="s">
        <v>665</v>
      </c>
      <c r="AF91" s="9" t="s">
        <v>902</v>
      </c>
      <c r="AG91" s="37"/>
      <c r="AH91" s="37"/>
      <c r="AI91" s="9" t="s">
        <v>94</v>
      </c>
      <c r="AJ91" s="9" t="s">
        <v>95</v>
      </c>
      <c r="AK91" s="9" t="s">
        <v>427</v>
      </c>
      <c r="AL91" s="9" t="s">
        <v>229</v>
      </c>
      <c r="AM91" s="9" t="s">
        <v>98</v>
      </c>
      <c r="AN91" s="9"/>
      <c r="AO91" s="9"/>
      <c r="AP91" s="9"/>
      <c r="AQ91" s="9"/>
      <c r="AR91" s="9"/>
      <c r="AS91" s="9"/>
      <c r="AT91" s="9"/>
      <c r="AU91" s="9"/>
      <c r="AV91" s="9"/>
      <c r="AW91" s="9"/>
      <c r="AX91" s="9"/>
      <c r="AY91" s="9"/>
      <c r="AZ91" s="9"/>
      <c r="BA91" s="9"/>
      <c r="BB91" s="9"/>
      <c r="BC91" s="9"/>
      <c r="BD91" s="9"/>
    </row>
    <row r="92" ht="15.75" customHeight="1">
      <c r="A92" s="9" t="s">
        <v>99</v>
      </c>
      <c r="B92" s="9" t="s">
        <v>81</v>
      </c>
      <c r="C92" s="9"/>
      <c r="D92" s="9"/>
      <c r="E92" s="9"/>
      <c r="F92" s="9"/>
      <c r="G92" s="9" t="s">
        <v>10</v>
      </c>
      <c r="H92" s="9"/>
      <c r="I92" s="9"/>
      <c r="J92" s="9"/>
      <c r="K92" s="9"/>
      <c r="L92" s="9"/>
      <c r="M92" s="9"/>
      <c r="N92" s="9"/>
      <c r="O92" s="9"/>
      <c r="P92" s="9"/>
      <c r="Q92" s="9"/>
      <c r="R92" s="9" t="s">
        <v>147</v>
      </c>
      <c r="S92" s="9" t="s">
        <v>100</v>
      </c>
      <c r="T92" s="9"/>
      <c r="U92" s="9" t="s">
        <v>85</v>
      </c>
      <c r="V92" s="9" t="s">
        <v>905</v>
      </c>
      <c r="W92" s="9" t="s">
        <v>87</v>
      </c>
      <c r="X92" s="9" t="s">
        <v>907</v>
      </c>
      <c r="Y92" s="9" t="s">
        <v>908</v>
      </c>
      <c r="Z92" s="9" t="s">
        <v>909</v>
      </c>
      <c r="AA92" s="9" t="s">
        <v>910</v>
      </c>
      <c r="AB92" s="9"/>
      <c r="AC92" s="9"/>
      <c r="AD92" s="9" t="s">
        <v>770</v>
      </c>
      <c r="AE92" s="9" t="s">
        <v>99</v>
      </c>
      <c r="AF92" s="9" t="s">
        <v>771</v>
      </c>
      <c r="AG92" s="37"/>
      <c r="AH92" s="37"/>
      <c r="AI92" s="9" t="s">
        <v>97</v>
      </c>
      <c r="AJ92" s="9" t="s">
        <v>97</v>
      </c>
      <c r="AK92" s="9" t="s">
        <v>97</v>
      </c>
      <c r="AL92" s="9" t="s">
        <v>97</v>
      </c>
      <c r="AM92" s="9" t="s">
        <v>98</v>
      </c>
      <c r="AN92" s="9"/>
      <c r="AO92" s="9"/>
      <c r="AP92" s="9"/>
      <c r="AQ92" s="9"/>
      <c r="AR92" s="9"/>
      <c r="AS92" s="9"/>
      <c r="AT92" s="9"/>
      <c r="AU92" s="9"/>
      <c r="AV92" s="9"/>
      <c r="AW92" s="9"/>
      <c r="AX92" s="9"/>
      <c r="AY92" s="9"/>
      <c r="AZ92" s="9"/>
      <c r="BA92" s="9"/>
      <c r="BB92" s="9"/>
      <c r="BC92" s="9"/>
      <c r="BD92" s="9"/>
    </row>
    <row r="93" ht="15.75" customHeight="1">
      <c r="A93" s="9" t="s">
        <v>156</v>
      </c>
      <c r="B93" s="9" t="s">
        <v>81</v>
      </c>
      <c r="C93" s="9"/>
      <c r="D93" s="9"/>
      <c r="E93" s="9" t="s">
        <v>82</v>
      </c>
      <c r="F93" s="9"/>
      <c r="G93" s="9"/>
      <c r="H93" s="9"/>
      <c r="I93" s="9"/>
      <c r="J93" s="9"/>
      <c r="K93" s="9"/>
      <c r="L93" s="9"/>
      <c r="M93" s="9"/>
      <c r="N93" s="9"/>
      <c r="O93" s="9"/>
      <c r="P93" s="9"/>
      <c r="Q93" s="9"/>
      <c r="R93" s="9"/>
      <c r="S93" s="9" t="s">
        <v>157</v>
      </c>
      <c r="T93" s="9"/>
      <c r="U93" s="9" t="s">
        <v>115</v>
      </c>
      <c r="V93" s="9" t="s">
        <v>926</v>
      </c>
      <c r="W93" s="9" t="s">
        <v>927</v>
      </c>
      <c r="X93" s="9" t="s">
        <v>159</v>
      </c>
      <c r="Y93" s="9" t="s">
        <v>928</v>
      </c>
      <c r="Z93" s="9" t="s">
        <v>161</v>
      </c>
      <c r="AA93" s="9" t="s">
        <v>162</v>
      </c>
      <c r="AB93" s="9"/>
      <c r="AC93" s="9"/>
      <c r="AD93" s="9" t="s">
        <v>163</v>
      </c>
      <c r="AE93" s="9" t="s">
        <v>156</v>
      </c>
      <c r="AF93" s="9" t="s">
        <v>164</v>
      </c>
      <c r="AG93" s="37"/>
      <c r="AH93" s="37"/>
      <c r="AI93" s="9" t="s">
        <v>165</v>
      </c>
      <c r="AJ93" s="9" t="s">
        <v>166</v>
      </c>
      <c r="AK93" s="9" t="s">
        <v>109</v>
      </c>
      <c r="AL93" s="9" t="s">
        <v>167</v>
      </c>
      <c r="AM93" s="9" t="s">
        <v>98</v>
      </c>
      <c r="AN93" s="9"/>
      <c r="AO93" s="9"/>
      <c r="AP93" s="9"/>
      <c r="AQ93" s="9"/>
      <c r="AR93" s="9"/>
      <c r="AS93" s="9"/>
      <c r="AT93" s="9"/>
      <c r="AU93" s="9"/>
      <c r="AV93" s="9"/>
      <c r="AW93" s="9"/>
      <c r="AX93" s="9"/>
      <c r="AY93" s="9"/>
      <c r="AZ93" s="9"/>
      <c r="BA93" s="9"/>
      <c r="BB93" s="9"/>
      <c r="BC93" s="9"/>
      <c r="BD93" s="9"/>
    </row>
    <row r="94" ht="15.75" customHeight="1">
      <c r="A94" s="9" t="s">
        <v>632</v>
      </c>
      <c r="B94" s="9" t="s">
        <v>81</v>
      </c>
      <c r="C94" s="9"/>
      <c r="D94" s="9"/>
      <c r="E94" s="9" t="s">
        <v>82</v>
      </c>
      <c r="F94" s="9"/>
      <c r="G94" s="9"/>
      <c r="H94" s="9"/>
      <c r="I94" s="9"/>
      <c r="J94" s="9"/>
      <c r="K94" s="9"/>
      <c r="L94" s="9"/>
      <c r="M94" s="9"/>
      <c r="N94" s="9"/>
      <c r="O94" s="9"/>
      <c r="P94" s="9"/>
      <c r="Q94" s="9"/>
      <c r="R94" s="9"/>
      <c r="S94" s="9" t="s">
        <v>931</v>
      </c>
      <c r="T94" s="9"/>
      <c r="U94" s="9" t="s">
        <v>85</v>
      </c>
      <c r="V94" s="9" t="s">
        <v>932</v>
      </c>
      <c r="W94" s="9" t="s">
        <v>87</v>
      </c>
      <c r="X94" s="9" t="s">
        <v>933</v>
      </c>
      <c r="Y94" s="9" t="s">
        <v>934</v>
      </c>
      <c r="Z94" s="9" t="s">
        <v>935</v>
      </c>
      <c r="AA94" s="9" t="s">
        <v>936</v>
      </c>
      <c r="AB94" s="9"/>
      <c r="AC94" s="9"/>
      <c r="AD94" s="9" t="s">
        <v>639</v>
      </c>
      <c r="AE94" s="9" t="s">
        <v>632</v>
      </c>
      <c r="AF94" s="9" t="s">
        <v>640</v>
      </c>
      <c r="AG94" s="37"/>
      <c r="AH94" s="37"/>
      <c r="AI94" s="9" t="s">
        <v>97</v>
      </c>
      <c r="AJ94" s="9" t="s">
        <v>97</v>
      </c>
      <c r="AK94" s="9" t="s">
        <v>97</v>
      </c>
      <c r="AL94" s="9" t="s">
        <v>97</v>
      </c>
      <c r="AM94" s="9" t="s">
        <v>98</v>
      </c>
      <c r="AN94" s="9"/>
      <c r="AO94" s="9"/>
      <c r="AP94" s="9"/>
      <c r="AQ94" s="9"/>
      <c r="AR94" s="9"/>
      <c r="AS94" s="9"/>
      <c r="AT94" s="9"/>
      <c r="AU94" s="9"/>
      <c r="AV94" s="9"/>
      <c r="AW94" s="9"/>
      <c r="AX94" s="9"/>
      <c r="AY94" s="9"/>
      <c r="AZ94" s="9"/>
      <c r="BA94" s="9"/>
      <c r="BB94" s="9"/>
      <c r="BC94" s="9"/>
      <c r="BD94" s="9"/>
    </row>
    <row r="95" ht="15.75" customHeight="1">
      <c r="A95" s="9" t="s">
        <v>938</v>
      </c>
      <c r="B95" s="9" t="s">
        <v>81</v>
      </c>
      <c r="C95" s="9"/>
      <c r="D95" s="9"/>
      <c r="E95" s="9" t="s">
        <v>82</v>
      </c>
      <c r="F95" s="9"/>
      <c r="G95" s="9"/>
      <c r="H95" s="9"/>
      <c r="I95" s="9"/>
      <c r="J95" s="9"/>
      <c r="K95" s="9"/>
      <c r="L95" s="9"/>
      <c r="M95" s="9"/>
      <c r="N95" s="9"/>
      <c r="O95" s="9"/>
      <c r="P95" s="9"/>
      <c r="Q95" s="9"/>
      <c r="R95" s="9"/>
      <c r="S95" s="9" t="s">
        <v>939</v>
      </c>
      <c r="T95" s="9"/>
      <c r="U95" s="9" t="s">
        <v>85</v>
      </c>
      <c r="V95" s="9" t="s">
        <v>940</v>
      </c>
      <c r="W95" s="9" t="s">
        <v>87</v>
      </c>
      <c r="X95" s="9" t="s">
        <v>941</v>
      </c>
      <c r="Y95" s="9" t="s">
        <v>942</v>
      </c>
      <c r="Z95" s="9" t="s">
        <v>943</v>
      </c>
      <c r="AA95" s="9" t="s">
        <v>944</v>
      </c>
      <c r="AB95" s="9" t="s">
        <v>945</v>
      </c>
      <c r="AC95" s="9"/>
      <c r="AD95" s="9" t="s">
        <v>947</v>
      </c>
      <c r="AE95" s="9" t="s">
        <v>938</v>
      </c>
      <c r="AF95" s="9" t="s">
        <v>948</v>
      </c>
      <c r="AG95" s="37"/>
      <c r="AH95" s="37"/>
      <c r="AI95" s="9" t="s">
        <v>108</v>
      </c>
      <c r="AJ95" s="9" t="s">
        <v>206</v>
      </c>
      <c r="AK95" s="9" t="s">
        <v>146</v>
      </c>
      <c r="AL95" s="9" t="s">
        <v>559</v>
      </c>
      <c r="AM95" s="9" t="s">
        <v>98</v>
      </c>
      <c r="AN95" s="9"/>
      <c r="AO95" s="9"/>
      <c r="AP95" s="9"/>
      <c r="AQ95" s="9"/>
      <c r="AR95" s="9"/>
      <c r="AS95" s="9"/>
      <c r="AT95" s="9"/>
      <c r="AU95" s="9"/>
      <c r="AV95" s="9"/>
      <c r="AW95" s="9"/>
      <c r="AX95" s="9"/>
      <c r="AY95" s="9"/>
      <c r="AZ95" s="9"/>
      <c r="BA95" s="9"/>
      <c r="BB95" s="9"/>
      <c r="BC95" s="9"/>
      <c r="BD95" s="9"/>
    </row>
    <row r="96" ht="15.75" customHeight="1">
      <c r="A96" s="9" t="s">
        <v>133</v>
      </c>
      <c r="B96" s="9" t="s">
        <v>81</v>
      </c>
      <c r="C96" s="9"/>
      <c r="D96" s="9" t="s">
        <v>207</v>
      </c>
      <c r="E96" s="9" t="s">
        <v>82</v>
      </c>
      <c r="F96" s="9" t="s">
        <v>169</v>
      </c>
      <c r="G96" s="9"/>
      <c r="H96" s="9"/>
      <c r="I96" s="9"/>
      <c r="J96" s="9"/>
      <c r="K96" s="9"/>
      <c r="L96" s="9"/>
      <c r="M96" s="9"/>
      <c r="N96" s="9"/>
      <c r="O96" s="9"/>
      <c r="P96" s="9"/>
      <c r="Q96" s="9"/>
      <c r="R96" s="9"/>
      <c r="S96" s="9" t="s">
        <v>950</v>
      </c>
      <c r="T96" s="9"/>
      <c r="U96" s="9" t="s">
        <v>85</v>
      </c>
      <c r="V96" s="9" t="s">
        <v>951</v>
      </c>
      <c r="W96" s="9" t="s">
        <v>87</v>
      </c>
      <c r="X96" s="9" t="s">
        <v>952</v>
      </c>
      <c r="Y96" s="9" t="s">
        <v>954</v>
      </c>
      <c r="Z96" s="9" t="s">
        <v>956</v>
      </c>
      <c r="AA96" s="9" t="s">
        <v>957</v>
      </c>
      <c r="AB96" s="9"/>
      <c r="AC96" s="9"/>
      <c r="AD96" s="9" t="s">
        <v>958</v>
      </c>
      <c r="AE96" s="9" t="s">
        <v>133</v>
      </c>
      <c r="AF96" s="9" t="s">
        <v>959</v>
      </c>
      <c r="AG96" s="37"/>
      <c r="AH96" s="37"/>
      <c r="AI96" s="9" t="s">
        <v>686</v>
      </c>
      <c r="AJ96" s="9" t="s">
        <v>97</v>
      </c>
      <c r="AK96" s="9" t="s">
        <v>97</v>
      </c>
      <c r="AL96" s="9" t="s">
        <v>559</v>
      </c>
      <c r="AM96" s="9" t="s">
        <v>98</v>
      </c>
      <c r="AN96" s="9"/>
      <c r="AO96" s="9"/>
      <c r="AP96" s="9"/>
      <c r="AQ96" s="9"/>
      <c r="AR96" s="9"/>
      <c r="AS96" s="9"/>
      <c r="AT96" s="9"/>
      <c r="AU96" s="9"/>
      <c r="AV96" s="9"/>
      <c r="AW96" s="9"/>
      <c r="AX96" s="9"/>
      <c r="AY96" s="9"/>
      <c r="AZ96" s="9"/>
      <c r="BA96" s="9"/>
      <c r="BB96" s="9"/>
      <c r="BC96" s="9"/>
      <c r="BD96" s="9"/>
    </row>
    <row r="97" ht="15.75" customHeight="1">
      <c r="A97" s="9" t="s">
        <v>99</v>
      </c>
      <c r="B97" s="9" t="s">
        <v>81</v>
      </c>
      <c r="C97" s="9"/>
      <c r="D97" s="9"/>
      <c r="E97" s="9"/>
      <c r="F97" s="9"/>
      <c r="G97" s="9"/>
      <c r="H97" s="9"/>
      <c r="I97" s="9"/>
      <c r="J97" s="9"/>
      <c r="K97" s="9"/>
      <c r="L97" s="9"/>
      <c r="M97" s="9"/>
      <c r="N97" s="9"/>
      <c r="O97" s="9"/>
      <c r="P97" s="9"/>
      <c r="Q97" s="9"/>
      <c r="R97" s="9"/>
      <c r="S97" s="9" t="s">
        <v>960</v>
      </c>
      <c r="T97" s="9"/>
      <c r="U97" s="9" t="s">
        <v>85</v>
      </c>
      <c r="V97" s="9" t="s">
        <v>961</v>
      </c>
      <c r="W97" s="9" t="s">
        <v>87</v>
      </c>
      <c r="X97" s="9"/>
      <c r="Y97" s="9"/>
      <c r="Z97" s="9"/>
      <c r="AA97" s="9" t="s">
        <v>962</v>
      </c>
      <c r="AB97" s="9"/>
      <c r="AC97" s="9"/>
      <c r="AD97" s="9" t="s">
        <v>963</v>
      </c>
      <c r="AE97" s="9" t="s">
        <v>99</v>
      </c>
      <c r="AF97" s="9" t="s">
        <v>964</v>
      </c>
      <c r="AG97" s="37"/>
      <c r="AH97" s="37"/>
      <c r="AI97" s="9" t="s">
        <v>97</v>
      </c>
      <c r="AJ97" s="9" t="s">
        <v>97</v>
      </c>
      <c r="AK97" s="9" t="s">
        <v>97</v>
      </c>
      <c r="AL97" s="9" t="s">
        <v>97</v>
      </c>
      <c r="AM97" s="9" t="s">
        <v>98</v>
      </c>
      <c r="AN97" s="9"/>
      <c r="AO97" s="9"/>
      <c r="AP97" s="9"/>
      <c r="AQ97" s="9"/>
      <c r="AR97" s="9"/>
      <c r="AS97" s="9"/>
      <c r="AT97" s="9"/>
      <c r="AU97" s="9"/>
      <c r="AV97" s="9"/>
      <c r="AW97" s="9"/>
      <c r="AX97" s="9"/>
      <c r="AY97" s="9"/>
      <c r="AZ97" s="9"/>
      <c r="BA97" s="9"/>
      <c r="BB97" s="9"/>
      <c r="BC97" s="9"/>
      <c r="BD97" s="9"/>
    </row>
    <row r="98" ht="15.75" customHeight="1">
      <c r="A98" s="9" t="s">
        <v>168</v>
      </c>
      <c r="B98" s="9" t="s">
        <v>81</v>
      </c>
      <c r="C98" s="9"/>
      <c r="D98" s="9"/>
      <c r="E98" s="9"/>
      <c r="F98" s="9"/>
      <c r="G98" s="9"/>
      <c r="H98" s="9"/>
      <c r="I98" s="9"/>
      <c r="J98" s="9"/>
      <c r="K98" s="9"/>
      <c r="L98" s="9"/>
      <c r="M98" s="9"/>
      <c r="N98" s="9"/>
      <c r="O98" s="9"/>
      <c r="P98" s="9"/>
      <c r="Q98" s="9"/>
      <c r="R98" s="9" t="s">
        <v>147</v>
      </c>
      <c r="S98" s="9" t="s">
        <v>967</v>
      </c>
      <c r="T98" s="9"/>
      <c r="U98" s="9" t="s">
        <v>85</v>
      </c>
      <c r="V98" s="9" t="s">
        <v>968</v>
      </c>
      <c r="W98" s="9" t="s">
        <v>87</v>
      </c>
      <c r="X98" s="9" t="s">
        <v>969</v>
      </c>
      <c r="Y98" s="9" t="s">
        <v>970</v>
      </c>
      <c r="Z98" s="9" t="s">
        <v>971</v>
      </c>
      <c r="AA98" s="9" t="s">
        <v>972</v>
      </c>
      <c r="AB98" s="9"/>
      <c r="AC98" s="9"/>
      <c r="AD98" s="9" t="s">
        <v>177</v>
      </c>
      <c r="AE98" s="9" t="s">
        <v>168</v>
      </c>
      <c r="AF98" s="9" t="s">
        <v>973</v>
      </c>
      <c r="AG98" s="37"/>
      <c r="AH98" s="37"/>
      <c r="AI98" s="9" t="s">
        <v>124</v>
      </c>
      <c r="AJ98" s="9" t="s">
        <v>108</v>
      </c>
      <c r="AK98" s="9" t="s">
        <v>251</v>
      </c>
      <c r="AL98" s="9" t="s">
        <v>110</v>
      </c>
      <c r="AM98" s="9" t="s">
        <v>98</v>
      </c>
      <c r="AN98" s="9"/>
      <c r="AO98" s="9"/>
      <c r="AP98" s="9"/>
      <c r="AQ98" s="9"/>
      <c r="AR98" s="9"/>
      <c r="AS98" s="9"/>
      <c r="AT98" s="9"/>
      <c r="AU98" s="9"/>
      <c r="AV98" s="9"/>
      <c r="AW98" s="9"/>
      <c r="AX98" s="9"/>
      <c r="AY98" s="9"/>
      <c r="AZ98" s="9"/>
      <c r="BA98" s="9"/>
      <c r="BB98" s="9"/>
      <c r="BC98" s="9"/>
      <c r="BD98" s="9"/>
    </row>
    <row r="99" ht="15.75" customHeight="1">
      <c r="A99" s="9" t="s">
        <v>976</v>
      </c>
      <c r="B99" s="9" t="s">
        <v>81</v>
      </c>
      <c r="C99" s="9"/>
      <c r="D99" s="9"/>
      <c r="E99" s="9" t="s">
        <v>82</v>
      </c>
      <c r="F99" s="9"/>
      <c r="G99" s="9"/>
      <c r="H99" s="9"/>
      <c r="I99" s="9"/>
      <c r="J99" s="9"/>
      <c r="K99" s="9"/>
      <c r="L99" s="9"/>
      <c r="M99" s="9"/>
      <c r="N99" s="9"/>
      <c r="O99" s="9"/>
      <c r="P99" s="9"/>
      <c r="Q99" s="9"/>
      <c r="R99" s="9"/>
      <c r="S99" s="9" t="s">
        <v>977</v>
      </c>
      <c r="T99" s="9"/>
      <c r="U99" s="9" t="s">
        <v>85</v>
      </c>
      <c r="V99" s="9" t="s">
        <v>978</v>
      </c>
      <c r="W99" s="9" t="s">
        <v>87</v>
      </c>
      <c r="X99" s="9" t="s">
        <v>979</v>
      </c>
      <c r="Y99" s="9" t="s">
        <v>980</v>
      </c>
      <c r="Z99" s="9" t="s">
        <v>981</v>
      </c>
      <c r="AA99" s="9" t="s">
        <v>985</v>
      </c>
      <c r="AB99" s="9"/>
      <c r="AC99" s="9" t="s">
        <v>986</v>
      </c>
      <c r="AD99" s="9" t="s">
        <v>987</v>
      </c>
      <c r="AE99" s="9" t="s">
        <v>976</v>
      </c>
      <c r="AF99" s="9" t="s">
        <v>992</v>
      </c>
      <c r="AG99" s="37"/>
      <c r="AH99" s="37"/>
      <c r="AI99" s="9" t="s">
        <v>97</v>
      </c>
      <c r="AJ99" s="9" t="s">
        <v>97</v>
      </c>
      <c r="AK99" s="9" t="s">
        <v>97</v>
      </c>
      <c r="AL99" s="9" t="s">
        <v>97</v>
      </c>
      <c r="AM99" s="9" t="s">
        <v>98</v>
      </c>
      <c r="AN99" s="9"/>
      <c r="AO99" s="9"/>
      <c r="AP99" s="9"/>
      <c r="AQ99" s="9"/>
      <c r="AR99" s="9"/>
      <c r="AS99" s="9"/>
      <c r="AT99" s="9"/>
      <c r="AU99" s="9"/>
      <c r="AV99" s="9"/>
      <c r="AW99" s="9"/>
      <c r="AX99" s="9"/>
      <c r="AY99" s="9"/>
      <c r="AZ99" s="9"/>
      <c r="BA99" s="9"/>
      <c r="BB99" s="9"/>
      <c r="BC99" s="9"/>
      <c r="BD99" s="9"/>
    </row>
    <row r="100" ht="15.75" customHeight="1">
      <c r="A100" s="9" t="s">
        <v>80</v>
      </c>
      <c r="B100" s="9" t="s">
        <v>81</v>
      </c>
      <c r="C100" s="9"/>
      <c r="D100" s="9"/>
      <c r="E100" s="9"/>
      <c r="F100" s="9"/>
      <c r="G100" s="9"/>
      <c r="H100" s="9"/>
      <c r="I100" s="9"/>
      <c r="J100" s="9"/>
      <c r="K100" s="9"/>
      <c r="L100" s="9"/>
      <c r="M100" s="9"/>
      <c r="N100" s="9"/>
      <c r="O100" s="9"/>
      <c r="P100" s="9"/>
      <c r="Q100" s="9"/>
      <c r="R100" s="9"/>
      <c r="S100" s="9" t="s">
        <v>994</v>
      </c>
      <c r="T100" s="9"/>
      <c r="U100" s="9" t="s">
        <v>85</v>
      </c>
      <c r="V100" s="9" t="s">
        <v>995</v>
      </c>
      <c r="W100" s="9" t="s">
        <v>87</v>
      </c>
      <c r="X100" s="9" t="s">
        <v>996</v>
      </c>
      <c r="Y100" s="9"/>
      <c r="Z100" s="9" t="s">
        <v>997</v>
      </c>
      <c r="AA100" s="9" t="s">
        <v>998</v>
      </c>
      <c r="AB100" s="9"/>
      <c r="AC100" s="9"/>
      <c r="AD100" s="9" t="s">
        <v>451</v>
      </c>
      <c r="AE100" s="9" t="s">
        <v>80</v>
      </c>
      <c r="AF100" s="9" t="s">
        <v>999</v>
      </c>
      <c r="AG100" s="37"/>
      <c r="AH100" s="37"/>
      <c r="AI100" s="9" t="s">
        <v>97</v>
      </c>
      <c r="AJ100" s="9" t="s">
        <v>97</v>
      </c>
      <c r="AK100" s="9" t="s">
        <v>97</v>
      </c>
      <c r="AL100" s="9" t="s">
        <v>97</v>
      </c>
      <c r="AM100" s="9" t="s">
        <v>98</v>
      </c>
      <c r="AN100" s="9"/>
      <c r="AO100" s="9"/>
      <c r="AP100" s="9"/>
      <c r="AQ100" s="9"/>
      <c r="AR100" s="9"/>
      <c r="AS100" s="9"/>
      <c r="AT100" s="9"/>
      <c r="AU100" s="9"/>
      <c r="AV100" s="9"/>
      <c r="AW100" s="9"/>
      <c r="AX100" s="9"/>
      <c r="AY100" s="9"/>
      <c r="AZ100" s="9"/>
      <c r="BA100" s="9"/>
      <c r="BB100" s="9"/>
      <c r="BC100" s="9"/>
      <c r="BD100" s="9"/>
    </row>
    <row r="101" ht="15.75" customHeight="1">
      <c r="A101" s="9" t="s">
        <v>156</v>
      </c>
      <c r="B101" s="9" t="s">
        <v>81</v>
      </c>
      <c r="C101" s="9"/>
      <c r="D101" s="9"/>
      <c r="E101" s="9"/>
      <c r="F101" s="9"/>
      <c r="G101" s="9"/>
      <c r="H101" s="9"/>
      <c r="I101" s="9"/>
      <c r="J101" s="9"/>
      <c r="K101" s="9"/>
      <c r="L101" s="9"/>
      <c r="M101" s="9"/>
      <c r="N101" s="9"/>
      <c r="O101" s="9"/>
      <c r="P101" s="9"/>
      <c r="Q101" s="9"/>
      <c r="R101" s="9"/>
      <c r="S101" s="9" t="s">
        <v>1000</v>
      </c>
      <c r="T101" s="9"/>
      <c r="U101" s="9" t="s">
        <v>85</v>
      </c>
      <c r="V101" s="9" t="s">
        <v>1001</v>
      </c>
      <c r="W101" s="9" t="s">
        <v>87</v>
      </c>
      <c r="X101" s="9" t="s">
        <v>1002</v>
      </c>
      <c r="Y101" s="9" t="s">
        <v>1003</v>
      </c>
      <c r="Z101" s="9" t="s">
        <v>1004</v>
      </c>
      <c r="AA101" s="9" t="s">
        <v>1005</v>
      </c>
      <c r="AB101" s="9"/>
      <c r="AC101" s="9" t="s">
        <v>1006</v>
      </c>
      <c r="AD101" s="9" t="s">
        <v>868</v>
      </c>
      <c r="AE101" s="9" t="s">
        <v>156</v>
      </c>
      <c r="AF101" s="9" t="s">
        <v>1007</v>
      </c>
      <c r="AG101" s="37"/>
      <c r="AH101" s="37"/>
      <c r="AI101" s="9" t="s">
        <v>97</v>
      </c>
      <c r="AJ101" s="9" t="s">
        <v>97</v>
      </c>
      <c r="AK101" s="9" t="s">
        <v>97</v>
      </c>
      <c r="AL101" s="9" t="s">
        <v>97</v>
      </c>
      <c r="AM101" s="9" t="s">
        <v>98</v>
      </c>
      <c r="AN101" s="9"/>
      <c r="AO101" s="9"/>
      <c r="AP101" s="9"/>
      <c r="AQ101" s="9"/>
      <c r="AR101" s="9"/>
      <c r="AS101" s="9"/>
      <c r="AT101" s="9"/>
      <c r="AU101" s="9"/>
      <c r="AV101" s="9"/>
      <c r="AW101" s="9"/>
      <c r="AX101" s="9"/>
      <c r="AY101" s="9"/>
      <c r="AZ101" s="9"/>
      <c r="BA101" s="9"/>
      <c r="BB101" s="9"/>
      <c r="BC101" s="9"/>
      <c r="BD101" s="9"/>
    </row>
    <row r="102" ht="15.75" customHeight="1">
      <c r="A102" s="9" t="s">
        <v>1008</v>
      </c>
      <c r="B102" s="9" t="s">
        <v>81</v>
      </c>
      <c r="C102" s="9"/>
      <c r="D102" s="9"/>
      <c r="E102" s="9"/>
      <c r="F102" s="9"/>
      <c r="G102" s="9"/>
      <c r="H102" s="9"/>
      <c r="I102" s="9"/>
      <c r="J102" s="9"/>
      <c r="K102" s="9"/>
      <c r="L102" s="9"/>
      <c r="M102" s="9"/>
      <c r="N102" s="9"/>
      <c r="O102" s="9"/>
      <c r="P102" s="9"/>
      <c r="Q102" s="9"/>
      <c r="R102" s="9"/>
      <c r="S102" s="9" t="s">
        <v>1009</v>
      </c>
      <c r="T102" s="9"/>
      <c r="U102" s="9" t="s">
        <v>85</v>
      </c>
      <c r="V102" s="9" t="s">
        <v>1010</v>
      </c>
      <c r="W102" s="9" t="s">
        <v>87</v>
      </c>
      <c r="X102" s="9" t="s">
        <v>1011</v>
      </c>
      <c r="Y102" s="9"/>
      <c r="Z102" s="9" t="s">
        <v>1012</v>
      </c>
      <c r="AA102" s="9" t="s">
        <v>1013</v>
      </c>
      <c r="AB102" s="9" t="s">
        <v>1014</v>
      </c>
      <c r="AC102" s="9" t="s">
        <v>1015</v>
      </c>
      <c r="AD102" s="9" t="s">
        <v>1016</v>
      </c>
      <c r="AE102" s="9" t="s">
        <v>1008</v>
      </c>
      <c r="AF102" s="9" t="s">
        <v>1018</v>
      </c>
      <c r="AG102" s="37"/>
      <c r="AH102" s="37"/>
      <c r="AI102" s="9" t="s">
        <v>97</v>
      </c>
      <c r="AJ102" s="9" t="s">
        <v>97</v>
      </c>
      <c r="AK102" s="9" t="s">
        <v>97</v>
      </c>
      <c r="AL102" s="9" t="s">
        <v>97</v>
      </c>
      <c r="AM102" s="9" t="s">
        <v>98</v>
      </c>
      <c r="AN102" s="9"/>
      <c r="AO102" s="9"/>
      <c r="AP102" s="9"/>
      <c r="AQ102" s="9"/>
      <c r="AR102" s="9"/>
      <c r="AS102" s="9"/>
      <c r="AT102" s="9"/>
      <c r="AU102" s="9"/>
      <c r="AV102" s="9"/>
      <c r="AW102" s="9"/>
      <c r="AX102" s="9"/>
      <c r="AY102" s="9"/>
      <c r="AZ102" s="9"/>
      <c r="BA102" s="9"/>
      <c r="BB102" s="9"/>
      <c r="BC102" s="9"/>
      <c r="BD102" s="9"/>
    </row>
    <row r="103" ht="15.75" customHeight="1">
      <c r="A103" s="9" t="s">
        <v>156</v>
      </c>
      <c r="B103" s="9" t="s">
        <v>81</v>
      </c>
      <c r="C103" s="9"/>
      <c r="D103" s="9"/>
      <c r="E103" s="9"/>
      <c r="F103" s="9"/>
      <c r="G103" s="9"/>
      <c r="H103" s="9"/>
      <c r="I103" s="9"/>
      <c r="J103" s="9"/>
      <c r="K103" s="9"/>
      <c r="L103" s="9"/>
      <c r="M103" s="9"/>
      <c r="N103" s="9"/>
      <c r="O103" s="9"/>
      <c r="P103" s="9"/>
      <c r="Q103" s="9"/>
      <c r="R103" s="9"/>
      <c r="S103" s="9" t="s">
        <v>1019</v>
      </c>
      <c r="T103" s="9"/>
      <c r="U103" s="9" t="s">
        <v>85</v>
      </c>
      <c r="V103" s="9" t="s">
        <v>1020</v>
      </c>
      <c r="W103" s="9" t="s">
        <v>87</v>
      </c>
      <c r="X103" s="9" t="s">
        <v>1021</v>
      </c>
      <c r="Y103" s="9" t="s">
        <v>1022</v>
      </c>
      <c r="Z103" s="9" t="s">
        <v>1023</v>
      </c>
      <c r="AA103" s="9" t="s">
        <v>1024</v>
      </c>
      <c r="AB103" s="9"/>
      <c r="AC103" s="9"/>
      <c r="AD103" s="9" t="s">
        <v>1025</v>
      </c>
      <c r="AE103" s="9" t="s">
        <v>156</v>
      </c>
      <c r="AF103" s="9" t="s">
        <v>1026</v>
      </c>
      <c r="AG103" s="37"/>
      <c r="AH103" s="37"/>
      <c r="AI103" s="9" t="s">
        <v>97</v>
      </c>
      <c r="AJ103" s="9" t="s">
        <v>97</v>
      </c>
      <c r="AK103" s="9" t="s">
        <v>97</v>
      </c>
      <c r="AL103" s="9" t="s">
        <v>97</v>
      </c>
      <c r="AM103" s="9" t="s">
        <v>98</v>
      </c>
      <c r="AN103" s="9"/>
      <c r="AO103" s="9"/>
      <c r="AP103" s="9"/>
      <c r="AQ103" s="9"/>
      <c r="AR103" s="9"/>
      <c r="AS103" s="9"/>
      <c r="AT103" s="9"/>
      <c r="AU103" s="9"/>
      <c r="AV103" s="9"/>
      <c r="AW103" s="9"/>
      <c r="AX103" s="9"/>
      <c r="AY103" s="9"/>
      <c r="AZ103" s="9"/>
      <c r="BA103" s="9"/>
      <c r="BB103" s="9"/>
      <c r="BC103" s="9"/>
      <c r="BD103" s="9"/>
    </row>
    <row r="104" ht="15.75" customHeight="1">
      <c r="A104" s="9" t="s">
        <v>111</v>
      </c>
      <c r="B104" s="9" t="s">
        <v>81</v>
      </c>
      <c r="C104" s="9"/>
      <c r="D104" s="9"/>
      <c r="E104" s="9"/>
      <c r="F104" s="9"/>
      <c r="G104" s="9"/>
      <c r="H104" s="9"/>
      <c r="I104" s="9"/>
      <c r="J104" s="9"/>
      <c r="K104" s="9"/>
      <c r="L104" s="9"/>
      <c r="M104" s="9"/>
      <c r="N104" s="9"/>
      <c r="O104" s="9"/>
      <c r="P104" s="9"/>
      <c r="Q104" s="9"/>
      <c r="R104" s="9"/>
      <c r="S104" s="9" t="s">
        <v>1028</v>
      </c>
      <c r="T104" s="9"/>
      <c r="U104" s="9" t="s">
        <v>85</v>
      </c>
      <c r="V104" s="9" t="s">
        <v>1030</v>
      </c>
      <c r="W104" s="9" t="s">
        <v>87</v>
      </c>
      <c r="X104" s="9" t="s">
        <v>1031</v>
      </c>
      <c r="Y104" s="9" t="s">
        <v>1032</v>
      </c>
      <c r="Z104" s="9" t="s">
        <v>1033</v>
      </c>
      <c r="AA104" s="9" t="s">
        <v>1035</v>
      </c>
      <c r="AB104" s="9" t="s">
        <v>1036</v>
      </c>
      <c r="AC104" s="9"/>
      <c r="AD104" s="9" t="s">
        <v>122</v>
      </c>
      <c r="AE104" s="9" t="s">
        <v>111</v>
      </c>
      <c r="AF104" s="9" t="s">
        <v>1037</v>
      </c>
      <c r="AG104" s="37"/>
      <c r="AH104" s="37"/>
      <c r="AI104" s="9" t="s">
        <v>97</v>
      </c>
      <c r="AJ104" s="9" t="s">
        <v>97</v>
      </c>
      <c r="AK104" s="9" t="s">
        <v>97</v>
      </c>
      <c r="AL104" s="9" t="s">
        <v>97</v>
      </c>
      <c r="AM104" s="9" t="s">
        <v>98</v>
      </c>
      <c r="AN104" s="9"/>
      <c r="AO104" s="9"/>
      <c r="AP104" s="9"/>
      <c r="AQ104" s="9"/>
      <c r="AR104" s="9"/>
      <c r="AS104" s="9"/>
      <c r="AT104" s="9"/>
      <c r="AU104" s="9"/>
      <c r="AV104" s="9"/>
      <c r="AW104" s="9"/>
      <c r="AX104" s="9"/>
      <c r="AY104" s="9"/>
      <c r="AZ104" s="9"/>
      <c r="BA104" s="9"/>
      <c r="BB104" s="9"/>
      <c r="BC104" s="9"/>
      <c r="BD104" s="9"/>
    </row>
    <row r="105" ht="15.75" customHeight="1">
      <c r="A105" s="9" t="s">
        <v>803</v>
      </c>
      <c r="B105" s="9" t="s">
        <v>81</v>
      </c>
      <c r="C105" s="9"/>
      <c r="D105" s="9"/>
      <c r="E105" s="9" t="s">
        <v>82</v>
      </c>
      <c r="F105" s="9"/>
      <c r="G105" s="9"/>
      <c r="H105" s="9"/>
      <c r="I105" s="9"/>
      <c r="J105" s="9"/>
      <c r="K105" s="9"/>
      <c r="L105" s="9"/>
      <c r="M105" s="9"/>
      <c r="N105" s="9"/>
      <c r="O105" s="9"/>
      <c r="P105" s="9"/>
      <c r="Q105" s="9"/>
      <c r="R105" s="9"/>
      <c r="S105" s="9" t="s">
        <v>1038</v>
      </c>
      <c r="T105" s="9"/>
      <c r="U105" s="9" t="s">
        <v>85</v>
      </c>
      <c r="V105" s="9" t="s">
        <v>1039</v>
      </c>
      <c r="W105" s="9" t="s">
        <v>87</v>
      </c>
      <c r="X105" s="9" t="s">
        <v>1041</v>
      </c>
      <c r="Y105" s="9"/>
      <c r="Z105" s="9"/>
      <c r="AA105" s="9" t="s">
        <v>1042</v>
      </c>
      <c r="AB105" s="9"/>
      <c r="AC105" s="9"/>
      <c r="AD105" s="9" t="s">
        <v>1043</v>
      </c>
      <c r="AE105" s="9" t="s">
        <v>803</v>
      </c>
      <c r="AF105" s="9" t="s">
        <v>1044</v>
      </c>
      <c r="AG105" s="37"/>
      <c r="AH105" s="37"/>
      <c r="AI105" s="9" t="s">
        <v>97</v>
      </c>
      <c r="AJ105" s="9" t="s">
        <v>97</v>
      </c>
      <c r="AK105" s="9" t="s">
        <v>97</v>
      </c>
      <c r="AL105" s="9" t="s">
        <v>97</v>
      </c>
      <c r="AM105" s="9" t="s">
        <v>98</v>
      </c>
      <c r="AN105" s="9"/>
      <c r="AO105" s="9"/>
      <c r="AP105" s="9"/>
      <c r="AQ105" s="9"/>
      <c r="AR105" s="9"/>
      <c r="AS105" s="9"/>
      <c r="AT105" s="9"/>
      <c r="AU105" s="9"/>
      <c r="AV105" s="9"/>
      <c r="AW105" s="9"/>
      <c r="AX105" s="9"/>
      <c r="AY105" s="9"/>
      <c r="AZ105" s="9"/>
      <c r="BA105" s="9"/>
      <c r="BB105" s="9"/>
      <c r="BC105" s="9"/>
      <c r="BD105" s="9"/>
    </row>
    <row r="106" ht="15.75" customHeight="1">
      <c r="A106" s="9" t="s">
        <v>99</v>
      </c>
      <c r="B106" s="9" t="s">
        <v>81</v>
      </c>
      <c r="C106" s="9"/>
      <c r="D106" s="9"/>
      <c r="E106" s="9" t="s">
        <v>82</v>
      </c>
      <c r="F106" s="9"/>
      <c r="G106" s="9"/>
      <c r="H106" s="9"/>
      <c r="I106" s="9"/>
      <c r="J106" s="9"/>
      <c r="K106" s="9"/>
      <c r="L106" s="9"/>
      <c r="M106" s="9"/>
      <c r="N106" s="9"/>
      <c r="O106" s="9"/>
      <c r="P106" s="9"/>
      <c r="Q106" s="9"/>
      <c r="R106" s="9"/>
      <c r="S106" s="9" t="s">
        <v>1047</v>
      </c>
      <c r="T106" s="9"/>
      <c r="U106" s="9" t="s">
        <v>85</v>
      </c>
      <c r="V106" s="9" t="s">
        <v>1048</v>
      </c>
      <c r="W106" s="9" t="s">
        <v>87</v>
      </c>
      <c r="X106" s="9" t="s">
        <v>1049</v>
      </c>
      <c r="Y106" s="9" t="s">
        <v>1051</v>
      </c>
      <c r="Z106" s="9" t="s">
        <v>1052</v>
      </c>
      <c r="AA106" s="9" t="s">
        <v>1053</v>
      </c>
      <c r="AB106" s="9"/>
      <c r="AC106" s="9"/>
      <c r="AD106" s="9" t="s">
        <v>1055</v>
      </c>
      <c r="AE106" s="9" t="s">
        <v>99</v>
      </c>
      <c r="AF106" s="9" t="s">
        <v>1056</v>
      </c>
      <c r="AG106" s="37"/>
      <c r="AH106" s="37"/>
      <c r="AI106" s="9" t="s">
        <v>97</v>
      </c>
      <c r="AJ106" s="9" t="s">
        <v>97</v>
      </c>
      <c r="AK106" s="9" t="s">
        <v>97</v>
      </c>
      <c r="AL106" s="9" t="s">
        <v>97</v>
      </c>
      <c r="AM106" s="9" t="s">
        <v>98</v>
      </c>
      <c r="AN106" s="9"/>
      <c r="AO106" s="9"/>
      <c r="AP106" s="9"/>
      <c r="AQ106" s="9"/>
      <c r="AR106" s="9"/>
      <c r="AS106" s="9"/>
      <c r="AT106" s="9"/>
      <c r="AU106" s="9"/>
      <c r="AV106" s="9"/>
      <c r="AW106" s="9"/>
      <c r="AX106" s="9"/>
      <c r="AY106" s="9"/>
      <c r="AZ106" s="9"/>
      <c r="BA106" s="9"/>
      <c r="BB106" s="9"/>
      <c r="BC106" s="9"/>
      <c r="BD106" s="9"/>
    </row>
    <row r="107" ht="15.75" customHeight="1">
      <c r="A107" s="9" t="s">
        <v>1058</v>
      </c>
      <c r="B107" s="9" t="s">
        <v>81</v>
      </c>
      <c r="C107" s="9"/>
      <c r="D107" s="9"/>
      <c r="E107" s="9" t="s">
        <v>82</v>
      </c>
      <c r="F107" s="9"/>
      <c r="G107" s="9"/>
      <c r="H107" s="9"/>
      <c r="I107" s="9"/>
      <c r="J107" s="9"/>
      <c r="K107" s="9"/>
      <c r="L107" s="9"/>
      <c r="M107" s="9"/>
      <c r="N107" s="9"/>
      <c r="O107" s="9"/>
      <c r="P107" s="9"/>
      <c r="Q107" s="9"/>
      <c r="R107" s="9"/>
      <c r="S107" s="9" t="s">
        <v>1059</v>
      </c>
      <c r="T107" s="9"/>
      <c r="U107" s="9" t="s">
        <v>85</v>
      </c>
      <c r="V107" s="9" t="s">
        <v>1061</v>
      </c>
      <c r="W107" s="9" t="s">
        <v>87</v>
      </c>
      <c r="X107" s="9" t="s">
        <v>1062</v>
      </c>
      <c r="Y107" s="9"/>
      <c r="Z107" s="9" t="s">
        <v>1064</v>
      </c>
      <c r="AA107" s="9" t="s">
        <v>1066</v>
      </c>
      <c r="AB107" s="9"/>
      <c r="AC107" s="9"/>
      <c r="AD107" s="9" t="s">
        <v>1067</v>
      </c>
      <c r="AE107" s="9" t="s">
        <v>1058</v>
      </c>
      <c r="AF107" s="9" t="s">
        <v>1069</v>
      </c>
      <c r="AG107" s="37"/>
      <c r="AH107" s="37"/>
      <c r="AI107" s="9" t="s">
        <v>145</v>
      </c>
      <c r="AJ107" s="9" t="s">
        <v>166</v>
      </c>
      <c r="AK107" s="9" t="s">
        <v>662</v>
      </c>
      <c r="AL107" s="9" t="s">
        <v>97</v>
      </c>
      <c r="AM107" s="9" t="s">
        <v>98</v>
      </c>
      <c r="AN107" s="9"/>
      <c r="AO107" s="9"/>
      <c r="AP107" s="9"/>
      <c r="AQ107" s="9"/>
      <c r="AR107" s="9"/>
      <c r="AS107" s="9"/>
      <c r="AT107" s="9"/>
      <c r="AU107" s="9"/>
      <c r="AV107" s="9"/>
      <c r="AW107" s="9"/>
      <c r="AX107" s="9"/>
      <c r="AY107" s="9"/>
      <c r="AZ107" s="9"/>
      <c r="BA107" s="9"/>
      <c r="BB107" s="9"/>
      <c r="BC107" s="9"/>
      <c r="BD107" s="9"/>
    </row>
    <row r="108" ht="15.75" customHeight="1">
      <c r="A108" s="9" t="s">
        <v>80</v>
      </c>
      <c r="B108" s="9" t="s">
        <v>81</v>
      </c>
      <c r="C108" s="9"/>
      <c r="D108" s="9"/>
      <c r="E108" s="9" t="s">
        <v>82</v>
      </c>
      <c r="F108" s="9"/>
      <c r="G108" s="9"/>
      <c r="H108" s="9"/>
      <c r="I108" s="9"/>
      <c r="J108" s="9"/>
      <c r="K108" s="9"/>
      <c r="L108" s="9"/>
      <c r="M108" s="9"/>
      <c r="N108" s="9"/>
      <c r="O108" s="9"/>
      <c r="P108" s="9"/>
      <c r="Q108" s="9"/>
      <c r="R108" s="9"/>
      <c r="S108" s="9" t="s">
        <v>1072</v>
      </c>
      <c r="T108" s="9"/>
      <c r="U108" s="9" t="s">
        <v>85</v>
      </c>
      <c r="V108" s="9" t="s">
        <v>1073</v>
      </c>
      <c r="W108" s="9" t="s">
        <v>927</v>
      </c>
      <c r="X108" s="9" t="s">
        <v>1074</v>
      </c>
      <c r="Y108" s="9" t="s">
        <v>1075</v>
      </c>
      <c r="Z108" s="9" t="s">
        <v>1076</v>
      </c>
      <c r="AA108" s="9" t="s">
        <v>1077</v>
      </c>
      <c r="AB108" s="9"/>
      <c r="AC108" s="9"/>
      <c r="AD108" s="9" t="s">
        <v>92</v>
      </c>
      <c r="AE108" s="9" t="s">
        <v>80</v>
      </c>
      <c r="AF108" s="9" t="s">
        <v>93</v>
      </c>
      <c r="AG108" s="37"/>
      <c r="AH108" s="37"/>
      <c r="AI108" s="9" t="s">
        <v>94</v>
      </c>
      <c r="AJ108" s="9" t="s">
        <v>196</v>
      </c>
      <c r="AK108" s="9" t="s">
        <v>146</v>
      </c>
      <c r="AL108" s="9" t="s">
        <v>880</v>
      </c>
      <c r="AM108" s="9" t="s">
        <v>98</v>
      </c>
      <c r="AN108" s="9"/>
      <c r="AO108" s="9"/>
      <c r="AP108" s="9"/>
      <c r="AQ108" s="9"/>
      <c r="AR108" s="9"/>
      <c r="AS108" s="9"/>
      <c r="AT108" s="9"/>
      <c r="AU108" s="9"/>
      <c r="AV108" s="9"/>
      <c r="AW108" s="9"/>
      <c r="AX108" s="9"/>
      <c r="AY108" s="9"/>
      <c r="AZ108" s="9"/>
      <c r="BA108" s="9"/>
      <c r="BB108" s="9"/>
      <c r="BC108" s="9"/>
      <c r="BD108" s="9"/>
    </row>
    <row r="109" ht="15.75" customHeight="1">
      <c r="A109" s="9" t="s">
        <v>133</v>
      </c>
      <c r="B109" s="9" t="s">
        <v>81</v>
      </c>
      <c r="C109" s="9"/>
      <c r="D109" s="9"/>
      <c r="E109" s="9"/>
      <c r="F109" s="9"/>
      <c r="G109" s="9"/>
      <c r="H109" s="9"/>
      <c r="I109" s="9"/>
      <c r="J109" s="9"/>
      <c r="K109" s="9"/>
      <c r="L109" s="9"/>
      <c r="M109" s="9"/>
      <c r="N109" s="9"/>
      <c r="O109" s="9"/>
      <c r="P109" s="9"/>
      <c r="Q109" s="9"/>
      <c r="R109" s="9" t="s">
        <v>147</v>
      </c>
      <c r="S109" s="9" t="s">
        <v>1079</v>
      </c>
      <c r="T109" s="9"/>
      <c r="U109" s="9" t="s">
        <v>85</v>
      </c>
      <c r="V109" s="9" t="s">
        <v>1080</v>
      </c>
      <c r="W109" s="9" t="s">
        <v>87</v>
      </c>
      <c r="X109" s="9" t="s">
        <v>1081</v>
      </c>
      <c r="Y109" s="9" t="s">
        <v>1082</v>
      </c>
      <c r="Z109" s="9" t="s">
        <v>1083</v>
      </c>
      <c r="AA109" s="9" t="s">
        <v>1084</v>
      </c>
      <c r="AB109" s="9"/>
      <c r="AC109" s="9"/>
      <c r="AD109" s="9" t="s">
        <v>154</v>
      </c>
      <c r="AE109" s="9" t="s">
        <v>133</v>
      </c>
      <c r="AF109" s="9" t="s">
        <v>1086</v>
      </c>
      <c r="AG109" s="37"/>
      <c r="AH109" s="37"/>
      <c r="AI109" s="9" t="s">
        <v>97</v>
      </c>
      <c r="AJ109" s="9" t="s">
        <v>97</v>
      </c>
      <c r="AK109" s="9" t="s">
        <v>97</v>
      </c>
      <c r="AL109" s="9" t="s">
        <v>97</v>
      </c>
      <c r="AM109" s="9" t="s">
        <v>98</v>
      </c>
      <c r="AN109" s="9"/>
      <c r="AO109" s="9"/>
      <c r="AP109" s="9"/>
      <c r="AQ109" s="9"/>
      <c r="AR109" s="9"/>
      <c r="AS109" s="9"/>
      <c r="AT109" s="9"/>
      <c r="AU109" s="9"/>
      <c r="AV109" s="9"/>
      <c r="AW109" s="9"/>
      <c r="AX109" s="9"/>
      <c r="AY109" s="9"/>
      <c r="AZ109" s="9"/>
      <c r="BA109" s="9"/>
      <c r="BB109" s="9"/>
      <c r="BC109" s="9"/>
      <c r="BD109" s="9"/>
    </row>
    <row r="110" ht="15.75" customHeight="1">
      <c r="A110" s="9" t="s">
        <v>694</v>
      </c>
      <c r="B110" s="9" t="s">
        <v>81</v>
      </c>
      <c r="C110" s="9"/>
      <c r="D110" s="9"/>
      <c r="E110" s="9" t="s">
        <v>82</v>
      </c>
      <c r="F110" s="9"/>
      <c r="G110" s="9"/>
      <c r="H110" s="9"/>
      <c r="I110" s="9"/>
      <c r="J110" s="9"/>
      <c r="K110" s="9"/>
      <c r="L110" s="9"/>
      <c r="M110" s="9"/>
      <c r="N110" s="9"/>
      <c r="O110" s="9"/>
      <c r="P110" s="9"/>
      <c r="Q110" s="9"/>
      <c r="R110" s="9"/>
      <c r="S110" s="9" t="s">
        <v>1088</v>
      </c>
      <c r="T110" s="9"/>
      <c r="U110" s="9" t="s">
        <v>115</v>
      </c>
      <c r="V110" s="9" t="s">
        <v>1089</v>
      </c>
      <c r="W110" s="9" t="s">
        <v>87</v>
      </c>
      <c r="X110" s="9" t="s">
        <v>1090</v>
      </c>
      <c r="Y110" s="9" t="s">
        <v>1091</v>
      </c>
      <c r="Z110" s="9" t="s">
        <v>1092</v>
      </c>
      <c r="AA110" s="9" t="s">
        <v>1093</v>
      </c>
      <c r="AB110" s="9" t="s">
        <v>187</v>
      </c>
      <c r="AC110" s="9" t="s">
        <v>1094</v>
      </c>
      <c r="AD110" s="9" t="s">
        <v>1095</v>
      </c>
      <c r="AE110" s="9" t="s">
        <v>694</v>
      </c>
      <c r="AF110" s="9" t="s">
        <v>1096</v>
      </c>
      <c r="AG110" s="37"/>
      <c r="AH110" s="37"/>
      <c r="AI110" s="9" t="s">
        <v>94</v>
      </c>
      <c r="AJ110" s="9" t="s">
        <v>97</v>
      </c>
      <c r="AK110" s="9" t="s">
        <v>197</v>
      </c>
      <c r="AL110" s="9" t="s">
        <v>97</v>
      </c>
      <c r="AM110" s="9" t="s">
        <v>98</v>
      </c>
      <c r="AN110" s="9"/>
      <c r="AO110" s="9"/>
      <c r="AP110" s="9"/>
      <c r="AQ110" s="9"/>
      <c r="AR110" s="9"/>
      <c r="AS110" s="9"/>
      <c r="AT110" s="9"/>
      <c r="AU110" s="9"/>
      <c r="AV110" s="9"/>
      <c r="AW110" s="9"/>
      <c r="AX110" s="9"/>
      <c r="AY110" s="9"/>
      <c r="AZ110" s="9"/>
      <c r="BA110" s="9"/>
      <c r="BB110" s="9"/>
      <c r="BC110" s="9"/>
      <c r="BD110" s="9"/>
    </row>
    <row r="111" ht="15.75" customHeight="1">
      <c r="A111" s="9" t="s">
        <v>80</v>
      </c>
      <c r="B111" s="9" t="s">
        <v>81</v>
      </c>
      <c r="C111" s="9"/>
      <c r="D111" s="9"/>
      <c r="E111" s="9"/>
      <c r="F111" s="9"/>
      <c r="G111" s="9"/>
      <c r="H111" s="9"/>
      <c r="I111" s="9"/>
      <c r="J111" s="9"/>
      <c r="K111" s="9"/>
      <c r="L111" s="9"/>
      <c r="M111" s="9"/>
      <c r="N111" s="9"/>
      <c r="O111" s="9"/>
      <c r="P111" s="9"/>
      <c r="Q111" s="9"/>
      <c r="R111" s="9"/>
      <c r="S111" s="9" t="s">
        <v>1100</v>
      </c>
      <c r="T111" s="9"/>
      <c r="U111" s="9" t="s">
        <v>85</v>
      </c>
      <c r="V111" s="9" t="s">
        <v>1101</v>
      </c>
      <c r="W111" s="9" t="s">
        <v>87</v>
      </c>
      <c r="X111" s="9" t="s">
        <v>1102</v>
      </c>
      <c r="Y111" s="9" t="s">
        <v>1103</v>
      </c>
      <c r="Z111" s="9" t="s">
        <v>1104</v>
      </c>
      <c r="AA111" s="9" t="s">
        <v>1105</v>
      </c>
      <c r="AB111" s="9" t="s">
        <v>187</v>
      </c>
      <c r="AC111" s="9" t="s">
        <v>187</v>
      </c>
      <c r="AD111" s="9" t="s">
        <v>451</v>
      </c>
      <c r="AE111" s="9" t="s">
        <v>80</v>
      </c>
      <c r="AF111" s="9" t="s">
        <v>1106</v>
      </c>
      <c r="AG111" s="37"/>
      <c r="AH111" s="37"/>
      <c r="AI111" s="9" t="s">
        <v>166</v>
      </c>
      <c r="AJ111" s="9" t="s">
        <v>97</v>
      </c>
      <c r="AK111" s="9" t="s">
        <v>97</v>
      </c>
      <c r="AL111" s="9" t="s">
        <v>97</v>
      </c>
      <c r="AM111" s="9" t="s">
        <v>98</v>
      </c>
      <c r="AN111" s="9"/>
      <c r="AO111" s="9"/>
      <c r="AP111" s="9"/>
      <c r="AQ111" s="9"/>
      <c r="AR111" s="9"/>
      <c r="AS111" s="9"/>
      <c r="AT111" s="9"/>
      <c r="AU111" s="9"/>
      <c r="AV111" s="9"/>
      <c r="AW111" s="9"/>
      <c r="AX111" s="9"/>
      <c r="AY111" s="9"/>
      <c r="AZ111" s="9"/>
      <c r="BA111" s="9"/>
      <c r="BB111" s="9"/>
      <c r="BC111" s="9"/>
      <c r="BD111" s="9"/>
    </row>
    <row r="112" ht="15.75" customHeight="1">
      <c r="A112" s="9" t="s">
        <v>80</v>
      </c>
      <c r="B112" s="9" t="s">
        <v>81</v>
      </c>
      <c r="C112" s="9"/>
      <c r="D112" s="9"/>
      <c r="E112" s="9"/>
      <c r="F112" s="9"/>
      <c r="G112" s="9"/>
      <c r="H112" s="9"/>
      <c r="I112" s="9"/>
      <c r="J112" s="9"/>
      <c r="K112" s="9"/>
      <c r="L112" s="9"/>
      <c r="M112" s="9"/>
      <c r="N112" s="9"/>
      <c r="O112" s="9"/>
      <c r="P112" s="9"/>
      <c r="Q112" s="9"/>
      <c r="R112" s="9"/>
      <c r="S112" s="9" t="s">
        <v>1107</v>
      </c>
      <c r="T112" s="9"/>
      <c r="U112" s="9" t="s">
        <v>115</v>
      </c>
      <c r="V112" s="9" t="s">
        <v>1108</v>
      </c>
      <c r="W112" s="9" t="s">
        <v>87</v>
      </c>
      <c r="X112" s="9" t="s">
        <v>1109</v>
      </c>
      <c r="Y112" s="9" t="s">
        <v>1110</v>
      </c>
      <c r="Z112" s="9" t="s">
        <v>1111</v>
      </c>
      <c r="AA112" s="9" t="s">
        <v>1112</v>
      </c>
      <c r="AB112" s="9"/>
      <c r="AC112" s="9"/>
      <c r="AD112" s="9" t="s">
        <v>451</v>
      </c>
      <c r="AE112" s="9" t="s">
        <v>80</v>
      </c>
      <c r="AF112" s="9" t="s">
        <v>1113</v>
      </c>
      <c r="AG112" s="37"/>
      <c r="AH112" s="37"/>
      <c r="AI112" s="9" t="s">
        <v>97</v>
      </c>
      <c r="AJ112" s="9" t="s">
        <v>97</v>
      </c>
      <c r="AK112" s="9" t="s">
        <v>97</v>
      </c>
      <c r="AL112" s="9" t="s">
        <v>97</v>
      </c>
      <c r="AM112" s="9" t="s">
        <v>98</v>
      </c>
      <c r="AN112" s="9"/>
      <c r="AO112" s="9"/>
      <c r="AP112" s="9"/>
      <c r="AQ112" s="9"/>
      <c r="AR112" s="9"/>
      <c r="AS112" s="9"/>
      <c r="AT112" s="9"/>
      <c r="AU112" s="9"/>
      <c r="AV112" s="9"/>
      <c r="AW112" s="9"/>
      <c r="AX112" s="9"/>
      <c r="AY112" s="9"/>
      <c r="AZ112" s="9"/>
      <c r="BA112" s="9"/>
      <c r="BB112" s="9"/>
      <c r="BC112" s="9"/>
      <c r="BD112" s="9"/>
    </row>
    <row r="113" ht="15.75" customHeight="1">
      <c r="A113" s="9" t="s">
        <v>694</v>
      </c>
      <c r="B113" s="9" t="s">
        <v>81</v>
      </c>
      <c r="C113" s="9"/>
      <c r="D113" s="9"/>
      <c r="E113" s="9" t="s">
        <v>82</v>
      </c>
      <c r="F113" s="9"/>
      <c r="G113" s="9"/>
      <c r="H113" s="9"/>
      <c r="I113" s="9"/>
      <c r="J113" s="9"/>
      <c r="K113" s="9"/>
      <c r="L113" s="9"/>
      <c r="M113" s="9"/>
      <c r="N113" s="9"/>
      <c r="O113" s="9"/>
      <c r="P113" s="9"/>
      <c r="Q113" s="9"/>
      <c r="R113" s="9"/>
      <c r="S113" s="9" t="s">
        <v>1115</v>
      </c>
      <c r="T113" s="9"/>
      <c r="U113" s="9" t="s">
        <v>85</v>
      </c>
      <c r="V113" s="9" t="s">
        <v>1116</v>
      </c>
      <c r="W113" s="9" t="s">
        <v>87</v>
      </c>
      <c r="X113" s="9" t="s">
        <v>1117</v>
      </c>
      <c r="Y113" s="9" t="s">
        <v>1118</v>
      </c>
      <c r="Z113" s="9" t="s">
        <v>1119</v>
      </c>
      <c r="AA113" s="9" t="s">
        <v>1120</v>
      </c>
      <c r="AB113" s="9" t="s">
        <v>187</v>
      </c>
      <c r="AC113" s="9" t="s">
        <v>187</v>
      </c>
      <c r="AD113" s="9" t="s">
        <v>1121</v>
      </c>
      <c r="AE113" s="9" t="s">
        <v>694</v>
      </c>
      <c r="AF113" s="9" t="s">
        <v>1122</v>
      </c>
      <c r="AG113" s="37"/>
      <c r="AH113" s="37"/>
      <c r="AI113" s="9" t="s">
        <v>97</v>
      </c>
      <c r="AJ113" s="9" t="s">
        <v>97</v>
      </c>
      <c r="AK113" s="9" t="s">
        <v>97</v>
      </c>
      <c r="AL113" s="9" t="s">
        <v>97</v>
      </c>
      <c r="AM113" s="9" t="s">
        <v>98</v>
      </c>
      <c r="AN113" s="9"/>
      <c r="AO113" s="9"/>
      <c r="AP113" s="9"/>
      <c r="AQ113" s="9"/>
      <c r="AR113" s="9"/>
      <c r="AS113" s="9"/>
      <c r="AT113" s="9"/>
      <c r="AU113" s="9"/>
      <c r="AV113" s="9"/>
      <c r="AW113" s="9"/>
      <c r="AX113" s="9"/>
      <c r="AY113" s="9"/>
      <c r="AZ113" s="9"/>
      <c r="BA113" s="9"/>
      <c r="BB113" s="9"/>
      <c r="BC113" s="9"/>
      <c r="BD113" s="9"/>
    </row>
    <row r="114" ht="15.75" customHeight="1">
      <c r="A114" s="9" t="s">
        <v>271</v>
      </c>
      <c r="B114" s="9" t="s">
        <v>81</v>
      </c>
      <c r="C114" s="9"/>
      <c r="D114" s="9"/>
      <c r="E114" s="9" t="s">
        <v>82</v>
      </c>
      <c r="F114" s="9"/>
      <c r="G114" s="9"/>
      <c r="H114" s="9"/>
      <c r="I114" s="9"/>
      <c r="J114" s="9"/>
      <c r="K114" s="9"/>
      <c r="L114" s="9"/>
      <c r="M114" s="9"/>
      <c r="N114" s="9"/>
      <c r="O114" s="9"/>
      <c r="P114" s="9"/>
      <c r="Q114" s="9"/>
      <c r="R114" s="9"/>
      <c r="S114" s="9" t="s">
        <v>1123</v>
      </c>
      <c r="T114" s="9"/>
      <c r="U114" s="9" t="s">
        <v>85</v>
      </c>
      <c r="V114" s="9" t="s">
        <v>1124</v>
      </c>
      <c r="W114" s="9" t="s">
        <v>87</v>
      </c>
      <c r="X114" s="9" t="s">
        <v>1125</v>
      </c>
      <c r="Y114" s="9" t="s">
        <v>1126</v>
      </c>
      <c r="Z114" s="9" t="s">
        <v>1127</v>
      </c>
      <c r="AA114" s="9" t="s">
        <v>1128</v>
      </c>
      <c r="AB114" s="9"/>
      <c r="AC114" s="9"/>
      <c r="AD114" s="9" t="s">
        <v>1129</v>
      </c>
      <c r="AE114" s="9" t="s">
        <v>271</v>
      </c>
      <c r="AF114" s="9" t="s">
        <v>1130</v>
      </c>
      <c r="AG114" s="37"/>
      <c r="AH114" s="37"/>
      <c r="AI114" s="9" t="s">
        <v>97</v>
      </c>
      <c r="AJ114" s="9" t="s">
        <v>97</v>
      </c>
      <c r="AK114" s="9" t="s">
        <v>97</v>
      </c>
      <c r="AL114" s="9" t="s">
        <v>97</v>
      </c>
      <c r="AM114" s="9" t="s">
        <v>98</v>
      </c>
      <c r="AN114" s="9"/>
      <c r="AO114" s="9"/>
      <c r="AP114" s="9"/>
      <c r="AQ114" s="9"/>
      <c r="AR114" s="9"/>
      <c r="AS114" s="9"/>
      <c r="AT114" s="9"/>
      <c r="AU114" s="9"/>
      <c r="AV114" s="9"/>
      <c r="AW114" s="9"/>
      <c r="AX114" s="9"/>
      <c r="AY114" s="9"/>
      <c r="AZ114" s="9"/>
      <c r="BA114" s="9"/>
      <c r="BB114" s="9"/>
      <c r="BC114" s="9"/>
      <c r="BD114" s="9"/>
    </row>
    <row r="115" ht="15.75" customHeight="1">
      <c r="A115" s="9" t="s">
        <v>1131</v>
      </c>
      <c r="B115" s="9" t="s">
        <v>81</v>
      </c>
      <c r="C115" s="9"/>
      <c r="D115" s="9"/>
      <c r="E115" s="9" t="s">
        <v>82</v>
      </c>
      <c r="F115" s="9"/>
      <c r="G115" s="9"/>
      <c r="H115" s="9"/>
      <c r="I115" s="9"/>
      <c r="J115" s="9"/>
      <c r="K115" s="9"/>
      <c r="L115" s="9"/>
      <c r="M115" s="9"/>
      <c r="N115" s="9"/>
      <c r="O115" s="9"/>
      <c r="P115" s="9"/>
      <c r="Q115" s="9"/>
      <c r="R115" s="9"/>
      <c r="S115" s="9" t="s">
        <v>1132</v>
      </c>
      <c r="T115" s="9"/>
      <c r="U115" s="9" t="s">
        <v>85</v>
      </c>
      <c r="V115" s="9" t="s">
        <v>1133</v>
      </c>
      <c r="W115" s="9" t="s">
        <v>87</v>
      </c>
      <c r="X115" s="9" t="s">
        <v>1135</v>
      </c>
      <c r="Y115" s="9" t="s">
        <v>1136</v>
      </c>
      <c r="Z115" s="9" t="s">
        <v>1137</v>
      </c>
      <c r="AA115" s="9" t="s">
        <v>1138</v>
      </c>
      <c r="AB115" s="9" t="s">
        <v>1139</v>
      </c>
      <c r="AC115" s="9"/>
      <c r="AD115" s="9" t="s">
        <v>1140</v>
      </c>
      <c r="AE115" s="9" t="s">
        <v>1131</v>
      </c>
      <c r="AF115" s="9" t="s">
        <v>1141</v>
      </c>
      <c r="AG115" s="37"/>
      <c r="AH115" s="37"/>
      <c r="AI115" s="9" t="s">
        <v>94</v>
      </c>
      <c r="AJ115" s="9" t="s">
        <v>95</v>
      </c>
      <c r="AK115" s="9" t="s">
        <v>454</v>
      </c>
      <c r="AL115" s="9" t="s">
        <v>97</v>
      </c>
      <c r="AM115" s="9" t="s">
        <v>98</v>
      </c>
      <c r="AN115" s="9"/>
      <c r="AO115" s="9"/>
      <c r="AP115" s="9"/>
      <c r="AQ115" s="9"/>
      <c r="AR115" s="9"/>
      <c r="AS115" s="9"/>
      <c r="AT115" s="9"/>
      <c r="AU115" s="9"/>
      <c r="AV115" s="9"/>
      <c r="AW115" s="9"/>
      <c r="AX115" s="9"/>
      <c r="AY115" s="9"/>
      <c r="AZ115" s="9"/>
      <c r="BA115" s="9"/>
      <c r="BB115" s="9"/>
      <c r="BC115" s="9"/>
      <c r="BD115" s="9"/>
    </row>
    <row r="116" ht="15.75" customHeight="1">
      <c r="A116" s="9" t="s">
        <v>80</v>
      </c>
      <c r="B116" s="9" t="s">
        <v>81</v>
      </c>
      <c r="C116" s="9"/>
      <c r="D116" s="9"/>
      <c r="E116" s="9" t="s">
        <v>82</v>
      </c>
      <c r="F116" s="9"/>
      <c r="G116" s="9"/>
      <c r="H116" s="9"/>
      <c r="I116" s="9"/>
      <c r="J116" s="9"/>
      <c r="K116" s="9"/>
      <c r="L116" s="9"/>
      <c r="M116" s="9"/>
      <c r="N116" s="9"/>
      <c r="O116" s="9"/>
      <c r="P116" s="9"/>
      <c r="Q116" s="9"/>
      <c r="R116" s="9"/>
      <c r="S116" s="9" t="s">
        <v>1142</v>
      </c>
      <c r="T116" s="9"/>
      <c r="U116" s="9" t="s">
        <v>85</v>
      </c>
      <c r="V116" s="9" t="s">
        <v>1143</v>
      </c>
      <c r="W116" s="9" t="s">
        <v>87</v>
      </c>
      <c r="X116" s="9" t="s">
        <v>1144</v>
      </c>
      <c r="Y116" s="9" t="s">
        <v>1145</v>
      </c>
      <c r="Z116" s="9" t="s">
        <v>1146</v>
      </c>
      <c r="AA116" s="9" t="s">
        <v>1147</v>
      </c>
      <c r="AB116" s="9"/>
      <c r="AC116" s="9"/>
      <c r="AD116" s="9" t="s">
        <v>451</v>
      </c>
      <c r="AE116" s="9" t="s">
        <v>80</v>
      </c>
      <c r="AF116" s="9" t="s">
        <v>1106</v>
      </c>
      <c r="AG116" s="37"/>
      <c r="AH116" s="37"/>
      <c r="AI116" s="9" t="s">
        <v>1148</v>
      </c>
      <c r="AJ116" s="9" t="s">
        <v>166</v>
      </c>
      <c r="AK116" s="9" t="s">
        <v>109</v>
      </c>
      <c r="AL116" s="9" t="s">
        <v>97</v>
      </c>
      <c r="AM116" s="9" t="s">
        <v>98</v>
      </c>
      <c r="AN116" s="9"/>
      <c r="AO116" s="9"/>
      <c r="AP116" s="9"/>
      <c r="AQ116" s="9"/>
      <c r="AR116" s="9"/>
      <c r="AS116" s="9"/>
      <c r="AT116" s="9"/>
      <c r="AU116" s="9"/>
      <c r="AV116" s="9"/>
      <c r="AW116" s="9"/>
      <c r="AX116" s="9"/>
      <c r="AY116" s="9"/>
      <c r="AZ116" s="9"/>
      <c r="BA116" s="9"/>
      <c r="BB116" s="9"/>
      <c r="BC116" s="9"/>
      <c r="BD116" s="9"/>
    </row>
    <row r="117" ht="15.75" customHeight="1">
      <c r="A117" s="9" t="s">
        <v>704</v>
      </c>
      <c r="B117" s="9" t="s">
        <v>81</v>
      </c>
      <c r="C117" s="9"/>
      <c r="D117" s="9"/>
      <c r="E117" s="9" t="s">
        <v>82</v>
      </c>
      <c r="F117" s="9"/>
      <c r="G117" s="9"/>
      <c r="H117" s="9"/>
      <c r="I117" s="9"/>
      <c r="J117" s="9"/>
      <c r="K117" s="9"/>
      <c r="L117" s="9"/>
      <c r="M117" s="9"/>
      <c r="N117" s="9"/>
      <c r="O117" s="9"/>
      <c r="P117" s="9"/>
      <c r="Q117" s="9"/>
      <c r="R117" s="9"/>
      <c r="S117" s="9" t="s">
        <v>1149</v>
      </c>
      <c r="T117" s="9"/>
      <c r="U117" s="9" t="s">
        <v>85</v>
      </c>
      <c r="V117" s="9" t="s">
        <v>1150</v>
      </c>
      <c r="W117" s="9" t="s">
        <v>87</v>
      </c>
      <c r="X117" s="9" t="s">
        <v>1152</v>
      </c>
      <c r="Y117" s="9" t="s">
        <v>1153</v>
      </c>
      <c r="Z117" s="9" t="s">
        <v>1154</v>
      </c>
      <c r="AA117" s="9" t="s">
        <v>1155</v>
      </c>
      <c r="AB117" s="9"/>
      <c r="AC117" s="9"/>
      <c r="AD117" s="9" t="s">
        <v>1156</v>
      </c>
      <c r="AE117" s="9" t="s">
        <v>704</v>
      </c>
      <c r="AF117" s="9" t="s">
        <v>1157</v>
      </c>
      <c r="AG117" s="37"/>
      <c r="AH117" s="37"/>
      <c r="AI117" s="9" t="s">
        <v>317</v>
      </c>
      <c r="AJ117" s="9" t="s">
        <v>97</v>
      </c>
      <c r="AK117" s="9" t="s">
        <v>97</v>
      </c>
      <c r="AL117" s="9" t="s">
        <v>97</v>
      </c>
      <c r="AM117" s="9" t="s">
        <v>98</v>
      </c>
      <c r="AN117" s="9"/>
      <c r="AO117" s="9"/>
      <c r="AP117" s="9"/>
      <c r="AQ117" s="9"/>
      <c r="AR117" s="9"/>
      <c r="AS117" s="9"/>
      <c r="AT117" s="9"/>
      <c r="AU117" s="9"/>
      <c r="AV117" s="9"/>
      <c r="AW117" s="9"/>
      <c r="AX117" s="9"/>
      <c r="AY117" s="9"/>
      <c r="AZ117" s="9"/>
      <c r="BA117" s="9"/>
      <c r="BB117" s="9"/>
      <c r="BC117" s="9"/>
      <c r="BD117" s="9"/>
    </row>
    <row r="118" ht="15.75" customHeight="1">
      <c r="A118" s="9" t="s">
        <v>478</v>
      </c>
      <c r="B118" s="9" t="s">
        <v>81</v>
      </c>
      <c r="C118" s="9"/>
      <c r="D118" s="9"/>
      <c r="E118" s="9"/>
      <c r="F118" s="9" t="s">
        <v>169</v>
      </c>
      <c r="G118" s="9"/>
      <c r="H118" s="9"/>
      <c r="I118" s="9"/>
      <c r="J118" s="9"/>
      <c r="K118" s="9"/>
      <c r="L118" s="9"/>
      <c r="M118" s="9"/>
      <c r="N118" s="9"/>
      <c r="O118" s="9"/>
      <c r="P118" s="9"/>
      <c r="Q118" s="9"/>
      <c r="R118" s="9"/>
      <c r="S118" s="9" t="s">
        <v>614</v>
      </c>
      <c r="T118" s="9"/>
      <c r="U118" s="9" t="s">
        <v>85</v>
      </c>
      <c r="V118" s="9" t="s">
        <v>1158</v>
      </c>
      <c r="W118" s="9" t="s">
        <v>87</v>
      </c>
      <c r="X118" s="9" t="s">
        <v>616</v>
      </c>
      <c r="Y118" s="9" t="s">
        <v>1159</v>
      </c>
      <c r="Z118" s="9" t="s">
        <v>618</v>
      </c>
      <c r="AA118" s="9" t="s">
        <v>619</v>
      </c>
      <c r="AB118" s="9"/>
      <c r="AC118" s="9"/>
      <c r="AD118" s="9" t="s">
        <v>620</v>
      </c>
      <c r="AE118" s="9" t="s">
        <v>478</v>
      </c>
      <c r="AF118" s="9" t="s">
        <v>621</v>
      </c>
      <c r="AG118" s="37"/>
      <c r="AH118" s="37"/>
      <c r="AI118" s="9" t="s">
        <v>622</v>
      </c>
      <c r="AJ118" s="9" t="s">
        <v>623</v>
      </c>
      <c r="AK118" s="9" t="s">
        <v>109</v>
      </c>
      <c r="AL118" s="9"/>
      <c r="AM118" s="9" t="s">
        <v>98</v>
      </c>
      <c r="AN118" s="9"/>
      <c r="AO118" s="9"/>
      <c r="AP118" s="9"/>
      <c r="AQ118" s="9"/>
      <c r="AR118" s="9"/>
      <c r="AS118" s="9"/>
      <c r="AT118" s="9"/>
      <c r="AU118" s="9"/>
      <c r="AV118" s="9"/>
      <c r="AW118" s="9"/>
      <c r="AX118" s="9"/>
      <c r="AY118" s="9"/>
      <c r="AZ118" s="9"/>
      <c r="BA118" s="9"/>
      <c r="BB118" s="9"/>
      <c r="BC118" s="9"/>
      <c r="BD118" s="9"/>
    </row>
    <row r="119" ht="15.75" customHeight="1">
      <c r="A119" s="9" t="s">
        <v>217</v>
      </c>
      <c r="B119" s="9" t="s">
        <v>81</v>
      </c>
      <c r="C119" s="9"/>
      <c r="D119" s="9"/>
      <c r="E119" s="9" t="s">
        <v>82</v>
      </c>
      <c r="F119" s="9"/>
      <c r="G119" s="9"/>
      <c r="H119" s="9"/>
      <c r="I119" s="9"/>
      <c r="J119" s="9"/>
      <c r="K119" s="9"/>
      <c r="L119" s="9"/>
      <c r="M119" s="9"/>
      <c r="N119" s="9"/>
      <c r="O119" s="9"/>
      <c r="P119" s="9"/>
      <c r="Q119" s="9"/>
      <c r="R119" s="9"/>
      <c r="S119" s="9" t="s">
        <v>1165</v>
      </c>
      <c r="T119" s="9"/>
      <c r="U119" s="9" t="s">
        <v>85</v>
      </c>
      <c r="V119" s="9" t="s">
        <v>1167</v>
      </c>
      <c r="W119" s="9" t="s">
        <v>87</v>
      </c>
      <c r="X119" s="9" t="s">
        <v>1170</v>
      </c>
      <c r="Y119" s="9" t="s">
        <v>1171</v>
      </c>
      <c r="Z119" s="9" t="s">
        <v>1172</v>
      </c>
      <c r="AA119" s="9" t="s">
        <v>1173</v>
      </c>
      <c r="AB119" s="9"/>
      <c r="AC119" s="9"/>
      <c r="AD119" s="9" t="s">
        <v>659</v>
      </c>
      <c r="AE119" s="9" t="s">
        <v>217</v>
      </c>
      <c r="AF119" s="9" t="s">
        <v>1174</v>
      </c>
      <c r="AG119" s="37"/>
      <c r="AH119" s="37"/>
      <c r="AI119" s="9" t="s">
        <v>604</v>
      </c>
      <c r="AJ119" s="9" t="s">
        <v>604</v>
      </c>
      <c r="AK119" s="9" t="s">
        <v>126</v>
      </c>
      <c r="AL119" s="9" t="s">
        <v>97</v>
      </c>
      <c r="AM119" s="9" t="s">
        <v>98</v>
      </c>
      <c r="AN119" s="9"/>
      <c r="AO119" s="9"/>
      <c r="AP119" s="9"/>
      <c r="AQ119" s="9"/>
      <c r="AR119" s="9"/>
      <c r="AS119" s="9"/>
      <c r="AT119" s="9"/>
      <c r="AU119" s="9"/>
      <c r="AV119" s="9"/>
      <c r="AW119" s="9"/>
      <c r="AX119" s="9"/>
      <c r="AY119" s="9"/>
      <c r="AZ119" s="9"/>
      <c r="BA119" s="9"/>
      <c r="BB119" s="9"/>
      <c r="BC119" s="9"/>
      <c r="BD119" s="9"/>
    </row>
    <row r="120" ht="15.75" customHeight="1">
      <c r="A120" s="9" t="s">
        <v>217</v>
      </c>
      <c r="B120" s="9" t="s">
        <v>81</v>
      </c>
      <c r="C120" s="9"/>
      <c r="D120" s="9"/>
      <c r="E120" s="9"/>
      <c r="F120" s="9"/>
      <c r="G120" s="9"/>
      <c r="H120" s="9"/>
      <c r="I120" s="9"/>
      <c r="J120" s="9"/>
      <c r="K120" s="9"/>
      <c r="L120" s="9"/>
      <c r="M120" s="9"/>
      <c r="N120" s="9"/>
      <c r="O120" s="9"/>
      <c r="P120" s="9"/>
      <c r="Q120" s="9"/>
      <c r="R120" s="9"/>
      <c r="S120" s="9" t="s">
        <v>1175</v>
      </c>
      <c r="T120" s="9"/>
      <c r="U120" s="9" t="s">
        <v>85</v>
      </c>
      <c r="V120" s="9" t="s">
        <v>1176</v>
      </c>
      <c r="W120" s="9" t="s">
        <v>87</v>
      </c>
      <c r="X120" s="9" t="s">
        <v>1177</v>
      </c>
      <c r="Y120" s="9" t="s">
        <v>1178</v>
      </c>
      <c r="Z120" s="9" t="s">
        <v>1179</v>
      </c>
      <c r="AA120" s="9" t="s">
        <v>1180</v>
      </c>
      <c r="AB120" s="9"/>
      <c r="AC120" s="9"/>
      <c r="AD120" s="9" t="s">
        <v>659</v>
      </c>
      <c r="AE120" s="9" t="s">
        <v>217</v>
      </c>
      <c r="AF120" s="9" t="s">
        <v>660</v>
      </c>
      <c r="AG120" s="37"/>
      <c r="AH120" s="37"/>
      <c r="AI120" s="9" t="s">
        <v>97</v>
      </c>
      <c r="AJ120" s="9" t="s">
        <v>97</v>
      </c>
      <c r="AK120" s="9" t="s">
        <v>97</v>
      </c>
      <c r="AL120" s="9" t="s">
        <v>97</v>
      </c>
      <c r="AM120" s="9" t="s">
        <v>98</v>
      </c>
      <c r="AN120" s="9"/>
      <c r="AO120" s="9"/>
      <c r="AP120" s="9"/>
      <c r="AQ120" s="9"/>
      <c r="AR120" s="9"/>
      <c r="AS120" s="9"/>
      <c r="AT120" s="9"/>
      <c r="AU120" s="9"/>
      <c r="AV120" s="9"/>
      <c r="AW120" s="9"/>
      <c r="AX120" s="9"/>
      <c r="AY120" s="9"/>
      <c r="AZ120" s="9"/>
      <c r="BA120" s="9"/>
      <c r="BB120" s="9"/>
      <c r="BC120" s="9"/>
      <c r="BD120" s="9"/>
    </row>
    <row r="121" ht="15.75" customHeight="1">
      <c r="A121" s="9" t="s">
        <v>976</v>
      </c>
      <c r="B121" s="9" t="s">
        <v>81</v>
      </c>
      <c r="C121" s="9"/>
      <c r="D121" s="9"/>
      <c r="E121" s="9" t="s">
        <v>82</v>
      </c>
      <c r="F121" s="9"/>
      <c r="G121" s="9"/>
      <c r="H121" s="9"/>
      <c r="I121" s="9"/>
      <c r="J121" s="9"/>
      <c r="K121" s="9"/>
      <c r="L121" s="9"/>
      <c r="M121" s="9"/>
      <c r="N121" s="9"/>
      <c r="O121" s="9"/>
      <c r="P121" s="9"/>
      <c r="Q121" s="9"/>
      <c r="R121" s="9"/>
      <c r="S121" s="9" t="s">
        <v>1181</v>
      </c>
      <c r="T121" s="9"/>
      <c r="U121" s="9" t="s">
        <v>85</v>
      </c>
      <c r="V121" s="9" t="s">
        <v>1182</v>
      </c>
      <c r="W121" s="9" t="s">
        <v>87</v>
      </c>
      <c r="X121" s="9" t="s">
        <v>1183</v>
      </c>
      <c r="Y121" s="9" t="s">
        <v>1184</v>
      </c>
      <c r="Z121" s="9" t="s">
        <v>1185</v>
      </c>
      <c r="AA121" s="9" t="s">
        <v>1187</v>
      </c>
      <c r="AB121" s="9"/>
      <c r="AC121" s="9"/>
      <c r="AD121" s="9" t="s">
        <v>1188</v>
      </c>
      <c r="AE121" s="9" t="s">
        <v>976</v>
      </c>
      <c r="AF121" s="9" t="s">
        <v>1189</v>
      </c>
      <c r="AG121" s="37"/>
      <c r="AH121" s="37"/>
      <c r="AI121" s="9" t="s">
        <v>97</v>
      </c>
      <c r="AJ121" s="9" t="s">
        <v>97</v>
      </c>
      <c r="AK121" s="9" t="s">
        <v>97</v>
      </c>
      <c r="AL121" s="9" t="s">
        <v>97</v>
      </c>
      <c r="AM121" s="9" t="s">
        <v>98</v>
      </c>
      <c r="AN121" s="9"/>
      <c r="AO121" s="9"/>
      <c r="AP121" s="9"/>
      <c r="AQ121" s="9"/>
      <c r="AR121" s="9"/>
      <c r="AS121" s="9"/>
      <c r="AT121" s="9"/>
      <c r="AU121" s="9"/>
      <c r="AV121" s="9"/>
      <c r="AW121" s="9"/>
      <c r="AX121" s="9"/>
      <c r="AY121" s="9"/>
      <c r="AZ121" s="9"/>
      <c r="BA121" s="9"/>
      <c r="BB121" s="9"/>
      <c r="BC121" s="9"/>
      <c r="BD121" s="9"/>
    </row>
    <row r="122" ht="15.75" customHeight="1">
      <c r="A122" s="9" t="s">
        <v>133</v>
      </c>
      <c r="B122" s="9" t="s">
        <v>81</v>
      </c>
      <c r="C122" s="9"/>
      <c r="D122" s="9"/>
      <c r="E122" s="9"/>
      <c r="F122" s="9"/>
      <c r="G122" s="9"/>
      <c r="H122" s="9"/>
      <c r="I122" s="9"/>
      <c r="J122" s="9"/>
      <c r="K122" s="9"/>
      <c r="L122" s="9"/>
      <c r="M122" s="9"/>
      <c r="N122" s="9"/>
      <c r="O122" s="9"/>
      <c r="P122" s="9"/>
      <c r="Q122" s="9"/>
      <c r="R122" s="9" t="s">
        <v>147</v>
      </c>
      <c r="S122" s="9" t="s">
        <v>1210</v>
      </c>
      <c r="T122" s="9"/>
      <c r="U122" s="9" t="s">
        <v>85</v>
      </c>
      <c r="V122" s="9" t="s">
        <v>1212</v>
      </c>
      <c r="W122" s="9" t="s">
        <v>87</v>
      </c>
      <c r="X122" s="9" t="s">
        <v>1213</v>
      </c>
      <c r="Y122" s="9" t="s">
        <v>1214</v>
      </c>
      <c r="Z122" s="9" t="s">
        <v>1216</v>
      </c>
      <c r="AA122" s="9" t="s">
        <v>1217</v>
      </c>
      <c r="AB122" s="9"/>
      <c r="AC122" s="9"/>
      <c r="AD122" s="9" t="s">
        <v>1218</v>
      </c>
      <c r="AE122" s="9" t="s">
        <v>133</v>
      </c>
      <c r="AF122" s="9" t="s">
        <v>1221</v>
      </c>
      <c r="AG122" s="37"/>
      <c r="AH122" s="37"/>
      <c r="AI122" s="9" t="s">
        <v>97</v>
      </c>
      <c r="AJ122" s="9" t="s">
        <v>97</v>
      </c>
      <c r="AK122" s="9" t="s">
        <v>97</v>
      </c>
      <c r="AL122" s="9" t="s">
        <v>97</v>
      </c>
      <c r="AM122" s="9" t="s">
        <v>98</v>
      </c>
      <c r="AN122" s="9"/>
      <c r="AO122" s="9"/>
      <c r="AP122" s="9"/>
      <c r="AQ122" s="9"/>
      <c r="AR122" s="9"/>
      <c r="AS122" s="9"/>
      <c r="AT122" s="9"/>
      <c r="AU122" s="9"/>
      <c r="AV122" s="9"/>
      <c r="AW122" s="9"/>
      <c r="AX122" s="9"/>
      <c r="AY122" s="9"/>
      <c r="AZ122" s="9"/>
      <c r="BA122" s="9"/>
      <c r="BB122" s="9"/>
      <c r="BC122" s="9"/>
      <c r="BD122" s="9"/>
    </row>
    <row r="123" ht="15.75" customHeight="1">
      <c r="A123" s="9" t="s">
        <v>1235</v>
      </c>
      <c r="B123" s="9" t="s">
        <v>81</v>
      </c>
      <c r="C123" s="9"/>
      <c r="D123" s="9"/>
      <c r="E123" s="9"/>
      <c r="F123" s="9"/>
      <c r="G123" s="9"/>
      <c r="H123" s="9"/>
      <c r="I123" s="9"/>
      <c r="J123" s="9"/>
      <c r="K123" s="9"/>
      <c r="L123" s="9"/>
      <c r="M123" s="9"/>
      <c r="N123" s="9"/>
      <c r="O123" s="9"/>
      <c r="P123" s="9"/>
      <c r="Q123" s="9"/>
      <c r="R123" s="9"/>
      <c r="S123" s="9" t="s">
        <v>1243</v>
      </c>
      <c r="T123" s="9"/>
      <c r="U123" s="9" t="s">
        <v>85</v>
      </c>
      <c r="V123" s="9" t="s">
        <v>1244</v>
      </c>
      <c r="W123" s="9" t="s">
        <v>87</v>
      </c>
      <c r="X123" s="9" t="s">
        <v>1245</v>
      </c>
      <c r="Y123" s="9" t="s">
        <v>1246</v>
      </c>
      <c r="Z123" s="9" t="s">
        <v>1247</v>
      </c>
      <c r="AA123" s="9" t="s">
        <v>1248</v>
      </c>
      <c r="AB123" s="9"/>
      <c r="AC123" s="9"/>
      <c r="AD123" s="9" t="s">
        <v>1250</v>
      </c>
      <c r="AE123" s="9" t="s">
        <v>1235</v>
      </c>
      <c r="AF123" s="9" t="s">
        <v>1252</v>
      </c>
      <c r="AG123" s="37"/>
      <c r="AH123" s="37"/>
      <c r="AI123" s="9" t="s">
        <v>97</v>
      </c>
      <c r="AJ123" s="9" t="s">
        <v>97</v>
      </c>
      <c r="AK123" s="9" t="s">
        <v>97</v>
      </c>
      <c r="AL123" s="9" t="s">
        <v>97</v>
      </c>
      <c r="AM123" s="9" t="s">
        <v>98</v>
      </c>
      <c r="AN123" s="9"/>
      <c r="AO123" s="9"/>
      <c r="AP123" s="9"/>
      <c r="AQ123" s="9"/>
      <c r="AR123" s="9"/>
      <c r="AS123" s="9"/>
      <c r="AT123" s="9"/>
      <c r="AU123" s="9"/>
      <c r="AV123" s="9"/>
      <c r="AW123" s="9"/>
      <c r="AX123" s="9"/>
      <c r="AY123" s="9"/>
      <c r="AZ123" s="9"/>
      <c r="BA123" s="9"/>
      <c r="BB123" s="9"/>
      <c r="BC123" s="9"/>
      <c r="BD123" s="9"/>
    </row>
    <row r="124" ht="15.75" customHeight="1">
      <c r="A124" s="9" t="s">
        <v>579</v>
      </c>
      <c r="B124" s="9" t="s">
        <v>81</v>
      </c>
      <c r="C124" s="9"/>
      <c r="D124" s="9"/>
      <c r="E124" s="9" t="s">
        <v>82</v>
      </c>
      <c r="F124" s="9"/>
      <c r="G124" s="9"/>
      <c r="H124" s="9"/>
      <c r="I124" s="9"/>
      <c r="J124" s="9"/>
      <c r="K124" s="9"/>
      <c r="L124" s="9"/>
      <c r="M124" s="9"/>
      <c r="N124" s="9"/>
      <c r="O124" s="9"/>
      <c r="P124" s="9"/>
      <c r="Q124" s="9"/>
      <c r="R124" s="9"/>
      <c r="S124" s="9" t="s">
        <v>1265</v>
      </c>
      <c r="T124" s="9"/>
      <c r="U124" s="9" t="s">
        <v>85</v>
      </c>
      <c r="V124" s="9" t="s">
        <v>1266</v>
      </c>
      <c r="W124" s="9" t="s">
        <v>87</v>
      </c>
      <c r="X124" s="9" t="s">
        <v>1267</v>
      </c>
      <c r="Y124" s="9" t="s">
        <v>1269</v>
      </c>
      <c r="Z124" s="9" t="s">
        <v>1270</v>
      </c>
      <c r="AA124" s="9" t="s">
        <v>1271</v>
      </c>
      <c r="AB124" s="9" t="s">
        <v>187</v>
      </c>
      <c r="AC124" s="9" t="s">
        <v>1273</v>
      </c>
      <c r="AD124" s="9" t="s">
        <v>482</v>
      </c>
      <c r="AE124" s="9" t="s">
        <v>579</v>
      </c>
      <c r="AF124" s="9" t="s">
        <v>1274</v>
      </c>
      <c r="AG124" s="37"/>
      <c r="AH124" s="37"/>
      <c r="AI124" s="9" t="s">
        <v>1275</v>
      </c>
      <c r="AJ124" s="9" t="s">
        <v>97</v>
      </c>
      <c r="AK124" s="9" t="s">
        <v>97</v>
      </c>
      <c r="AL124" s="9" t="s">
        <v>97</v>
      </c>
      <c r="AM124" s="9" t="s">
        <v>98</v>
      </c>
      <c r="AN124" s="9"/>
      <c r="AO124" s="9"/>
      <c r="AP124" s="9"/>
      <c r="AQ124" s="9"/>
      <c r="AR124" s="9"/>
      <c r="AS124" s="9"/>
      <c r="AT124" s="9"/>
      <c r="AU124" s="9"/>
      <c r="AV124" s="9"/>
      <c r="AW124" s="9"/>
      <c r="AX124" s="9"/>
      <c r="AY124" s="9"/>
      <c r="AZ124" s="9"/>
      <c r="BA124" s="9"/>
      <c r="BB124" s="9"/>
      <c r="BC124" s="9"/>
      <c r="BD124" s="9"/>
    </row>
    <row r="125" ht="15.75" customHeight="1">
      <c r="A125" s="9" t="s">
        <v>1008</v>
      </c>
      <c r="B125" s="9" t="s">
        <v>81</v>
      </c>
      <c r="C125" s="9"/>
      <c r="D125" s="9"/>
      <c r="E125" s="9"/>
      <c r="F125" s="9"/>
      <c r="G125" s="9"/>
      <c r="H125" s="9"/>
      <c r="I125" s="9"/>
      <c r="J125" s="9"/>
      <c r="K125" s="9"/>
      <c r="L125" s="9"/>
      <c r="M125" s="9"/>
      <c r="N125" s="9"/>
      <c r="O125" s="9"/>
      <c r="P125" s="9"/>
      <c r="Q125" s="9"/>
      <c r="R125" s="9"/>
      <c r="S125" s="9" t="s">
        <v>1276</v>
      </c>
      <c r="T125" s="9"/>
      <c r="U125" s="9" t="s">
        <v>85</v>
      </c>
      <c r="V125" s="9" t="s">
        <v>1277</v>
      </c>
      <c r="W125" s="9" t="s">
        <v>87</v>
      </c>
      <c r="X125" s="9" t="s">
        <v>1279</v>
      </c>
      <c r="Y125" s="9"/>
      <c r="Z125" s="9" t="s">
        <v>1280</v>
      </c>
      <c r="AA125" s="9" t="s">
        <v>1281</v>
      </c>
      <c r="AB125" s="9"/>
      <c r="AC125" s="9"/>
      <c r="AD125" s="9" t="s">
        <v>1282</v>
      </c>
      <c r="AE125" s="9" t="s">
        <v>1008</v>
      </c>
      <c r="AF125" s="9" t="s">
        <v>1283</v>
      </c>
      <c r="AG125" s="37"/>
      <c r="AH125" s="37"/>
      <c r="AI125" s="9" t="s">
        <v>97</v>
      </c>
      <c r="AJ125" s="9" t="s">
        <v>97</v>
      </c>
      <c r="AK125" s="9" t="s">
        <v>97</v>
      </c>
      <c r="AL125" s="9" t="s">
        <v>97</v>
      </c>
      <c r="AM125" s="9" t="s">
        <v>98</v>
      </c>
      <c r="AN125" s="9"/>
      <c r="AO125" s="9"/>
      <c r="AP125" s="9"/>
      <c r="AQ125" s="9"/>
      <c r="AR125" s="9"/>
      <c r="AS125" s="9"/>
      <c r="AT125" s="9"/>
      <c r="AU125" s="9"/>
      <c r="AV125" s="9"/>
      <c r="AW125" s="9"/>
      <c r="AX125" s="9"/>
      <c r="AY125" s="9"/>
      <c r="AZ125" s="9"/>
      <c r="BA125" s="9"/>
      <c r="BB125" s="9"/>
      <c r="BC125" s="9"/>
      <c r="BD125" s="9"/>
    </row>
    <row r="126" ht="15.75" customHeight="1">
      <c r="A126" s="9" t="s">
        <v>694</v>
      </c>
      <c r="B126" s="9" t="s">
        <v>81</v>
      </c>
      <c r="C126" s="9"/>
      <c r="D126" s="9"/>
      <c r="E126" s="9" t="s">
        <v>82</v>
      </c>
      <c r="F126" s="9"/>
      <c r="G126" s="9"/>
      <c r="H126" s="9"/>
      <c r="I126" s="9"/>
      <c r="J126" s="9"/>
      <c r="K126" s="9"/>
      <c r="L126" s="9"/>
      <c r="M126" s="9"/>
      <c r="N126" s="9"/>
      <c r="O126" s="9"/>
      <c r="P126" s="9"/>
      <c r="Q126" s="9"/>
      <c r="R126" s="9"/>
      <c r="S126" s="9" t="s">
        <v>1294</v>
      </c>
      <c r="T126" s="9"/>
      <c r="U126" s="9" t="s">
        <v>85</v>
      </c>
      <c r="V126" s="9" t="s">
        <v>1295</v>
      </c>
      <c r="W126" s="9" t="s">
        <v>87</v>
      </c>
      <c r="X126" s="9" t="s">
        <v>1301</v>
      </c>
      <c r="Y126" s="9" t="s">
        <v>1302</v>
      </c>
      <c r="Z126" s="9" t="s">
        <v>1304</v>
      </c>
      <c r="AA126" s="9" t="s">
        <v>1305</v>
      </c>
      <c r="AB126" s="9"/>
      <c r="AC126" s="9" t="s">
        <v>1306</v>
      </c>
      <c r="AD126" s="9" t="s">
        <v>1307</v>
      </c>
      <c r="AE126" s="9" t="s">
        <v>694</v>
      </c>
      <c r="AF126" s="9" t="s">
        <v>1308</v>
      </c>
      <c r="AG126" s="37"/>
      <c r="AH126" s="37"/>
      <c r="AI126" s="9" t="s">
        <v>97</v>
      </c>
      <c r="AJ126" s="9" t="s">
        <v>97</v>
      </c>
      <c r="AK126" s="9" t="s">
        <v>97</v>
      </c>
      <c r="AL126" s="9" t="s">
        <v>97</v>
      </c>
      <c r="AM126" s="9" t="s">
        <v>98</v>
      </c>
      <c r="AN126" s="9"/>
      <c r="AO126" s="9"/>
      <c r="AP126" s="9"/>
      <c r="AQ126" s="9"/>
      <c r="AR126" s="9"/>
      <c r="AS126" s="9"/>
      <c r="AT126" s="9"/>
      <c r="AU126" s="9"/>
      <c r="AV126" s="9"/>
      <c r="AW126" s="9"/>
      <c r="AX126" s="9"/>
      <c r="AY126" s="9"/>
      <c r="AZ126" s="9"/>
      <c r="BA126" s="9"/>
      <c r="BB126" s="9"/>
      <c r="BC126" s="9"/>
      <c r="BD126" s="9"/>
    </row>
    <row r="127" ht="15.75" customHeight="1">
      <c r="A127" s="9" t="s">
        <v>261</v>
      </c>
      <c r="B127" s="9" t="s">
        <v>81</v>
      </c>
      <c r="C127" s="9"/>
      <c r="D127" s="9"/>
      <c r="E127" s="9"/>
      <c r="F127" s="9"/>
      <c r="G127" s="9"/>
      <c r="H127" s="9"/>
      <c r="I127" s="9"/>
      <c r="J127" s="9"/>
      <c r="K127" s="9"/>
      <c r="L127" s="9"/>
      <c r="M127" s="9"/>
      <c r="N127" s="9"/>
      <c r="O127" s="9"/>
      <c r="P127" s="9"/>
      <c r="Q127" s="9"/>
      <c r="R127" s="9"/>
      <c r="S127" s="9" t="s">
        <v>1312</v>
      </c>
      <c r="T127" s="9"/>
      <c r="U127" s="9" t="s">
        <v>115</v>
      </c>
      <c r="V127" s="9" t="s">
        <v>1313</v>
      </c>
      <c r="W127" s="9" t="s">
        <v>87</v>
      </c>
      <c r="X127" s="9" t="s">
        <v>1314</v>
      </c>
      <c r="Y127" s="9" t="s">
        <v>1315</v>
      </c>
      <c r="Z127" s="9" t="s">
        <v>1316</v>
      </c>
      <c r="AA127" s="9" t="s">
        <v>1317</v>
      </c>
      <c r="AB127" s="9"/>
      <c r="AC127" s="9"/>
      <c r="AD127" s="9" t="s">
        <v>269</v>
      </c>
      <c r="AE127" s="9" t="s">
        <v>261</v>
      </c>
      <c r="AF127" s="9" t="s">
        <v>1318</v>
      </c>
      <c r="AG127" s="37"/>
      <c r="AH127" s="37"/>
      <c r="AI127" s="9" t="s">
        <v>97</v>
      </c>
      <c r="AJ127" s="9" t="s">
        <v>97</v>
      </c>
      <c r="AK127" s="9" t="s">
        <v>97</v>
      </c>
      <c r="AL127" s="9" t="s">
        <v>97</v>
      </c>
      <c r="AM127" s="9" t="s">
        <v>98</v>
      </c>
      <c r="AN127" s="9"/>
      <c r="AO127" s="9"/>
      <c r="AP127" s="9"/>
      <c r="AQ127" s="9"/>
      <c r="AR127" s="9"/>
      <c r="AS127" s="9"/>
      <c r="AT127" s="9"/>
      <c r="AU127" s="9"/>
      <c r="AV127" s="9"/>
      <c r="AW127" s="9"/>
      <c r="AX127" s="9"/>
      <c r="AY127" s="9"/>
      <c r="AZ127" s="9"/>
      <c r="BA127" s="9"/>
      <c r="BB127" s="9"/>
      <c r="BC127" s="9"/>
      <c r="BD127" s="9"/>
    </row>
    <row r="128" ht="15.75" customHeight="1">
      <c r="A128" s="9" t="s">
        <v>80</v>
      </c>
      <c r="B128" s="9" t="s">
        <v>81</v>
      </c>
      <c r="C128" s="9"/>
      <c r="D128" s="9"/>
      <c r="E128" s="9" t="s">
        <v>82</v>
      </c>
      <c r="F128" s="9"/>
      <c r="G128" s="9"/>
      <c r="H128" s="9"/>
      <c r="I128" s="9"/>
      <c r="J128" s="9"/>
      <c r="K128" s="9"/>
      <c r="L128" s="9"/>
      <c r="M128" s="9"/>
      <c r="N128" s="9"/>
      <c r="O128" s="9"/>
      <c r="P128" s="9"/>
      <c r="Q128" s="9"/>
      <c r="R128" s="9"/>
      <c r="S128" s="9" t="s">
        <v>1324</v>
      </c>
      <c r="T128" s="9"/>
      <c r="U128" s="9" t="s">
        <v>85</v>
      </c>
      <c r="V128" s="9" t="s">
        <v>1325</v>
      </c>
      <c r="W128" s="9" t="s">
        <v>87</v>
      </c>
      <c r="X128" s="9" t="s">
        <v>1326</v>
      </c>
      <c r="Y128" s="9" t="s">
        <v>1327</v>
      </c>
      <c r="Z128" s="9" t="s">
        <v>1328</v>
      </c>
      <c r="AA128" s="9" t="s">
        <v>1329</v>
      </c>
      <c r="AB128" s="9"/>
      <c r="AC128" s="9"/>
      <c r="AD128" s="9" t="s">
        <v>451</v>
      </c>
      <c r="AE128" s="9" t="s">
        <v>80</v>
      </c>
      <c r="AF128" s="9" t="s">
        <v>1106</v>
      </c>
      <c r="AG128" s="37"/>
      <c r="AH128" s="37"/>
      <c r="AI128" s="9" t="s">
        <v>686</v>
      </c>
      <c r="AJ128" s="9" t="s">
        <v>166</v>
      </c>
      <c r="AK128" s="9" t="s">
        <v>416</v>
      </c>
      <c r="AL128" s="9" t="s">
        <v>97</v>
      </c>
      <c r="AM128" s="9" t="s">
        <v>98</v>
      </c>
      <c r="AN128" s="9"/>
      <c r="AO128" s="9"/>
      <c r="AP128" s="9"/>
      <c r="AQ128" s="9"/>
      <c r="AR128" s="9"/>
      <c r="AS128" s="9"/>
      <c r="AT128" s="9"/>
      <c r="AU128" s="9"/>
      <c r="AV128" s="9"/>
      <c r="AW128" s="9"/>
      <c r="AX128" s="9"/>
      <c r="AY128" s="9"/>
      <c r="AZ128" s="9"/>
      <c r="BA128" s="9"/>
      <c r="BB128" s="9"/>
      <c r="BC128" s="9"/>
      <c r="BD128" s="9"/>
    </row>
    <row r="129" ht="15.75" customHeight="1">
      <c r="A129" s="9" t="s">
        <v>111</v>
      </c>
      <c r="B129" s="9" t="s">
        <v>81</v>
      </c>
      <c r="C129" s="9"/>
      <c r="D129" s="9"/>
      <c r="E129" s="9" t="s">
        <v>82</v>
      </c>
      <c r="F129" s="9"/>
      <c r="G129" s="9"/>
      <c r="H129" s="9"/>
      <c r="I129" s="9"/>
      <c r="J129" s="9"/>
      <c r="K129" s="9"/>
      <c r="L129" s="9"/>
      <c r="M129" s="9"/>
      <c r="N129" s="9"/>
      <c r="O129" s="9"/>
      <c r="P129" s="9"/>
      <c r="Q129" s="9"/>
      <c r="R129" s="9" t="s">
        <v>147</v>
      </c>
      <c r="S129" s="9" t="s">
        <v>1332</v>
      </c>
      <c r="T129" s="9"/>
      <c r="U129" s="9" t="s">
        <v>85</v>
      </c>
      <c r="V129" s="9" t="s">
        <v>1333</v>
      </c>
      <c r="W129" s="9" t="s">
        <v>87</v>
      </c>
      <c r="X129" s="9" t="s">
        <v>1334</v>
      </c>
      <c r="Y129" s="9" t="s">
        <v>1335</v>
      </c>
      <c r="Z129" s="9" t="s">
        <v>1336</v>
      </c>
      <c r="AA129" s="9" t="s">
        <v>1337</v>
      </c>
      <c r="AB129" s="9"/>
      <c r="AC129" s="9"/>
      <c r="AD129" s="9" t="s">
        <v>1338</v>
      </c>
      <c r="AE129" s="9" t="s">
        <v>111</v>
      </c>
      <c r="AF129" s="9" t="s">
        <v>1339</v>
      </c>
      <c r="AG129" s="37"/>
      <c r="AH129" s="37"/>
      <c r="AI129" s="9" t="s">
        <v>165</v>
      </c>
      <c r="AJ129" s="9" t="s">
        <v>317</v>
      </c>
      <c r="AK129" s="9" t="s">
        <v>251</v>
      </c>
      <c r="AL129" s="9" t="s">
        <v>229</v>
      </c>
      <c r="AM129" s="9" t="s">
        <v>98</v>
      </c>
      <c r="AN129" s="9"/>
      <c r="AO129" s="9"/>
      <c r="AP129" s="9"/>
      <c r="AQ129" s="9"/>
      <c r="AR129" s="9"/>
      <c r="AS129" s="9"/>
      <c r="AT129" s="9"/>
      <c r="AU129" s="9"/>
      <c r="AV129" s="9"/>
      <c r="AW129" s="9"/>
      <c r="AX129" s="9"/>
      <c r="AY129" s="9"/>
      <c r="AZ129" s="9"/>
      <c r="BA129" s="9"/>
      <c r="BB129" s="9"/>
      <c r="BC129" s="9"/>
      <c r="BD129" s="9"/>
    </row>
    <row r="130" ht="15.75" customHeight="1">
      <c r="A130" s="9" t="s">
        <v>512</v>
      </c>
      <c r="B130" s="9" t="s">
        <v>81</v>
      </c>
      <c r="C130" s="9"/>
      <c r="D130" s="9"/>
      <c r="E130" s="9" t="s">
        <v>82</v>
      </c>
      <c r="F130" s="9"/>
      <c r="G130" s="9"/>
      <c r="H130" s="9"/>
      <c r="I130" s="9"/>
      <c r="J130" s="9"/>
      <c r="K130" s="9"/>
      <c r="L130" s="9"/>
      <c r="M130" s="9"/>
      <c r="N130" s="9"/>
      <c r="O130" s="9"/>
      <c r="P130" s="9"/>
      <c r="Q130" s="9"/>
      <c r="R130" s="9"/>
      <c r="S130" s="9" t="s">
        <v>1342</v>
      </c>
      <c r="T130" s="9"/>
      <c r="U130" s="9" t="s">
        <v>115</v>
      </c>
      <c r="V130" s="9" t="s">
        <v>1343</v>
      </c>
      <c r="W130" s="9" t="s">
        <v>87</v>
      </c>
      <c r="X130" s="9" t="s">
        <v>1344</v>
      </c>
      <c r="Y130" s="9" t="s">
        <v>1345</v>
      </c>
      <c r="Z130" s="9" t="s">
        <v>1346</v>
      </c>
      <c r="AA130" s="9" t="s">
        <v>1347</v>
      </c>
      <c r="AB130" s="9"/>
      <c r="AC130" s="9"/>
      <c r="AD130" s="9" t="s">
        <v>1348</v>
      </c>
      <c r="AE130" s="9" t="s">
        <v>512</v>
      </c>
      <c r="AF130" s="9" t="s">
        <v>1349</v>
      </c>
      <c r="AG130" s="37"/>
      <c r="AH130" s="37"/>
      <c r="AI130" s="9" t="s">
        <v>1350</v>
      </c>
      <c r="AJ130" s="9" t="s">
        <v>145</v>
      </c>
      <c r="AK130" s="9" t="s">
        <v>126</v>
      </c>
      <c r="AL130" s="9" t="s">
        <v>229</v>
      </c>
      <c r="AM130" s="9" t="s">
        <v>98</v>
      </c>
      <c r="AN130" s="9"/>
      <c r="AO130" s="9"/>
      <c r="AP130" s="9"/>
      <c r="AQ130" s="9"/>
      <c r="AR130" s="9"/>
      <c r="AS130" s="9"/>
      <c r="AT130" s="9"/>
      <c r="AU130" s="9"/>
      <c r="AV130" s="9"/>
      <c r="AW130" s="9"/>
      <c r="AX130" s="9"/>
      <c r="AY130" s="9"/>
      <c r="AZ130" s="9"/>
      <c r="BA130" s="9"/>
      <c r="BB130" s="9"/>
      <c r="BC130" s="9"/>
      <c r="BD130" s="9"/>
    </row>
    <row r="131" ht="15.75" customHeight="1">
      <c r="A131" s="9" t="s">
        <v>632</v>
      </c>
      <c r="B131" s="9" t="s">
        <v>81</v>
      </c>
      <c r="C131" s="9"/>
      <c r="D131" s="9"/>
      <c r="E131" s="9" t="s">
        <v>82</v>
      </c>
      <c r="F131" s="9"/>
      <c r="G131" s="9"/>
      <c r="H131" s="9"/>
      <c r="I131" s="9"/>
      <c r="J131" s="9"/>
      <c r="K131" s="9"/>
      <c r="L131" s="9"/>
      <c r="M131" s="9"/>
      <c r="N131" s="9"/>
      <c r="O131" s="9"/>
      <c r="P131" s="9"/>
      <c r="Q131" s="9"/>
      <c r="R131" s="9"/>
      <c r="S131" s="9" t="s">
        <v>931</v>
      </c>
      <c r="T131" s="9"/>
      <c r="U131" s="9" t="s">
        <v>85</v>
      </c>
      <c r="V131" s="9" t="s">
        <v>1355</v>
      </c>
      <c r="W131" s="9" t="s">
        <v>87</v>
      </c>
      <c r="X131" s="9" t="s">
        <v>933</v>
      </c>
      <c r="Y131" s="9" t="s">
        <v>1356</v>
      </c>
      <c r="Z131" s="9" t="s">
        <v>935</v>
      </c>
      <c r="AA131" s="9" t="s">
        <v>1357</v>
      </c>
      <c r="AB131" s="9"/>
      <c r="AC131" s="9"/>
      <c r="AD131" s="9" t="s">
        <v>1359</v>
      </c>
      <c r="AE131" s="9" t="s">
        <v>632</v>
      </c>
      <c r="AF131" s="9" t="s">
        <v>640</v>
      </c>
      <c r="AG131" s="37"/>
      <c r="AH131" s="37"/>
      <c r="AI131" s="9" t="s">
        <v>97</v>
      </c>
      <c r="AJ131" s="9" t="s">
        <v>97</v>
      </c>
      <c r="AK131" s="9" t="s">
        <v>97</v>
      </c>
      <c r="AL131" s="9" t="s">
        <v>97</v>
      </c>
      <c r="AM131" s="9" t="s">
        <v>98</v>
      </c>
      <c r="AN131" s="9"/>
      <c r="AO131" s="9"/>
      <c r="AP131" s="9"/>
      <c r="AQ131" s="9"/>
      <c r="AR131" s="9"/>
      <c r="AS131" s="9"/>
      <c r="AT131" s="9"/>
      <c r="AU131" s="9"/>
      <c r="AV131" s="9"/>
      <c r="AW131" s="9"/>
      <c r="AX131" s="9"/>
      <c r="AY131" s="9"/>
      <c r="AZ131" s="9"/>
      <c r="BA131" s="9"/>
      <c r="BB131" s="9"/>
      <c r="BC131" s="9"/>
      <c r="BD131" s="9"/>
    </row>
    <row r="132" ht="15.75" customHeight="1">
      <c r="A132" s="9" t="s">
        <v>1008</v>
      </c>
      <c r="B132" s="9" t="s">
        <v>81</v>
      </c>
      <c r="C132" s="9"/>
      <c r="D132" s="9"/>
      <c r="E132" s="9"/>
      <c r="F132" s="9"/>
      <c r="G132" s="9"/>
      <c r="H132" s="9"/>
      <c r="I132" s="9"/>
      <c r="J132" s="9"/>
      <c r="K132" s="9"/>
      <c r="L132" s="9"/>
      <c r="M132" s="9"/>
      <c r="N132" s="9"/>
      <c r="O132" s="9"/>
      <c r="P132" s="9"/>
      <c r="Q132" s="9"/>
      <c r="R132" s="9"/>
      <c r="S132" s="9" t="s">
        <v>1361</v>
      </c>
      <c r="T132" s="9"/>
      <c r="U132" s="9" t="s">
        <v>85</v>
      </c>
      <c r="V132" s="9" t="s">
        <v>1362</v>
      </c>
      <c r="W132" s="9" t="s">
        <v>87</v>
      </c>
      <c r="X132" s="9" t="s">
        <v>1363</v>
      </c>
      <c r="Y132" s="9"/>
      <c r="Z132" s="9" t="s">
        <v>1364</v>
      </c>
      <c r="AA132" s="9" t="s">
        <v>1365</v>
      </c>
      <c r="AB132" s="9"/>
      <c r="AC132" s="9"/>
      <c r="AD132" s="9" t="s">
        <v>1366</v>
      </c>
      <c r="AE132" s="9" t="s">
        <v>1008</v>
      </c>
      <c r="AF132" s="9" t="s">
        <v>1367</v>
      </c>
      <c r="AG132" s="37"/>
      <c r="AH132" s="37"/>
      <c r="AI132" s="9" t="s">
        <v>97</v>
      </c>
      <c r="AJ132" s="9" t="s">
        <v>97</v>
      </c>
      <c r="AK132" s="9" t="s">
        <v>97</v>
      </c>
      <c r="AL132" s="9" t="s">
        <v>97</v>
      </c>
      <c r="AM132" s="9" t="s">
        <v>98</v>
      </c>
      <c r="AN132" s="9"/>
      <c r="AO132" s="9"/>
      <c r="AP132" s="9"/>
      <c r="AQ132" s="9"/>
      <c r="AR132" s="9"/>
      <c r="AS132" s="9"/>
      <c r="AT132" s="9"/>
      <c r="AU132" s="9"/>
      <c r="AV132" s="9"/>
      <c r="AW132" s="9"/>
      <c r="AX132" s="9"/>
      <c r="AY132" s="9"/>
      <c r="AZ132" s="9"/>
      <c r="BA132" s="9"/>
      <c r="BB132" s="9"/>
      <c r="BC132" s="9"/>
      <c r="BD132" s="9"/>
    </row>
    <row r="133" ht="15.75" customHeight="1">
      <c r="A133" s="9" t="s">
        <v>605</v>
      </c>
      <c r="B133" s="9" t="s">
        <v>81</v>
      </c>
      <c r="C133" s="9"/>
      <c r="D133" s="9"/>
      <c r="E133" s="9" t="s">
        <v>82</v>
      </c>
      <c r="F133" s="9"/>
      <c r="G133" s="9"/>
      <c r="H133" s="9"/>
      <c r="I133" s="9"/>
      <c r="J133" s="9"/>
      <c r="K133" s="9"/>
      <c r="L133" s="9"/>
      <c r="M133" s="9"/>
      <c r="N133" s="9"/>
      <c r="O133" s="9"/>
      <c r="P133" s="9"/>
      <c r="Q133" s="9"/>
      <c r="R133" s="9"/>
      <c r="S133" s="9" t="s">
        <v>1368</v>
      </c>
      <c r="T133" s="9"/>
      <c r="U133" s="9" t="s">
        <v>85</v>
      </c>
      <c r="V133" s="9" t="s">
        <v>1370</v>
      </c>
      <c r="W133" s="9" t="s">
        <v>87</v>
      </c>
      <c r="X133" s="9" t="s">
        <v>1371</v>
      </c>
      <c r="Y133" s="9" t="s">
        <v>1372</v>
      </c>
      <c r="Z133" s="9" t="s">
        <v>1374</v>
      </c>
      <c r="AA133" s="9" t="s">
        <v>1376</v>
      </c>
      <c r="AB133" s="9"/>
      <c r="AC133" s="9"/>
      <c r="AD133" s="9" t="s">
        <v>1378</v>
      </c>
      <c r="AE133" s="9" t="s">
        <v>605</v>
      </c>
      <c r="AF133" s="9" t="s">
        <v>1379</v>
      </c>
      <c r="AG133" s="37"/>
      <c r="AH133" s="37"/>
      <c r="AI133" s="9" t="s">
        <v>165</v>
      </c>
      <c r="AJ133" s="9" t="s">
        <v>676</v>
      </c>
      <c r="AK133" s="9" t="s">
        <v>97</v>
      </c>
      <c r="AL133" s="9" t="s">
        <v>880</v>
      </c>
      <c r="AM133" s="9" t="s">
        <v>98</v>
      </c>
      <c r="AN133" s="9"/>
      <c r="AO133" s="9"/>
      <c r="AP133" s="9"/>
      <c r="AQ133" s="9"/>
      <c r="AR133" s="9"/>
      <c r="AS133" s="9"/>
      <c r="AT133" s="9"/>
      <c r="AU133" s="9"/>
      <c r="AV133" s="9"/>
      <c r="AW133" s="9"/>
      <c r="AX133" s="9"/>
      <c r="AY133" s="9"/>
      <c r="AZ133" s="9"/>
      <c r="BA133" s="9"/>
      <c r="BB133" s="9"/>
      <c r="BC133" s="9"/>
      <c r="BD133" s="9"/>
    </row>
    <row r="134" ht="15.75" customHeight="1">
      <c r="A134" s="9" t="s">
        <v>665</v>
      </c>
      <c r="B134" s="9" t="s">
        <v>81</v>
      </c>
      <c r="C134" s="9"/>
      <c r="D134" s="9"/>
      <c r="E134" s="9" t="s">
        <v>82</v>
      </c>
      <c r="F134" s="9"/>
      <c r="G134" s="9"/>
      <c r="H134" s="9"/>
      <c r="I134" s="9"/>
      <c r="J134" s="9"/>
      <c r="K134" s="9"/>
      <c r="L134" s="9"/>
      <c r="M134" s="9"/>
      <c r="N134" s="9"/>
      <c r="O134" s="9"/>
      <c r="P134" s="9"/>
      <c r="Q134" s="9"/>
      <c r="R134" s="9"/>
      <c r="S134" s="9" t="s">
        <v>1312</v>
      </c>
      <c r="T134" s="9"/>
      <c r="U134" s="9" t="s">
        <v>85</v>
      </c>
      <c r="V134" s="9" t="s">
        <v>1384</v>
      </c>
      <c r="W134" s="9" t="s">
        <v>87</v>
      </c>
      <c r="X134" s="9" t="s">
        <v>1385</v>
      </c>
      <c r="Y134" s="9" t="s">
        <v>1386</v>
      </c>
      <c r="Z134" s="9" t="s">
        <v>1387</v>
      </c>
      <c r="AA134" s="9" t="s">
        <v>1388</v>
      </c>
      <c r="AB134" s="9" t="s">
        <v>673</v>
      </c>
      <c r="AC134" s="9"/>
      <c r="AD134" s="9" t="s">
        <v>674</v>
      </c>
      <c r="AE134" s="9" t="s">
        <v>665</v>
      </c>
      <c r="AF134" s="9" t="s">
        <v>902</v>
      </c>
      <c r="AG134" s="37"/>
      <c r="AH134" s="37"/>
      <c r="AI134" s="9" t="s">
        <v>97</v>
      </c>
      <c r="AJ134" s="9" t="s">
        <v>97</v>
      </c>
      <c r="AK134" s="9" t="s">
        <v>97</v>
      </c>
      <c r="AL134" s="9" t="s">
        <v>97</v>
      </c>
      <c r="AM134" s="9" t="s">
        <v>98</v>
      </c>
      <c r="AN134" s="9"/>
      <c r="AO134" s="9"/>
      <c r="AP134" s="9"/>
      <c r="AQ134" s="9"/>
      <c r="AR134" s="9"/>
      <c r="AS134" s="9"/>
      <c r="AT134" s="9"/>
      <c r="AU134" s="9"/>
      <c r="AV134" s="9"/>
      <c r="AW134" s="9"/>
      <c r="AX134" s="9"/>
      <c r="AY134" s="9"/>
      <c r="AZ134" s="9"/>
      <c r="BA134" s="9"/>
      <c r="BB134" s="9"/>
      <c r="BC134" s="9"/>
      <c r="BD134" s="9"/>
    </row>
    <row r="135" ht="15.75" customHeight="1">
      <c r="A135" s="9" t="s">
        <v>579</v>
      </c>
      <c r="B135" s="9" t="s">
        <v>81</v>
      </c>
      <c r="C135" s="9"/>
      <c r="D135" s="9"/>
      <c r="E135" s="9" t="s">
        <v>82</v>
      </c>
      <c r="F135" s="9"/>
      <c r="G135" s="9"/>
      <c r="H135" s="9"/>
      <c r="I135" s="9"/>
      <c r="J135" s="9"/>
      <c r="K135" s="9"/>
      <c r="L135" s="9"/>
      <c r="M135" s="9"/>
      <c r="N135" s="9"/>
      <c r="O135" s="9"/>
      <c r="P135" s="9"/>
      <c r="Q135" s="9"/>
      <c r="R135" s="9"/>
      <c r="S135" s="9" t="s">
        <v>1392</v>
      </c>
      <c r="T135" s="9"/>
      <c r="U135" s="9" t="s">
        <v>85</v>
      </c>
      <c r="V135" s="9" t="s">
        <v>1393</v>
      </c>
      <c r="W135" s="9" t="s">
        <v>87</v>
      </c>
      <c r="X135" s="9" t="s">
        <v>1394</v>
      </c>
      <c r="Y135" s="9" t="s">
        <v>1395</v>
      </c>
      <c r="Z135" s="9" t="s">
        <v>1396</v>
      </c>
      <c r="AA135" s="9" t="s">
        <v>1397</v>
      </c>
      <c r="AB135" s="9"/>
      <c r="AC135" s="9" t="s">
        <v>1398</v>
      </c>
      <c r="AD135" s="9" t="s">
        <v>482</v>
      </c>
      <c r="AE135" s="9" t="s">
        <v>579</v>
      </c>
      <c r="AF135" s="9" t="s">
        <v>1399</v>
      </c>
      <c r="AG135" s="37"/>
      <c r="AH135" s="37"/>
      <c r="AI135" s="9" t="s">
        <v>97</v>
      </c>
      <c r="AJ135" s="9" t="s">
        <v>97</v>
      </c>
      <c r="AK135" s="9" t="s">
        <v>97</v>
      </c>
      <c r="AL135" s="9" t="s">
        <v>97</v>
      </c>
      <c r="AM135" s="9" t="s">
        <v>98</v>
      </c>
      <c r="AN135" s="9"/>
      <c r="AO135" s="9"/>
      <c r="AP135" s="9"/>
      <c r="AQ135" s="9"/>
      <c r="AR135" s="9"/>
      <c r="AS135" s="9"/>
      <c r="AT135" s="9"/>
      <c r="AU135" s="9"/>
      <c r="AV135" s="9"/>
      <c r="AW135" s="9"/>
      <c r="AX135" s="9"/>
      <c r="AY135" s="9"/>
      <c r="AZ135" s="9"/>
      <c r="BA135" s="9"/>
      <c r="BB135" s="9"/>
      <c r="BC135" s="9"/>
      <c r="BD135" s="9"/>
    </row>
    <row r="136" ht="15.75" customHeight="1">
      <c r="A136" s="9" t="s">
        <v>307</v>
      </c>
      <c r="B136" s="9" t="s">
        <v>81</v>
      </c>
      <c r="C136" s="9"/>
      <c r="D136" s="9"/>
      <c r="E136" s="9"/>
      <c r="F136" s="9"/>
      <c r="G136" s="9"/>
      <c r="H136" s="9"/>
      <c r="I136" s="9"/>
      <c r="J136" s="9"/>
      <c r="K136" s="9"/>
      <c r="L136" s="9"/>
      <c r="M136" s="9"/>
      <c r="N136" s="9"/>
      <c r="O136" s="9"/>
      <c r="P136" s="9"/>
      <c r="Q136" s="9"/>
      <c r="R136" s="9" t="s">
        <v>147</v>
      </c>
      <c r="S136" s="9" t="s">
        <v>1400</v>
      </c>
      <c r="T136" s="9"/>
      <c r="U136" s="9" t="s">
        <v>115</v>
      </c>
      <c r="V136" s="9" t="s">
        <v>1401</v>
      </c>
      <c r="W136" s="9" t="s">
        <v>87</v>
      </c>
      <c r="X136" s="9" t="s">
        <v>1402</v>
      </c>
      <c r="Y136" s="9"/>
      <c r="Z136" s="9" t="s">
        <v>1403</v>
      </c>
      <c r="AA136" s="9" t="s">
        <v>1404</v>
      </c>
      <c r="AB136" s="9"/>
      <c r="AC136" s="9"/>
      <c r="AD136" s="9" t="s">
        <v>1405</v>
      </c>
      <c r="AE136" s="9" t="s">
        <v>307</v>
      </c>
      <c r="AF136" s="9" t="s">
        <v>1406</v>
      </c>
      <c r="AG136" s="37"/>
      <c r="AH136" s="37"/>
      <c r="AI136" s="9" t="s">
        <v>97</v>
      </c>
      <c r="AJ136" s="9" t="s">
        <v>97</v>
      </c>
      <c r="AK136" s="9" t="s">
        <v>97</v>
      </c>
      <c r="AL136" s="9" t="s">
        <v>97</v>
      </c>
      <c r="AM136" s="9" t="s">
        <v>98</v>
      </c>
      <c r="AN136" s="9"/>
      <c r="AO136" s="9"/>
      <c r="AP136" s="9"/>
      <c r="AQ136" s="9"/>
      <c r="AR136" s="9"/>
      <c r="AS136" s="9"/>
      <c r="AT136" s="9"/>
      <c r="AU136" s="9"/>
      <c r="AV136" s="9"/>
      <c r="AW136" s="9"/>
      <c r="AX136" s="9"/>
      <c r="AY136" s="9"/>
      <c r="AZ136" s="9"/>
      <c r="BA136" s="9"/>
      <c r="BB136" s="9"/>
      <c r="BC136" s="9"/>
      <c r="BD136" s="9"/>
    </row>
    <row r="137" ht="26.25" customHeight="1">
      <c r="A137" s="9" t="s">
        <v>99</v>
      </c>
      <c r="B137" s="9" t="s">
        <v>81</v>
      </c>
      <c r="C137" s="9"/>
      <c r="D137" s="9"/>
      <c r="E137" s="9" t="s">
        <v>82</v>
      </c>
      <c r="F137" s="9"/>
      <c r="G137" s="9"/>
      <c r="H137" s="9"/>
      <c r="I137" s="9"/>
      <c r="J137" s="9"/>
      <c r="K137" s="9"/>
      <c r="L137" s="9"/>
      <c r="M137" s="9"/>
      <c r="N137" s="9"/>
      <c r="O137" s="9"/>
      <c r="P137" s="9"/>
      <c r="Q137" s="9"/>
      <c r="R137" s="9"/>
      <c r="S137" s="29" t="s">
        <v>1408</v>
      </c>
      <c r="T137" s="9"/>
      <c r="U137" s="9" t="s">
        <v>85</v>
      </c>
      <c r="V137" s="9" t="s">
        <v>1409</v>
      </c>
      <c r="W137" s="9" t="s">
        <v>87</v>
      </c>
      <c r="X137" s="9" t="s">
        <v>1410</v>
      </c>
      <c r="Y137" s="9" t="s">
        <v>1411</v>
      </c>
      <c r="Z137" s="9" t="s">
        <v>1412</v>
      </c>
      <c r="AA137" s="9" t="s">
        <v>1413</v>
      </c>
      <c r="AB137" s="9"/>
      <c r="AC137" s="9"/>
      <c r="AD137" s="9" t="s">
        <v>1414</v>
      </c>
      <c r="AE137" s="9" t="s">
        <v>99</v>
      </c>
      <c r="AF137" s="9" t="s">
        <v>1415</v>
      </c>
      <c r="AG137" s="37"/>
      <c r="AH137" s="37"/>
      <c r="AI137" s="9" t="s">
        <v>97</v>
      </c>
      <c r="AJ137" s="9" t="s">
        <v>97</v>
      </c>
      <c r="AK137" s="9" t="s">
        <v>97</v>
      </c>
      <c r="AL137" s="9" t="s">
        <v>97</v>
      </c>
      <c r="AM137" s="9" t="s">
        <v>98</v>
      </c>
      <c r="AN137" s="9"/>
      <c r="AO137" s="9"/>
      <c r="AP137" s="9"/>
      <c r="AQ137" s="9"/>
      <c r="AR137" s="9"/>
      <c r="AS137" s="9"/>
      <c r="AT137" s="9"/>
      <c r="AU137" s="9"/>
      <c r="AV137" s="9"/>
      <c r="AW137" s="9"/>
      <c r="AX137" s="9"/>
      <c r="AY137" s="9"/>
      <c r="AZ137" s="9"/>
      <c r="BA137" s="9"/>
      <c r="BB137" s="9"/>
      <c r="BC137" s="9"/>
      <c r="BD137" s="9"/>
    </row>
    <row r="138" ht="15.75" customHeight="1">
      <c r="A138" s="9" t="s">
        <v>133</v>
      </c>
      <c r="B138" s="9" t="s">
        <v>81</v>
      </c>
      <c r="C138" s="9"/>
      <c r="D138" s="9"/>
      <c r="E138" s="9"/>
      <c r="F138" s="9"/>
      <c r="G138" s="9"/>
      <c r="H138" s="9"/>
      <c r="I138" s="9"/>
      <c r="J138" s="9"/>
      <c r="K138" s="9"/>
      <c r="L138" s="9"/>
      <c r="M138" s="9"/>
      <c r="N138" s="9"/>
      <c r="O138" s="9"/>
      <c r="P138" s="9"/>
      <c r="Q138" s="9"/>
      <c r="R138" s="9"/>
      <c r="S138" s="9" t="s">
        <v>1416</v>
      </c>
      <c r="T138" s="9"/>
      <c r="U138" s="9" t="s">
        <v>85</v>
      </c>
      <c r="V138" s="9" t="s">
        <v>1417</v>
      </c>
      <c r="W138" s="9" t="s">
        <v>87</v>
      </c>
      <c r="X138" s="9" t="s">
        <v>1418</v>
      </c>
      <c r="Y138" s="9" t="s">
        <v>1419</v>
      </c>
      <c r="Z138" s="9" t="s">
        <v>1420</v>
      </c>
      <c r="AA138" s="9" t="s">
        <v>1421</v>
      </c>
      <c r="AB138" s="9"/>
      <c r="AC138" s="9"/>
      <c r="AD138" s="9" t="s">
        <v>1422</v>
      </c>
      <c r="AE138" s="9" t="s">
        <v>133</v>
      </c>
      <c r="AF138" s="9" t="s">
        <v>1423</v>
      </c>
      <c r="AG138" s="37"/>
      <c r="AH138" s="37"/>
      <c r="AI138" s="9" t="s">
        <v>97</v>
      </c>
      <c r="AJ138" s="9" t="s">
        <v>97</v>
      </c>
      <c r="AK138" s="9" t="s">
        <v>97</v>
      </c>
      <c r="AL138" s="9" t="s">
        <v>97</v>
      </c>
      <c r="AM138" s="9" t="s">
        <v>98</v>
      </c>
      <c r="AN138" s="9"/>
      <c r="AO138" s="9"/>
      <c r="AP138" s="9"/>
      <c r="AQ138" s="9"/>
      <c r="AR138" s="9"/>
      <c r="AS138" s="9"/>
      <c r="AT138" s="9"/>
      <c r="AU138" s="9"/>
      <c r="AV138" s="9"/>
      <c r="AW138" s="9"/>
      <c r="AX138" s="9"/>
      <c r="AY138" s="9"/>
      <c r="AZ138" s="9"/>
      <c r="BA138" s="9"/>
      <c r="BB138" s="9"/>
      <c r="BC138" s="9"/>
      <c r="BD138" s="9"/>
    </row>
    <row r="139" ht="15.75" customHeight="1">
      <c r="A139" s="9" t="s">
        <v>512</v>
      </c>
      <c r="B139" s="9" t="s">
        <v>81</v>
      </c>
      <c r="C139" s="9"/>
      <c r="D139" s="9"/>
      <c r="E139" s="9"/>
      <c r="F139" s="9"/>
      <c r="G139" s="9"/>
      <c r="H139" s="9"/>
      <c r="I139" s="9"/>
      <c r="J139" s="9"/>
      <c r="K139" s="9"/>
      <c r="L139" s="9"/>
      <c r="M139" s="9"/>
      <c r="N139" s="9"/>
      <c r="O139" s="9"/>
      <c r="P139" s="9"/>
      <c r="Q139" s="9"/>
      <c r="R139" s="9"/>
      <c r="S139" s="9" t="s">
        <v>1426</v>
      </c>
      <c r="T139" s="9"/>
      <c r="U139" s="9" t="s">
        <v>115</v>
      </c>
      <c r="V139" s="9" t="s">
        <v>1427</v>
      </c>
      <c r="W139" s="9" t="s">
        <v>87</v>
      </c>
      <c r="X139" s="9" t="s">
        <v>1428</v>
      </c>
      <c r="Y139" s="9" t="s">
        <v>1429</v>
      </c>
      <c r="Z139" s="9" t="s">
        <v>1433</v>
      </c>
      <c r="AA139" s="9" t="s">
        <v>1434</v>
      </c>
      <c r="AB139" s="9" t="s">
        <v>1435</v>
      </c>
      <c r="AC139" s="9"/>
      <c r="AD139" s="9" t="s">
        <v>1436</v>
      </c>
      <c r="AE139" s="9" t="s">
        <v>512</v>
      </c>
      <c r="AF139" s="9" t="s">
        <v>1437</v>
      </c>
      <c r="AG139" s="37"/>
      <c r="AH139" s="37"/>
      <c r="AI139" s="9" t="s">
        <v>166</v>
      </c>
      <c r="AJ139" s="9" t="s">
        <v>226</v>
      </c>
      <c r="AK139" s="9" t="s">
        <v>197</v>
      </c>
      <c r="AL139" s="9" t="s">
        <v>229</v>
      </c>
      <c r="AM139" s="9" t="s">
        <v>98</v>
      </c>
      <c r="AN139" s="9"/>
      <c r="AO139" s="9"/>
      <c r="AP139" s="9"/>
      <c r="AQ139" s="9"/>
      <c r="AR139" s="9"/>
      <c r="AS139" s="9"/>
      <c r="AT139" s="9"/>
      <c r="AU139" s="9"/>
      <c r="AV139" s="9"/>
      <c r="AW139" s="9"/>
      <c r="AX139" s="9"/>
      <c r="AY139" s="9"/>
      <c r="AZ139" s="9"/>
      <c r="BA139" s="9"/>
      <c r="BB139" s="9"/>
      <c r="BC139" s="9"/>
      <c r="BD139" s="9"/>
    </row>
    <row r="140" ht="15.75" customHeight="1">
      <c r="A140" s="9" t="s">
        <v>280</v>
      </c>
      <c r="B140" s="9" t="s">
        <v>81</v>
      </c>
      <c r="C140" s="9"/>
      <c r="D140" s="9"/>
      <c r="E140" s="9" t="s">
        <v>82</v>
      </c>
      <c r="F140" s="9"/>
      <c r="G140" s="9"/>
      <c r="H140" s="9"/>
      <c r="I140" s="9"/>
      <c r="J140" s="9"/>
      <c r="K140" s="9"/>
      <c r="L140" s="9"/>
      <c r="M140" s="9"/>
      <c r="N140" s="9"/>
      <c r="O140" s="9"/>
      <c r="P140" s="9"/>
      <c r="Q140" s="9"/>
      <c r="R140" s="9"/>
      <c r="S140" s="9" t="s">
        <v>370</v>
      </c>
      <c r="T140" s="9"/>
      <c r="U140" s="9" t="s">
        <v>85</v>
      </c>
      <c r="V140" s="9" t="s">
        <v>1444</v>
      </c>
      <c r="W140" s="9" t="s">
        <v>87</v>
      </c>
      <c r="X140" s="9" t="s">
        <v>372</v>
      </c>
      <c r="Y140" s="9" t="s">
        <v>1446</v>
      </c>
      <c r="Z140" s="9" t="s">
        <v>374</v>
      </c>
      <c r="AA140" s="9" t="s">
        <v>1447</v>
      </c>
      <c r="AB140" s="9"/>
      <c r="AC140" s="9"/>
      <c r="AD140" s="9" t="s">
        <v>354</v>
      </c>
      <c r="AE140" s="9" t="s">
        <v>280</v>
      </c>
      <c r="AF140" s="9" t="s">
        <v>377</v>
      </c>
      <c r="AG140" s="37"/>
      <c r="AH140" s="37"/>
      <c r="AI140" s="9" t="s">
        <v>165</v>
      </c>
      <c r="AJ140" s="9" t="s">
        <v>317</v>
      </c>
      <c r="AK140" s="9" t="s">
        <v>97</v>
      </c>
      <c r="AL140" s="9" t="s">
        <v>97</v>
      </c>
      <c r="AM140" s="9" t="s">
        <v>98</v>
      </c>
      <c r="AN140" s="9"/>
      <c r="AO140" s="9"/>
      <c r="AP140" s="9"/>
      <c r="AQ140" s="9"/>
      <c r="AR140" s="9"/>
      <c r="AS140" s="9"/>
      <c r="AT140" s="9"/>
      <c r="AU140" s="9"/>
      <c r="AV140" s="9"/>
      <c r="AW140" s="9"/>
      <c r="AX140" s="9"/>
      <c r="AY140" s="9"/>
      <c r="AZ140" s="9"/>
      <c r="BA140" s="9"/>
      <c r="BB140" s="9"/>
      <c r="BC140" s="9"/>
      <c r="BD140" s="9"/>
    </row>
    <row r="141" ht="15.75" customHeight="1">
      <c r="A141" s="9" t="s">
        <v>521</v>
      </c>
      <c r="B141" s="9" t="s">
        <v>81</v>
      </c>
      <c r="C141" s="9"/>
      <c r="D141" s="9"/>
      <c r="E141" s="9" t="s">
        <v>82</v>
      </c>
      <c r="F141" s="9"/>
      <c r="G141" s="9"/>
      <c r="H141" s="9"/>
      <c r="I141" s="9"/>
      <c r="J141" s="9"/>
      <c r="K141" s="9"/>
      <c r="L141" s="9"/>
      <c r="M141" s="9"/>
      <c r="N141" s="9"/>
      <c r="O141" s="9"/>
      <c r="P141" s="9"/>
      <c r="Q141" s="9"/>
      <c r="R141" s="9"/>
      <c r="S141" s="9" t="s">
        <v>1448</v>
      </c>
      <c r="T141" s="9"/>
      <c r="U141" s="9" t="s">
        <v>115</v>
      </c>
      <c r="V141" s="9" t="s">
        <v>1449</v>
      </c>
      <c r="W141" s="9" t="s">
        <v>87</v>
      </c>
      <c r="X141" s="9" t="s">
        <v>1451</v>
      </c>
      <c r="Y141" s="9" t="s">
        <v>1453</v>
      </c>
      <c r="Z141" s="9" t="s">
        <v>1454</v>
      </c>
      <c r="AA141" s="9" t="s">
        <v>1455</v>
      </c>
      <c r="AB141" s="9"/>
      <c r="AC141" s="9" t="s">
        <v>1456</v>
      </c>
      <c r="AD141" s="9" t="s">
        <v>1457</v>
      </c>
      <c r="AE141" s="9" t="s">
        <v>521</v>
      </c>
      <c r="AF141" s="9" t="s">
        <v>1458</v>
      </c>
      <c r="AG141" s="37"/>
      <c r="AH141" s="37"/>
      <c r="AI141" s="9" t="s">
        <v>97</v>
      </c>
      <c r="AJ141" s="9" t="s">
        <v>97</v>
      </c>
      <c r="AK141" s="9" t="s">
        <v>97</v>
      </c>
      <c r="AL141" s="9" t="s">
        <v>97</v>
      </c>
      <c r="AM141" s="9" t="s">
        <v>98</v>
      </c>
      <c r="AN141" s="9"/>
      <c r="AO141" s="9"/>
      <c r="AP141" s="9"/>
      <c r="AQ141" s="9"/>
      <c r="AR141" s="9"/>
      <c r="AS141" s="9"/>
      <c r="AT141" s="9"/>
      <c r="AU141" s="9"/>
      <c r="AV141" s="9"/>
      <c r="AW141" s="9"/>
      <c r="AX141" s="9"/>
      <c r="AY141" s="9"/>
      <c r="AZ141" s="9"/>
      <c r="BA141" s="9"/>
      <c r="BB141" s="9"/>
      <c r="BC141" s="9"/>
      <c r="BD141" s="9"/>
    </row>
    <row r="142" ht="15.75" customHeight="1">
      <c r="A142" s="9" t="s">
        <v>1461</v>
      </c>
      <c r="B142" s="9" t="s">
        <v>81</v>
      </c>
      <c r="C142" s="9"/>
      <c r="D142" s="9"/>
      <c r="E142" s="9"/>
      <c r="F142" s="9"/>
      <c r="G142" s="9"/>
      <c r="H142" s="9"/>
      <c r="I142" s="9"/>
      <c r="J142" s="9"/>
      <c r="K142" s="9"/>
      <c r="L142" s="9"/>
      <c r="M142" s="9"/>
      <c r="N142" s="9"/>
      <c r="O142" s="9"/>
      <c r="P142" s="9"/>
      <c r="Q142" s="9"/>
      <c r="R142" s="9"/>
      <c r="S142" s="9" t="s">
        <v>1467</v>
      </c>
      <c r="T142" s="9"/>
      <c r="U142" s="9" t="s">
        <v>115</v>
      </c>
      <c r="V142" s="9" t="s">
        <v>1469</v>
      </c>
      <c r="W142" s="9" t="s">
        <v>87</v>
      </c>
      <c r="X142" s="9" t="s">
        <v>1477</v>
      </c>
      <c r="Y142" s="9"/>
      <c r="Z142" s="9" t="s">
        <v>1478</v>
      </c>
      <c r="AA142" s="9" t="s">
        <v>1479</v>
      </c>
      <c r="AB142" s="9"/>
      <c r="AC142" s="9"/>
      <c r="AD142" s="9" t="s">
        <v>1480</v>
      </c>
      <c r="AE142" s="9" t="s">
        <v>1461</v>
      </c>
      <c r="AF142" s="9" t="s">
        <v>1481</v>
      </c>
      <c r="AG142" s="37"/>
      <c r="AH142" s="37"/>
      <c r="AI142" s="9" t="s">
        <v>97</v>
      </c>
      <c r="AJ142" s="9" t="s">
        <v>97</v>
      </c>
      <c r="AK142" s="9" t="s">
        <v>97</v>
      </c>
      <c r="AL142" s="9" t="s">
        <v>97</v>
      </c>
      <c r="AM142" s="9" t="s">
        <v>98</v>
      </c>
      <c r="AN142" s="9"/>
      <c r="AO142" s="9"/>
      <c r="AP142" s="9"/>
      <c r="AQ142" s="9"/>
      <c r="AR142" s="9"/>
      <c r="AS142" s="9"/>
      <c r="AT142" s="9"/>
      <c r="AU142" s="9"/>
      <c r="AV142" s="9"/>
      <c r="AW142" s="9"/>
      <c r="AX142" s="9"/>
      <c r="AY142" s="9"/>
      <c r="AZ142" s="9"/>
      <c r="BA142" s="9"/>
      <c r="BB142" s="9"/>
      <c r="BC142" s="9"/>
      <c r="BD142" s="9"/>
    </row>
    <row r="143" ht="15.75" customHeight="1">
      <c r="A143" s="9" t="s">
        <v>976</v>
      </c>
      <c r="B143" s="9" t="s">
        <v>81</v>
      </c>
      <c r="C143" s="9"/>
      <c r="D143" s="9"/>
      <c r="E143" s="9" t="s">
        <v>82</v>
      </c>
      <c r="F143" s="9"/>
      <c r="G143" s="9"/>
      <c r="H143" s="9"/>
      <c r="I143" s="9"/>
      <c r="J143" s="9"/>
      <c r="K143" s="9"/>
      <c r="L143" s="9"/>
      <c r="M143" s="9"/>
      <c r="N143" s="9"/>
      <c r="O143" s="9"/>
      <c r="P143" s="9"/>
      <c r="Q143" s="9"/>
      <c r="R143" s="9"/>
      <c r="S143" s="9" t="s">
        <v>1484</v>
      </c>
      <c r="T143" s="9"/>
      <c r="U143" s="9" t="s">
        <v>85</v>
      </c>
      <c r="V143" s="9" t="s">
        <v>1485</v>
      </c>
      <c r="W143" s="9" t="s">
        <v>87</v>
      </c>
      <c r="X143" s="9" t="s">
        <v>1311</v>
      </c>
      <c r="Y143" s="9" t="s">
        <v>1486</v>
      </c>
      <c r="Z143" s="9" t="s">
        <v>1321</v>
      </c>
      <c r="AA143" s="9" t="s">
        <v>1487</v>
      </c>
      <c r="AB143" s="9"/>
      <c r="AC143" s="9"/>
      <c r="AD143" s="9" t="s">
        <v>1188</v>
      </c>
      <c r="AE143" s="9" t="s">
        <v>976</v>
      </c>
      <c r="AF143" s="9" t="s">
        <v>1488</v>
      </c>
      <c r="AG143" s="37"/>
      <c r="AH143" s="37"/>
      <c r="AI143" s="9" t="s">
        <v>396</v>
      </c>
      <c r="AJ143" s="9" t="s">
        <v>97</v>
      </c>
      <c r="AK143" s="9" t="s">
        <v>146</v>
      </c>
      <c r="AL143" s="9" t="s">
        <v>229</v>
      </c>
      <c r="AM143" s="9" t="s">
        <v>98</v>
      </c>
      <c r="AN143" s="9"/>
      <c r="AO143" s="9"/>
      <c r="AP143" s="9"/>
      <c r="AQ143" s="9"/>
      <c r="AR143" s="9"/>
      <c r="AS143" s="9"/>
      <c r="AT143" s="9"/>
      <c r="AU143" s="9"/>
      <c r="AV143" s="9"/>
      <c r="AW143" s="9"/>
      <c r="AX143" s="9"/>
      <c r="AY143" s="9"/>
      <c r="AZ143" s="9"/>
      <c r="BA143" s="9"/>
      <c r="BB143" s="9"/>
      <c r="BC143" s="9"/>
      <c r="BD143" s="9"/>
    </row>
    <row r="144" ht="15.75" customHeight="1">
      <c r="A144" s="9" t="s">
        <v>80</v>
      </c>
      <c r="B144" s="9" t="s">
        <v>81</v>
      </c>
      <c r="C144" s="9"/>
      <c r="D144" s="9"/>
      <c r="E144" s="9"/>
      <c r="F144" s="9"/>
      <c r="G144" s="9"/>
      <c r="H144" s="9"/>
      <c r="I144" s="9"/>
      <c r="J144" s="9"/>
      <c r="K144" s="9"/>
      <c r="L144" s="9"/>
      <c r="M144" s="9"/>
      <c r="N144" s="9"/>
      <c r="O144" s="9"/>
      <c r="P144" s="9"/>
      <c r="Q144" s="9"/>
      <c r="R144" s="9"/>
      <c r="S144" s="9" t="s">
        <v>1107</v>
      </c>
      <c r="T144" s="9"/>
      <c r="U144" s="9" t="s">
        <v>85</v>
      </c>
      <c r="V144" s="9" t="s">
        <v>1491</v>
      </c>
      <c r="W144" s="9" t="s">
        <v>87</v>
      </c>
      <c r="X144" s="9" t="s">
        <v>1109</v>
      </c>
      <c r="Y144" s="9" t="s">
        <v>1492</v>
      </c>
      <c r="Z144" s="9" t="s">
        <v>1111</v>
      </c>
      <c r="AA144" s="9" t="s">
        <v>1112</v>
      </c>
      <c r="AB144" s="9"/>
      <c r="AC144" s="9"/>
      <c r="AD144" s="9" t="s">
        <v>451</v>
      </c>
      <c r="AE144" s="9" t="s">
        <v>80</v>
      </c>
      <c r="AF144" s="9" t="s">
        <v>1113</v>
      </c>
      <c r="AG144" s="37"/>
      <c r="AH144" s="37"/>
      <c r="AI144" s="9" t="s">
        <v>97</v>
      </c>
      <c r="AJ144" s="9" t="s">
        <v>97</v>
      </c>
      <c r="AK144" s="9" t="s">
        <v>97</v>
      </c>
      <c r="AL144" s="9" t="s">
        <v>97</v>
      </c>
      <c r="AM144" s="9" t="s">
        <v>98</v>
      </c>
      <c r="AN144" s="9"/>
      <c r="AO144" s="9"/>
      <c r="AP144" s="9"/>
      <c r="AQ144" s="9"/>
      <c r="AR144" s="9"/>
      <c r="AS144" s="9"/>
      <c r="AT144" s="9"/>
      <c r="AU144" s="9"/>
      <c r="AV144" s="9"/>
      <c r="AW144" s="9"/>
      <c r="AX144" s="9"/>
      <c r="AY144" s="9"/>
      <c r="AZ144" s="9"/>
      <c r="BA144" s="9"/>
      <c r="BB144" s="9"/>
      <c r="BC144" s="9"/>
      <c r="BD144" s="9"/>
    </row>
    <row r="145" ht="15.75" customHeight="1">
      <c r="A145" s="9" t="s">
        <v>61</v>
      </c>
      <c r="B145" s="9" t="s">
        <v>81</v>
      </c>
      <c r="C145" s="9"/>
      <c r="D145" s="9"/>
      <c r="E145" s="9"/>
      <c r="F145" s="9"/>
      <c r="G145" s="9"/>
      <c r="H145" s="9"/>
      <c r="I145" s="9"/>
      <c r="J145" s="9"/>
      <c r="K145" s="9"/>
      <c r="L145" s="9"/>
      <c r="M145" s="9"/>
      <c r="N145" s="9"/>
      <c r="O145" s="9"/>
      <c r="P145" s="9"/>
      <c r="Q145" s="9"/>
      <c r="R145" s="9"/>
      <c r="S145" s="9" t="s">
        <v>1500</v>
      </c>
      <c r="T145" s="9"/>
      <c r="U145" s="9" t="s">
        <v>85</v>
      </c>
      <c r="V145" s="9" t="s">
        <v>1501</v>
      </c>
      <c r="W145" s="9" t="s">
        <v>87</v>
      </c>
      <c r="X145" s="9" t="s">
        <v>1502</v>
      </c>
      <c r="Y145" s="9" t="s">
        <v>1503</v>
      </c>
      <c r="Z145" s="9" t="s">
        <v>1504</v>
      </c>
      <c r="AA145" s="9" t="s">
        <v>1509</v>
      </c>
      <c r="AB145" s="9"/>
      <c r="AC145" s="9"/>
      <c r="AD145" s="9" t="s">
        <v>550</v>
      </c>
      <c r="AE145" s="9" t="s">
        <v>61</v>
      </c>
      <c r="AF145" s="9" t="s">
        <v>1511</v>
      </c>
      <c r="AG145" s="37"/>
      <c r="AH145" s="37"/>
      <c r="AI145" s="9" t="s">
        <v>97</v>
      </c>
      <c r="AJ145" s="9" t="s">
        <v>97</v>
      </c>
      <c r="AK145" s="9" t="s">
        <v>97</v>
      </c>
      <c r="AL145" s="9" t="s">
        <v>97</v>
      </c>
      <c r="AM145" s="9" t="s">
        <v>98</v>
      </c>
      <c r="AN145" s="9"/>
      <c r="AO145" s="9"/>
      <c r="AP145" s="9"/>
      <c r="AQ145" s="9"/>
      <c r="AR145" s="9"/>
      <c r="AS145" s="9"/>
      <c r="AT145" s="9"/>
      <c r="AU145" s="9"/>
      <c r="AV145" s="9"/>
      <c r="AW145" s="9"/>
      <c r="AX145" s="9"/>
      <c r="AY145" s="9"/>
      <c r="AZ145" s="9"/>
      <c r="BA145" s="9"/>
      <c r="BB145" s="9"/>
      <c r="BC145" s="9"/>
      <c r="BD145" s="9"/>
    </row>
    <row r="146" ht="15.75" customHeight="1">
      <c r="A146" s="9" t="s">
        <v>80</v>
      </c>
      <c r="B146" s="9" t="s">
        <v>81</v>
      </c>
      <c r="C146" s="9"/>
      <c r="D146" s="9"/>
      <c r="E146" s="9"/>
      <c r="F146" s="9"/>
      <c r="G146" s="9"/>
      <c r="H146" s="9"/>
      <c r="I146" s="9"/>
      <c r="J146" s="9"/>
      <c r="K146" s="9"/>
      <c r="L146" s="9"/>
      <c r="M146" s="9"/>
      <c r="N146" s="9"/>
      <c r="O146" s="9"/>
      <c r="P146" s="9"/>
      <c r="Q146" s="9"/>
      <c r="R146" s="9"/>
      <c r="S146" s="9" t="s">
        <v>1514</v>
      </c>
      <c r="T146" s="9"/>
      <c r="U146" s="9" t="s">
        <v>85</v>
      </c>
      <c r="V146" s="9" t="s">
        <v>1515</v>
      </c>
      <c r="W146" s="9" t="s">
        <v>87</v>
      </c>
      <c r="X146" s="9" t="s">
        <v>1516</v>
      </c>
      <c r="Y146" s="9" t="s">
        <v>1517</v>
      </c>
      <c r="Z146" s="9" t="s">
        <v>1518</v>
      </c>
      <c r="AA146" s="9" t="s">
        <v>1519</v>
      </c>
      <c r="AB146" s="9"/>
      <c r="AC146" s="9"/>
      <c r="AD146" s="9" t="s">
        <v>1520</v>
      </c>
      <c r="AE146" s="9" t="s">
        <v>80</v>
      </c>
      <c r="AF146" s="9" t="s">
        <v>1521</v>
      </c>
      <c r="AG146" s="37"/>
      <c r="AH146" s="37"/>
      <c r="AI146" s="9" t="s">
        <v>97</v>
      </c>
      <c r="AJ146" s="9" t="s">
        <v>97</v>
      </c>
      <c r="AK146" s="9" t="s">
        <v>97</v>
      </c>
      <c r="AL146" s="9" t="s">
        <v>97</v>
      </c>
      <c r="AM146" s="9" t="s">
        <v>98</v>
      </c>
      <c r="AN146" s="9"/>
      <c r="AO146" s="9"/>
      <c r="AP146" s="9"/>
      <c r="AQ146" s="9"/>
      <c r="AR146" s="9"/>
      <c r="AS146" s="9"/>
      <c r="AT146" s="9"/>
      <c r="AU146" s="9"/>
      <c r="AV146" s="9"/>
      <c r="AW146" s="9"/>
      <c r="AX146" s="9"/>
      <c r="AY146" s="9"/>
      <c r="AZ146" s="9"/>
      <c r="BA146" s="9"/>
      <c r="BB146" s="9"/>
      <c r="BC146" s="9"/>
      <c r="BD146" s="9"/>
    </row>
    <row r="147" ht="15.75" customHeight="1">
      <c r="A147" s="9" t="s">
        <v>271</v>
      </c>
      <c r="B147" s="9" t="s">
        <v>81</v>
      </c>
      <c r="C147" s="9"/>
      <c r="D147" s="9"/>
      <c r="E147" s="9"/>
      <c r="F147" s="9"/>
      <c r="G147" s="9"/>
      <c r="H147" s="9"/>
      <c r="I147" s="9"/>
      <c r="J147" s="9"/>
      <c r="K147" s="9"/>
      <c r="L147" s="9"/>
      <c r="M147" s="9"/>
      <c r="N147" s="9"/>
      <c r="O147" s="9"/>
      <c r="P147" s="9"/>
      <c r="Q147" s="9"/>
      <c r="R147" s="9"/>
      <c r="S147" s="9" t="s">
        <v>1523</v>
      </c>
      <c r="T147" s="9"/>
      <c r="U147" s="9" t="s">
        <v>85</v>
      </c>
      <c r="V147" s="9" t="s">
        <v>1526</v>
      </c>
      <c r="W147" s="9" t="s">
        <v>87</v>
      </c>
      <c r="X147" s="9" t="s">
        <v>1529</v>
      </c>
      <c r="Y147" s="9" t="s">
        <v>1549</v>
      </c>
      <c r="Z147" s="9" t="s">
        <v>1550</v>
      </c>
      <c r="AA147" s="9" t="s">
        <v>1551</v>
      </c>
      <c r="AB147" s="9" t="s">
        <v>1552</v>
      </c>
      <c r="AC147" s="9" t="s">
        <v>187</v>
      </c>
      <c r="AD147" s="9" t="s">
        <v>1553</v>
      </c>
      <c r="AE147" s="9" t="s">
        <v>271</v>
      </c>
      <c r="AF147" s="9" t="s">
        <v>1554</v>
      </c>
      <c r="AG147" s="37"/>
      <c r="AH147" s="37"/>
      <c r="AI147" s="9" t="s">
        <v>97</v>
      </c>
      <c r="AJ147" s="9" t="s">
        <v>97</v>
      </c>
      <c r="AK147" s="9" t="s">
        <v>97</v>
      </c>
      <c r="AL147" s="9" t="s">
        <v>97</v>
      </c>
      <c r="AM147" s="9" t="s">
        <v>98</v>
      </c>
      <c r="AN147" s="9"/>
      <c r="AO147" s="9"/>
      <c r="AP147" s="9"/>
      <c r="AQ147" s="9"/>
      <c r="AR147" s="9"/>
      <c r="AS147" s="9"/>
      <c r="AT147" s="9"/>
      <c r="AU147" s="9"/>
      <c r="AV147" s="9"/>
      <c r="AW147" s="9"/>
      <c r="AX147" s="9"/>
      <c r="AY147" s="9"/>
      <c r="AZ147" s="9"/>
      <c r="BA147" s="9"/>
      <c r="BB147" s="9"/>
      <c r="BC147" s="9"/>
      <c r="BD147" s="9"/>
    </row>
    <row r="148" ht="15.75" customHeight="1">
      <c r="A148" s="9" t="s">
        <v>111</v>
      </c>
      <c r="B148" s="9" t="s">
        <v>81</v>
      </c>
      <c r="C148" s="9"/>
      <c r="D148" s="9"/>
      <c r="E148" s="9" t="s">
        <v>82</v>
      </c>
      <c r="F148" s="9"/>
      <c r="G148" s="9"/>
      <c r="H148" s="9"/>
      <c r="I148" s="9"/>
      <c r="J148" s="9"/>
      <c r="K148" s="9"/>
      <c r="L148" s="9"/>
      <c r="M148" s="9"/>
      <c r="N148" s="9"/>
      <c r="O148" s="9"/>
      <c r="P148" s="9"/>
      <c r="Q148" s="9"/>
      <c r="R148" s="9"/>
      <c r="S148" s="9" t="s">
        <v>1555</v>
      </c>
      <c r="T148" s="9"/>
      <c r="U148" s="9" t="s">
        <v>85</v>
      </c>
      <c r="V148" s="9" t="s">
        <v>1556</v>
      </c>
      <c r="W148" s="9" t="s">
        <v>87</v>
      </c>
      <c r="X148" s="9" t="s">
        <v>1557</v>
      </c>
      <c r="Y148" s="9" t="s">
        <v>1558</v>
      </c>
      <c r="Z148" s="9" t="s">
        <v>1560</v>
      </c>
      <c r="AA148" s="9" t="s">
        <v>1567</v>
      </c>
      <c r="AB148" s="9"/>
      <c r="AC148" s="9"/>
      <c r="AD148" s="9" t="s">
        <v>1570</v>
      </c>
      <c r="AE148" s="9" t="s">
        <v>111</v>
      </c>
      <c r="AF148" s="9" t="s">
        <v>1573</v>
      </c>
      <c r="AG148" s="37"/>
      <c r="AH148" s="37"/>
      <c r="AI148" s="9" t="s">
        <v>97</v>
      </c>
      <c r="AJ148" s="9" t="s">
        <v>97</v>
      </c>
      <c r="AK148" s="9" t="s">
        <v>97</v>
      </c>
      <c r="AL148" s="9" t="s">
        <v>97</v>
      </c>
      <c r="AM148" s="9" t="s">
        <v>98</v>
      </c>
      <c r="AN148" s="9"/>
      <c r="AO148" s="9"/>
      <c r="AP148" s="9"/>
      <c r="AQ148" s="9"/>
      <c r="AR148" s="9"/>
      <c r="AS148" s="9"/>
      <c r="AT148" s="9"/>
      <c r="AU148" s="9"/>
      <c r="AV148" s="9"/>
      <c r="AW148" s="9"/>
      <c r="AX148" s="9"/>
      <c r="AY148" s="9"/>
      <c r="AZ148" s="9"/>
      <c r="BA148" s="9"/>
      <c r="BB148" s="9"/>
      <c r="BC148" s="9"/>
      <c r="BD148" s="9"/>
    </row>
    <row r="149" ht="15.75" customHeight="1">
      <c r="A149" s="9" t="s">
        <v>280</v>
      </c>
      <c r="B149" s="9" t="s">
        <v>81</v>
      </c>
      <c r="C149" s="9"/>
      <c r="D149" s="9"/>
      <c r="E149" s="9"/>
      <c r="F149" s="9"/>
      <c r="G149" s="9"/>
      <c r="H149" s="9"/>
      <c r="I149" s="9"/>
      <c r="J149" s="9"/>
      <c r="K149" s="9"/>
      <c r="L149" s="9"/>
      <c r="M149" s="9"/>
      <c r="N149" s="9"/>
      <c r="O149" s="9"/>
      <c r="P149" s="9"/>
      <c r="Q149" s="9"/>
      <c r="R149" s="9"/>
      <c r="S149" s="9" t="s">
        <v>1574</v>
      </c>
      <c r="T149" s="9"/>
      <c r="U149" s="9" t="s">
        <v>115</v>
      </c>
      <c r="V149" s="9" t="s">
        <v>1575</v>
      </c>
      <c r="W149" s="9" t="s">
        <v>87</v>
      </c>
      <c r="X149" s="9"/>
      <c r="Y149" s="9"/>
      <c r="Z149" s="9"/>
      <c r="AA149" s="9" t="s">
        <v>1576</v>
      </c>
      <c r="AB149" s="9"/>
      <c r="AC149" s="9"/>
      <c r="AD149" s="9" t="s">
        <v>354</v>
      </c>
      <c r="AE149" s="9" t="s">
        <v>280</v>
      </c>
      <c r="AF149" s="9" t="s">
        <v>1577</v>
      </c>
      <c r="AG149" s="37"/>
      <c r="AH149" s="37"/>
      <c r="AI149" s="9" t="s">
        <v>97</v>
      </c>
      <c r="AJ149" s="9" t="s">
        <v>97</v>
      </c>
      <c r="AK149" s="9" t="s">
        <v>97</v>
      </c>
      <c r="AL149" s="9" t="s">
        <v>97</v>
      </c>
      <c r="AM149" s="9" t="s">
        <v>98</v>
      </c>
      <c r="AN149" s="9"/>
      <c r="AO149" s="9"/>
      <c r="AP149" s="9"/>
      <c r="AQ149" s="9"/>
      <c r="AR149" s="9"/>
      <c r="AS149" s="9"/>
      <c r="AT149" s="9"/>
      <c r="AU149" s="9"/>
      <c r="AV149" s="9"/>
      <c r="AW149" s="9"/>
      <c r="AX149" s="9"/>
      <c r="AY149" s="9"/>
      <c r="AZ149" s="9"/>
      <c r="BA149" s="9"/>
      <c r="BB149" s="9"/>
      <c r="BC149" s="9"/>
      <c r="BD149" s="9"/>
    </row>
    <row r="150" ht="15.75" customHeight="1">
      <c r="A150" s="9" t="s">
        <v>217</v>
      </c>
      <c r="B150" s="9" t="s">
        <v>81</v>
      </c>
      <c r="C150" s="9"/>
      <c r="D150" s="9"/>
      <c r="E150" s="9"/>
      <c r="F150" s="9"/>
      <c r="G150" s="9"/>
      <c r="H150" s="9"/>
      <c r="I150" s="9"/>
      <c r="J150" s="9"/>
      <c r="K150" s="9"/>
      <c r="L150" s="9"/>
      <c r="M150" s="9"/>
      <c r="N150" s="9"/>
      <c r="O150" s="9"/>
      <c r="P150" s="9"/>
      <c r="Q150" s="9"/>
      <c r="R150" s="9" t="s">
        <v>147</v>
      </c>
      <c r="S150" s="9" t="s">
        <v>1580</v>
      </c>
      <c r="T150" s="9"/>
      <c r="U150" s="9" t="s">
        <v>85</v>
      </c>
      <c r="V150" s="9" t="s">
        <v>1582</v>
      </c>
      <c r="W150" s="9" t="s">
        <v>87</v>
      </c>
      <c r="X150" s="9" t="s">
        <v>1587</v>
      </c>
      <c r="Y150" s="9" t="s">
        <v>1588</v>
      </c>
      <c r="Z150" s="9" t="s">
        <v>1589</v>
      </c>
      <c r="AA150" s="9" t="s">
        <v>1590</v>
      </c>
      <c r="AB150" s="9"/>
      <c r="AC150" s="9"/>
      <c r="AD150" s="9" t="s">
        <v>659</v>
      </c>
      <c r="AE150" s="9" t="s">
        <v>217</v>
      </c>
      <c r="AF150" s="9" t="s">
        <v>1591</v>
      </c>
      <c r="AG150" s="37"/>
      <c r="AH150" s="37"/>
      <c r="AI150" s="9" t="s">
        <v>661</v>
      </c>
      <c r="AJ150" s="9" t="s">
        <v>226</v>
      </c>
      <c r="AK150" s="9" t="s">
        <v>97</v>
      </c>
      <c r="AL150" s="9" t="s">
        <v>97</v>
      </c>
      <c r="AM150" s="9" t="s">
        <v>98</v>
      </c>
      <c r="AN150" s="9"/>
      <c r="AO150" s="9"/>
      <c r="AP150" s="9"/>
      <c r="AQ150" s="9"/>
      <c r="AR150" s="9"/>
      <c r="AS150" s="9"/>
      <c r="AT150" s="9"/>
      <c r="AU150" s="9"/>
      <c r="AV150" s="9"/>
      <c r="AW150" s="9"/>
      <c r="AX150" s="9"/>
      <c r="AY150" s="9"/>
      <c r="AZ150" s="9"/>
      <c r="BA150" s="9"/>
      <c r="BB150" s="9"/>
      <c r="BC150" s="9"/>
      <c r="BD150" s="9"/>
    </row>
    <row r="151" ht="15.75" customHeight="1">
      <c r="A151" s="9" t="s">
        <v>156</v>
      </c>
      <c r="B151" s="9" t="s">
        <v>81</v>
      </c>
      <c r="C151" s="9"/>
      <c r="D151" s="9"/>
      <c r="E151" s="9" t="s">
        <v>82</v>
      </c>
      <c r="F151" s="9"/>
      <c r="G151" s="9"/>
      <c r="H151" s="9"/>
      <c r="I151" s="9"/>
      <c r="J151" s="9"/>
      <c r="K151" s="9"/>
      <c r="L151" s="9"/>
      <c r="M151" s="9"/>
      <c r="N151" s="9"/>
      <c r="O151" s="9"/>
      <c r="P151" s="9"/>
      <c r="Q151" s="9"/>
      <c r="R151" s="9"/>
      <c r="S151" s="9" t="s">
        <v>157</v>
      </c>
      <c r="T151" s="9"/>
      <c r="U151" s="9" t="s">
        <v>85</v>
      </c>
      <c r="V151" s="9" t="s">
        <v>1598</v>
      </c>
      <c r="W151" s="9" t="s">
        <v>927</v>
      </c>
      <c r="X151" s="9" t="s">
        <v>159</v>
      </c>
      <c r="Y151" s="9" t="s">
        <v>1599</v>
      </c>
      <c r="Z151" s="9" t="s">
        <v>161</v>
      </c>
      <c r="AA151" s="9" t="s">
        <v>162</v>
      </c>
      <c r="AB151" s="9"/>
      <c r="AC151" s="9"/>
      <c r="AD151" s="9" t="s">
        <v>163</v>
      </c>
      <c r="AE151" s="9" t="s">
        <v>156</v>
      </c>
      <c r="AF151" s="9" t="s">
        <v>164</v>
      </c>
      <c r="AG151" s="37"/>
      <c r="AH151" s="37"/>
      <c r="AI151" s="9" t="s">
        <v>165</v>
      </c>
      <c r="AJ151" s="9" t="s">
        <v>166</v>
      </c>
      <c r="AK151" s="9" t="s">
        <v>109</v>
      </c>
      <c r="AL151" s="9" t="s">
        <v>167</v>
      </c>
      <c r="AM151" s="9" t="s">
        <v>98</v>
      </c>
      <c r="AN151" s="9"/>
      <c r="AO151" s="9"/>
      <c r="AP151" s="9"/>
      <c r="AQ151" s="9"/>
      <c r="AR151" s="9"/>
      <c r="AS151" s="9"/>
      <c r="AT151" s="9"/>
      <c r="AU151" s="9"/>
      <c r="AV151" s="9"/>
      <c r="AW151" s="9"/>
      <c r="AX151" s="9"/>
      <c r="AY151" s="9"/>
      <c r="AZ151" s="9"/>
      <c r="BA151" s="9"/>
      <c r="BB151" s="9"/>
      <c r="BC151" s="9"/>
      <c r="BD151" s="9"/>
    </row>
    <row r="152" ht="15.75" customHeight="1">
      <c r="A152" s="9" t="s">
        <v>1601</v>
      </c>
      <c r="B152" s="9" t="s">
        <v>81</v>
      </c>
      <c r="C152" s="9"/>
      <c r="D152" s="9"/>
      <c r="E152" s="9" t="s">
        <v>82</v>
      </c>
      <c r="F152" s="9"/>
      <c r="G152" s="9"/>
      <c r="H152" s="9"/>
      <c r="I152" s="9"/>
      <c r="J152" s="9"/>
      <c r="K152" s="9"/>
      <c r="L152" s="9"/>
      <c r="M152" s="9"/>
      <c r="N152" s="9"/>
      <c r="O152" s="9"/>
      <c r="P152" s="9"/>
      <c r="Q152" s="9"/>
      <c r="R152" s="9"/>
      <c r="S152" s="9" t="s">
        <v>1603</v>
      </c>
      <c r="T152" s="9"/>
      <c r="U152" s="9" t="s">
        <v>115</v>
      </c>
      <c r="V152" s="9" t="s">
        <v>1604</v>
      </c>
      <c r="W152" s="9" t="s">
        <v>87</v>
      </c>
      <c r="X152" s="9" t="s">
        <v>1607</v>
      </c>
      <c r="Y152" s="9" t="s">
        <v>1609</v>
      </c>
      <c r="Z152" s="9" t="s">
        <v>1610</v>
      </c>
      <c r="AA152" s="9" t="s">
        <v>1611</v>
      </c>
      <c r="AB152" s="9" t="s">
        <v>187</v>
      </c>
      <c r="AC152" s="9" t="s">
        <v>187</v>
      </c>
      <c r="AD152" s="9" t="s">
        <v>1612</v>
      </c>
      <c r="AE152" s="9" t="s">
        <v>1601</v>
      </c>
      <c r="AF152" s="9" t="s">
        <v>1613</v>
      </c>
      <c r="AG152" s="37"/>
      <c r="AH152" s="37"/>
      <c r="AI152" s="9" t="s">
        <v>94</v>
      </c>
      <c r="AJ152" s="9" t="s">
        <v>97</v>
      </c>
      <c r="AK152" s="9" t="s">
        <v>97</v>
      </c>
      <c r="AL152" s="9" t="s">
        <v>97</v>
      </c>
      <c r="AM152" s="9" t="s">
        <v>98</v>
      </c>
      <c r="AN152" s="9"/>
      <c r="AO152" s="9"/>
      <c r="AP152" s="9"/>
      <c r="AQ152" s="9"/>
      <c r="AR152" s="9"/>
      <c r="AS152" s="9"/>
      <c r="AT152" s="9"/>
      <c r="AU152" s="9"/>
      <c r="AV152" s="9"/>
      <c r="AW152" s="9"/>
      <c r="AX152" s="9"/>
      <c r="AY152" s="9"/>
      <c r="AZ152" s="9"/>
      <c r="BA152" s="9"/>
      <c r="BB152" s="9"/>
      <c r="BC152" s="9"/>
      <c r="BD152" s="9"/>
    </row>
    <row r="153" ht="15.75" customHeight="1">
      <c r="A153" s="9" t="s">
        <v>156</v>
      </c>
      <c r="B153" s="9" t="s">
        <v>81</v>
      </c>
      <c r="C153" s="9"/>
      <c r="D153" s="9"/>
      <c r="E153" s="9" t="s">
        <v>82</v>
      </c>
      <c r="F153" s="9"/>
      <c r="G153" s="9"/>
      <c r="H153" s="9"/>
      <c r="I153" s="9"/>
      <c r="J153" s="9"/>
      <c r="K153" s="9"/>
      <c r="L153" s="9"/>
      <c r="M153" s="9"/>
      <c r="N153" s="9"/>
      <c r="O153" s="9"/>
      <c r="P153" s="9"/>
      <c r="Q153" s="9"/>
      <c r="R153" s="9"/>
      <c r="S153" s="9" t="s">
        <v>157</v>
      </c>
      <c r="T153" s="9"/>
      <c r="U153" s="9" t="s">
        <v>85</v>
      </c>
      <c r="V153" s="9" t="s">
        <v>1614</v>
      </c>
      <c r="W153" s="9" t="s">
        <v>87</v>
      </c>
      <c r="X153" s="9" t="s">
        <v>1615</v>
      </c>
      <c r="Y153" s="9" t="s">
        <v>1616</v>
      </c>
      <c r="Z153" s="9" t="s">
        <v>1617</v>
      </c>
      <c r="AA153" s="9" t="s">
        <v>1618</v>
      </c>
      <c r="AB153" s="9"/>
      <c r="AC153" s="9"/>
      <c r="AD153" s="9" t="s">
        <v>1619</v>
      </c>
      <c r="AE153" s="9" t="s">
        <v>156</v>
      </c>
      <c r="AF153" s="9" t="s">
        <v>1620</v>
      </c>
      <c r="AG153" s="37"/>
      <c r="AH153" s="37"/>
      <c r="AI153" s="9" t="s">
        <v>165</v>
      </c>
      <c r="AJ153" s="9" t="s">
        <v>166</v>
      </c>
      <c r="AK153" s="9" t="s">
        <v>109</v>
      </c>
      <c r="AL153" s="9" t="s">
        <v>167</v>
      </c>
      <c r="AM153" s="9" t="s">
        <v>98</v>
      </c>
      <c r="AN153" s="9"/>
      <c r="AO153" s="9"/>
      <c r="AP153" s="9"/>
      <c r="AQ153" s="9"/>
      <c r="AR153" s="9"/>
      <c r="AS153" s="9"/>
      <c r="AT153" s="9"/>
      <c r="AU153" s="9"/>
      <c r="AV153" s="9"/>
      <c r="AW153" s="9"/>
      <c r="AX153" s="9"/>
      <c r="AY153" s="9"/>
      <c r="AZ153" s="9"/>
      <c r="BA153" s="9"/>
      <c r="BB153" s="9"/>
      <c r="BC153" s="9"/>
      <c r="BD153" s="9"/>
    </row>
    <row r="154" ht="15.75" customHeight="1">
      <c r="A154" s="9" t="s">
        <v>99</v>
      </c>
      <c r="B154" s="9" t="s">
        <v>81</v>
      </c>
      <c r="C154" s="9"/>
      <c r="D154" s="9"/>
      <c r="E154" s="9" t="s">
        <v>82</v>
      </c>
      <c r="F154" s="9"/>
      <c r="G154" s="9"/>
      <c r="H154" s="9"/>
      <c r="I154" s="9"/>
      <c r="J154" s="9"/>
      <c r="K154" s="9"/>
      <c r="L154" s="9"/>
      <c r="M154" s="9"/>
      <c r="N154" s="9"/>
      <c r="O154" s="9"/>
      <c r="P154" s="9"/>
      <c r="Q154" s="9"/>
      <c r="R154" s="9"/>
      <c r="S154" s="9" t="s">
        <v>1621</v>
      </c>
      <c r="T154" s="9"/>
      <c r="U154" s="9" t="s">
        <v>85</v>
      </c>
      <c r="V154" s="9" t="s">
        <v>1622</v>
      </c>
      <c r="W154" s="9" t="s">
        <v>87</v>
      </c>
      <c r="X154" s="9" t="s">
        <v>1623</v>
      </c>
      <c r="Y154" s="9" t="s">
        <v>1624</v>
      </c>
      <c r="Z154" s="9" t="s">
        <v>1625</v>
      </c>
      <c r="AA154" s="9" t="s">
        <v>1626</v>
      </c>
      <c r="AB154" s="9" t="s">
        <v>1627</v>
      </c>
      <c r="AC154" s="9"/>
      <c r="AD154" s="9" t="s">
        <v>840</v>
      </c>
      <c r="AE154" s="9" t="s">
        <v>99</v>
      </c>
      <c r="AF154" s="9" t="s">
        <v>841</v>
      </c>
      <c r="AG154" s="37"/>
      <c r="AH154" s="37"/>
      <c r="AI154" s="9" t="s">
        <v>97</v>
      </c>
      <c r="AJ154" s="9" t="s">
        <v>97</v>
      </c>
      <c r="AK154" s="9" t="s">
        <v>97</v>
      </c>
      <c r="AL154" s="9" t="s">
        <v>97</v>
      </c>
      <c r="AM154" s="9" t="s">
        <v>98</v>
      </c>
      <c r="AN154" s="9"/>
      <c r="AO154" s="9"/>
      <c r="AP154" s="9"/>
      <c r="AQ154" s="9"/>
      <c r="AR154" s="9"/>
      <c r="AS154" s="9"/>
      <c r="AT154" s="9"/>
      <c r="AU154" s="9"/>
      <c r="AV154" s="9"/>
      <c r="AW154" s="9"/>
      <c r="AX154" s="9"/>
      <c r="AY154" s="9"/>
      <c r="AZ154" s="9"/>
      <c r="BA154" s="9"/>
      <c r="BB154" s="9"/>
      <c r="BC154" s="9"/>
      <c r="BD154" s="9"/>
    </row>
    <row r="155" ht="15.75" customHeight="1">
      <c r="A155" s="9" t="s">
        <v>80</v>
      </c>
      <c r="B155" s="9" t="s">
        <v>81</v>
      </c>
      <c r="C155" s="9"/>
      <c r="D155" s="9"/>
      <c r="E155" s="9" t="s">
        <v>82</v>
      </c>
      <c r="F155" s="9"/>
      <c r="G155" s="9"/>
      <c r="H155" s="9"/>
      <c r="I155" s="9"/>
      <c r="J155" s="9"/>
      <c r="K155" s="9"/>
      <c r="L155" s="9"/>
      <c r="M155" s="9"/>
      <c r="N155" s="9"/>
      <c r="O155" s="9"/>
      <c r="P155" s="9"/>
      <c r="Q155" s="9"/>
      <c r="R155" s="9"/>
      <c r="S155" s="9" t="s">
        <v>1072</v>
      </c>
      <c r="T155" s="9"/>
      <c r="U155" s="9" t="s">
        <v>85</v>
      </c>
      <c r="V155" s="9" t="s">
        <v>1630</v>
      </c>
      <c r="W155" s="9" t="s">
        <v>87</v>
      </c>
      <c r="X155" s="9" t="s">
        <v>1074</v>
      </c>
      <c r="Y155" s="9" t="s">
        <v>1631</v>
      </c>
      <c r="Z155" s="9" t="s">
        <v>1076</v>
      </c>
      <c r="AA155" s="9" t="s">
        <v>1077</v>
      </c>
      <c r="AB155" s="9"/>
      <c r="AC155" s="9"/>
      <c r="AD155" s="9" t="s">
        <v>92</v>
      </c>
      <c r="AE155" s="9" t="s">
        <v>80</v>
      </c>
      <c r="AF155" s="9" t="s">
        <v>93</v>
      </c>
      <c r="AG155" s="37"/>
      <c r="AH155" s="37"/>
      <c r="AI155" s="9" t="s">
        <v>94</v>
      </c>
      <c r="AJ155" s="9" t="s">
        <v>196</v>
      </c>
      <c r="AK155" s="9" t="s">
        <v>146</v>
      </c>
      <c r="AL155" s="9" t="s">
        <v>97</v>
      </c>
      <c r="AM155" s="9" t="s">
        <v>98</v>
      </c>
      <c r="AN155" s="9"/>
      <c r="AO155" s="9"/>
      <c r="AP155" s="9"/>
      <c r="AQ155" s="9"/>
      <c r="AR155" s="9"/>
      <c r="AS155" s="9"/>
      <c r="AT155" s="9"/>
      <c r="AU155" s="9"/>
      <c r="AV155" s="9"/>
      <c r="AW155" s="9"/>
      <c r="AX155" s="9"/>
      <c r="AY155" s="9"/>
      <c r="AZ155" s="9"/>
      <c r="BA155" s="9"/>
      <c r="BB155" s="9"/>
      <c r="BC155" s="9"/>
      <c r="BD155" s="9"/>
    </row>
    <row r="156" ht="15.75" customHeight="1">
      <c r="A156" s="9" t="s">
        <v>694</v>
      </c>
      <c r="B156" s="9" t="s">
        <v>81</v>
      </c>
      <c r="C156" s="9"/>
      <c r="D156" s="9"/>
      <c r="E156" s="9" t="s">
        <v>82</v>
      </c>
      <c r="F156" s="9"/>
      <c r="G156" s="9"/>
      <c r="H156" s="9"/>
      <c r="I156" s="9"/>
      <c r="J156" s="9"/>
      <c r="K156" s="9"/>
      <c r="L156" s="9"/>
      <c r="M156" s="9"/>
      <c r="N156" s="9"/>
      <c r="O156" s="9"/>
      <c r="P156" s="9"/>
      <c r="Q156" s="9"/>
      <c r="R156" s="9"/>
      <c r="S156" s="9" t="s">
        <v>1637</v>
      </c>
      <c r="T156" s="9"/>
      <c r="U156" s="9" t="s">
        <v>85</v>
      </c>
      <c r="V156" s="9" t="s">
        <v>1638</v>
      </c>
      <c r="W156" s="9" t="s">
        <v>87</v>
      </c>
      <c r="X156" s="9" t="s">
        <v>1645</v>
      </c>
      <c r="Y156" s="9" t="s">
        <v>1646</v>
      </c>
      <c r="Z156" s="9" t="s">
        <v>1647</v>
      </c>
      <c r="AA156" s="9" t="s">
        <v>1648</v>
      </c>
      <c r="AB156" s="9"/>
      <c r="AC156" s="9" t="s">
        <v>1651</v>
      </c>
      <c r="AD156" s="9" t="s">
        <v>1653</v>
      </c>
      <c r="AE156" s="9" t="s">
        <v>694</v>
      </c>
      <c r="AF156" s="9" t="s">
        <v>1655</v>
      </c>
      <c r="AG156" s="37"/>
      <c r="AH156" s="37"/>
      <c r="AI156" s="9" t="s">
        <v>97</v>
      </c>
      <c r="AJ156" s="9" t="s">
        <v>97</v>
      </c>
      <c r="AK156" s="9" t="s">
        <v>97</v>
      </c>
      <c r="AL156" s="9" t="s">
        <v>97</v>
      </c>
      <c r="AM156" s="9" t="s">
        <v>98</v>
      </c>
      <c r="AN156" s="9"/>
      <c r="AO156" s="9"/>
      <c r="AP156" s="9"/>
      <c r="AQ156" s="9"/>
      <c r="AR156" s="9"/>
      <c r="AS156" s="9"/>
      <c r="AT156" s="9"/>
      <c r="AU156" s="9"/>
      <c r="AV156" s="9"/>
      <c r="AW156" s="9"/>
      <c r="AX156" s="9"/>
      <c r="AY156" s="9"/>
      <c r="AZ156" s="9"/>
      <c r="BA156" s="9"/>
      <c r="BB156" s="9"/>
      <c r="BC156" s="9"/>
      <c r="BD156" s="9"/>
    </row>
    <row r="157" ht="15.75" customHeight="1">
      <c r="A157" s="9" t="s">
        <v>217</v>
      </c>
      <c r="B157" s="9" t="s">
        <v>81</v>
      </c>
      <c r="C157" s="9"/>
      <c r="D157" s="9"/>
      <c r="E157" s="9" t="s">
        <v>82</v>
      </c>
      <c r="F157" s="9"/>
      <c r="G157" s="9"/>
      <c r="H157" s="9"/>
      <c r="I157" s="9"/>
      <c r="J157" s="9"/>
      <c r="K157" s="9"/>
      <c r="L157" s="9"/>
      <c r="M157" s="9"/>
      <c r="N157" s="9"/>
      <c r="O157" s="9"/>
      <c r="P157" s="9"/>
      <c r="Q157" s="9"/>
      <c r="R157" s="9"/>
      <c r="S157" s="9" t="s">
        <v>218</v>
      </c>
      <c r="T157" s="9"/>
      <c r="U157" s="9" t="s">
        <v>85</v>
      </c>
      <c r="V157" s="9" t="s">
        <v>1662</v>
      </c>
      <c r="W157" s="9" t="s">
        <v>87</v>
      </c>
      <c r="X157" s="9" t="s">
        <v>220</v>
      </c>
      <c r="Y157" s="9" t="s">
        <v>1667</v>
      </c>
      <c r="Z157" s="9" t="s">
        <v>222</v>
      </c>
      <c r="AA157" s="9" t="s">
        <v>223</v>
      </c>
      <c r="AB157" s="9" t="s">
        <v>187</v>
      </c>
      <c r="AC157" s="9" t="s">
        <v>187</v>
      </c>
      <c r="AD157" s="9" t="s">
        <v>224</v>
      </c>
      <c r="AE157" s="9" t="s">
        <v>217</v>
      </c>
      <c r="AF157" s="9" t="s">
        <v>225</v>
      </c>
      <c r="AG157" s="37"/>
      <c r="AH157" s="37"/>
      <c r="AI157" s="9" t="s">
        <v>226</v>
      </c>
      <c r="AJ157" s="9" t="s">
        <v>227</v>
      </c>
      <c r="AK157" s="9" t="s">
        <v>228</v>
      </c>
      <c r="AL157" s="9" t="s">
        <v>229</v>
      </c>
      <c r="AM157" s="9" t="s">
        <v>98</v>
      </c>
      <c r="AN157" s="9"/>
      <c r="AO157" s="9"/>
      <c r="AP157" s="9"/>
      <c r="AQ157" s="9"/>
      <c r="AR157" s="9"/>
      <c r="AS157" s="9"/>
      <c r="AT157" s="9"/>
      <c r="AU157" s="9"/>
      <c r="AV157" s="9"/>
      <c r="AW157" s="9"/>
      <c r="AX157" s="9"/>
      <c r="AY157" s="9"/>
      <c r="AZ157" s="9"/>
      <c r="BA157" s="9"/>
      <c r="BB157" s="9"/>
      <c r="BC157" s="9"/>
      <c r="BD157" s="9"/>
    </row>
    <row r="158" ht="15.75" customHeight="1">
      <c r="A158" s="9" t="s">
        <v>1461</v>
      </c>
      <c r="B158" s="9" t="s">
        <v>81</v>
      </c>
      <c r="C158" s="9"/>
      <c r="D158" s="9"/>
      <c r="E158" s="9"/>
      <c r="F158" s="9"/>
      <c r="G158" s="9"/>
      <c r="H158" s="9"/>
      <c r="I158" s="9"/>
      <c r="J158" s="9"/>
      <c r="K158" s="9"/>
      <c r="L158" s="9"/>
      <c r="M158" s="9"/>
      <c r="N158" s="9"/>
      <c r="O158" s="9"/>
      <c r="P158" s="9"/>
      <c r="Q158" s="9"/>
      <c r="R158" s="9"/>
      <c r="S158" s="9" t="s">
        <v>1671</v>
      </c>
      <c r="T158" s="9"/>
      <c r="U158" s="9" t="s">
        <v>85</v>
      </c>
      <c r="V158" s="9" t="s">
        <v>1672</v>
      </c>
      <c r="W158" s="9" t="s">
        <v>87</v>
      </c>
      <c r="X158" s="9"/>
      <c r="Y158" s="9"/>
      <c r="Z158" s="9"/>
      <c r="AA158" s="9" t="s">
        <v>1675</v>
      </c>
      <c r="AB158" s="9" t="s">
        <v>1676</v>
      </c>
      <c r="AC158" s="9"/>
      <c r="AD158" s="9" t="s">
        <v>1678</v>
      </c>
      <c r="AE158" s="9" t="s">
        <v>1461</v>
      </c>
      <c r="AF158" s="9" t="s">
        <v>1679</v>
      </c>
      <c r="AG158" s="37"/>
      <c r="AH158" s="37"/>
      <c r="AI158" s="9" t="s">
        <v>97</v>
      </c>
      <c r="AJ158" s="9" t="s">
        <v>97</v>
      </c>
      <c r="AK158" s="9" t="s">
        <v>97</v>
      </c>
      <c r="AL158" s="9" t="s">
        <v>97</v>
      </c>
      <c r="AM158" s="9" t="s">
        <v>98</v>
      </c>
      <c r="AN158" s="9"/>
      <c r="AO158" s="9"/>
      <c r="AP158" s="9"/>
      <c r="AQ158" s="9"/>
      <c r="AR158" s="9"/>
      <c r="AS158" s="9"/>
      <c r="AT158" s="9"/>
      <c r="AU158" s="9"/>
      <c r="AV158" s="9"/>
      <c r="AW158" s="9"/>
      <c r="AX158" s="9"/>
      <c r="AY158" s="9"/>
      <c r="AZ158" s="9"/>
      <c r="BA158" s="9"/>
      <c r="BB158" s="9"/>
      <c r="BC158" s="9"/>
      <c r="BD158" s="9"/>
    </row>
    <row r="159" ht="15.75" customHeight="1">
      <c r="A159" s="9" t="s">
        <v>521</v>
      </c>
      <c r="B159" s="9" t="s">
        <v>81</v>
      </c>
      <c r="C159" s="9"/>
      <c r="D159" s="9"/>
      <c r="E159" s="9" t="s">
        <v>82</v>
      </c>
      <c r="F159" s="9"/>
      <c r="G159" s="9"/>
      <c r="H159" s="9"/>
      <c r="I159" s="9"/>
      <c r="J159" s="9"/>
      <c r="K159" s="9"/>
      <c r="L159" s="9"/>
      <c r="M159" s="9"/>
      <c r="N159" s="9"/>
      <c r="O159" s="9"/>
      <c r="P159" s="9"/>
      <c r="Q159" s="9"/>
      <c r="R159" s="9"/>
      <c r="S159" s="9" t="s">
        <v>1681</v>
      </c>
      <c r="T159" s="9"/>
      <c r="U159" s="9" t="s">
        <v>115</v>
      </c>
      <c r="V159" s="9" t="s">
        <v>1682</v>
      </c>
      <c r="W159" s="9" t="s">
        <v>87</v>
      </c>
      <c r="X159" s="9" t="s">
        <v>1683</v>
      </c>
      <c r="Y159" s="9" t="s">
        <v>1684</v>
      </c>
      <c r="Z159" s="9" t="s">
        <v>1691</v>
      </c>
      <c r="AA159" s="9" t="s">
        <v>1693</v>
      </c>
      <c r="AB159" s="9" t="s">
        <v>1694</v>
      </c>
      <c r="AC159" s="9"/>
      <c r="AD159" s="9" t="s">
        <v>1695</v>
      </c>
      <c r="AE159" s="9" t="s">
        <v>521</v>
      </c>
      <c r="AF159" s="9" t="s">
        <v>1697</v>
      </c>
      <c r="AG159" s="37"/>
      <c r="AH159" s="37"/>
      <c r="AI159" s="9" t="s">
        <v>317</v>
      </c>
      <c r="AJ159" s="9" t="s">
        <v>226</v>
      </c>
      <c r="AK159" s="9" t="s">
        <v>197</v>
      </c>
      <c r="AL159" s="9" t="s">
        <v>229</v>
      </c>
      <c r="AM159" s="9" t="s">
        <v>98</v>
      </c>
      <c r="AN159" s="9"/>
      <c r="AO159" s="9"/>
      <c r="AP159" s="9"/>
      <c r="AQ159" s="9"/>
      <c r="AR159" s="9"/>
      <c r="AS159" s="9"/>
      <c r="AT159" s="9"/>
      <c r="AU159" s="9"/>
      <c r="AV159" s="9"/>
      <c r="AW159" s="9"/>
      <c r="AX159" s="9"/>
      <c r="AY159" s="9"/>
      <c r="AZ159" s="9"/>
      <c r="BA159" s="9"/>
      <c r="BB159" s="9"/>
      <c r="BC159" s="9"/>
      <c r="BD159" s="9"/>
    </row>
    <row r="160" ht="15.75" customHeight="1">
      <c r="A160" s="9" t="s">
        <v>99</v>
      </c>
      <c r="B160" s="9" t="s">
        <v>81</v>
      </c>
      <c r="C160" s="9"/>
      <c r="D160" s="9"/>
      <c r="E160" s="9"/>
      <c r="F160" s="9"/>
      <c r="G160" s="9"/>
      <c r="H160" s="9"/>
      <c r="I160" s="9"/>
      <c r="J160" s="9"/>
      <c r="K160" s="9"/>
      <c r="L160" s="9"/>
      <c r="M160" s="9"/>
      <c r="N160" s="9"/>
      <c r="O160" s="9"/>
      <c r="P160" s="9"/>
      <c r="Q160" s="9"/>
      <c r="R160" s="9" t="s">
        <v>147</v>
      </c>
      <c r="S160" s="9" t="s">
        <v>1700</v>
      </c>
      <c r="T160" s="9"/>
      <c r="U160" s="9" t="s">
        <v>85</v>
      </c>
      <c r="V160" s="9" t="s">
        <v>1702</v>
      </c>
      <c r="W160" s="9" t="s">
        <v>87</v>
      </c>
      <c r="X160" s="9" t="s">
        <v>1703</v>
      </c>
      <c r="Y160" s="9" t="s">
        <v>1704</v>
      </c>
      <c r="Z160" s="9" t="s">
        <v>1705</v>
      </c>
      <c r="AA160" s="9" t="s">
        <v>1706</v>
      </c>
      <c r="AB160" s="9"/>
      <c r="AC160" s="9"/>
      <c r="AD160" s="9" t="s">
        <v>963</v>
      </c>
      <c r="AE160" s="9" t="s">
        <v>99</v>
      </c>
      <c r="AF160" s="9" t="s">
        <v>1708</v>
      </c>
      <c r="AG160" s="37"/>
      <c r="AH160" s="37"/>
      <c r="AI160" s="9" t="s">
        <v>165</v>
      </c>
      <c r="AJ160" s="9" t="s">
        <v>108</v>
      </c>
      <c r="AK160" s="9" t="s">
        <v>109</v>
      </c>
      <c r="AL160" s="9" t="s">
        <v>229</v>
      </c>
      <c r="AM160" s="9" t="s">
        <v>98</v>
      </c>
      <c r="AN160" s="9"/>
      <c r="AO160" s="9"/>
      <c r="AP160" s="9"/>
      <c r="AQ160" s="9"/>
      <c r="AR160" s="9"/>
      <c r="AS160" s="9"/>
      <c r="AT160" s="9"/>
      <c r="AU160" s="9"/>
      <c r="AV160" s="9"/>
      <c r="AW160" s="9"/>
      <c r="AX160" s="9"/>
      <c r="AY160" s="9"/>
      <c r="AZ160" s="9"/>
      <c r="BA160" s="9"/>
      <c r="BB160" s="9"/>
      <c r="BC160" s="9"/>
      <c r="BD160" s="9"/>
    </row>
    <row r="161" ht="15.75" customHeight="1">
      <c r="A161" s="9" t="s">
        <v>1712</v>
      </c>
      <c r="B161" s="9" t="s">
        <v>81</v>
      </c>
      <c r="C161" s="9"/>
      <c r="D161" s="9"/>
      <c r="E161" s="9" t="s">
        <v>82</v>
      </c>
      <c r="F161" s="9"/>
      <c r="G161" s="9"/>
      <c r="H161" s="9"/>
      <c r="I161" s="9"/>
      <c r="J161" s="9"/>
      <c r="K161" s="9"/>
      <c r="L161" s="9"/>
      <c r="M161" s="9"/>
      <c r="N161" s="9"/>
      <c r="O161" s="9"/>
      <c r="P161" s="9"/>
      <c r="Q161" s="9"/>
      <c r="R161" s="9"/>
      <c r="S161" s="9" t="s">
        <v>1713</v>
      </c>
      <c r="T161" s="9"/>
      <c r="U161" s="9" t="s">
        <v>85</v>
      </c>
      <c r="V161" s="9" t="s">
        <v>1714</v>
      </c>
      <c r="W161" s="9" t="s">
        <v>87</v>
      </c>
      <c r="X161" s="9" t="s">
        <v>1717</v>
      </c>
      <c r="Y161" s="9" t="s">
        <v>1718</v>
      </c>
      <c r="Z161" s="9" t="s">
        <v>1719</v>
      </c>
      <c r="AA161" s="9" t="s">
        <v>1720</v>
      </c>
      <c r="AB161" s="9"/>
      <c r="AC161" s="9"/>
      <c r="AD161" s="9" t="s">
        <v>1721</v>
      </c>
      <c r="AE161" s="9" t="s">
        <v>1712</v>
      </c>
      <c r="AF161" s="9" t="s">
        <v>1722</v>
      </c>
      <c r="AG161" s="37"/>
      <c r="AH161" s="37"/>
      <c r="AI161" s="9" t="s">
        <v>676</v>
      </c>
      <c r="AJ161" s="9" t="s">
        <v>97</v>
      </c>
      <c r="AK161" s="9" t="s">
        <v>416</v>
      </c>
      <c r="AL161" s="9" t="s">
        <v>97</v>
      </c>
      <c r="AM161" s="9" t="s">
        <v>98</v>
      </c>
      <c r="AN161" s="9"/>
      <c r="AO161" s="9"/>
      <c r="AP161" s="9"/>
      <c r="AQ161" s="9"/>
      <c r="AR161" s="9"/>
      <c r="AS161" s="9"/>
      <c r="AT161" s="9"/>
      <c r="AU161" s="9"/>
      <c r="AV161" s="9"/>
      <c r="AW161" s="9"/>
      <c r="AX161" s="9"/>
      <c r="AY161" s="9"/>
      <c r="AZ161" s="9"/>
      <c r="BA161" s="9"/>
      <c r="BB161" s="9"/>
      <c r="BC161" s="9"/>
      <c r="BD161" s="9"/>
    </row>
    <row r="162" ht="15.75" customHeight="1">
      <c r="A162" s="9" t="s">
        <v>217</v>
      </c>
      <c r="B162" s="9" t="s">
        <v>81</v>
      </c>
      <c r="C162" s="9"/>
      <c r="D162" s="9"/>
      <c r="E162" s="9" t="s">
        <v>82</v>
      </c>
      <c r="F162" s="9"/>
      <c r="G162" s="9"/>
      <c r="H162" s="9"/>
      <c r="I162" s="9"/>
      <c r="J162" s="9"/>
      <c r="K162" s="9"/>
      <c r="L162" s="9"/>
      <c r="M162" s="9"/>
      <c r="N162" s="9"/>
      <c r="O162" s="9"/>
      <c r="P162" s="9"/>
      <c r="Q162" s="9"/>
      <c r="R162" s="9"/>
      <c r="S162" s="9" t="s">
        <v>1731</v>
      </c>
      <c r="T162" s="9"/>
      <c r="U162" s="9" t="s">
        <v>85</v>
      </c>
      <c r="V162" s="9" t="s">
        <v>1732</v>
      </c>
      <c r="W162" s="9" t="s">
        <v>87</v>
      </c>
      <c r="X162" s="9" t="s">
        <v>1733</v>
      </c>
      <c r="Y162" s="9" t="s">
        <v>1735</v>
      </c>
      <c r="Z162" s="9" t="s">
        <v>1736</v>
      </c>
      <c r="AA162" s="9" t="s">
        <v>1739</v>
      </c>
      <c r="AB162" s="9"/>
      <c r="AC162" s="9"/>
      <c r="AD162" s="9" t="s">
        <v>659</v>
      </c>
      <c r="AE162" s="9" t="s">
        <v>217</v>
      </c>
      <c r="AF162" s="9" t="s">
        <v>1741</v>
      </c>
      <c r="AG162" s="37"/>
      <c r="AH162" s="37"/>
      <c r="AI162" s="9" t="s">
        <v>661</v>
      </c>
      <c r="AJ162" s="9" t="s">
        <v>661</v>
      </c>
      <c r="AK162" s="9" t="s">
        <v>96</v>
      </c>
      <c r="AL162" s="9" t="s">
        <v>167</v>
      </c>
      <c r="AM162" s="9" t="s">
        <v>98</v>
      </c>
      <c r="AN162" s="9"/>
      <c r="AO162" s="9"/>
      <c r="AP162" s="9"/>
      <c r="AQ162" s="9"/>
      <c r="AR162" s="9"/>
      <c r="AS162" s="9"/>
      <c r="AT162" s="9"/>
      <c r="AU162" s="9"/>
      <c r="AV162" s="9"/>
      <c r="AW162" s="9"/>
      <c r="AX162" s="9"/>
      <c r="AY162" s="9"/>
      <c r="AZ162" s="9"/>
      <c r="BA162" s="9"/>
      <c r="BB162" s="9"/>
      <c r="BC162" s="9"/>
      <c r="BD162" s="9"/>
    </row>
    <row r="163" ht="15.75" customHeight="1">
      <c r="A163" s="9" t="s">
        <v>1235</v>
      </c>
      <c r="B163" s="9" t="s">
        <v>81</v>
      </c>
      <c r="C163" s="9"/>
      <c r="D163" s="9"/>
      <c r="E163" s="9"/>
      <c r="F163" s="9"/>
      <c r="G163" s="9"/>
      <c r="H163" s="9"/>
      <c r="I163" s="9"/>
      <c r="J163" s="9"/>
      <c r="K163" s="9"/>
      <c r="L163" s="9"/>
      <c r="M163" s="9"/>
      <c r="N163" s="9"/>
      <c r="O163" s="9"/>
      <c r="P163" s="9"/>
      <c r="Q163" s="9"/>
      <c r="R163" s="9"/>
      <c r="S163" s="9" t="s">
        <v>1742</v>
      </c>
      <c r="T163" s="9"/>
      <c r="U163" s="9" t="s">
        <v>85</v>
      </c>
      <c r="V163" s="9" t="s">
        <v>1744</v>
      </c>
      <c r="W163" s="9" t="s">
        <v>87</v>
      </c>
      <c r="X163" s="9" t="s">
        <v>1747</v>
      </c>
      <c r="Y163" s="9"/>
      <c r="Z163" s="9" t="s">
        <v>1748</v>
      </c>
      <c r="AA163" s="9" t="s">
        <v>1749</v>
      </c>
      <c r="AB163" s="9"/>
      <c r="AC163" s="9"/>
      <c r="AD163" s="9" t="s">
        <v>1250</v>
      </c>
      <c r="AE163" s="9" t="s">
        <v>1235</v>
      </c>
      <c r="AF163" s="9" t="s">
        <v>1750</v>
      </c>
      <c r="AG163" s="37"/>
      <c r="AH163" s="37"/>
      <c r="AI163" s="9" t="s">
        <v>97</v>
      </c>
      <c r="AJ163" s="9" t="s">
        <v>97</v>
      </c>
      <c r="AK163" s="9" t="s">
        <v>97</v>
      </c>
      <c r="AL163" s="9" t="s">
        <v>97</v>
      </c>
      <c r="AM163" s="9" t="s">
        <v>98</v>
      </c>
      <c r="AN163" s="9"/>
      <c r="AO163" s="9"/>
      <c r="AP163" s="9"/>
      <c r="AQ163" s="9"/>
      <c r="AR163" s="9"/>
      <c r="AS163" s="9"/>
      <c r="AT163" s="9"/>
      <c r="AU163" s="9"/>
      <c r="AV163" s="9"/>
      <c r="AW163" s="9"/>
      <c r="AX163" s="9"/>
      <c r="AY163" s="9"/>
      <c r="AZ163" s="9"/>
      <c r="BA163" s="9"/>
      <c r="BB163" s="9"/>
      <c r="BC163" s="9"/>
      <c r="BD163" s="9"/>
    </row>
    <row r="164" ht="15.75" customHeight="1">
      <c r="A164" s="9" t="s">
        <v>1235</v>
      </c>
      <c r="B164" s="9" t="s">
        <v>81</v>
      </c>
      <c r="C164" s="9"/>
      <c r="D164" s="9"/>
      <c r="E164" s="9"/>
      <c r="F164" s="9"/>
      <c r="G164" s="9"/>
      <c r="H164" s="9"/>
      <c r="I164" s="9"/>
      <c r="J164" s="9"/>
      <c r="K164" s="9"/>
      <c r="L164" s="9"/>
      <c r="M164" s="9"/>
      <c r="N164" s="9"/>
      <c r="O164" s="9"/>
      <c r="P164" s="9"/>
      <c r="Q164" s="9"/>
      <c r="R164" s="9"/>
      <c r="S164" s="9" t="s">
        <v>1772</v>
      </c>
      <c r="T164" s="9"/>
      <c r="U164" s="9" t="s">
        <v>85</v>
      </c>
      <c r="V164" s="9" t="s">
        <v>1774</v>
      </c>
      <c r="W164" s="9" t="s">
        <v>87</v>
      </c>
      <c r="X164" s="9" t="s">
        <v>1775</v>
      </c>
      <c r="Y164" s="9" t="s">
        <v>1776</v>
      </c>
      <c r="Z164" s="9" t="s">
        <v>1778</v>
      </c>
      <c r="AA164" s="9" t="s">
        <v>1779</v>
      </c>
      <c r="AB164" s="9"/>
      <c r="AC164" s="9"/>
      <c r="AD164" s="9" t="s">
        <v>1250</v>
      </c>
      <c r="AE164" s="9" t="s">
        <v>1235</v>
      </c>
      <c r="AF164" s="9" t="s">
        <v>1780</v>
      </c>
      <c r="AG164" s="37"/>
      <c r="AH164" s="37"/>
      <c r="AI164" s="9" t="s">
        <v>97</v>
      </c>
      <c r="AJ164" s="9" t="s">
        <v>97</v>
      </c>
      <c r="AK164" s="9" t="s">
        <v>97</v>
      </c>
      <c r="AL164" s="9" t="s">
        <v>97</v>
      </c>
      <c r="AM164" s="9" t="s">
        <v>98</v>
      </c>
      <c r="AN164" s="9"/>
      <c r="AO164" s="9"/>
      <c r="AP164" s="9"/>
      <c r="AQ164" s="9"/>
      <c r="AR164" s="9"/>
      <c r="AS164" s="9"/>
      <c r="AT164" s="9"/>
      <c r="AU164" s="9"/>
      <c r="AV164" s="9"/>
      <c r="AW164" s="9"/>
      <c r="AX164" s="9"/>
      <c r="AY164" s="9"/>
      <c r="AZ164" s="9"/>
      <c r="BA164" s="9"/>
      <c r="BB164" s="9"/>
      <c r="BC164" s="9"/>
      <c r="BD164" s="9"/>
    </row>
    <row r="165" ht="15.75" customHeight="1">
      <c r="A165" s="9" t="s">
        <v>406</v>
      </c>
      <c r="B165" s="9" t="s">
        <v>81</v>
      </c>
      <c r="C165" s="9"/>
      <c r="D165" s="9"/>
      <c r="E165" s="9"/>
      <c r="F165" s="9"/>
      <c r="G165" s="9"/>
      <c r="H165" s="9"/>
      <c r="I165" s="9"/>
      <c r="J165" s="9"/>
      <c r="K165" s="9"/>
      <c r="L165" s="9"/>
      <c r="M165" s="9"/>
      <c r="N165" s="9"/>
      <c r="O165" s="9"/>
      <c r="P165" s="9"/>
      <c r="Q165" s="9"/>
      <c r="R165" s="9"/>
      <c r="S165" s="9" t="s">
        <v>1784</v>
      </c>
      <c r="T165" s="9"/>
      <c r="U165" s="9" t="s">
        <v>115</v>
      </c>
      <c r="V165" s="9" t="s">
        <v>1787</v>
      </c>
      <c r="W165" s="9" t="s">
        <v>87</v>
      </c>
      <c r="X165" s="9" t="s">
        <v>1788</v>
      </c>
      <c r="Y165" s="9" t="s">
        <v>1789</v>
      </c>
      <c r="Z165" s="9" t="s">
        <v>1790</v>
      </c>
      <c r="AA165" s="9" t="s">
        <v>1797</v>
      </c>
      <c r="AB165" s="9"/>
      <c r="AC165" s="9"/>
      <c r="AD165" s="9" t="s">
        <v>413</v>
      </c>
      <c r="AE165" s="9" t="s">
        <v>406</v>
      </c>
      <c r="AF165" s="9" t="s">
        <v>1800</v>
      </c>
      <c r="AG165" s="37"/>
      <c r="AH165" s="37"/>
      <c r="AI165" s="9" t="s">
        <v>97</v>
      </c>
      <c r="AJ165" s="9" t="s">
        <v>97</v>
      </c>
      <c r="AK165" s="9" t="s">
        <v>97</v>
      </c>
      <c r="AL165" s="9" t="s">
        <v>97</v>
      </c>
      <c r="AM165" s="9" t="s">
        <v>98</v>
      </c>
      <c r="AN165" s="9"/>
      <c r="AO165" s="9"/>
      <c r="AP165" s="9"/>
      <c r="AQ165" s="9"/>
      <c r="AR165" s="9"/>
      <c r="AS165" s="9"/>
      <c r="AT165" s="9"/>
      <c r="AU165" s="9"/>
      <c r="AV165" s="9"/>
      <c r="AW165" s="9"/>
      <c r="AX165" s="9"/>
      <c r="AY165" s="9"/>
      <c r="AZ165" s="9"/>
      <c r="BA165" s="9"/>
      <c r="BB165" s="9"/>
      <c r="BC165" s="9"/>
      <c r="BD165" s="9"/>
    </row>
    <row r="166" ht="15.75" customHeight="1">
      <c r="A166" s="9" t="s">
        <v>1801</v>
      </c>
      <c r="B166" s="9" t="s">
        <v>81</v>
      </c>
      <c r="C166" s="9"/>
      <c r="D166" s="9"/>
      <c r="E166" s="9"/>
      <c r="F166" s="9"/>
      <c r="G166" s="9"/>
      <c r="H166" s="9"/>
      <c r="I166" s="9"/>
      <c r="J166" s="9"/>
      <c r="K166" s="9"/>
      <c r="L166" s="9"/>
      <c r="M166" s="9"/>
      <c r="N166" s="9"/>
      <c r="O166" s="9"/>
      <c r="P166" s="9"/>
      <c r="Q166" s="9"/>
      <c r="R166" s="9"/>
      <c r="S166" s="9" t="s">
        <v>1803</v>
      </c>
      <c r="T166" s="9"/>
      <c r="U166" s="9" t="s">
        <v>85</v>
      </c>
      <c r="V166" s="9" t="s">
        <v>1804</v>
      </c>
      <c r="W166" s="9" t="s">
        <v>87</v>
      </c>
      <c r="X166" s="9" t="s">
        <v>1805</v>
      </c>
      <c r="Y166" s="9" t="s">
        <v>1806</v>
      </c>
      <c r="Z166" s="9" t="s">
        <v>1812</v>
      </c>
      <c r="AA166" s="9" t="s">
        <v>1813</v>
      </c>
      <c r="AB166" s="9"/>
      <c r="AC166" s="9"/>
      <c r="AD166" s="9" t="s">
        <v>1814</v>
      </c>
      <c r="AE166" s="9" t="s">
        <v>1801</v>
      </c>
      <c r="AF166" s="9" t="s">
        <v>1815</v>
      </c>
      <c r="AG166" s="37"/>
      <c r="AH166" s="37"/>
      <c r="AI166" s="9" t="s">
        <v>165</v>
      </c>
      <c r="AJ166" s="9" t="s">
        <v>97</v>
      </c>
      <c r="AK166" s="9" t="s">
        <v>97</v>
      </c>
      <c r="AL166" s="9" t="s">
        <v>880</v>
      </c>
      <c r="AM166" s="9" t="s">
        <v>98</v>
      </c>
      <c r="AN166" s="9"/>
      <c r="AO166" s="9"/>
      <c r="AP166" s="9"/>
      <c r="AQ166" s="9"/>
      <c r="AR166" s="9"/>
      <c r="AS166" s="9"/>
      <c r="AT166" s="9"/>
      <c r="AU166" s="9"/>
      <c r="AV166" s="9"/>
      <c r="AW166" s="9"/>
      <c r="AX166" s="9"/>
      <c r="AY166" s="9"/>
      <c r="AZ166" s="9"/>
      <c r="BA166" s="9"/>
      <c r="BB166" s="9"/>
      <c r="BC166" s="9"/>
      <c r="BD166" s="9"/>
    </row>
    <row r="167" ht="15.75" customHeight="1">
      <c r="A167" s="9" t="s">
        <v>560</v>
      </c>
      <c r="B167" s="9" t="s">
        <v>81</v>
      </c>
      <c r="C167" s="9"/>
      <c r="D167" s="9"/>
      <c r="E167" s="9" t="s">
        <v>82</v>
      </c>
      <c r="F167" s="9"/>
      <c r="G167" s="9"/>
      <c r="H167" s="9"/>
      <c r="I167" s="9"/>
      <c r="J167" s="9"/>
      <c r="K167" s="9"/>
      <c r="L167" s="9"/>
      <c r="M167" s="9"/>
      <c r="N167" s="9"/>
      <c r="O167" s="9"/>
      <c r="P167" s="9"/>
      <c r="Q167" s="9"/>
      <c r="R167" s="9" t="s">
        <v>147</v>
      </c>
      <c r="S167" s="9" t="s">
        <v>1332</v>
      </c>
      <c r="T167" s="9"/>
      <c r="U167" s="9" t="s">
        <v>85</v>
      </c>
      <c r="V167" s="9" t="s">
        <v>1823</v>
      </c>
      <c r="W167" s="9" t="s">
        <v>87</v>
      </c>
      <c r="X167" s="9" t="s">
        <v>1827</v>
      </c>
      <c r="Y167" s="9" t="s">
        <v>1828</v>
      </c>
      <c r="Z167" s="9" t="s">
        <v>1829</v>
      </c>
      <c r="AA167" s="9" t="s">
        <v>1830</v>
      </c>
      <c r="AB167" s="9"/>
      <c r="AC167" s="9"/>
      <c r="AD167" s="9" t="s">
        <v>1831</v>
      </c>
      <c r="AE167" s="9" t="s">
        <v>560</v>
      </c>
      <c r="AF167" s="9" t="s">
        <v>1832</v>
      </c>
      <c r="AG167" s="37"/>
      <c r="AH167" s="37"/>
      <c r="AI167" s="9" t="s">
        <v>165</v>
      </c>
      <c r="AJ167" s="9" t="s">
        <v>97</v>
      </c>
      <c r="AK167" s="9" t="s">
        <v>97</v>
      </c>
      <c r="AL167" s="9" t="s">
        <v>229</v>
      </c>
      <c r="AM167" s="9" t="s">
        <v>98</v>
      </c>
      <c r="AN167" s="9"/>
      <c r="AO167" s="9"/>
      <c r="AP167" s="9"/>
      <c r="AQ167" s="9"/>
      <c r="AR167" s="9"/>
      <c r="AS167" s="9"/>
      <c r="AT167" s="9"/>
      <c r="AU167" s="9"/>
      <c r="AV167" s="9"/>
      <c r="AW167" s="9"/>
      <c r="AX167" s="9"/>
      <c r="AY167" s="9"/>
      <c r="AZ167" s="9"/>
      <c r="BA167" s="9"/>
      <c r="BB167" s="9"/>
      <c r="BC167" s="9"/>
      <c r="BD167" s="9"/>
    </row>
    <row r="168" ht="15.75" customHeight="1">
      <c r="A168" s="9" t="s">
        <v>252</v>
      </c>
      <c r="B168" s="9" t="s">
        <v>81</v>
      </c>
      <c r="C168" s="9"/>
      <c r="D168" s="9"/>
      <c r="E168" s="9" t="s">
        <v>82</v>
      </c>
      <c r="F168" s="9"/>
      <c r="G168" s="9"/>
      <c r="H168" s="9"/>
      <c r="I168" s="9"/>
      <c r="J168" s="9"/>
      <c r="K168" s="9"/>
      <c r="L168" s="9"/>
      <c r="M168" s="9"/>
      <c r="N168" s="9"/>
      <c r="O168" s="9"/>
      <c r="P168" s="9"/>
      <c r="Q168" s="9"/>
      <c r="R168" s="9"/>
      <c r="S168" s="9" t="s">
        <v>1834</v>
      </c>
      <c r="T168" s="9"/>
      <c r="U168" s="9" t="s">
        <v>115</v>
      </c>
      <c r="V168" s="9" t="s">
        <v>1835</v>
      </c>
      <c r="W168" s="9" t="s">
        <v>87</v>
      </c>
      <c r="X168" s="9" t="s">
        <v>1836</v>
      </c>
      <c r="Y168" s="9"/>
      <c r="Z168" s="9" t="s">
        <v>1838</v>
      </c>
      <c r="AA168" s="9" t="s">
        <v>1839</v>
      </c>
      <c r="AB168" s="9" t="s">
        <v>1840</v>
      </c>
      <c r="AC168" s="9"/>
      <c r="AD168" s="9" t="s">
        <v>602</v>
      </c>
      <c r="AE168" s="9" t="s">
        <v>252</v>
      </c>
      <c r="AF168" s="9" t="s">
        <v>603</v>
      </c>
      <c r="AG168" s="37"/>
      <c r="AH168" s="37"/>
      <c r="AI168" s="9" t="s">
        <v>97</v>
      </c>
      <c r="AJ168" s="9" t="s">
        <v>97</v>
      </c>
      <c r="AK168" s="9" t="s">
        <v>97</v>
      </c>
      <c r="AL168" s="9" t="s">
        <v>97</v>
      </c>
      <c r="AM168" s="9" t="s">
        <v>98</v>
      </c>
      <c r="AN168" s="9"/>
      <c r="AO168" s="9"/>
      <c r="AP168" s="9"/>
      <c r="AQ168" s="9"/>
      <c r="AR168" s="9"/>
      <c r="AS168" s="9"/>
      <c r="AT168" s="9"/>
      <c r="AU168" s="9"/>
      <c r="AV168" s="9"/>
      <c r="AW168" s="9"/>
      <c r="AX168" s="9"/>
      <c r="AY168" s="9"/>
      <c r="AZ168" s="9"/>
      <c r="BA168" s="9"/>
      <c r="BB168" s="9"/>
      <c r="BC168" s="9"/>
      <c r="BD168" s="9"/>
    </row>
    <row r="169" ht="15.75" customHeight="1">
      <c r="A169" s="9" t="s">
        <v>80</v>
      </c>
      <c r="B169" s="9" t="s">
        <v>81</v>
      </c>
      <c r="C169" s="9"/>
      <c r="D169" s="9"/>
      <c r="E169" s="9"/>
      <c r="F169" s="9" t="s">
        <v>169</v>
      </c>
      <c r="G169" s="9"/>
      <c r="H169" s="9"/>
      <c r="I169" s="9"/>
      <c r="J169" s="9"/>
      <c r="K169" s="9"/>
      <c r="L169" s="9"/>
      <c r="M169" s="9"/>
      <c r="N169" s="9"/>
      <c r="O169" s="9"/>
      <c r="P169" s="9"/>
      <c r="Q169" s="9"/>
      <c r="R169" s="9"/>
      <c r="S169" s="9" t="s">
        <v>1841</v>
      </c>
      <c r="T169" s="9"/>
      <c r="U169" s="9" t="s">
        <v>85</v>
      </c>
      <c r="V169" s="9" t="s">
        <v>1842</v>
      </c>
      <c r="W169" s="9" t="s">
        <v>87</v>
      </c>
      <c r="X169" s="9" t="s">
        <v>1843</v>
      </c>
      <c r="Y169" s="9" t="s">
        <v>1845</v>
      </c>
      <c r="Z169" s="9" t="s">
        <v>1846</v>
      </c>
      <c r="AA169" s="9" t="s">
        <v>1847</v>
      </c>
      <c r="AB169" s="9"/>
      <c r="AC169" s="9"/>
      <c r="AD169" s="9" t="s">
        <v>451</v>
      </c>
      <c r="AE169" s="9" t="s">
        <v>80</v>
      </c>
      <c r="AF169" s="9" t="s">
        <v>1848</v>
      </c>
      <c r="AG169" s="37"/>
      <c r="AH169" s="37"/>
      <c r="AI169" s="9" t="s">
        <v>97</v>
      </c>
      <c r="AJ169" s="9" t="s">
        <v>97</v>
      </c>
      <c r="AK169" s="9" t="s">
        <v>97</v>
      </c>
      <c r="AL169" s="9" t="s">
        <v>97</v>
      </c>
      <c r="AM169" s="9" t="s">
        <v>98</v>
      </c>
      <c r="AN169" s="9"/>
      <c r="AO169" s="9"/>
      <c r="AP169" s="9"/>
      <c r="AQ169" s="9"/>
      <c r="AR169" s="9"/>
      <c r="AS169" s="9"/>
      <c r="AT169" s="9"/>
      <c r="AU169" s="9"/>
      <c r="AV169" s="9"/>
      <c r="AW169" s="9"/>
      <c r="AX169" s="9"/>
      <c r="AY169" s="9"/>
      <c r="AZ169" s="9"/>
      <c r="BA169" s="9"/>
      <c r="BB169" s="9"/>
      <c r="BC169" s="9"/>
      <c r="BD169" s="9"/>
    </row>
    <row r="170" ht="15.75" customHeight="1">
      <c r="A170" s="9" t="s">
        <v>337</v>
      </c>
      <c r="B170" s="9" t="s">
        <v>81</v>
      </c>
      <c r="C170" s="9"/>
      <c r="D170" s="9"/>
      <c r="E170" s="9"/>
      <c r="F170" s="9"/>
      <c r="G170" s="9"/>
      <c r="H170" s="9"/>
      <c r="I170" s="9"/>
      <c r="J170" s="9"/>
      <c r="K170" s="9"/>
      <c r="L170" s="9"/>
      <c r="M170" s="9"/>
      <c r="N170" s="9"/>
      <c r="O170" s="9"/>
      <c r="P170" s="9"/>
      <c r="Q170" s="9"/>
      <c r="R170" s="9"/>
      <c r="S170" s="9" t="s">
        <v>1851</v>
      </c>
      <c r="T170" s="9"/>
      <c r="U170" s="9" t="s">
        <v>85</v>
      </c>
      <c r="V170" s="9" t="s">
        <v>1852</v>
      </c>
      <c r="W170" s="9" t="s">
        <v>87</v>
      </c>
      <c r="X170" s="9" t="s">
        <v>1853</v>
      </c>
      <c r="Y170" s="9" t="s">
        <v>1854</v>
      </c>
      <c r="Z170" s="9" t="s">
        <v>1856</v>
      </c>
      <c r="AA170" s="9" t="s">
        <v>1858</v>
      </c>
      <c r="AB170" s="9"/>
      <c r="AC170" s="9" t="s">
        <v>1860</v>
      </c>
      <c r="AD170" s="9" t="s">
        <v>1861</v>
      </c>
      <c r="AE170" s="9" t="s">
        <v>337</v>
      </c>
      <c r="AF170" s="9" t="s">
        <v>1862</v>
      </c>
      <c r="AG170" s="37"/>
      <c r="AH170" s="37"/>
      <c r="AI170" s="9" t="s">
        <v>317</v>
      </c>
      <c r="AJ170" s="9" t="s">
        <v>97</v>
      </c>
      <c r="AK170" s="9" t="s">
        <v>97</v>
      </c>
      <c r="AL170" s="9" t="s">
        <v>97</v>
      </c>
      <c r="AM170" s="9" t="s">
        <v>98</v>
      </c>
      <c r="AN170" s="9"/>
      <c r="AO170" s="9"/>
      <c r="AP170" s="9"/>
      <c r="AQ170" s="9"/>
      <c r="AR170" s="9"/>
      <c r="AS170" s="9"/>
      <c r="AT170" s="9"/>
      <c r="AU170" s="9"/>
      <c r="AV170" s="9"/>
      <c r="AW170" s="9"/>
      <c r="AX170" s="9"/>
      <c r="AY170" s="9"/>
      <c r="AZ170" s="9"/>
      <c r="BA170" s="9"/>
      <c r="BB170" s="9"/>
      <c r="BC170" s="9"/>
      <c r="BD170" s="9"/>
    </row>
    <row r="171" ht="15.75" customHeight="1">
      <c r="A171" s="9" t="s">
        <v>1712</v>
      </c>
      <c r="B171" s="9" t="s">
        <v>81</v>
      </c>
      <c r="C171" s="9"/>
      <c r="D171" s="9"/>
      <c r="E171" s="9" t="s">
        <v>82</v>
      </c>
      <c r="F171" s="9"/>
      <c r="G171" s="9"/>
      <c r="H171" s="9"/>
      <c r="I171" s="9"/>
      <c r="J171" s="9"/>
      <c r="K171" s="9"/>
      <c r="L171" s="9"/>
      <c r="M171" s="9"/>
      <c r="N171" s="9"/>
      <c r="O171" s="9"/>
      <c r="P171" s="9"/>
      <c r="Q171" s="9"/>
      <c r="R171" s="9"/>
      <c r="S171" s="9" t="s">
        <v>1867</v>
      </c>
      <c r="T171" s="9"/>
      <c r="U171" s="9" t="s">
        <v>85</v>
      </c>
      <c r="V171" s="9" t="s">
        <v>1869</v>
      </c>
      <c r="W171" s="9" t="s">
        <v>87</v>
      </c>
      <c r="X171" s="9" t="s">
        <v>1870</v>
      </c>
      <c r="Y171" s="9" t="s">
        <v>1873</v>
      </c>
      <c r="Z171" s="9" t="s">
        <v>1874</v>
      </c>
      <c r="AA171" s="9" t="s">
        <v>1875</v>
      </c>
      <c r="AB171" s="9"/>
      <c r="AC171" s="9"/>
      <c r="AD171" s="9" t="s">
        <v>1721</v>
      </c>
      <c r="AE171" s="9" t="s">
        <v>1712</v>
      </c>
      <c r="AF171" s="9" t="s">
        <v>1877</v>
      </c>
      <c r="AG171" s="37"/>
      <c r="AH171" s="37"/>
      <c r="AI171" s="9" t="s">
        <v>125</v>
      </c>
      <c r="AJ171" s="9" t="s">
        <v>317</v>
      </c>
      <c r="AK171" s="9" t="s">
        <v>146</v>
      </c>
      <c r="AL171" s="9" t="s">
        <v>229</v>
      </c>
      <c r="AM171" s="9" t="s">
        <v>98</v>
      </c>
      <c r="AN171" s="9"/>
      <c r="AO171" s="9"/>
      <c r="AP171" s="9"/>
      <c r="AQ171" s="9"/>
      <c r="AR171" s="9"/>
      <c r="AS171" s="9"/>
      <c r="AT171" s="9"/>
      <c r="AU171" s="9"/>
      <c r="AV171" s="9"/>
      <c r="AW171" s="9"/>
      <c r="AX171" s="9"/>
      <c r="AY171" s="9"/>
      <c r="AZ171" s="9"/>
      <c r="BA171" s="9"/>
      <c r="BB171" s="9"/>
      <c r="BC171" s="9"/>
      <c r="BD171" s="9"/>
    </row>
    <row r="172" ht="15.75" customHeight="1">
      <c r="A172" s="9" t="s">
        <v>133</v>
      </c>
      <c r="B172" s="9" t="s">
        <v>81</v>
      </c>
      <c r="C172" s="9"/>
      <c r="D172" s="9"/>
      <c r="E172" s="9" t="s">
        <v>82</v>
      </c>
      <c r="F172" s="9"/>
      <c r="G172" s="9"/>
      <c r="H172" s="9"/>
      <c r="I172" s="9"/>
      <c r="J172" s="9"/>
      <c r="K172" s="9"/>
      <c r="L172" s="9"/>
      <c r="M172" s="9"/>
      <c r="N172" s="9"/>
      <c r="O172" s="9"/>
      <c r="P172" s="9"/>
      <c r="Q172" s="9"/>
      <c r="R172" s="9"/>
      <c r="S172" s="9" t="s">
        <v>1879</v>
      </c>
      <c r="T172" s="9"/>
      <c r="U172" s="9" t="s">
        <v>85</v>
      </c>
      <c r="V172" s="9" t="s">
        <v>1880</v>
      </c>
      <c r="W172" s="9" t="s">
        <v>87</v>
      </c>
      <c r="X172" s="9" t="s">
        <v>1881</v>
      </c>
      <c r="Y172" s="9" t="s">
        <v>1882</v>
      </c>
      <c r="Z172" s="9" t="s">
        <v>1883</v>
      </c>
      <c r="AA172" s="9" t="s">
        <v>1884</v>
      </c>
      <c r="AB172" s="9"/>
      <c r="AC172" s="9"/>
      <c r="AD172" s="9" t="s">
        <v>1888</v>
      </c>
      <c r="AE172" s="9" t="s">
        <v>133</v>
      </c>
      <c r="AF172" s="9" t="s">
        <v>1889</v>
      </c>
      <c r="AG172" s="37"/>
      <c r="AH172" s="37"/>
      <c r="AI172" s="9" t="s">
        <v>95</v>
      </c>
      <c r="AJ172" s="9" t="s">
        <v>97</v>
      </c>
      <c r="AK172" s="9" t="s">
        <v>870</v>
      </c>
      <c r="AL172" s="9" t="s">
        <v>97</v>
      </c>
      <c r="AM172" s="9" t="s">
        <v>98</v>
      </c>
      <c r="AN172" s="9"/>
      <c r="AO172" s="9"/>
      <c r="AP172" s="9"/>
      <c r="AQ172" s="9"/>
      <c r="AR172" s="9"/>
      <c r="AS172" s="9"/>
      <c r="AT172" s="9"/>
      <c r="AU172" s="9"/>
      <c r="AV172" s="9"/>
      <c r="AW172" s="9"/>
      <c r="AX172" s="9"/>
      <c r="AY172" s="9"/>
      <c r="AZ172" s="9"/>
      <c r="BA172" s="9"/>
      <c r="BB172" s="9"/>
      <c r="BC172" s="9"/>
      <c r="BD172" s="9"/>
    </row>
    <row r="173" ht="15.75" customHeight="1">
      <c r="A173" s="9" t="s">
        <v>337</v>
      </c>
      <c r="B173" s="9" t="s">
        <v>81</v>
      </c>
      <c r="C173" s="9"/>
      <c r="D173" s="9" t="s">
        <v>207</v>
      </c>
      <c r="E173" s="9" t="s">
        <v>82</v>
      </c>
      <c r="F173" s="9" t="s">
        <v>169</v>
      </c>
      <c r="G173" s="9"/>
      <c r="H173" s="9"/>
      <c r="I173" s="9"/>
      <c r="J173" s="9"/>
      <c r="K173" s="9"/>
      <c r="L173" s="9"/>
      <c r="M173" s="9"/>
      <c r="N173" s="9"/>
      <c r="O173" s="9"/>
      <c r="P173" s="9"/>
      <c r="Q173" s="9"/>
      <c r="R173" s="9"/>
      <c r="S173" s="9" t="s">
        <v>1894</v>
      </c>
      <c r="T173" s="9"/>
      <c r="U173" s="9" t="s">
        <v>85</v>
      </c>
      <c r="V173" s="9" t="s">
        <v>1895</v>
      </c>
      <c r="W173" s="9" t="s">
        <v>87</v>
      </c>
      <c r="X173" s="9" t="s">
        <v>1896</v>
      </c>
      <c r="Y173" s="9" t="s">
        <v>1897</v>
      </c>
      <c r="Z173" s="9" t="s">
        <v>1898</v>
      </c>
      <c r="AA173" s="9" t="s">
        <v>1899</v>
      </c>
      <c r="AB173" s="9"/>
      <c r="AC173" s="9"/>
      <c r="AD173" s="9" t="s">
        <v>404</v>
      </c>
      <c r="AE173" s="9" t="s">
        <v>337</v>
      </c>
      <c r="AF173" s="9" t="s">
        <v>1903</v>
      </c>
      <c r="AG173" s="37"/>
      <c r="AH173" s="37"/>
      <c r="AI173" s="9" t="s">
        <v>145</v>
      </c>
      <c r="AJ173" s="9" t="s">
        <v>108</v>
      </c>
      <c r="AK173" s="9" t="s">
        <v>95</v>
      </c>
      <c r="AL173" s="9" t="s">
        <v>167</v>
      </c>
      <c r="AM173" s="9" t="s">
        <v>98</v>
      </c>
      <c r="AN173" s="9"/>
      <c r="AO173" s="9"/>
      <c r="AP173" s="9"/>
      <c r="AQ173" s="9"/>
      <c r="AR173" s="9"/>
      <c r="AS173" s="9"/>
      <c r="AT173" s="9"/>
      <c r="AU173" s="9"/>
      <c r="AV173" s="9"/>
      <c r="AW173" s="9"/>
      <c r="AX173" s="9"/>
      <c r="AY173" s="9"/>
      <c r="AZ173" s="9"/>
      <c r="BA173" s="9"/>
      <c r="BB173" s="9"/>
      <c r="BC173" s="9"/>
      <c r="BD173" s="9"/>
    </row>
    <row r="174" ht="15.75" customHeight="1">
      <c r="A174" s="9" t="s">
        <v>111</v>
      </c>
      <c r="B174" s="9" t="s">
        <v>81</v>
      </c>
      <c r="C174" s="9"/>
      <c r="D174" s="9"/>
      <c r="E174" s="9" t="s">
        <v>82</v>
      </c>
      <c r="F174" s="9"/>
      <c r="G174" s="9"/>
      <c r="H174" s="9"/>
      <c r="I174" s="9"/>
      <c r="J174" s="9"/>
      <c r="K174" s="9"/>
      <c r="L174" s="9"/>
      <c r="M174" s="9"/>
      <c r="N174" s="9"/>
      <c r="O174" s="9"/>
      <c r="P174" s="9"/>
      <c r="Q174" s="9"/>
      <c r="R174" s="9"/>
      <c r="S174" s="9" t="s">
        <v>1905</v>
      </c>
      <c r="T174" s="9"/>
      <c r="U174" s="9" t="s">
        <v>115</v>
      </c>
      <c r="V174" s="9" t="s">
        <v>1906</v>
      </c>
      <c r="W174" s="9" t="s">
        <v>87</v>
      </c>
      <c r="X174" s="9" t="s">
        <v>1907</v>
      </c>
      <c r="Y174" s="9"/>
      <c r="Z174" s="9" t="s">
        <v>1910</v>
      </c>
      <c r="AA174" s="9" t="s">
        <v>1911</v>
      </c>
      <c r="AB174" s="9"/>
      <c r="AC174" s="9"/>
      <c r="AD174" s="9" t="s">
        <v>1912</v>
      </c>
      <c r="AE174" s="9" t="s">
        <v>111</v>
      </c>
      <c r="AF174" s="9" t="s">
        <v>1913</v>
      </c>
      <c r="AG174" s="37"/>
      <c r="AH174" s="37"/>
      <c r="AI174" s="9" t="s">
        <v>317</v>
      </c>
      <c r="AJ174" s="9" t="s">
        <v>94</v>
      </c>
      <c r="AK174" s="9" t="s">
        <v>197</v>
      </c>
      <c r="AL174" s="9" t="s">
        <v>229</v>
      </c>
      <c r="AM174" s="9" t="s">
        <v>98</v>
      </c>
      <c r="AN174" s="9"/>
      <c r="AO174" s="9"/>
      <c r="AP174" s="9"/>
      <c r="AQ174" s="9"/>
      <c r="AR174" s="9"/>
      <c r="AS174" s="9"/>
      <c r="AT174" s="9"/>
      <c r="AU174" s="9"/>
      <c r="AV174" s="9"/>
      <c r="AW174" s="9"/>
      <c r="AX174" s="9"/>
      <c r="AY174" s="9"/>
      <c r="AZ174" s="9"/>
      <c r="BA174" s="9"/>
      <c r="BB174" s="9"/>
      <c r="BC174" s="9"/>
      <c r="BD174" s="9"/>
    </row>
    <row r="175" ht="15.75" customHeight="1">
      <c r="A175" s="9" t="s">
        <v>99</v>
      </c>
      <c r="B175" s="9" t="s">
        <v>81</v>
      </c>
      <c r="C175" s="9"/>
      <c r="D175" s="9"/>
      <c r="E175" s="9" t="s">
        <v>82</v>
      </c>
      <c r="F175" s="9"/>
      <c r="G175" s="9"/>
      <c r="H175" s="9"/>
      <c r="I175" s="9"/>
      <c r="J175" s="9"/>
      <c r="K175" s="9"/>
      <c r="L175" s="9"/>
      <c r="M175" s="9"/>
      <c r="N175" s="9"/>
      <c r="O175" s="9"/>
      <c r="P175" s="9"/>
      <c r="Q175" s="9"/>
      <c r="R175" s="9"/>
      <c r="S175" s="9" t="s">
        <v>100</v>
      </c>
      <c r="T175" s="9"/>
      <c r="U175" s="9" t="s">
        <v>85</v>
      </c>
      <c r="V175" s="9" t="s">
        <v>1921</v>
      </c>
      <c r="W175" s="9" t="s">
        <v>87</v>
      </c>
      <c r="X175" s="9" t="s">
        <v>1922</v>
      </c>
      <c r="Y175" s="9" t="s">
        <v>1923</v>
      </c>
      <c r="Z175" s="9" t="s">
        <v>1924</v>
      </c>
      <c r="AA175" s="9" t="s">
        <v>1926</v>
      </c>
      <c r="AB175" s="9"/>
      <c r="AC175" s="9"/>
      <c r="AD175" s="9" t="s">
        <v>963</v>
      </c>
      <c r="AE175" s="9" t="s">
        <v>99</v>
      </c>
      <c r="AF175" s="9" t="s">
        <v>1927</v>
      </c>
      <c r="AG175" s="37"/>
      <c r="AH175" s="37"/>
      <c r="AI175" s="9" t="s">
        <v>97</v>
      </c>
      <c r="AJ175" s="9" t="s">
        <v>97</v>
      </c>
      <c r="AK175" s="9" t="s">
        <v>97</v>
      </c>
      <c r="AL175" s="9" t="s">
        <v>97</v>
      </c>
      <c r="AM175" s="9" t="s">
        <v>98</v>
      </c>
      <c r="AN175" s="9"/>
      <c r="AO175" s="9"/>
      <c r="AP175" s="9"/>
      <c r="AQ175" s="9"/>
      <c r="AR175" s="9"/>
      <c r="AS175" s="9"/>
      <c r="AT175" s="9"/>
      <c r="AU175" s="9"/>
      <c r="AV175" s="9"/>
      <c r="AW175" s="9"/>
      <c r="AX175" s="9"/>
      <c r="AY175" s="9"/>
      <c r="AZ175" s="9"/>
      <c r="BA175" s="9"/>
      <c r="BB175" s="9"/>
      <c r="BC175" s="9"/>
      <c r="BD175" s="9"/>
    </row>
    <row r="176" ht="15.75" customHeight="1">
      <c r="A176" s="9" t="s">
        <v>80</v>
      </c>
      <c r="B176" s="9" t="s">
        <v>81</v>
      </c>
      <c r="C176" s="9"/>
      <c r="D176" s="9"/>
      <c r="E176" s="9"/>
      <c r="F176" s="9"/>
      <c r="G176" s="9"/>
      <c r="H176" s="9"/>
      <c r="I176" s="9"/>
      <c r="J176" s="9"/>
      <c r="K176" s="9"/>
      <c r="L176" s="9"/>
      <c r="M176" s="9"/>
      <c r="N176" s="9"/>
      <c r="O176" s="9"/>
      <c r="P176" s="9"/>
      <c r="Q176" s="9"/>
      <c r="R176" s="9" t="s">
        <v>147</v>
      </c>
      <c r="S176" s="9" t="s">
        <v>1931</v>
      </c>
      <c r="T176" s="9"/>
      <c r="U176" s="9" t="s">
        <v>85</v>
      </c>
      <c r="V176" s="9" t="s">
        <v>1932</v>
      </c>
      <c r="W176" s="9" t="s">
        <v>87</v>
      </c>
      <c r="X176" s="9" t="s">
        <v>1961</v>
      </c>
      <c r="Y176" s="9" t="s">
        <v>1963</v>
      </c>
      <c r="Z176" s="9" t="s">
        <v>1964</v>
      </c>
      <c r="AA176" s="9" t="s">
        <v>1967</v>
      </c>
      <c r="AB176" s="9"/>
      <c r="AC176" s="9"/>
      <c r="AD176" s="9" t="s">
        <v>753</v>
      </c>
      <c r="AE176" s="9" t="s">
        <v>80</v>
      </c>
      <c r="AF176" s="9" t="s">
        <v>1968</v>
      </c>
      <c r="AG176" s="37"/>
      <c r="AH176" s="37"/>
      <c r="AI176" s="9" t="s">
        <v>165</v>
      </c>
      <c r="AJ176" s="9" t="s">
        <v>97</v>
      </c>
      <c r="AK176" s="9" t="s">
        <v>97</v>
      </c>
      <c r="AL176" s="9" t="s">
        <v>97</v>
      </c>
      <c r="AM176" s="9" t="s">
        <v>98</v>
      </c>
      <c r="AN176" s="9"/>
      <c r="AO176" s="9"/>
      <c r="AP176" s="9"/>
      <c r="AQ176" s="9"/>
      <c r="AR176" s="9"/>
      <c r="AS176" s="9"/>
      <c r="AT176" s="9"/>
      <c r="AU176" s="9"/>
      <c r="AV176" s="9"/>
      <c r="AW176" s="9"/>
      <c r="AX176" s="9"/>
      <c r="AY176" s="9"/>
      <c r="AZ176" s="9"/>
      <c r="BA176" s="9"/>
      <c r="BB176" s="9"/>
      <c r="BC176" s="9"/>
      <c r="BD176" s="9"/>
    </row>
    <row r="177" ht="15.75" customHeight="1">
      <c r="A177" s="9" t="s">
        <v>80</v>
      </c>
      <c r="B177" s="9" t="s">
        <v>81</v>
      </c>
      <c r="C177" s="9"/>
      <c r="D177" s="9"/>
      <c r="E177" s="9"/>
      <c r="F177" s="9"/>
      <c r="G177" s="9"/>
      <c r="H177" s="9"/>
      <c r="I177" s="9"/>
      <c r="J177" s="9"/>
      <c r="K177" s="9"/>
      <c r="L177" s="9"/>
      <c r="M177" s="9"/>
      <c r="N177" s="9"/>
      <c r="O177" s="9"/>
      <c r="P177" s="9"/>
      <c r="Q177" s="9"/>
      <c r="R177" s="9"/>
      <c r="S177" s="9" t="s">
        <v>1969</v>
      </c>
      <c r="T177" s="9"/>
      <c r="U177" s="9" t="s">
        <v>85</v>
      </c>
      <c r="V177" s="9" t="s">
        <v>1970</v>
      </c>
      <c r="W177" s="9" t="s">
        <v>87</v>
      </c>
      <c r="X177" s="9" t="s">
        <v>1971</v>
      </c>
      <c r="Y177" s="9" t="s">
        <v>1972</v>
      </c>
      <c r="Z177" s="9" t="s">
        <v>1973</v>
      </c>
      <c r="AA177" s="9" t="s">
        <v>1974</v>
      </c>
      <c r="AB177" s="9"/>
      <c r="AC177" s="9"/>
      <c r="AD177" s="9" t="s">
        <v>1975</v>
      </c>
      <c r="AE177" s="9" t="s">
        <v>80</v>
      </c>
      <c r="AF177" s="9" t="s">
        <v>1976</v>
      </c>
      <c r="AG177" s="37"/>
      <c r="AH177" s="37"/>
      <c r="AI177" s="9" t="s">
        <v>453</v>
      </c>
      <c r="AJ177" s="9" t="s">
        <v>227</v>
      </c>
      <c r="AK177" s="9" t="s">
        <v>97</v>
      </c>
      <c r="AL177" s="9" t="s">
        <v>97</v>
      </c>
      <c r="AM177" s="9" t="s">
        <v>98</v>
      </c>
      <c r="AN177" s="9"/>
      <c r="AO177" s="9"/>
      <c r="AP177" s="9"/>
      <c r="AQ177" s="9"/>
      <c r="AR177" s="9"/>
      <c r="AS177" s="9"/>
      <c r="AT177" s="9"/>
      <c r="AU177" s="9"/>
      <c r="AV177" s="9"/>
      <c r="AW177" s="9"/>
      <c r="AX177" s="9"/>
      <c r="AY177" s="9"/>
      <c r="AZ177" s="9"/>
      <c r="BA177" s="9"/>
      <c r="BB177" s="9"/>
      <c r="BC177" s="9"/>
      <c r="BD177" s="9"/>
    </row>
    <row r="178" ht="15.75" customHeight="1">
      <c r="A178" s="9" t="s">
        <v>976</v>
      </c>
      <c r="B178" s="9" t="s">
        <v>81</v>
      </c>
      <c r="C178" s="9"/>
      <c r="D178" s="9"/>
      <c r="E178" s="9" t="s">
        <v>82</v>
      </c>
      <c r="F178" s="9"/>
      <c r="G178" s="9"/>
      <c r="H178" s="9"/>
      <c r="I178" s="9"/>
      <c r="J178" s="9"/>
      <c r="K178" s="9"/>
      <c r="L178" s="9"/>
      <c r="M178" s="9"/>
      <c r="N178" s="9"/>
      <c r="O178" s="9"/>
      <c r="P178" s="9"/>
      <c r="Q178" s="9"/>
      <c r="R178" s="9"/>
      <c r="S178" s="9" t="s">
        <v>1484</v>
      </c>
      <c r="T178" s="9"/>
      <c r="U178" s="9" t="s">
        <v>115</v>
      </c>
      <c r="V178" s="9" t="s">
        <v>1982</v>
      </c>
      <c r="W178" s="9" t="s">
        <v>87</v>
      </c>
      <c r="X178" s="9" t="s">
        <v>1311</v>
      </c>
      <c r="Y178" s="9" t="s">
        <v>1983</v>
      </c>
      <c r="Z178" s="9" t="s">
        <v>1321</v>
      </c>
      <c r="AA178" s="9" t="s">
        <v>1487</v>
      </c>
      <c r="AB178" s="9"/>
      <c r="AC178" s="9"/>
      <c r="AD178" s="9" t="s">
        <v>1188</v>
      </c>
      <c r="AE178" s="9" t="s">
        <v>976</v>
      </c>
      <c r="AF178" s="9" t="s">
        <v>1488</v>
      </c>
      <c r="AG178" s="37"/>
      <c r="AH178" s="37"/>
      <c r="AI178" s="9" t="s">
        <v>317</v>
      </c>
      <c r="AJ178" s="9" t="s">
        <v>97</v>
      </c>
      <c r="AK178" s="9" t="s">
        <v>146</v>
      </c>
      <c r="AL178" s="9" t="s">
        <v>229</v>
      </c>
      <c r="AM178" s="9" t="s">
        <v>98</v>
      </c>
      <c r="AN178" s="9"/>
      <c r="AO178" s="9"/>
      <c r="AP178" s="9"/>
      <c r="AQ178" s="9"/>
      <c r="AR178" s="9"/>
      <c r="AS178" s="9"/>
      <c r="AT178" s="9"/>
      <c r="AU178" s="9"/>
      <c r="AV178" s="9"/>
      <c r="AW178" s="9"/>
      <c r="AX178" s="9"/>
      <c r="AY178" s="9"/>
      <c r="AZ178" s="9"/>
      <c r="BA178" s="9"/>
      <c r="BB178" s="9"/>
      <c r="BC178" s="9"/>
      <c r="BD178" s="9"/>
    </row>
    <row r="179" ht="15.75" customHeight="1">
      <c r="A179" s="9" t="s">
        <v>569</v>
      </c>
      <c r="B179" s="9" t="s">
        <v>81</v>
      </c>
      <c r="C179" s="9"/>
      <c r="D179" s="9"/>
      <c r="E179" s="9"/>
      <c r="F179" s="9"/>
      <c r="G179" s="9"/>
      <c r="H179" s="9"/>
      <c r="I179" s="9"/>
      <c r="J179" s="9"/>
      <c r="K179" s="9"/>
      <c r="L179" s="9"/>
      <c r="M179" s="9"/>
      <c r="N179" s="9"/>
      <c r="O179" s="9"/>
      <c r="P179" s="9"/>
      <c r="Q179" s="9"/>
      <c r="R179" s="9"/>
      <c r="S179" s="9" t="s">
        <v>1988</v>
      </c>
      <c r="T179" s="9"/>
      <c r="U179" s="9" t="s">
        <v>85</v>
      </c>
      <c r="V179" s="9" t="s">
        <v>1989</v>
      </c>
      <c r="W179" s="9" t="s">
        <v>87</v>
      </c>
      <c r="X179" s="9" t="s">
        <v>2002</v>
      </c>
      <c r="Y179" s="9" t="s">
        <v>2006</v>
      </c>
      <c r="Z179" s="9" t="s">
        <v>2007</v>
      </c>
      <c r="AA179" s="9" t="s">
        <v>2008</v>
      </c>
      <c r="AB179" s="9"/>
      <c r="AC179" s="9"/>
      <c r="AD179" s="9" t="s">
        <v>832</v>
      </c>
      <c r="AE179" s="9" t="s">
        <v>569</v>
      </c>
      <c r="AF179" s="9" t="s">
        <v>1190</v>
      </c>
      <c r="AG179" s="37"/>
      <c r="AH179" s="37"/>
      <c r="AI179" s="9" t="s">
        <v>97</v>
      </c>
      <c r="AJ179" s="9" t="s">
        <v>97</v>
      </c>
      <c r="AK179" s="9" t="s">
        <v>97</v>
      </c>
      <c r="AL179" s="9" t="s">
        <v>97</v>
      </c>
      <c r="AM179" s="9" t="s">
        <v>98</v>
      </c>
      <c r="AN179" s="9"/>
      <c r="AO179" s="9"/>
      <c r="AP179" s="9"/>
      <c r="AQ179" s="9"/>
      <c r="AR179" s="9"/>
      <c r="AS179" s="9"/>
      <c r="AT179" s="9"/>
      <c r="AU179" s="9"/>
      <c r="AV179" s="9"/>
      <c r="AW179" s="9"/>
      <c r="AX179" s="9"/>
      <c r="AY179" s="9"/>
      <c r="AZ179" s="9"/>
      <c r="BA179" s="9"/>
      <c r="BB179" s="9"/>
      <c r="BC179" s="9"/>
      <c r="BD179" s="9"/>
    </row>
    <row r="180" ht="15.75" customHeight="1">
      <c r="A180" s="9" t="s">
        <v>230</v>
      </c>
      <c r="B180" s="9" t="s">
        <v>81</v>
      </c>
      <c r="C180" s="9"/>
      <c r="D180" s="9"/>
      <c r="E180" s="9" t="s">
        <v>82</v>
      </c>
      <c r="F180" s="9"/>
      <c r="G180" s="9"/>
      <c r="H180" s="9"/>
      <c r="I180" s="9"/>
      <c r="J180" s="9"/>
      <c r="K180" s="9"/>
      <c r="L180" s="9"/>
      <c r="M180" s="9"/>
      <c r="N180" s="9"/>
      <c r="O180" s="9"/>
      <c r="P180" s="9"/>
      <c r="Q180" s="9"/>
      <c r="R180" s="9"/>
      <c r="S180" s="9" t="s">
        <v>2013</v>
      </c>
      <c r="T180" s="9"/>
      <c r="U180" s="9" t="s">
        <v>85</v>
      </c>
      <c r="V180" s="9" t="s">
        <v>2014</v>
      </c>
      <c r="W180" s="9" t="s">
        <v>87</v>
      </c>
      <c r="X180" s="9" t="s">
        <v>2015</v>
      </c>
      <c r="Y180" s="9" t="s">
        <v>2016</v>
      </c>
      <c r="Z180" s="9" t="s">
        <v>2017</v>
      </c>
      <c r="AA180" s="9" t="s">
        <v>2018</v>
      </c>
      <c r="AB180" s="9" t="s">
        <v>2019</v>
      </c>
      <c r="AC180" s="9"/>
      <c r="AD180" s="9" t="s">
        <v>325</v>
      </c>
      <c r="AE180" s="9" t="s">
        <v>230</v>
      </c>
      <c r="AF180" s="9" t="s">
        <v>2020</v>
      </c>
      <c r="AG180" s="37"/>
      <c r="AH180" s="37"/>
      <c r="AI180" s="9" t="s">
        <v>2021</v>
      </c>
      <c r="AJ180" s="9" t="s">
        <v>415</v>
      </c>
      <c r="AK180" s="9" t="s">
        <v>166</v>
      </c>
      <c r="AL180" s="9" t="s">
        <v>880</v>
      </c>
      <c r="AM180" s="9" t="s">
        <v>98</v>
      </c>
      <c r="AN180" s="9"/>
      <c r="AO180" s="9"/>
      <c r="AP180" s="9"/>
      <c r="AQ180" s="9"/>
      <c r="AR180" s="9"/>
      <c r="AS180" s="9"/>
      <c r="AT180" s="9"/>
      <c r="AU180" s="9"/>
      <c r="AV180" s="9"/>
      <c r="AW180" s="9"/>
      <c r="AX180" s="9"/>
      <c r="AY180" s="9"/>
      <c r="AZ180" s="9"/>
      <c r="BA180" s="9"/>
      <c r="BB180" s="9"/>
      <c r="BC180" s="9"/>
      <c r="BD180" s="9"/>
    </row>
    <row r="181" ht="15.75" customHeight="1">
      <c r="A181" s="9" t="s">
        <v>605</v>
      </c>
      <c r="B181" s="9" t="s">
        <v>81</v>
      </c>
      <c r="C181" s="9"/>
      <c r="D181" s="9"/>
      <c r="E181" s="9"/>
      <c r="F181" s="9"/>
      <c r="G181" s="9"/>
      <c r="H181" s="9"/>
      <c r="I181" s="9"/>
      <c r="J181" s="9"/>
      <c r="K181" s="9"/>
      <c r="L181" s="9"/>
      <c r="M181" s="9"/>
      <c r="N181" s="9"/>
      <c r="O181" s="9"/>
      <c r="P181" s="9"/>
      <c r="Q181" s="9"/>
      <c r="R181" s="9"/>
      <c r="S181" s="9" t="s">
        <v>2026</v>
      </c>
      <c r="T181" s="9"/>
      <c r="U181" s="9" t="s">
        <v>85</v>
      </c>
      <c r="V181" s="9" t="s">
        <v>2027</v>
      </c>
      <c r="W181" s="9" t="s">
        <v>87</v>
      </c>
      <c r="X181" s="9" t="s">
        <v>2028</v>
      </c>
      <c r="Y181" s="9" t="s">
        <v>187</v>
      </c>
      <c r="Z181" s="9" t="s">
        <v>187</v>
      </c>
      <c r="AA181" s="9" t="s">
        <v>2029</v>
      </c>
      <c r="AB181" s="9" t="s">
        <v>187</v>
      </c>
      <c r="AC181" s="9" t="s">
        <v>187</v>
      </c>
      <c r="AD181" s="9" t="s">
        <v>2030</v>
      </c>
      <c r="AE181" s="9" t="s">
        <v>605</v>
      </c>
      <c r="AF181" s="9" t="s">
        <v>2031</v>
      </c>
      <c r="AG181" s="37"/>
      <c r="AH181" s="37"/>
      <c r="AI181" s="9" t="s">
        <v>97</v>
      </c>
      <c r="AJ181" s="9" t="s">
        <v>97</v>
      </c>
      <c r="AK181" s="9" t="s">
        <v>97</v>
      </c>
      <c r="AL181" s="9" t="s">
        <v>97</v>
      </c>
      <c r="AM181" s="9" t="s">
        <v>98</v>
      </c>
      <c r="AN181" s="9"/>
      <c r="AO181" s="9"/>
      <c r="AP181" s="9"/>
      <c r="AQ181" s="9"/>
      <c r="AR181" s="9"/>
      <c r="AS181" s="9"/>
      <c r="AT181" s="9"/>
      <c r="AU181" s="9"/>
      <c r="AV181" s="9"/>
      <c r="AW181" s="9"/>
      <c r="AX181" s="9"/>
      <c r="AY181" s="9"/>
      <c r="AZ181" s="9"/>
      <c r="BA181" s="9"/>
      <c r="BB181" s="9"/>
      <c r="BC181" s="9"/>
      <c r="BD181" s="9"/>
    </row>
    <row r="182" ht="15.75" customHeight="1">
      <c r="A182" s="9" t="s">
        <v>378</v>
      </c>
      <c r="B182" s="9" t="s">
        <v>81</v>
      </c>
      <c r="C182" s="9"/>
      <c r="D182" s="9"/>
      <c r="E182" s="9"/>
      <c r="F182" s="9"/>
      <c r="G182" s="9"/>
      <c r="H182" s="9"/>
      <c r="I182" s="9"/>
      <c r="J182" s="9"/>
      <c r="K182" s="9"/>
      <c r="L182" s="9"/>
      <c r="M182" s="9"/>
      <c r="N182" s="9"/>
      <c r="O182" s="9"/>
      <c r="P182" s="9"/>
      <c r="Q182" s="9"/>
      <c r="R182" s="9"/>
      <c r="S182" s="9" t="s">
        <v>2047</v>
      </c>
      <c r="T182" s="9"/>
      <c r="U182" s="9" t="s">
        <v>85</v>
      </c>
      <c r="V182" s="9" t="s">
        <v>2048</v>
      </c>
      <c r="W182" s="9" t="s">
        <v>87</v>
      </c>
      <c r="X182" s="9" t="s">
        <v>2049</v>
      </c>
      <c r="Y182" s="9" t="s">
        <v>2050</v>
      </c>
      <c r="Z182" s="9" t="s">
        <v>2051</v>
      </c>
      <c r="AA182" s="9" t="s">
        <v>2052</v>
      </c>
      <c r="AB182" s="9"/>
      <c r="AC182" s="9" t="s">
        <v>2055</v>
      </c>
      <c r="AD182" s="9" t="s">
        <v>2056</v>
      </c>
      <c r="AE182" s="9" t="s">
        <v>378</v>
      </c>
      <c r="AF182" s="9" t="s">
        <v>2057</v>
      </c>
      <c r="AG182" s="37"/>
      <c r="AH182" s="37"/>
      <c r="AI182" s="9" t="s">
        <v>97</v>
      </c>
      <c r="AJ182" s="9" t="s">
        <v>97</v>
      </c>
      <c r="AK182" s="9" t="s">
        <v>97</v>
      </c>
      <c r="AL182" s="9" t="s">
        <v>97</v>
      </c>
      <c r="AM182" s="9" t="s">
        <v>98</v>
      </c>
      <c r="AN182" s="9"/>
      <c r="AO182" s="9"/>
      <c r="AP182" s="9"/>
      <c r="AQ182" s="9"/>
      <c r="AR182" s="9"/>
      <c r="AS182" s="9"/>
      <c r="AT182" s="9"/>
      <c r="AU182" s="9"/>
      <c r="AV182" s="9"/>
      <c r="AW182" s="9"/>
      <c r="AX182" s="9"/>
      <c r="AY182" s="9"/>
      <c r="AZ182" s="9"/>
      <c r="BA182" s="9"/>
      <c r="BB182" s="9"/>
      <c r="BC182" s="9"/>
      <c r="BD182" s="9"/>
    </row>
    <row r="183" ht="15.75" customHeight="1">
      <c r="A183" s="9" t="s">
        <v>1131</v>
      </c>
      <c r="B183" s="9" t="s">
        <v>81</v>
      </c>
      <c r="C183" s="9"/>
      <c r="D183" s="9"/>
      <c r="E183" s="9" t="s">
        <v>82</v>
      </c>
      <c r="F183" s="9"/>
      <c r="G183" s="9"/>
      <c r="H183" s="9"/>
      <c r="I183" s="9"/>
      <c r="J183" s="9"/>
      <c r="K183" s="9"/>
      <c r="L183" s="9"/>
      <c r="M183" s="9"/>
      <c r="N183" s="9"/>
      <c r="O183" s="9"/>
      <c r="P183" s="9"/>
      <c r="Q183" s="9"/>
      <c r="R183" s="9"/>
      <c r="S183" s="9" t="s">
        <v>1132</v>
      </c>
      <c r="T183" s="9"/>
      <c r="U183" s="9" t="s">
        <v>85</v>
      </c>
      <c r="V183" s="9" t="s">
        <v>2060</v>
      </c>
      <c r="W183" s="9" t="s">
        <v>87</v>
      </c>
      <c r="X183" s="9" t="s">
        <v>1135</v>
      </c>
      <c r="Y183" s="9" t="s">
        <v>2061</v>
      </c>
      <c r="Z183" s="9" t="s">
        <v>1137</v>
      </c>
      <c r="AA183" s="9" t="s">
        <v>1138</v>
      </c>
      <c r="AB183" s="9" t="s">
        <v>1139</v>
      </c>
      <c r="AC183" s="9"/>
      <c r="AD183" s="9" t="s">
        <v>1140</v>
      </c>
      <c r="AE183" s="9" t="s">
        <v>1131</v>
      </c>
      <c r="AF183" s="9" t="s">
        <v>1141</v>
      </c>
      <c r="AG183" s="37"/>
      <c r="AH183" s="37"/>
      <c r="AI183" s="9" t="s">
        <v>94</v>
      </c>
      <c r="AJ183" s="9" t="s">
        <v>95</v>
      </c>
      <c r="AK183" s="9" t="s">
        <v>454</v>
      </c>
      <c r="AL183" s="9" t="s">
        <v>97</v>
      </c>
      <c r="AM183" s="9" t="s">
        <v>98</v>
      </c>
      <c r="AN183" s="9"/>
      <c r="AO183" s="9"/>
      <c r="AP183" s="9"/>
      <c r="AQ183" s="9"/>
      <c r="AR183" s="9"/>
      <c r="AS183" s="9"/>
      <c r="AT183" s="9"/>
      <c r="AU183" s="9"/>
      <c r="AV183" s="9"/>
      <c r="AW183" s="9"/>
      <c r="AX183" s="9"/>
      <c r="AY183" s="9"/>
      <c r="AZ183" s="9"/>
      <c r="BA183" s="9"/>
      <c r="BB183" s="9"/>
      <c r="BC183" s="9"/>
      <c r="BD183" s="9"/>
    </row>
    <row r="184" ht="15.75" customHeight="1">
      <c r="A184" s="9" t="s">
        <v>168</v>
      </c>
      <c r="B184" s="9" t="s">
        <v>81</v>
      </c>
      <c r="C184" s="9"/>
      <c r="D184" s="9"/>
      <c r="E184" s="9"/>
      <c r="F184" s="9"/>
      <c r="G184" s="9"/>
      <c r="H184" s="9"/>
      <c r="I184" s="9"/>
      <c r="J184" s="9"/>
      <c r="K184" s="9"/>
      <c r="L184" s="9"/>
      <c r="M184" s="9"/>
      <c r="N184" s="9"/>
      <c r="O184" s="9"/>
      <c r="P184" s="9"/>
      <c r="Q184" s="9"/>
      <c r="R184" s="9"/>
      <c r="S184" s="9" t="s">
        <v>2063</v>
      </c>
      <c r="T184" s="9"/>
      <c r="U184" s="9" t="s">
        <v>115</v>
      </c>
      <c r="V184" s="9" t="s">
        <v>2064</v>
      </c>
      <c r="W184" s="9" t="s">
        <v>87</v>
      </c>
      <c r="X184" s="9" t="s">
        <v>2066</v>
      </c>
      <c r="Y184" s="9" t="s">
        <v>2067</v>
      </c>
      <c r="Z184" s="9" t="s">
        <v>2068</v>
      </c>
      <c r="AA184" s="9" t="s">
        <v>2069</v>
      </c>
      <c r="AB184" s="9" t="s">
        <v>2070</v>
      </c>
      <c r="AC184" s="9"/>
      <c r="AD184" s="9" t="s">
        <v>177</v>
      </c>
      <c r="AE184" s="9" t="s">
        <v>168</v>
      </c>
      <c r="AF184" s="9" t="s">
        <v>2071</v>
      </c>
      <c r="AG184" s="37"/>
      <c r="AH184" s="37"/>
      <c r="AI184" s="9" t="s">
        <v>661</v>
      </c>
      <c r="AJ184" s="9" t="s">
        <v>97</v>
      </c>
      <c r="AK184" s="9" t="s">
        <v>97</v>
      </c>
      <c r="AL184" s="9" t="s">
        <v>110</v>
      </c>
      <c r="AM184" s="9" t="s">
        <v>98</v>
      </c>
      <c r="AN184" s="9"/>
      <c r="AO184" s="9"/>
      <c r="AP184" s="9"/>
      <c r="AQ184" s="9"/>
      <c r="AR184" s="9"/>
      <c r="AS184" s="9"/>
      <c r="AT184" s="9"/>
      <c r="AU184" s="9"/>
      <c r="AV184" s="9"/>
      <c r="AW184" s="9"/>
      <c r="AX184" s="9"/>
      <c r="AY184" s="9"/>
      <c r="AZ184" s="9"/>
      <c r="BA184" s="9"/>
      <c r="BB184" s="9"/>
      <c r="BC184" s="9"/>
      <c r="BD184" s="9"/>
    </row>
    <row r="185" ht="15.75" customHeight="1">
      <c r="A185" s="9" t="s">
        <v>99</v>
      </c>
      <c r="B185" s="9" t="s">
        <v>81</v>
      </c>
      <c r="C185" s="9"/>
      <c r="D185" s="9"/>
      <c r="E185" s="9"/>
      <c r="F185" s="9"/>
      <c r="G185" s="9"/>
      <c r="H185" s="9"/>
      <c r="I185" s="9"/>
      <c r="J185" s="9"/>
      <c r="K185" s="9"/>
      <c r="L185" s="9"/>
      <c r="M185" s="9"/>
      <c r="N185" s="9"/>
      <c r="O185" s="9"/>
      <c r="P185" s="9"/>
      <c r="Q185" s="9"/>
      <c r="R185" s="9" t="s">
        <v>147</v>
      </c>
      <c r="S185" s="9" t="s">
        <v>2074</v>
      </c>
      <c r="T185" s="9"/>
      <c r="U185" s="9" t="s">
        <v>85</v>
      </c>
      <c r="V185" s="9" t="s">
        <v>2075</v>
      </c>
      <c r="W185" s="9" t="s">
        <v>87</v>
      </c>
      <c r="X185" s="9" t="s">
        <v>2076</v>
      </c>
      <c r="Y185" s="9"/>
      <c r="Z185" s="9" t="s">
        <v>2078</v>
      </c>
      <c r="AA185" s="9" t="s">
        <v>2079</v>
      </c>
      <c r="AB185" s="9"/>
      <c r="AC185" s="9"/>
      <c r="AD185" s="9" t="s">
        <v>963</v>
      </c>
      <c r="AE185" s="9" t="s">
        <v>99</v>
      </c>
      <c r="AF185" s="9" t="s">
        <v>1927</v>
      </c>
      <c r="AG185" s="37"/>
      <c r="AH185" s="37"/>
      <c r="AI185" s="9" t="s">
        <v>166</v>
      </c>
      <c r="AJ185" s="9" t="s">
        <v>453</v>
      </c>
      <c r="AK185" s="9" t="s">
        <v>662</v>
      </c>
      <c r="AL185" s="9" t="s">
        <v>97</v>
      </c>
      <c r="AM185" s="9" t="s">
        <v>98</v>
      </c>
      <c r="AN185" s="9"/>
      <c r="AO185" s="9"/>
      <c r="AP185" s="9"/>
      <c r="AQ185" s="9"/>
      <c r="AR185" s="9"/>
      <c r="AS185" s="9"/>
      <c r="AT185" s="9"/>
      <c r="AU185" s="9"/>
      <c r="AV185" s="9"/>
      <c r="AW185" s="9"/>
      <c r="AX185" s="9"/>
      <c r="AY185" s="9"/>
      <c r="AZ185" s="9"/>
      <c r="BA185" s="9"/>
      <c r="BB185" s="9"/>
      <c r="BC185" s="9"/>
      <c r="BD185" s="9"/>
    </row>
    <row r="186" ht="15.75" customHeight="1">
      <c r="A186" s="9" t="s">
        <v>1461</v>
      </c>
      <c r="B186" s="9" t="s">
        <v>81</v>
      </c>
      <c r="C186" s="9"/>
      <c r="D186" s="9"/>
      <c r="E186" s="9" t="s">
        <v>82</v>
      </c>
      <c r="F186" s="9"/>
      <c r="G186" s="9"/>
      <c r="H186" s="9"/>
      <c r="I186" s="9"/>
      <c r="J186" s="9"/>
      <c r="K186" s="9"/>
      <c r="L186" s="9"/>
      <c r="M186" s="9"/>
      <c r="N186" s="9"/>
      <c r="O186" s="9"/>
      <c r="P186" s="9"/>
      <c r="Q186" s="9"/>
      <c r="R186" s="9"/>
      <c r="S186" s="9" t="s">
        <v>2085</v>
      </c>
      <c r="T186" s="9"/>
      <c r="U186" s="9" t="s">
        <v>115</v>
      </c>
      <c r="V186" s="9" t="s">
        <v>2086</v>
      </c>
      <c r="W186" s="9" t="s">
        <v>87</v>
      </c>
      <c r="X186" s="9" t="s">
        <v>2087</v>
      </c>
      <c r="Y186" s="9" t="s">
        <v>2088</v>
      </c>
      <c r="Z186" s="9" t="s">
        <v>2090</v>
      </c>
      <c r="AA186" s="9" t="s">
        <v>2091</v>
      </c>
      <c r="AB186" s="9"/>
      <c r="AC186" s="9"/>
      <c r="AD186" s="9" t="s">
        <v>2092</v>
      </c>
      <c r="AE186" s="9" t="s">
        <v>1461</v>
      </c>
      <c r="AF186" s="9" t="s">
        <v>2094</v>
      </c>
      <c r="AG186" s="37"/>
      <c r="AH186" s="37"/>
      <c r="AI186" s="9" t="s">
        <v>94</v>
      </c>
      <c r="AJ186" s="9" t="s">
        <v>196</v>
      </c>
      <c r="AK186" s="9" t="s">
        <v>662</v>
      </c>
      <c r="AL186" s="9" t="s">
        <v>559</v>
      </c>
      <c r="AM186" s="9" t="s">
        <v>98</v>
      </c>
      <c r="AN186" s="9"/>
      <c r="AO186" s="9"/>
      <c r="AP186" s="9"/>
      <c r="AQ186" s="9"/>
      <c r="AR186" s="9"/>
      <c r="AS186" s="9"/>
      <c r="AT186" s="9"/>
      <c r="AU186" s="9"/>
      <c r="AV186" s="9"/>
      <c r="AW186" s="9"/>
      <c r="AX186" s="9"/>
      <c r="AY186" s="9"/>
      <c r="AZ186" s="9"/>
      <c r="BA186" s="9"/>
      <c r="BB186" s="9"/>
      <c r="BC186" s="9"/>
      <c r="BD186" s="9"/>
    </row>
    <row r="187" ht="15.75" customHeight="1">
      <c r="A187" s="9" t="s">
        <v>99</v>
      </c>
      <c r="B187" s="9" t="s">
        <v>81</v>
      </c>
      <c r="C187" s="9"/>
      <c r="D187" s="9"/>
      <c r="E187" s="9" t="s">
        <v>82</v>
      </c>
      <c r="F187" s="9"/>
      <c r="G187" s="9"/>
      <c r="H187" s="9"/>
      <c r="I187" s="9"/>
      <c r="J187" s="9"/>
      <c r="K187" s="9"/>
      <c r="L187" s="9"/>
      <c r="M187" s="9"/>
      <c r="N187" s="9"/>
      <c r="O187" s="9"/>
      <c r="P187" s="9"/>
      <c r="Q187" s="9"/>
      <c r="R187" s="9"/>
      <c r="S187" s="9" t="s">
        <v>2106</v>
      </c>
      <c r="T187" s="9"/>
      <c r="U187" s="9" t="s">
        <v>85</v>
      </c>
      <c r="V187" s="9" t="s">
        <v>2107</v>
      </c>
      <c r="W187" s="9" t="s">
        <v>87</v>
      </c>
      <c r="X187" s="9" t="s">
        <v>2110</v>
      </c>
      <c r="Y187" s="9" t="s">
        <v>2111</v>
      </c>
      <c r="Z187" s="9" t="s">
        <v>2112</v>
      </c>
      <c r="AA187" s="9" t="s">
        <v>2113</v>
      </c>
      <c r="AB187" s="9"/>
      <c r="AC187" s="9"/>
      <c r="AD187" s="9" t="s">
        <v>2114</v>
      </c>
      <c r="AE187" s="9" t="s">
        <v>99</v>
      </c>
      <c r="AF187" s="9" t="s">
        <v>2115</v>
      </c>
      <c r="AG187" s="37"/>
      <c r="AH187" s="37"/>
      <c r="AI187" s="9" t="s">
        <v>676</v>
      </c>
      <c r="AJ187" s="9"/>
      <c r="AK187" s="9" t="s">
        <v>662</v>
      </c>
      <c r="AL187" s="9" t="s">
        <v>880</v>
      </c>
      <c r="AM187" s="9" t="s">
        <v>98</v>
      </c>
      <c r="AN187" s="9"/>
      <c r="AO187" s="9"/>
      <c r="AP187" s="9"/>
      <c r="AQ187" s="9"/>
      <c r="AR187" s="9"/>
      <c r="AS187" s="9"/>
      <c r="AT187" s="9"/>
      <c r="AU187" s="9"/>
      <c r="AV187" s="9"/>
      <c r="AW187" s="9"/>
      <c r="AX187" s="9"/>
      <c r="AY187" s="9"/>
      <c r="AZ187" s="9"/>
      <c r="BA187" s="9"/>
      <c r="BB187" s="9"/>
      <c r="BC187" s="9"/>
      <c r="BD187" s="9"/>
    </row>
    <row r="188" ht="15.75" customHeight="1">
      <c r="A188" s="9" t="s">
        <v>694</v>
      </c>
      <c r="B188" s="9" t="s">
        <v>81</v>
      </c>
      <c r="C188" s="9"/>
      <c r="D188" s="9"/>
      <c r="E188" s="9" t="s">
        <v>82</v>
      </c>
      <c r="F188" s="9"/>
      <c r="G188" s="9"/>
      <c r="H188" s="9"/>
      <c r="I188" s="9"/>
      <c r="J188" s="9"/>
      <c r="K188" s="9"/>
      <c r="L188" s="9"/>
      <c r="M188" s="9"/>
      <c r="N188" s="9"/>
      <c r="O188" s="9"/>
      <c r="P188" s="9"/>
      <c r="Q188" s="9"/>
      <c r="R188" s="9"/>
      <c r="S188" s="9" t="s">
        <v>695</v>
      </c>
      <c r="T188" s="9"/>
      <c r="U188" s="9" t="s">
        <v>115</v>
      </c>
      <c r="V188" s="9" t="s">
        <v>2118</v>
      </c>
      <c r="W188" s="9" t="s">
        <v>87</v>
      </c>
      <c r="X188" s="9" t="s">
        <v>2121</v>
      </c>
      <c r="Y188" s="9" t="s">
        <v>2122</v>
      </c>
      <c r="Z188" s="9" t="s">
        <v>2123</v>
      </c>
      <c r="AA188" s="9" t="s">
        <v>2124</v>
      </c>
      <c r="AB188" s="9" t="s">
        <v>2125</v>
      </c>
      <c r="AC188" s="9"/>
      <c r="AD188" s="9" t="s">
        <v>1307</v>
      </c>
      <c r="AE188" s="9" t="s">
        <v>694</v>
      </c>
      <c r="AF188" s="9" t="s">
        <v>2126</v>
      </c>
      <c r="AG188" s="37"/>
      <c r="AH188" s="37"/>
      <c r="AI188" s="9" t="s">
        <v>125</v>
      </c>
      <c r="AJ188" s="9" t="s">
        <v>317</v>
      </c>
      <c r="AK188" s="9" t="s">
        <v>146</v>
      </c>
      <c r="AL188" s="9" t="s">
        <v>229</v>
      </c>
      <c r="AM188" s="9" t="s">
        <v>98</v>
      </c>
      <c r="AN188" s="9"/>
      <c r="AO188" s="9"/>
      <c r="AP188" s="9"/>
      <c r="AQ188" s="9"/>
      <c r="AR188" s="9"/>
      <c r="AS188" s="9"/>
      <c r="AT188" s="9"/>
      <c r="AU188" s="9"/>
      <c r="AV188" s="9"/>
      <c r="AW188" s="9"/>
      <c r="AX188" s="9"/>
      <c r="AY188" s="9"/>
      <c r="AZ188" s="9"/>
      <c r="BA188" s="9"/>
      <c r="BB188" s="9"/>
      <c r="BC188" s="9"/>
      <c r="BD188" s="9"/>
    </row>
    <row r="189" ht="15.75" customHeight="1">
      <c r="A189" s="9" t="s">
        <v>156</v>
      </c>
      <c r="B189" s="9" t="s">
        <v>81</v>
      </c>
      <c r="C189" s="9"/>
      <c r="D189" s="9"/>
      <c r="E189" s="9" t="s">
        <v>82</v>
      </c>
      <c r="F189" s="9"/>
      <c r="G189" s="9"/>
      <c r="H189" s="9"/>
      <c r="I189" s="9"/>
      <c r="J189" s="9"/>
      <c r="K189" s="9"/>
      <c r="L189" s="9"/>
      <c r="M189" s="9"/>
      <c r="N189" s="9"/>
      <c r="O189" s="9"/>
      <c r="P189" s="9"/>
      <c r="Q189" s="9"/>
      <c r="R189" s="9"/>
      <c r="S189" s="9" t="s">
        <v>2134</v>
      </c>
      <c r="T189" s="9"/>
      <c r="U189" s="9" t="s">
        <v>85</v>
      </c>
      <c r="V189" s="9" t="s">
        <v>2135</v>
      </c>
      <c r="W189" s="9" t="s">
        <v>87</v>
      </c>
      <c r="X189" s="9" t="s">
        <v>2136</v>
      </c>
      <c r="Y189" s="9" t="s">
        <v>2137</v>
      </c>
      <c r="Z189" s="9" t="s">
        <v>2138</v>
      </c>
      <c r="AA189" s="9" t="s">
        <v>2139</v>
      </c>
      <c r="AB189" s="9"/>
      <c r="AC189" s="9"/>
      <c r="AD189" s="9" t="s">
        <v>163</v>
      </c>
      <c r="AE189" s="9" t="s">
        <v>156</v>
      </c>
      <c r="AF189" s="9" t="s">
        <v>2141</v>
      </c>
      <c r="AG189" s="37"/>
      <c r="AH189" s="37"/>
      <c r="AI189" s="9" t="s">
        <v>145</v>
      </c>
      <c r="AJ189" s="9" t="s">
        <v>453</v>
      </c>
      <c r="AK189" s="9" t="s">
        <v>126</v>
      </c>
      <c r="AL189" s="9" t="s">
        <v>97</v>
      </c>
      <c r="AM189" s="9" t="s">
        <v>98</v>
      </c>
      <c r="AN189" s="9"/>
      <c r="AO189" s="9"/>
      <c r="AP189" s="9"/>
      <c r="AQ189" s="9"/>
      <c r="AR189" s="9"/>
      <c r="AS189" s="9"/>
      <c r="AT189" s="9"/>
      <c r="AU189" s="9"/>
      <c r="AV189" s="9"/>
      <c r="AW189" s="9"/>
      <c r="AX189" s="9"/>
      <c r="AY189" s="9"/>
      <c r="AZ189" s="9"/>
      <c r="BA189" s="9"/>
      <c r="BB189" s="9"/>
      <c r="BC189" s="9"/>
      <c r="BD189" s="9"/>
    </row>
    <row r="190" ht="15.75" customHeight="1">
      <c r="A190" s="9" t="s">
        <v>80</v>
      </c>
      <c r="B190" s="9" t="s">
        <v>81</v>
      </c>
      <c r="C190" s="9"/>
      <c r="D190" s="9" t="s">
        <v>207</v>
      </c>
      <c r="E190" s="9"/>
      <c r="F190" s="9"/>
      <c r="G190" s="9"/>
      <c r="H190" s="9"/>
      <c r="I190" s="9"/>
      <c r="J190" s="9"/>
      <c r="K190" s="9"/>
      <c r="L190" s="9"/>
      <c r="M190" s="9"/>
      <c r="N190" s="9"/>
      <c r="O190" s="9"/>
      <c r="P190" s="9"/>
      <c r="Q190" s="9"/>
      <c r="R190" s="9"/>
      <c r="S190" s="9" t="s">
        <v>862</v>
      </c>
      <c r="T190" s="9"/>
      <c r="U190" s="9" t="s">
        <v>115</v>
      </c>
      <c r="V190" s="9" t="s">
        <v>2144</v>
      </c>
      <c r="W190" s="9" t="s">
        <v>87</v>
      </c>
      <c r="X190" s="9" t="s">
        <v>865</v>
      </c>
      <c r="Y190" s="9" t="s">
        <v>2146</v>
      </c>
      <c r="Z190" s="9" t="s">
        <v>866</v>
      </c>
      <c r="AA190" s="9" t="s">
        <v>867</v>
      </c>
      <c r="AB190" s="9"/>
      <c r="AC190" s="9"/>
      <c r="AD190" s="9" t="s">
        <v>868</v>
      </c>
      <c r="AE190" s="9" t="s">
        <v>80</v>
      </c>
      <c r="AF190" s="9" t="s">
        <v>869</v>
      </c>
      <c r="AG190" s="37"/>
      <c r="AH190" s="37"/>
      <c r="AI190" s="9" t="s">
        <v>578</v>
      </c>
      <c r="AJ190" s="9" t="s">
        <v>541</v>
      </c>
      <c r="AK190" s="9" t="s">
        <v>870</v>
      </c>
      <c r="AL190" s="9" t="s">
        <v>97</v>
      </c>
      <c r="AM190" s="9" t="s">
        <v>98</v>
      </c>
      <c r="AN190" s="9"/>
      <c r="AO190" s="9"/>
      <c r="AP190" s="9"/>
      <c r="AQ190" s="9"/>
      <c r="AR190" s="9"/>
      <c r="AS190" s="9"/>
      <c r="AT190" s="9"/>
      <c r="AU190" s="9"/>
      <c r="AV190" s="9"/>
      <c r="AW190" s="9"/>
      <c r="AX190" s="9"/>
      <c r="AY190" s="9"/>
      <c r="AZ190" s="9"/>
      <c r="BA190" s="9"/>
      <c r="BB190" s="9"/>
      <c r="BC190" s="9"/>
      <c r="BD190" s="9"/>
    </row>
    <row r="191" ht="15.75" customHeight="1">
      <c r="A191" s="9" t="s">
        <v>217</v>
      </c>
      <c r="B191" s="9" t="s">
        <v>81</v>
      </c>
      <c r="C191" s="9"/>
      <c r="D191" s="9"/>
      <c r="E191" s="9" t="s">
        <v>82</v>
      </c>
      <c r="F191" s="9"/>
      <c r="G191" s="9"/>
      <c r="H191" s="9"/>
      <c r="I191" s="9"/>
      <c r="J191" s="9"/>
      <c r="K191" s="9"/>
      <c r="L191" s="9"/>
      <c r="M191" s="9"/>
      <c r="N191" s="9"/>
      <c r="O191" s="9"/>
      <c r="P191" s="9"/>
      <c r="Q191" s="9"/>
      <c r="R191" s="9"/>
      <c r="S191" s="9" t="s">
        <v>218</v>
      </c>
      <c r="T191" s="9"/>
      <c r="U191" s="9" t="s">
        <v>85</v>
      </c>
      <c r="V191" s="9" t="s">
        <v>2164</v>
      </c>
      <c r="W191" s="9" t="s">
        <v>87</v>
      </c>
      <c r="X191" s="9" t="s">
        <v>220</v>
      </c>
      <c r="Y191" s="9" t="s">
        <v>2166</v>
      </c>
      <c r="Z191" s="9" t="s">
        <v>222</v>
      </c>
      <c r="AA191" s="9" t="s">
        <v>223</v>
      </c>
      <c r="AB191" s="9" t="s">
        <v>187</v>
      </c>
      <c r="AC191" s="9" t="s">
        <v>187</v>
      </c>
      <c r="AD191" s="9" t="s">
        <v>224</v>
      </c>
      <c r="AE191" s="9" t="s">
        <v>217</v>
      </c>
      <c r="AF191" s="9" t="s">
        <v>225</v>
      </c>
      <c r="AG191" s="37"/>
      <c r="AH191" s="37"/>
      <c r="AI191" s="9" t="s">
        <v>226</v>
      </c>
      <c r="AJ191" s="9" t="s">
        <v>227</v>
      </c>
      <c r="AK191" s="9" t="s">
        <v>228</v>
      </c>
      <c r="AL191" s="9" t="s">
        <v>229</v>
      </c>
      <c r="AM191" s="9" t="s">
        <v>98</v>
      </c>
      <c r="AN191" s="9"/>
      <c r="AO191" s="9"/>
      <c r="AP191" s="9"/>
      <c r="AQ191" s="9"/>
      <c r="AR191" s="9"/>
      <c r="AS191" s="9"/>
      <c r="AT191" s="9"/>
      <c r="AU191" s="9"/>
      <c r="AV191" s="9"/>
      <c r="AW191" s="9"/>
      <c r="AX191" s="9"/>
      <c r="AY191" s="9"/>
      <c r="AZ191" s="9"/>
      <c r="BA191" s="9"/>
      <c r="BB191" s="9"/>
      <c r="BC191" s="9"/>
      <c r="BD191" s="9"/>
    </row>
    <row r="192" ht="15.75" customHeight="1">
      <c r="A192" s="9" t="s">
        <v>230</v>
      </c>
      <c r="B192" s="9" t="s">
        <v>81</v>
      </c>
      <c r="C192" s="9"/>
      <c r="D192" s="9"/>
      <c r="E192" s="9" t="s">
        <v>82</v>
      </c>
      <c r="F192" s="9"/>
      <c r="G192" s="9"/>
      <c r="H192" s="9"/>
      <c r="I192" s="9"/>
      <c r="J192" s="9"/>
      <c r="K192" s="9"/>
      <c r="L192" s="9"/>
      <c r="M192" s="9"/>
      <c r="N192" s="9"/>
      <c r="O192" s="9"/>
      <c r="P192" s="9"/>
      <c r="Q192" s="9"/>
      <c r="R192" s="9" t="s">
        <v>147</v>
      </c>
      <c r="S192" s="9" t="s">
        <v>2174</v>
      </c>
      <c r="T192" s="9"/>
      <c r="U192" s="9" t="s">
        <v>85</v>
      </c>
      <c r="V192" s="9" t="s">
        <v>2175</v>
      </c>
      <c r="W192" s="9" t="s">
        <v>87</v>
      </c>
      <c r="X192" s="9" t="s">
        <v>2176</v>
      </c>
      <c r="Y192" s="9" t="s">
        <v>2178</v>
      </c>
      <c r="Z192" s="9" t="s">
        <v>2179</v>
      </c>
      <c r="AA192" s="9" t="s">
        <v>2180</v>
      </c>
      <c r="AB192" s="9" t="s">
        <v>2181</v>
      </c>
      <c r="AC192" s="9"/>
      <c r="AD192" s="9" t="s">
        <v>2182</v>
      </c>
      <c r="AE192" s="9" t="s">
        <v>230</v>
      </c>
      <c r="AF192" s="9" t="s">
        <v>2183</v>
      </c>
      <c r="AG192" s="37"/>
      <c r="AH192" s="37"/>
      <c r="AI192" s="9" t="s">
        <v>124</v>
      </c>
      <c r="AJ192" s="9" t="s">
        <v>251</v>
      </c>
      <c r="AK192" s="9" t="s">
        <v>662</v>
      </c>
      <c r="AL192" s="9" t="s">
        <v>97</v>
      </c>
      <c r="AM192" s="9" t="s">
        <v>98</v>
      </c>
      <c r="AN192" s="9"/>
      <c r="AO192" s="9"/>
      <c r="AP192" s="9"/>
      <c r="AQ192" s="9"/>
      <c r="AR192" s="9"/>
      <c r="AS192" s="9"/>
      <c r="AT192" s="9"/>
      <c r="AU192" s="9"/>
      <c r="AV192" s="9"/>
      <c r="AW192" s="9"/>
      <c r="AX192" s="9"/>
      <c r="AY192" s="9"/>
      <c r="AZ192" s="9"/>
      <c r="BA192" s="9"/>
      <c r="BB192" s="9"/>
      <c r="BC192" s="9"/>
      <c r="BD192" s="9"/>
    </row>
    <row r="193" ht="15.75" customHeight="1">
      <c r="A193" s="9" t="s">
        <v>261</v>
      </c>
      <c r="B193" s="9" t="s">
        <v>81</v>
      </c>
      <c r="C193" s="9"/>
      <c r="D193" s="9"/>
      <c r="E193" s="9" t="s">
        <v>82</v>
      </c>
      <c r="F193" s="9"/>
      <c r="G193" s="9"/>
      <c r="H193" s="9"/>
      <c r="I193" s="9"/>
      <c r="J193" s="9"/>
      <c r="K193" s="9"/>
      <c r="L193" s="9"/>
      <c r="M193" s="9"/>
      <c r="N193" s="9"/>
      <c r="O193" s="9"/>
      <c r="P193" s="9"/>
      <c r="Q193" s="9"/>
      <c r="R193" s="9"/>
      <c r="S193" s="9" t="s">
        <v>2187</v>
      </c>
      <c r="T193" s="9"/>
      <c r="U193" s="9" t="s">
        <v>115</v>
      </c>
      <c r="V193" s="9" t="s">
        <v>2188</v>
      </c>
      <c r="W193" s="9" t="s">
        <v>87</v>
      </c>
      <c r="X193" s="9" t="s">
        <v>2189</v>
      </c>
      <c r="Y193" s="9" t="s">
        <v>2190</v>
      </c>
      <c r="Z193" s="9" t="s">
        <v>2191</v>
      </c>
      <c r="AA193" s="9" t="s">
        <v>2192</v>
      </c>
      <c r="AB193" s="9" t="s">
        <v>2194</v>
      </c>
      <c r="AC193" s="9"/>
      <c r="AD193" s="9" t="s">
        <v>761</v>
      </c>
      <c r="AE193" s="9" t="s">
        <v>261</v>
      </c>
      <c r="AF193" s="9" t="s">
        <v>2195</v>
      </c>
      <c r="AG193" s="37"/>
      <c r="AH193" s="37"/>
      <c r="AI193" s="9" t="s">
        <v>108</v>
      </c>
      <c r="AJ193" s="9" t="s">
        <v>97</v>
      </c>
      <c r="AK193" s="9" t="s">
        <v>97</v>
      </c>
      <c r="AL193" s="9" t="s">
        <v>97</v>
      </c>
      <c r="AM193" s="9" t="s">
        <v>98</v>
      </c>
      <c r="AN193" s="9"/>
      <c r="AO193" s="9"/>
      <c r="AP193" s="9"/>
      <c r="AQ193" s="9"/>
      <c r="AR193" s="9"/>
      <c r="AS193" s="9"/>
      <c r="AT193" s="9"/>
      <c r="AU193" s="9"/>
      <c r="AV193" s="9"/>
      <c r="AW193" s="9"/>
      <c r="AX193" s="9"/>
      <c r="AY193" s="9"/>
      <c r="AZ193" s="9"/>
      <c r="BA193" s="9"/>
      <c r="BB193" s="9"/>
      <c r="BC193" s="9"/>
      <c r="BD193" s="9"/>
    </row>
    <row r="194" ht="15.75" customHeight="1">
      <c r="A194" s="9" t="s">
        <v>80</v>
      </c>
      <c r="B194" s="9" t="s">
        <v>81</v>
      </c>
      <c r="C194" s="9"/>
      <c r="D194" s="9"/>
      <c r="E194" s="9" t="s">
        <v>82</v>
      </c>
      <c r="F194" s="9"/>
      <c r="G194" s="9"/>
      <c r="H194" s="9"/>
      <c r="I194" s="9"/>
      <c r="J194" s="9"/>
      <c r="K194" s="9"/>
      <c r="L194" s="9"/>
      <c r="M194" s="9"/>
      <c r="N194" s="9"/>
      <c r="O194" s="9"/>
      <c r="P194" s="9"/>
      <c r="Q194" s="9"/>
      <c r="R194" s="9"/>
      <c r="S194" s="9" t="s">
        <v>2196</v>
      </c>
      <c r="T194" s="9"/>
      <c r="U194" s="9" t="s">
        <v>85</v>
      </c>
      <c r="V194" s="9" t="s">
        <v>2197</v>
      </c>
      <c r="W194" s="9" t="s">
        <v>87</v>
      </c>
      <c r="X194" s="9" t="s">
        <v>2198</v>
      </c>
      <c r="Y194" s="9" t="s">
        <v>2199</v>
      </c>
      <c r="Z194" s="9" t="s">
        <v>2200</v>
      </c>
      <c r="AA194" s="9" t="s">
        <v>2201</v>
      </c>
      <c r="AB194" s="9"/>
      <c r="AC194" s="9"/>
      <c r="AD194" s="9" t="s">
        <v>868</v>
      </c>
      <c r="AE194" s="9" t="s">
        <v>80</v>
      </c>
      <c r="AF194" s="9" t="s">
        <v>869</v>
      </c>
      <c r="AG194" s="37"/>
      <c r="AH194" s="37"/>
      <c r="AI194" s="9" t="s">
        <v>317</v>
      </c>
      <c r="AJ194" s="9" t="s">
        <v>94</v>
      </c>
      <c r="AK194" s="9" t="s">
        <v>454</v>
      </c>
      <c r="AL194" s="9" t="s">
        <v>97</v>
      </c>
      <c r="AM194" s="9" t="s">
        <v>98</v>
      </c>
      <c r="AN194" s="9"/>
      <c r="AO194" s="9"/>
      <c r="AP194" s="9"/>
      <c r="AQ194" s="9"/>
      <c r="AR194" s="9"/>
      <c r="AS194" s="9"/>
      <c r="AT194" s="9"/>
      <c r="AU194" s="9"/>
      <c r="AV194" s="9"/>
      <c r="AW194" s="9"/>
      <c r="AX194" s="9"/>
      <c r="AY194" s="9"/>
      <c r="AZ194" s="9"/>
      <c r="BA194" s="9"/>
      <c r="BB194" s="9"/>
      <c r="BC194" s="9"/>
      <c r="BD194" s="9"/>
    </row>
    <row r="195" ht="15.75" customHeight="1">
      <c r="A195" s="9" t="s">
        <v>111</v>
      </c>
      <c r="B195" s="9" t="s">
        <v>81</v>
      </c>
      <c r="C195" s="9"/>
      <c r="D195" s="9"/>
      <c r="E195" s="9" t="s">
        <v>82</v>
      </c>
      <c r="F195" s="9"/>
      <c r="G195" s="9"/>
      <c r="H195" s="9"/>
      <c r="I195" s="9"/>
      <c r="J195" s="9"/>
      <c r="K195" s="9"/>
      <c r="L195" s="9"/>
      <c r="M195" s="9"/>
      <c r="N195" s="9"/>
      <c r="O195" s="9"/>
      <c r="P195" s="9"/>
      <c r="Q195" s="9"/>
      <c r="R195" s="9"/>
      <c r="S195" s="9" t="s">
        <v>531</v>
      </c>
      <c r="T195" s="9"/>
      <c r="U195" s="9" t="s">
        <v>85</v>
      </c>
      <c r="V195" s="9" t="s">
        <v>2211</v>
      </c>
      <c r="W195" s="9" t="s">
        <v>87</v>
      </c>
      <c r="X195" s="9" t="s">
        <v>2214</v>
      </c>
      <c r="Y195" s="9" t="s">
        <v>2215</v>
      </c>
      <c r="Z195" s="9" t="s">
        <v>2216</v>
      </c>
      <c r="AA195" s="9" t="s">
        <v>2217</v>
      </c>
      <c r="AB195" s="9"/>
      <c r="AC195" s="9"/>
      <c r="AD195" s="9" t="s">
        <v>1338</v>
      </c>
      <c r="AE195" s="9" t="s">
        <v>111</v>
      </c>
      <c r="AF195" s="9" t="s">
        <v>2218</v>
      </c>
      <c r="AG195" s="37"/>
      <c r="AH195" s="37"/>
      <c r="AI195" s="9" t="s">
        <v>539</v>
      </c>
      <c r="AJ195" s="9" t="s">
        <v>540</v>
      </c>
      <c r="AK195" s="9" t="s">
        <v>541</v>
      </c>
      <c r="AL195" s="9" t="s">
        <v>229</v>
      </c>
      <c r="AM195" s="9" t="s">
        <v>98</v>
      </c>
      <c r="AN195" s="9"/>
      <c r="AO195" s="9"/>
      <c r="AP195" s="9"/>
      <c r="AQ195" s="9"/>
      <c r="AR195" s="9"/>
      <c r="AS195" s="9"/>
      <c r="AT195" s="9"/>
      <c r="AU195" s="9"/>
      <c r="AV195" s="9"/>
      <c r="AW195" s="9"/>
      <c r="AX195" s="9"/>
      <c r="AY195" s="9"/>
      <c r="AZ195" s="9"/>
      <c r="BA195" s="9"/>
      <c r="BB195" s="9"/>
      <c r="BC195" s="9"/>
      <c r="BD195" s="9"/>
    </row>
    <row r="196" ht="15.75" customHeight="1">
      <c r="A196" s="9" t="s">
        <v>80</v>
      </c>
      <c r="B196" s="9" t="s">
        <v>81</v>
      </c>
      <c r="C196" s="9"/>
      <c r="D196" s="9"/>
      <c r="E196" s="9" t="s">
        <v>82</v>
      </c>
      <c r="F196" s="9"/>
      <c r="G196" s="9"/>
      <c r="H196" s="9"/>
      <c r="I196" s="9"/>
      <c r="J196" s="9"/>
      <c r="K196" s="9"/>
      <c r="L196" s="9"/>
      <c r="M196" s="9"/>
      <c r="N196" s="9"/>
      <c r="O196" s="9"/>
      <c r="P196" s="9"/>
      <c r="Q196" s="9"/>
      <c r="R196" s="9"/>
      <c r="S196" s="9" t="s">
        <v>1969</v>
      </c>
      <c r="T196" s="9"/>
      <c r="U196" s="9" t="s">
        <v>85</v>
      </c>
      <c r="V196" s="9" t="s">
        <v>2227</v>
      </c>
      <c r="W196" s="9" t="s">
        <v>87</v>
      </c>
      <c r="X196" s="9" t="s">
        <v>1971</v>
      </c>
      <c r="Y196" s="9" t="s">
        <v>2228</v>
      </c>
      <c r="Z196" s="9" t="s">
        <v>1973</v>
      </c>
      <c r="AA196" s="9" t="s">
        <v>2229</v>
      </c>
      <c r="AB196" s="9"/>
      <c r="AC196" s="9"/>
      <c r="AD196" s="9" t="s">
        <v>1975</v>
      </c>
      <c r="AE196" s="9" t="s">
        <v>80</v>
      </c>
      <c r="AF196" s="9" t="s">
        <v>1976</v>
      </c>
      <c r="AG196" s="37"/>
      <c r="AH196" s="37"/>
      <c r="AI196" s="9" t="s">
        <v>166</v>
      </c>
      <c r="AJ196" s="9" t="s">
        <v>95</v>
      </c>
      <c r="AK196" s="9" t="s">
        <v>251</v>
      </c>
      <c r="AL196" s="9" t="s">
        <v>97</v>
      </c>
      <c r="AM196" s="9" t="s">
        <v>98</v>
      </c>
      <c r="AN196" s="9"/>
      <c r="AO196" s="9"/>
      <c r="AP196" s="9"/>
      <c r="AQ196" s="9"/>
      <c r="AR196" s="9"/>
      <c r="AS196" s="9"/>
      <c r="AT196" s="9"/>
      <c r="AU196" s="9"/>
      <c r="AV196" s="9"/>
      <c r="AW196" s="9"/>
      <c r="AX196" s="9"/>
      <c r="AY196" s="9"/>
      <c r="AZ196" s="9"/>
      <c r="BA196" s="9"/>
      <c r="BB196" s="9"/>
      <c r="BC196" s="9"/>
      <c r="BD196" s="9"/>
    </row>
    <row r="197" ht="15.75" customHeight="1">
      <c r="A197" s="9" t="s">
        <v>2230</v>
      </c>
      <c r="B197" s="9" t="s">
        <v>81</v>
      </c>
      <c r="C197" s="9"/>
      <c r="D197" s="9"/>
      <c r="E197" s="9" t="s">
        <v>82</v>
      </c>
      <c r="F197" s="9"/>
      <c r="G197" s="9"/>
      <c r="H197" s="9"/>
      <c r="I197" s="9"/>
      <c r="J197" s="9"/>
      <c r="K197" s="9"/>
      <c r="L197" s="9"/>
      <c r="M197" s="9"/>
      <c r="N197" s="9"/>
      <c r="O197" s="9"/>
      <c r="P197" s="9"/>
      <c r="Q197" s="9"/>
      <c r="R197" s="9"/>
      <c r="S197" s="9" t="s">
        <v>2231</v>
      </c>
      <c r="T197" s="9"/>
      <c r="U197" s="139" t="s">
        <v>85</v>
      </c>
      <c r="V197" s="9" t="s">
        <v>2232</v>
      </c>
      <c r="W197" s="9" t="s">
        <v>87</v>
      </c>
      <c r="X197" s="9" t="s">
        <v>2233</v>
      </c>
      <c r="Y197" s="9" t="s">
        <v>2234</v>
      </c>
      <c r="Z197" s="9" t="s">
        <v>2235</v>
      </c>
      <c r="AA197" s="9" t="s">
        <v>2236</v>
      </c>
      <c r="AB197" s="9" t="s">
        <v>2237</v>
      </c>
      <c r="AC197" s="9"/>
      <c r="AD197" s="9" t="s">
        <v>2238</v>
      </c>
      <c r="AE197" s="9" t="s">
        <v>2230</v>
      </c>
      <c r="AF197" s="9" t="s">
        <v>2243</v>
      </c>
      <c r="AG197" s="37"/>
      <c r="AH197" s="37"/>
      <c r="AI197" s="9" t="s">
        <v>97</v>
      </c>
      <c r="AJ197" s="9" t="s">
        <v>97</v>
      </c>
      <c r="AK197" s="9" t="s">
        <v>97</v>
      </c>
      <c r="AL197" s="9" t="s">
        <v>97</v>
      </c>
      <c r="AM197" s="9" t="s">
        <v>98</v>
      </c>
      <c r="AN197" s="9"/>
      <c r="AO197" s="9"/>
      <c r="AP197" s="9"/>
      <c r="AQ197" s="9"/>
      <c r="AR197" s="9"/>
      <c r="AS197" s="9"/>
      <c r="AT197" s="9"/>
      <c r="AU197" s="9"/>
      <c r="AV197" s="9"/>
      <c r="AW197" s="9"/>
      <c r="AX197" s="9"/>
      <c r="AY197" s="9"/>
      <c r="AZ197" s="9"/>
      <c r="BA197" s="9"/>
      <c r="BB197" s="9"/>
      <c r="BC197" s="9"/>
      <c r="BD197" s="9"/>
    </row>
    <row r="198" ht="15.75" customHeight="1">
      <c r="A198" s="9" t="s">
        <v>406</v>
      </c>
      <c r="B198" s="9" t="s">
        <v>81</v>
      </c>
      <c r="C198" s="9"/>
      <c r="D198" s="9"/>
      <c r="E198" s="9" t="s">
        <v>82</v>
      </c>
      <c r="F198" s="9"/>
      <c r="G198" s="9"/>
      <c r="H198" s="9"/>
      <c r="I198" s="9"/>
      <c r="J198" s="9"/>
      <c r="K198" s="9"/>
      <c r="L198" s="9"/>
      <c r="M198" s="9"/>
      <c r="N198" s="9"/>
      <c r="O198" s="9"/>
      <c r="P198" s="9"/>
      <c r="Q198" s="9"/>
      <c r="R198" s="9"/>
      <c r="S198" s="9" t="s">
        <v>2244</v>
      </c>
      <c r="T198" s="9"/>
      <c r="U198" s="148" t="s">
        <v>2245</v>
      </c>
      <c r="V198" s="34" t="s">
        <v>2248</v>
      </c>
      <c r="W198" s="9" t="s">
        <v>87</v>
      </c>
      <c r="X198" s="9"/>
      <c r="Y198" s="9"/>
      <c r="Z198" s="9"/>
      <c r="AA198" s="9"/>
      <c r="AB198" s="9"/>
      <c r="AC198" s="9"/>
      <c r="AD198" s="9"/>
      <c r="AE198" s="9" t="s">
        <v>406</v>
      </c>
      <c r="AF198" s="37"/>
      <c r="AG198" s="37"/>
      <c r="AH198" s="37"/>
      <c r="AI198" s="9" t="s">
        <v>97</v>
      </c>
      <c r="AJ198" s="9" t="s">
        <v>97</v>
      </c>
      <c r="AK198" s="9" t="s">
        <v>97</v>
      </c>
      <c r="AL198" s="9" t="s">
        <v>97</v>
      </c>
      <c r="AM198" s="9" t="s">
        <v>98</v>
      </c>
      <c r="AN198" s="9"/>
      <c r="AO198" s="9"/>
      <c r="AP198" s="9"/>
      <c r="AQ198" s="9"/>
      <c r="AR198" s="9"/>
      <c r="AS198" s="9"/>
      <c r="AT198" s="9"/>
      <c r="AU198" s="9"/>
      <c r="AV198" s="9"/>
      <c r="AW198" s="9"/>
      <c r="AX198" s="9"/>
      <c r="AY198" s="9"/>
      <c r="AZ198" s="9"/>
      <c r="BA198" s="9"/>
      <c r="BB198" s="9"/>
      <c r="BC198" s="9"/>
      <c r="BD198" s="9"/>
    </row>
    <row r="199" ht="15.75" customHeight="1">
      <c r="A199" s="9" t="s">
        <v>307</v>
      </c>
      <c r="B199" s="9" t="s">
        <v>81</v>
      </c>
      <c r="C199" s="9"/>
      <c r="D199" s="9"/>
      <c r="E199" s="9" t="s">
        <v>82</v>
      </c>
      <c r="F199" s="9"/>
      <c r="G199" s="9"/>
      <c r="H199" s="9"/>
      <c r="I199" s="9"/>
      <c r="J199" s="9"/>
      <c r="K199" s="9"/>
      <c r="L199" s="9"/>
      <c r="M199" s="9"/>
      <c r="N199" s="9"/>
      <c r="O199" s="9"/>
      <c r="P199" s="9"/>
      <c r="Q199" s="9"/>
      <c r="R199" s="9"/>
      <c r="S199" s="9" t="s">
        <v>2256</v>
      </c>
      <c r="T199" s="9"/>
      <c r="U199" s="144" t="s">
        <v>85</v>
      </c>
      <c r="V199" s="9" t="s">
        <v>2258</v>
      </c>
      <c r="W199" s="9" t="s">
        <v>87</v>
      </c>
      <c r="X199" s="9" t="s">
        <v>2259</v>
      </c>
      <c r="Y199" s="9" t="s">
        <v>2260</v>
      </c>
      <c r="Z199" s="9" t="s">
        <v>2262</v>
      </c>
      <c r="AA199" s="9" t="s">
        <v>2263</v>
      </c>
      <c r="AB199" s="9"/>
      <c r="AC199" s="9"/>
      <c r="AD199" s="9" t="s">
        <v>1405</v>
      </c>
      <c r="AE199" s="9" t="s">
        <v>307</v>
      </c>
      <c r="AF199" s="9" t="s">
        <v>2268</v>
      </c>
      <c r="AG199" s="37"/>
      <c r="AH199" s="37"/>
      <c r="AI199" s="9" t="s">
        <v>415</v>
      </c>
      <c r="AJ199" s="9" t="s">
        <v>686</v>
      </c>
      <c r="AK199" s="9" t="s">
        <v>146</v>
      </c>
      <c r="AL199" s="9" t="s">
        <v>97</v>
      </c>
      <c r="AM199" s="9" t="s">
        <v>98</v>
      </c>
      <c r="AN199" s="9"/>
      <c r="AO199" s="9"/>
      <c r="AP199" s="9"/>
      <c r="AQ199" s="9"/>
      <c r="AR199" s="9"/>
      <c r="AS199" s="9"/>
      <c r="AT199" s="9"/>
      <c r="AU199" s="9"/>
      <c r="AV199" s="9"/>
      <c r="AW199" s="9"/>
      <c r="AX199" s="9"/>
      <c r="AY199" s="9"/>
      <c r="AZ199" s="9"/>
      <c r="BA199" s="9"/>
      <c r="BB199" s="9"/>
      <c r="BC199" s="9"/>
      <c r="BD199" s="9"/>
    </row>
    <row r="200" ht="15.75" customHeight="1">
      <c r="A200" s="9" t="s">
        <v>80</v>
      </c>
      <c r="B200" s="9" t="s">
        <v>81</v>
      </c>
      <c r="C200" s="9"/>
      <c r="D200" s="9"/>
      <c r="E200" s="9" t="s">
        <v>82</v>
      </c>
      <c r="F200" s="9"/>
      <c r="G200" s="9"/>
      <c r="H200" s="9"/>
      <c r="I200" s="9"/>
      <c r="J200" s="9"/>
      <c r="K200" s="9"/>
      <c r="L200" s="9"/>
      <c r="M200" s="9"/>
      <c r="N200" s="9"/>
      <c r="O200" s="9"/>
      <c r="P200" s="9"/>
      <c r="Q200" s="9"/>
      <c r="R200" s="9"/>
      <c r="S200" s="9" t="s">
        <v>2269</v>
      </c>
      <c r="T200" s="9"/>
      <c r="U200" s="9" t="s">
        <v>85</v>
      </c>
      <c r="V200" s="9" t="s">
        <v>2270</v>
      </c>
      <c r="W200" s="9" t="s">
        <v>87</v>
      </c>
      <c r="X200" s="9" t="s">
        <v>2272</v>
      </c>
      <c r="Y200" s="9" t="s">
        <v>2273</v>
      </c>
      <c r="Z200" s="9" t="s">
        <v>2274</v>
      </c>
      <c r="AA200" s="9" t="s">
        <v>2275</v>
      </c>
      <c r="AB200" s="9"/>
      <c r="AC200" s="9"/>
      <c r="AD200" s="9" t="s">
        <v>647</v>
      </c>
      <c r="AE200" s="9" t="s">
        <v>80</v>
      </c>
      <c r="AF200" s="9" t="s">
        <v>648</v>
      </c>
      <c r="AG200" s="37"/>
      <c r="AH200" s="37"/>
      <c r="AI200" s="9" t="s">
        <v>396</v>
      </c>
      <c r="AJ200" s="9" t="s">
        <v>166</v>
      </c>
      <c r="AK200" s="9" t="s">
        <v>197</v>
      </c>
      <c r="AL200" s="9" t="s">
        <v>97</v>
      </c>
      <c r="AM200" s="9" t="s">
        <v>98</v>
      </c>
      <c r="AN200" s="9"/>
      <c r="AO200" s="9"/>
      <c r="AP200" s="9"/>
      <c r="AQ200" s="9"/>
      <c r="AR200" s="9"/>
      <c r="AS200" s="9"/>
      <c r="AT200" s="9"/>
      <c r="AU200" s="9"/>
      <c r="AV200" s="9"/>
      <c r="AW200" s="9"/>
      <c r="AX200" s="9"/>
      <c r="AY200" s="9"/>
      <c r="AZ200" s="9"/>
      <c r="BA200" s="9"/>
      <c r="BB200" s="9"/>
      <c r="BC200" s="9"/>
      <c r="BD200" s="9"/>
    </row>
    <row r="201" ht="15.75" customHeight="1">
      <c r="A201" s="9" t="s">
        <v>406</v>
      </c>
      <c r="B201" s="9" t="s">
        <v>81</v>
      </c>
      <c r="C201" s="9"/>
      <c r="D201" s="9"/>
      <c r="E201" s="9"/>
      <c r="F201" s="9"/>
      <c r="G201" s="9"/>
      <c r="H201" s="9"/>
      <c r="I201" s="9"/>
      <c r="J201" s="9"/>
      <c r="K201" s="9"/>
      <c r="L201" s="9"/>
      <c r="M201" s="9"/>
      <c r="N201" s="9"/>
      <c r="O201" s="9"/>
      <c r="P201" s="9"/>
      <c r="Q201" s="9"/>
      <c r="R201" s="9"/>
      <c r="S201" s="9" t="s">
        <v>2280</v>
      </c>
      <c r="T201" s="9"/>
      <c r="U201" s="9" t="s">
        <v>85</v>
      </c>
      <c r="V201" s="9" t="s">
        <v>2281</v>
      </c>
      <c r="W201" s="9" t="s">
        <v>87</v>
      </c>
      <c r="X201" s="9" t="s">
        <v>2290</v>
      </c>
      <c r="Y201" s="9" t="s">
        <v>2291</v>
      </c>
      <c r="Z201" s="9" t="s">
        <v>2292</v>
      </c>
      <c r="AA201" s="9" t="s">
        <v>2293</v>
      </c>
      <c r="AB201" s="9"/>
      <c r="AC201" s="9"/>
      <c r="AD201" s="9" t="s">
        <v>413</v>
      </c>
      <c r="AE201" s="9" t="s">
        <v>406</v>
      </c>
      <c r="AF201" s="9" t="s">
        <v>2294</v>
      </c>
      <c r="AG201" s="37"/>
      <c r="AH201" s="37"/>
      <c r="AI201" s="9" t="s">
        <v>97</v>
      </c>
      <c r="AJ201" s="9" t="s">
        <v>97</v>
      </c>
      <c r="AK201" s="9" t="s">
        <v>97</v>
      </c>
      <c r="AL201" s="9" t="s">
        <v>97</v>
      </c>
      <c r="AM201" s="9" t="s">
        <v>98</v>
      </c>
      <c r="AN201" s="9"/>
      <c r="AO201" s="9"/>
      <c r="AP201" s="9"/>
      <c r="AQ201" s="9"/>
      <c r="AR201" s="9"/>
      <c r="AS201" s="9"/>
      <c r="AT201" s="9"/>
      <c r="AU201" s="9"/>
      <c r="AV201" s="9"/>
      <c r="AW201" s="9"/>
      <c r="AX201" s="9"/>
      <c r="AY201" s="9"/>
      <c r="AZ201" s="9"/>
      <c r="BA201" s="9"/>
      <c r="BB201" s="9"/>
      <c r="BC201" s="9"/>
      <c r="BD201" s="9"/>
    </row>
    <row r="202" ht="15.75" customHeight="1">
      <c r="A202" s="9" t="s">
        <v>1712</v>
      </c>
      <c r="B202" s="9" t="s">
        <v>81</v>
      </c>
      <c r="C202" s="9"/>
      <c r="D202" s="9"/>
      <c r="E202" s="9"/>
      <c r="F202" s="9"/>
      <c r="G202" s="9"/>
      <c r="H202" s="9"/>
      <c r="I202" s="9"/>
      <c r="J202" s="9"/>
      <c r="K202" s="9"/>
      <c r="L202" s="9"/>
      <c r="M202" s="9"/>
      <c r="N202" s="9"/>
      <c r="O202" s="9"/>
      <c r="P202" s="9"/>
      <c r="Q202" s="9"/>
      <c r="R202" s="9"/>
      <c r="S202" s="9" t="s">
        <v>2295</v>
      </c>
      <c r="T202" s="9"/>
      <c r="U202" s="9" t="s">
        <v>85</v>
      </c>
      <c r="V202" s="9" t="s">
        <v>2296</v>
      </c>
      <c r="W202" s="9" t="s">
        <v>87</v>
      </c>
      <c r="X202" s="9" t="s">
        <v>2297</v>
      </c>
      <c r="Y202" s="9"/>
      <c r="Z202" s="9" t="s">
        <v>2298</v>
      </c>
      <c r="AA202" s="9" t="s">
        <v>2299</v>
      </c>
      <c r="AB202" s="9" t="s">
        <v>2300</v>
      </c>
      <c r="AC202" s="9"/>
      <c r="AD202" s="9" t="s">
        <v>2301</v>
      </c>
      <c r="AE202" s="9" t="s">
        <v>1712</v>
      </c>
      <c r="AF202" s="9" t="s">
        <v>2306</v>
      </c>
      <c r="AG202" s="37"/>
      <c r="AH202" s="37"/>
      <c r="AI202" s="9" t="s">
        <v>317</v>
      </c>
      <c r="AJ202" s="9" t="s">
        <v>97</v>
      </c>
      <c r="AK202" s="9" t="s">
        <v>97</v>
      </c>
      <c r="AL202" s="9" t="s">
        <v>97</v>
      </c>
      <c r="AM202" s="9" t="s">
        <v>98</v>
      </c>
      <c r="AN202" s="9"/>
      <c r="AO202" s="9"/>
      <c r="AP202" s="9"/>
      <c r="AQ202" s="9"/>
      <c r="AR202" s="9"/>
      <c r="AS202" s="9"/>
      <c r="AT202" s="9"/>
      <c r="AU202" s="9"/>
      <c r="AV202" s="9"/>
      <c r="AW202" s="9"/>
      <c r="AX202" s="9"/>
      <c r="AY202" s="9"/>
      <c r="AZ202" s="9"/>
      <c r="BA202" s="9"/>
      <c r="BB202" s="9"/>
      <c r="BC202" s="9"/>
      <c r="BD202" s="9"/>
    </row>
    <row r="203" ht="15.75" customHeight="1">
      <c r="A203" s="9" t="s">
        <v>560</v>
      </c>
      <c r="B203" s="9" t="s">
        <v>81</v>
      </c>
      <c r="C203" s="9"/>
      <c r="D203" s="9"/>
      <c r="E203" s="9" t="s">
        <v>82</v>
      </c>
      <c r="F203" s="9"/>
      <c r="G203" s="9"/>
      <c r="H203" s="9"/>
      <c r="I203" s="9"/>
      <c r="J203" s="9"/>
      <c r="K203" s="9"/>
      <c r="L203" s="9"/>
      <c r="M203" s="9"/>
      <c r="N203" s="9"/>
      <c r="O203" s="9"/>
      <c r="P203" s="9"/>
      <c r="Q203" s="9"/>
      <c r="R203" s="9"/>
      <c r="S203" s="9" t="s">
        <v>2310</v>
      </c>
      <c r="T203" s="9"/>
      <c r="U203" s="9" t="s">
        <v>85</v>
      </c>
      <c r="V203" s="9" t="s">
        <v>2313</v>
      </c>
      <c r="W203" s="9" t="s">
        <v>87</v>
      </c>
      <c r="X203" s="9" t="s">
        <v>2314</v>
      </c>
      <c r="Y203" s="9" t="s">
        <v>2315</v>
      </c>
      <c r="Z203" s="9" t="s">
        <v>2316</v>
      </c>
      <c r="AA203" s="9" t="s">
        <v>2317</v>
      </c>
      <c r="AB203" s="9" t="s">
        <v>2318</v>
      </c>
      <c r="AC203" s="9"/>
      <c r="AD203" s="9" t="s">
        <v>2319</v>
      </c>
      <c r="AE203" s="9" t="s">
        <v>560</v>
      </c>
      <c r="AF203" s="9" t="s">
        <v>2320</v>
      </c>
      <c r="AG203" s="37"/>
      <c r="AH203" s="37"/>
      <c r="AI203" s="9" t="s">
        <v>124</v>
      </c>
      <c r="AJ203" s="9" t="s">
        <v>97</v>
      </c>
      <c r="AK203" s="9" t="s">
        <v>97</v>
      </c>
      <c r="AL203" s="9" t="s">
        <v>229</v>
      </c>
      <c r="AM203" s="9" t="s">
        <v>98</v>
      </c>
      <c r="AN203" s="9"/>
      <c r="AO203" s="9"/>
      <c r="AP203" s="9"/>
      <c r="AQ203" s="9"/>
      <c r="AR203" s="9"/>
      <c r="AS203" s="9"/>
      <c r="AT203" s="9"/>
      <c r="AU203" s="9"/>
      <c r="AV203" s="9"/>
      <c r="AW203" s="9"/>
      <c r="AX203" s="9"/>
      <c r="AY203" s="9"/>
      <c r="AZ203" s="9"/>
      <c r="BA203" s="9"/>
      <c r="BB203" s="9"/>
      <c r="BC203" s="9"/>
      <c r="BD203" s="9"/>
    </row>
    <row r="204" ht="15.75" customHeight="1">
      <c r="A204" s="9" t="s">
        <v>80</v>
      </c>
      <c r="B204" s="9" t="s">
        <v>81</v>
      </c>
      <c r="C204" s="9"/>
      <c r="D204" s="9"/>
      <c r="E204" s="9"/>
      <c r="F204" s="9"/>
      <c r="G204" s="9"/>
      <c r="H204" s="9"/>
      <c r="I204" s="9"/>
      <c r="J204" s="9"/>
      <c r="K204" s="9"/>
      <c r="L204" s="9"/>
      <c r="M204" s="9"/>
      <c r="N204" s="9"/>
      <c r="O204" s="9"/>
      <c r="P204" s="9"/>
      <c r="Q204" s="9"/>
      <c r="R204" s="9"/>
      <c r="S204" s="9" t="s">
        <v>2325</v>
      </c>
      <c r="T204" s="9"/>
      <c r="U204" s="9" t="s">
        <v>85</v>
      </c>
      <c r="V204" s="9" t="s">
        <v>2326</v>
      </c>
      <c r="W204" s="9" t="s">
        <v>87</v>
      </c>
      <c r="X204" s="9" t="s">
        <v>2327</v>
      </c>
      <c r="Y204" s="9" t="s">
        <v>2328</v>
      </c>
      <c r="Z204" s="9" t="s">
        <v>2329</v>
      </c>
      <c r="AA204" s="9" t="s">
        <v>2330</v>
      </c>
      <c r="AB204" s="9"/>
      <c r="AC204" s="9"/>
      <c r="AD204" s="9" t="s">
        <v>2331</v>
      </c>
      <c r="AE204" s="9" t="s">
        <v>80</v>
      </c>
      <c r="AF204" s="9" t="s">
        <v>2332</v>
      </c>
      <c r="AG204" s="37"/>
      <c r="AH204" s="37"/>
      <c r="AI204" s="9" t="s">
        <v>97</v>
      </c>
      <c r="AJ204" s="9" t="s">
        <v>97</v>
      </c>
      <c r="AK204" s="9" t="s">
        <v>97</v>
      </c>
      <c r="AL204" s="9" t="s">
        <v>97</v>
      </c>
      <c r="AM204" s="9" t="s">
        <v>98</v>
      </c>
      <c r="AN204" s="9"/>
      <c r="AO204" s="9"/>
      <c r="AP204" s="9"/>
      <c r="AQ204" s="9"/>
      <c r="AR204" s="9"/>
      <c r="AS204" s="9"/>
      <c r="AT204" s="9"/>
      <c r="AU204" s="9"/>
      <c r="AV204" s="9"/>
      <c r="AW204" s="9"/>
      <c r="AX204" s="9"/>
      <c r="AY204" s="9"/>
      <c r="AZ204" s="9"/>
      <c r="BA204" s="9"/>
      <c r="BB204" s="9"/>
      <c r="BC204" s="9"/>
      <c r="BD204" s="9"/>
    </row>
    <row r="205" ht="15.75" customHeight="1">
      <c r="A205" s="9" t="s">
        <v>261</v>
      </c>
      <c r="B205" s="9" t="s">
        <v>81</v>
      </c>
      <c r="C205" s="9"/>
      <c r="D205" s="9"/>
      <c r="E205" s="9"/>
      <c r="F205" s="9"/>
      <c r="G205" s="9"/>
      <c r="H205" s="9"/>
      <c r="I205" s="9"/>
      <c r="J205" s="9"/>
      <c r="K205" s="9"/>
      <c r="L205" s="9"/>
      <c r="M205" s="9"/>
      <c r="N205" s="9"/>
      <c r="O205" s="9"/>
      <c r="P205" s="9"/>
      <c r="Q205" s="9"/>
      <c r="R205" s="9" t="s">
        <v>147</v>
      </c>
      <c r="S205" s="9" t="s">
        <v>2187</v>
      </c>
      <c r="T205" s="9"/>
      <c r="U205" s="9" t="s">
        <v>85</v>
      </c>
      <c r="V205" s="9" t="s">
        <v>2334</v>
      </c>
      <c r="W205" s="9" t="s">
        <v>87</v>
      </c>
      <c r="X205" s="9" t="s">
        <v>2189</v>
      </c>
      <c r="Y205" s="9" t="s">
        <v>2335</v>
      </c>
      <c r="Z205" s="9" t="s">
        <v>2191</v>
      </c>
      <c r="AA205" s="9" t="s">
        <v>2192</v>
      </c>
      <c r="AB205" s="9" t="s">
        <v>2194</v>
      </c>
      <c r="AC205" s="9"/>
      <c r="AD205" s="9" t="s">
        <v>761</v>
      </c>
      <c r="AE205" s="9" t="s">
        <v>261</v>
      </c>
      <c r="AF205" s="9" t="s">
        <v>2195</v>
      </c>
      <c r="AG205" s="37"/>
      <c r="AH205" s="37"/>
      <c r="AI205" s="9" t="s">
        <v>108</v>
      </c>
      <c r="AJ205" s="9" t="s">
        <v>97</v>
      </c>
      <c r="AK205" s="9" t="s">
        <v>97</v>
      </c>
      <c r="AL205" s="9" t="s">
        <v>97</v>
      </c>
      <c r="AM205" s="9" t="s">
        <v>98</v>
      </c>
      <c r="AN205" s="9"/>
      <c r="AO205" s="9"/>
      <c r="AP205" s="9"/>
      <c r="AQ205" s="9"/>
      <c r="AR205" s="9"/>
      <c r="AS205" s="9"/>
      <c r="AT205" s="9"/>
      <c r="AU205" s="9"/>
      <c r="AV205" s="9"/>
      <c r="AW205" s="9"/>
      <c r="AX205" s="9"/>
      <c r="AY205" s="9"/>
      <c r="AZ205" s="9"/>
      <c r="BA205" s="9"/>
      <c r="BB205" s="9"/>
      <c r="BC205" s="9"/>
      <c r="BD205" s="9"/>
    </row>
    <row r="206" ht="15.75" customHeight="1">
      <c r="A206" s="9" t="s">
        <v>512</v>
      </c>
      <c r="B206" s="9" t="s">
        <v>81</v>
      </c>
      <c r="C206" s="9"/>
      <c r="D206" s="9"/>
      <c r="E206" s="9" t="s">
        <v>82</v>
      </c>
      <c r="F206" s="9"/>
      <c r="G206" s="9"/>
      <c r="H206" s="9"/>
      <c r="I206" s="9"/>
      <c r="J206" s="9"/>
      <c r="K206" s="9"/>
      <c r="L206" s="9"/>
      <c r="M206" s="9"/>
      <c r="N206" s="9"/>
      <c r="O206" s="9"/>
      <c r="P206" s="9"/>
      <c r="Q206" s="9"/>
      <c r="R206" s="9"/>
      <c r="S206" s="9" t="s">
        <v>1342</v>
      </c>
      <c r="T206" s="9"/>
      <c r="U206" s="9" t="s">
        <v>85</v>
      </c>
      <c r="V206" s="9" t="s">
        <v>2342</v>
      </c>
      <c r="W206" s="9" t="s">
        <v>87</v>
      </c>
      <c r="X206" s="9" t="s">
        <v>1344</v>
      </c>
      <c r="Y206" s="9" t="s">
        <v>2343</v>
      </c>
      <c r="Z206" s="9" t="s">
        <v>1346</v>
      </c>
      <c r="AA206" s="9" t="s">
        <v>1347</v>
      </c>
      <c r="AB206" s="9"/>
      <c r="AC206" s="9"/>
      <c r="AD206" s="9" t="s">
        <v>1348</v>
      </c>
      <c r="AE206" s="9" t="s">
        <v>512</v>
      </c>
      <c r="AF206" s="9" t="s">
        <v>1349</v>
      </c>
      <c r="AG206" s="37"/>
      <c r="AH206" s="37"/>
      <c r="AI206" s="9" t="s">
        <v>1350</v>
      </c>
      <c r="AJ206" s="9" t="s">
        <v>145</v>
      </c>
      <c r="AK206" s="9" t="s">
        <v>126</v>
      </c>
      <c r="AL206" s="9" t="s">
        <v>229</v>
      </c>
      <c r="AM206" s="9" t="s">
        <v>98</v>
      </c>
      <c r="AN206" s="9"/>
      <c r="AO206" s="9"/>
      <c r="AP206" s="9"/>
      <c r="AQ206" s="9"/>
      <c r="AR206" s="9"/>
      <c r="AS206" s="9"/>
      <c r="AT206" s="9"/>
      <c r="AU206" s="9"/>
      <c r="AV206" s="9"/>
      <c r="AW206" s="9"/>
      <c r="AX206" s="9"/>
      <c r="AY206" s="9"/>
      <c r="AZ206" s="9"/>
      <c r="BA206" s="9"/>
      <c r="BB206" s="9"/>
      <c r="BC206" s="9"/>
      <c r="BD206" s="9"/>
    </row>
    <row r="207" ht="15.75" customHeight="1">
      <c r="A207" s="9" t="s">
        <v>560</v>
      </c>
      <c r="B207" s="9" t="s">
        <v>81</v>
      </c>
      <c r="C207" s="9"/>
      <c r="D207" s="9"/>
      <c r="E207" s="9" t="s">
        <v>82</v>
      </c>
      <c r="F207" s="9"/>
      <c r="G207" s="9"/>
      <c r="H207" s="9"/>
      <c r="I207" s="9"/>
      <c r="J207" s="9"/>
      <c r="K207" s="9"/>
      <c r="L207" s="9"/>
      <c r="M207" s="9"/>
      <c r="N207" s="9"/>
      <c r="O207" s="9"/>
      <c r="P207" s="9"/>
      <c r="Q207" s="9"/>
      <c r="R207" s="9"/>
      <c r="S207" s="9" t="s">
        <v>2344</v>
      </c>
      <c r="T207" s="9"/>
      <c r="U207" s="9" t="s">
        <v>85</v>
      </c>
      <c r="V207" s="9" t="s">
        <v>2345</v>
      </c>
      <c r="W207" s="9" t="s">
        <v>87</v>
      </c>
      <c r="X207" s="9" t="s">
        <v>2346</v>
      </c>
      <c r="Y207" s="9" t="s">
        <v>2347</v>
      </c>
      <c r="Z207" s="9" t="s">
        <v>2348</v>
      </c>
      <c r="AA207" s="9" t="s">
        <v>2349</v>
      </c>
      <c r="AB207" s="9"/>
      <c r="AC207" s="9"/>
      <c r="AD207" s="9" t="s">
        <v>2350</v>
      </c>
      <c r="AE207" s="9" t="s">
        <v>560</v>
      </c>
      <c r="AF207" s="9" t="s">
        <v>2351</v>
      </c>
      <c r="AG207" s="37"/>
      <c r="AH207" s="37"/>
      <c r="AI207" s="9" t="s">
        <v>686</v>
      </c>
      <c r="AJ207" s="9" t="s">
        <v>396</v>
      </c>
      <c r="AK207" s="9" t="s">
        <v>97</v>
      </c>
      <c r="AL207" s="9" t="s">
        <v>97</v>
      </c>
      <c r="AM207" s="9" t="s">
        <v>98</v>
      </c>
      <c r="AN207" s="9"/>
      <c r="AO207" s="9"/>
      <c r="AP207" s="9"/>
      <c r="AQ207" s="9"/>
      <c r="AR207" s="9"/>
      <c r="AS207" s="9"/>
      <c r="AT207" s="9"/>
      <c r="AU207" s="9"/>
      <c r="AV207" s="9"/>
      <c r="AW207" s="9"/>
      <c r="AX207" s="9"/>
      <c r="AY207" s="9"/>
      <c r="AZ207" s="9"/>
      <c r="BA207" s="9"/>
      <c r="BB207" s="9"/>
      <c r="BC207" s="9"/>
      <c r="BD207" s="9"/>
    </row>
    <row r="208" ht="15.75" customHeight="1">
      <c r="A208" s="9" t="s">
        <v>1461</v>
      </c>
      <c r="B208" s="9" t="s">
        <v>81</v>
      </c>
      <c r="C208" s="9"/>
      <c r="D208" s="9"/>
      <c r="E208" s="9"/>
      <c r="F208" s="9"/>
      <c r="G208" s="9"/>
      <c r="H208" s="9"/>
      <c r="I208" s="9"/>
      <c r="J208" s="9"/>
      <c r="K208" s="9"/>
      <c r="L208" s="9"/>
      <c r="M208" s="9"/>
      <c r="N208" s="9"/>
      <c r="O208" s="9"/>
      <c r="P208" s="9"/>
      <c r="Q208" s="9"/>
      <c r="R208" s="9"/>
      <c r="S208" s="9" t="s">
        <v>2355</v>
      </c>
      <c r="T208" s="9"/>
      <c r="U208" s="9" t="s">
        <v>85</v>
      </c>
      <c r="V208" s="9" t="s">
        <v>2356</v>
      </c>
      <c r="W208" s="9" t="s">
        <v>87</v>
      </c>
      <c r="X208" s="9" t="s">
        <v>2357</v>
      </c>
      <c r="Y208" s="9" t="s">
        <v>2359</v>
      </c>
      <c r="Z208" s="9" t="s">
        <v>2360</v>
      </c>
      <c r="AA208" s="9" t="s">
        <v>2361</v>
      </c>
      <c r="AB208" s="9"/>
      <c r="AC208" s="9"/>
      <c r="AD208" s="9" t="s">
        <v>1480</v>
      </c>
      <c r="AE208" s="9" t="s">
        <v>1461</v>
      </c>
      <c r="AF208" s="9" t="s">
        <v>1481</v>
      </c>
      <c r="AG208" s="37"/>
      <c r="AH208" s="37"/>
      <c r="AI208" s="9" t="s">
        <v>317</v>
      </c>
      <c r="AJ208" s="9" t="s">
        <v>95</v>
      </c>
      <c r="AK208" s="9" t="s">
        <v>97</v>
      </c>
      <c r="AL208" s="9" t="s">
        <v>97</v>
      </c>
      <c r="AM208" s="9" t="s">
        <v>98</v>
      </c>
      <c r="AN208" s="9"/>
      <c r="AO208" s="9"/>
      <c r="AP208" s="9"/>
      <c r="AQ208" s="9"/>
      <c r="AR208" s="9"/>
      <c r="AS208" s="9"/>
      <c r="AT208" s="9"/>
      <c r="AU208" s="9"/>
      <c r="AV208" s="9"/>
      <c r="AW208" s="9"/>
      <c r="AX208" s="9"/>
      <c r="AY208" s="9"/>
      <c r="AZ208" s="9"/>
      <c r="BA208" s="9"/>
      <c r="BB208" s="9"/>
      <c r="BC208" s="9"/>
      <c r="BD208" s="9"/>
    </row>
    <row r="209" ht="15.75" customHeight="1">
      <c r="A209" s="9" t="s">
        <v>337</v>
      </c>
      <c r="B209" s="9" t="s">
        <v>81</v>
      </c>
      <c r="C209" s="9"/>
      <c r="D209" s="9"/>
      <c r="E209" s="9" t="s">
        <v>82</v>
      </c>
      <c r="F209" s="9"/>
      <c r="G209" s="9"/>
      <c r="H209" s="9"/>
      <c r="I209" s="9"/>
      <c r="J209" s="9"/>
      <c r="K209" s="9"/>
      <c r="L209" s="9"/>
      <c r="M209" s="9"/>
      <c r="N209" s="9"/>
      <c r="O209" s="9"/>
      <c r="P209" s="9"/>
      <c r="Q209" s="9"/>
      <c r="R209" s="9"/>
      <c r="S209" s="9" t="s">
        <v>2366</v>
      </c>
      <c r="T209" s="9"/>
      <c r="U209" s="9" t="s">
        <v>85</v>
      </c>
      <c r="V209" s="9" t="s">
        <v>2367</v>
      </c>
      <c r="W209" s="9" t="s">
        <v>87</v>
      </c>
      <c r="X209" s="9" t="s">
        <v>2373</v>
      </c>
      <c r="Y209" s="9" t="s">
        <v>2374</v>
      </c>
      <c r="Z209" s="9" t="s">
        <v>2375</v>
      </c>
      <c r="AA209" s="9" t="s">
        <v>2376</v>
      </c>
      <c r="AB209" s="9"/>
      <c r="AC209" s="9"/>
      <c r="AD209" s="9" t="s">
        <v>194</v>
      </c>
      <c r="AE209" s="9" t="s">
        <v>337</v>
      </c>
      <c r="AF209" s="9" t="s">
        <v>2377</v>
      </c>
      <c r="AG209" s="37"/>
      <c r="AH209" s="37"/>
      <c r="AI209" s="9" t="s">
        <v>317</v>
      </c>
      <c r="AJ209" s="9" t="s">
        <v>97</v>
      </c>
      <c r="AK209" s="9" t="s">
        <v>2378</v>
      </c>
      <c r="AL209" s="9" t="s">
        <v>97</v>
      </c>
      <c r="AM209" s="9" t="s">
        <v>98</v>
      </c>
      <c r="AN209" s="9"/>
      <c r="AO209" s="9"/>
      <c r="AP209" s="9"/>
      <c r="AQ209" s="9"/>
      <c r="AR209" s="9"/>
      <c r="AS209" s="9"/>
      <c r="AT209" s="9"/>
      <c r="AU209" s="9"/>
      <c r="AV209" s="9"/>
      <c r="AW209" s="9"/>
      <c r="AX209" s="9"/>
      <c r="AY209" s="9"/>
      <c r="AZ209" s="9"/>
      <c r="BA209" s="9"/>
      <c r="BB209" s="9"/>
      <c r="BC209" s="9"/>
      <c r="BD209" s="9"/>
    </row>
    <row r="210" ht="15.75" customHeight="1">
      <c r="A210" s="9" t="s">
        <v>252</v>
      </c>
      <c r="B210" s="9" t="s">
        <v>81</v>
      </c>
      <c r="C210" s="9"/>
      <c r="D210" s="9"/>
      <c r="E210" s="9"/>
      <c r="F210" s="9"/>
      <c r="G210" s="9"/>
      <c r="H210" s="9"/>
      <c r="I210" s="9"/>
      <c r="J210" s="9"/>
      <c r="K210" s="9"/>
      <c r="L210" s="9"/>
      <c r="M210" s="9"/>
      <c r="N210" s="9"/>
      <c r="O210" s="9"/>
      <c r="P210" s="9"/>
      <c r="Q210" s="9"/>
      <c r="R210" s="9"/>
      <c r="S210" s="9" t="s">
        <v>1523</v>
      </c>
      <c r="T210" s="9"/>
      <c r="U210" s="9" t="s">
        <v>85</v>
      </c>
      <c r="V210" s="9" t="s">
        <v>2382</v>
      </c>
      <c r="W210" s="9" t="s">
        <v>87</v>
      </c>
      <c r="X210" s="9" t="s">
        <v>2384</v>
      </c>
      <c r="Y210" s="9" t="s">
        <v>2385</v>
      </c>
      <c r="Z210" s="9" t="s">
        <v>2386</v>
      </c>
      <c r="AA210" s="9" t="s">
        <v>2391</v>
      </c>
      <c r="AB210" s="9" t="s">
        <v>2392</v>
      </c>
      <c r="AC210" s="9" t="s">
        <v>187</v>
      </c>
      <c r="AD210" s="9" t="s">
        <v>602</v>
      </c>
      <c r="AE210" s="9" t="s">
        <v>252</v>
      </c>
      <c r="AF210" s="9" t="s">
        <v>2393</v>
      </c>
      <c r="AG210" s="37"/>
      <c r="AH210" s="37"/>
      <c r="AI210" s="9" t="s">
        <v>97</v>
      </c>
      <c r="AJ210" s="9" t="s">
        <v>97</v>
      </c>
      <c r="AK210" s="9" t="s">
        <v>97</v>
      </c>
      <c r="AL210" s="9" t="s">
        <v>97</v>
      </c>
      <c r="AM210" s="9" t="s">
        <v>98</v>
      </c>
      <c r="AN210" s="9"/>
      <c r="AO210" s="9"/>
      <c r="AP210" s="9"/>
      <c r="AQ210" s="9"/>
      <c r="AR210" s="9"/>
      <c r="AS210" s="9"/>
      <c r="AT210" s="9"/>
      <c r="AU210" s="9"/>
      <c r="AV210" s="9"/>
      <c r="AW210" s="9"/>
      <c r="AX210" s="9"/>
      <c r="AY210" s="9"/>
      <c r="AZ210" s="9"/>
      <c r="BA210" s="9"/>
      <c r="BB210" s="9"/>
      <c r="BC210" s="9"/>
      <c r="BD210" s="9"/>
    </row>
    <row r="211" ht="15.75" customHeight="1">
      <c r="A211" s="9" t="s">
        <v>632</v>
      </c>
      <c r="B211" s="9" t="s">
        <v>81</v>
      </c>
      <c r="C211" s="9"/>
      <c r="D211" s="9"/>
      <c r="E211" s="9" t="s">
        <v>82</v>
      </c>
      <c r="F211" s="9"/>
      <c r="G211" s="9"/>
      <c r="H211" s="9"/>
      <c r="I211" s="9"/>
      <c r="J211" s="9"/>
      <c r="K211" s="9"/>
      <c r="L211" s="9"/>
      <c r="M211" s="9"/>
      <c r="N211" s="9"/>
      <c r="O211" s="9"/>
      <c r="P211" s="9"/>
      <c r="Q211" s="9"/>
      <c r="R211" s="9"/>
      <c r="S211" s="9" t="s">
        <v>931</v>
      </c>
      <c r="T211" s="9"/>
      <c r="U211" s="9" t="s">
        <v>115</v>
      </c>
      <c r="V211" s="9" t="s">
        <v>2394</v>
      </c>
      <c r="W211" s="9" t="s">
        <v>87</v>
      </c>
      <c r="X211" s="9" t="s">
        <v>933</v>
      </c>
      <c r="Y211" s="9" t="s">
        <v>2396</v>
      </c>
      <c r="Z211" s="9" t="s">
        <v>935</v>
      </c>
      <c r="AA211" s="9" t="s">
        <v>1357</v>
      </c>
      <c r="AB211" s="9"/>
      <c r="AC211" s="9"/>
      <c r="AD211" s="9" t="s">
        <v>1359</v>
      </c>
      <c r="AE211" s="9" t="s">
        <v>632</v>
      </c>
      <c r="AF211" s="9" t="s">
        <v>640</v>
      </c>
      <c r="AG211" s="37"/>
      <c r="AH211" s="37"/>
      <c r="AI211" s="9" t="s">
        <v>97</v>
      </c>
      <c r="AJ211" s="9" t="s">
        <v>97</v>
      </c>
      <c r="AK211" s="9" t="s">
        <v>97</v>
      </c>
      <c r="AL211" s="9" t="s">
        <v>97</v>
      </c>
      <c r="AM211" s="9" t="s">
        <v>98</v>
      </c>
      <c r="AN211" s="9"/>
      <c r="AO211" s="9"/>
      <c r="AP211" s="9"/>
      <c r="AQ211" s="9"/>
      <c r="AR211" s="9"/>
      <c r="AS211" s="9"/>
      <c r="AT211" s="9"/>
      <c r="AU211" s="9"/>
      <c r="AV211" s="9"/>
      <c r="AW211" s="9"/>
      <c r="AX211" s="9"/>
      <c r="AY211" s="9"/>
      <c r="AZ211" s="9"/>
      <c r="BA211" s="9"/>
      <c r="BB211" s="9"/>
      <c r="BC211" s="9"/>
      <c r="BD211" s="9"/>
    </row>
    <row r="212" ht="15.75" customHeight="1">
      <c r="A212" s="9" t="s">
        <v>111</v>
      </c>
      <c r="B212" s="9" t="s">
        <v>81</v>
      </c>
      <c r="C212" s="9"/>
      <c r="D212" s="9"/>
      <c r="E212" s="9"/>
      <c r="F212" s="9"/>
      <c r="G212" s="9"/>
      <c r="H212" s="9"/>
      <c r="I212" s="9"/>
      <c r="J212" s="9"/>
      <c r="K212" s="9"/>
      <c r="L212" s="9"/>
      <c r="M212" s="9"/>
      <c r="N212" s="9"/>
      <c r="O212" s="9"/>
      <c r="P212" s="9"/>
      <c r="Q212" s="9"/>
      <c r="R212" s="9"/>
      <c r="S212" s="9" t="s">
        <v>2400</v>
      </c>
      <c r="T212" s="9"/>
      <c r="U212" s="9" t="s">
        <v>85</v>
      </c>
      <c r="V212" s="9" t="s">
        <v>2401</v>
      </c>
      <c r="W212" s="9" t="s">
        <v>87</v>
      </c>
      <c r="X212" s="9" t="s">
        <v>2402</v>
      </c>
      <c r="Y212" s="9"/>
      <c r="Z212" s="9" t="s">
        <v>2403</v>
      </c>
      <c r="AA212" s="9" t="s">
        <v>2404</v>
      </c>
      <c r="AB212" s="9" t="s">
        <v>2405</v>
      </c>
      <c r="AC212" s="9"/>
      <c r="AD212" s="9" t="s">
        <v>2406</v>
      </c>
      <c r="AE212" s="9" t="s">
        <v>111</v>
      </c>
      <c r="AF212" s="9" t="s">
        <v>2407</v>
      </c>
      <c r="AG212" s="37"/>
      <c r="AH212" s="37"/>
      <c r="AI212" s="9" t="s">
        <v>97</v>
      </c>
      <c r="AJ212" s="9" t="s">
        <v>97</v>
      </c>
      <c r="AK212" s="9" t="s">
        <v>97</v>
      </c>
      <c r="AL212" s="9" t="s">
        <v>97</v>
      </c>
      <c r="AM212" s="9" t="s">
        <v>98</v>
      </c>
      <c r="AN212" s="9"/>
      <c r="AO212" s="9"/>
      <c r="AP212" s="9"/>
      <c r="AQ212" s="9"/>
      <c r="AR212" s="9"/>
      <c r="AS212" s="9"/>
      <c r="AT212" s="9"/>
      <c r="AU212" s="9"/>
      <c r="AV212" s="9"/>
      <c r="AW212" s="9"/>
      <c r="AX212" s="9"/>
      <c r="AY212" s="9"/>
      <c r="AZ212" s="9"/>
      <c r="BA212" s="9"/>
      <c r="BB212" s="9"/>
      <c r="BC212" s="9"/>
      <c r="BD212" s="9"/>
    </row>
    <row r="213" ht="15.75" customHeight="1">
      <c r="A213" s="9" t="s">
        <v>337</v>
      </c>
      <c r="B213" s="9" t="s">
        <v>81</v>
      </c>
      <c r="C213" s="9"/>
      <c r="D213" s="9"/>
      <c r="E213" s="9" t="s">
        <v>82</v>
      </c>
      <c r="F213" s="9"/>
      <c r="G213" s="9"/>
      <c r="H213" s="9"/>
      <c r="I213" s="9"/>
      <c r="J213" s="9"/>
      <c r="K213" s="9"/>
      <c r="L213" s="9"/>
      <c r="M213" s="9"/>
      <c r="N213" s="9"/>
      <c r="O213" s="9"/>
      <c r="P213" s="9"/>
      <c r="Q213" s="9"/>
      <c r="R213" s="9"/>
      <c r="S213" s="9" t="s">
        <v>2410</v>
      </c>
      <c r="T213" s="9"/>
      <c r="U213" s="9" t="s">
        <v>85</v>
      </c>
      <c r="V213" s="9" t="s">
        <v>2411</v>
      </c>
      <c r="W213" s="9" t="s">
        <v>87</v>
      </c>
      <c r="X213" s="9" t="s">
        <v>2412</v>
      </c>
      <c r="Y213" s="9" t="s">
        <v>2413</v>
      </c>
      <c r="Z213" s="9" t="s">
        <v>2414</v>
      </c>
      <c r="AA213" s="9" t="s">
        <v>2415</v>
      </c>
      <c r="AB213" s="9"/>
      <c r="AC213" s="9"/>
      <c r="AD213" s="9" t="s">
        <v>2416</v>
      </c>
      <c r="AE213" s="9" t="s">
        <v>337</v>
      </c>
      <c r="AF213" s="9" t="s">
        <v>2417</v>
      </c>
      <c r="AG213" s="37"/>
      <c r="AH213" s="37"/>
      <c r="AI213" s="9" t="s">
        <v>317</v>
      </c>
      <c r="AJ213" s="9" t="s">
        <v>97</v>
      </c>
      <c r="AK213" s="9" t="s">
        <v>97</v>
      </c>
      <c r="AL213" s="9" t="s">
        <v>97</v>
      </c>
      <c r="AM213" s="9" t="s">
        <v>98</v>
      </c>
      <c r="AN213" s="9"/>
      <c r="AO213" s="9"/>
      <c r="AP213" s="9"/>
      <c r="AQ213" s="9"/>
      <c r="AR213" s="9"/>
      <c r="AS213" s="9"/>
      <c r="AT213" s="9"/>
      <c r="AU213" s="9"/>
      <c r="AV213" s="9"/>
      <c r="AW213" s="9"/>
      <c r="AX213" s="9"/>
      <c r="AY213" s="9"/>
      <c r="AZ213" s="9"/>
      <c r="BA213" s="9"/>
      <c r="BB213" s="9"/>
      <c r="BC213" s="9"/>
      <c r="BD213" s="9"/>
    </row>
    <row r="214" ht="15.75" customHeight="1">
      <c r="A214" s="9" t="s">
        <v>2424</v>
      </c>
      <c r="B214" s="9" t="s">
        <v>81</v>
      </c>
      <c r="C214" s="9"/>
      <c r="D214" s="9"/>
      <c r="E214" s="9" t="s">
        <v>82</v>
      </c>
      <c r="F214" s="9"/>
      <c r="G214" s="9"/>
      <c r="H214" s="9"/>
      <c r="I214" s="9"/>
      <c r="J214" s="9"/>
      <c r="K214" s="9"/>
      <c r="L214" s="9"/>
      <c r="M214" s="9"/>
      <c r="N214" s="9"/>
      <c r="O214" s="9"/>
      <c r="P214" s="9"/>
      <c r="Q214" s="9"/>
      <c r="R214" s="9"/>
      <c r="S214" s="9" t="s">
        <v>2425</v>
      </c>
      <c r="T214" s="9"/>
      <c r="U214" s="9" t="s">
        <v>85</v>
      </c>
      <c r="V214" s="9" t="s">
        <v>2426</v>
      </c>
      <c r="W214" s="9" t="s">
        <v>87</v>
      </c>
      <c r="X214" s="9" t="s">
        <v>2427</v>
      </c>
      <c r="Y214" s="9" t="s">
        <v>2429</v>
      </c>
      <c r="Z214" s="9" t="s">
        <v>2430</v>
      </c>
      <c r="AA214" s="9" t="s">
        <v>2431</v>
      </c>
      <c r="AB214" s="9"/>
      <c r="AC214" s="9"/>
      <c r="AD214" s="9" t="s">
        <v>2432</v>
      </c>
      <c r="AE214" s="9" t="s">
        <v>2424</v>
      </c>
      <c r="AF214" s="9" t="s">
        <v>2433</v>
      </c>
      <c r="AG214" s="37"/>
      <c r="AH214" s="37"/>
      <c r="AI214" s="9" t="s">
        <v>97</v>
      </c>
      <c r="AJ214" s="9" t="s">
        <v>97</v>
      </c>
      <c r="AK214" s="9" t="s">
        <v>97</v>
      </c>
      <c r="AL214" s="9" t="s">
        <v>97</v>
      </c>
      <c r="AM214" s="9" t="s">
        <v>98</v>
      </c>
      <c r="AN214" s="9"/>
      <c r="AO214" s="9"/>
      <c r="AP214" s="9"/>
      <c r="AQ214" s="9"/>
      <c r="AR214" s="9"/>
      <c r="AS214" s="9"/>
      <c r="AT214" s="9"/>
      <c r="AU214" s="9"/>
      <c r="AV214" s="9"/>
      <c r="AW214" s="9"/>
      <c r="AX214" s="9"/>
      <c r="AY214" s="9"/>
      <c r="AZ214" s="9"/>
      <c r="BA214" s="9"/>
      <c r="BB214" s="9"/>
      <c r="BC214" s="9"/>
      <c r="BD214" s="9"/>
    </row>
    <row r="215" ht="15.75" customHeight="1">
      <c r="A215" s="9" t="s">
        <v>1131</v>
      </c>
      <c r="B215" s="9" t="s">
        <v>81</v>
      </c>
      <c r="C215" s="9"/>
      <c r="D215" s="9"/>
      <c r="E215" s="9" t="s">
        <v>82</v>
      </c>
      <c r="F215" s="9"/>
      <c r="G215" s="9"/>
      <c r="H215" s="9"/>
      <c r="I215" s="9"/>
      <c r="J215" s="9"/>
      <c r="K215" s="9"/>
      <c r="L215" s="9"/>
      <c r="M215" s="9"/>
      <c r="N215" s="9"/>
      <c r="O215" s="9"/>
      <c r="P215" s="9"/>
      <c r="Q215" s="9"/>
      <c r="R215" s="9"/>
      <c r="S215" s="9" t="s">
        <v>1132</v>
      </c>
      <c r="T215" s="9"/>
      <c r="U215" s="9" t="s">
        <v>85</v>
      </c>
      <c r="V215" s="9" t="s">
        <v>2438</v>
      </c>
      <c r="W215" s="9" t="s">
        <v>87</v>
      </c>
      <c r="X215" s="9" t="s">
        <v>1135</v>
      </c>
      <c r="Y215" s="9" t="s">
        <v>2439</v>
      </c>
      <c r="Z215" s="9" t="s">
        <v>1137</v>
      </c>
      <c r="AA215" s="9" t="s">
        <v>2440</v>
      </c>
      <c r="AB215" s="9"/>
      <c r="AC215" s="9"/>
      <c r="AD215" s="9" t="s">
        <v>1140</v>
      </c>
      <c r="AE215" s="9" t="s">
        <v>1131</v>
      </c>
      <c r="AF215" s="9" t="s">
        <v>1141</v>
      </c>
      <c r="AG215" s="37"/>
      <c r="AH215" s="37"/>
      <c r="AI215" s="9" t="s">
        <v>94</v>
      </c>
      <c r="AJ215" s="9" t="s">
        <v>95</v>
      </c>
      <c r="AK215" s="9" t="s">
        <v>454</v>
      </c>
      <c r="AL215" s="9" t="s">
        <v>97</v>
      </c>
      <c r="AM215" s="9" t="s">
        <v>98</v>
      </c>
      <c r="AN215" s="9"/>
      <c r="AO215" s="9"/>
      <c r="AP215" s="9"/>
      <c r="AQ215" s="9"/>
      <c r="AR215" s="9"/>
      <c r="AS215" s="9"/>
      <c r="AT215" s="9"/>
      <c r="AU215" s="9"/>
      <c r="AV215" s="9"/>
      <c r="AW215" s="9"/>
      <c r="AX215" s="9"/>
      <c r="AY215" s="9"/>
      <c r="AZ215" s="9"/>
      <c r="BA215" s="9"/>
      <c r="BB215" s="9"/>
      <c r="BC215" s="9"/>
      <c r="BD215" s="9"/>
    </row>
    <row r="216" ht="15.75" customHeight="1">
      <c r="A216" s="9" t="s">
        <v>1058</v>
      </c>
      <c r="B216" s="9" t="s">
        <v>81</v>
      </c>
      <c r="C216" s="9"/>
      <c r="D216" s="9"/>
      <c r="E216" s="9"/>
      <c r="F216" s="9"/>
      <c r="G216" s="9"/>
      <c r="H216" s="9"/>
      <c r="I216" s="9"/>
      <c r="J216" s="9"/>
      <c r="K216" s="9"/>
      <c r="L216" s="9"/>
      <c r="M216" s="9"/>
      <c r="N216" s="9"/>
      <c r="O216" s="9"/>
      <c r="P216" s="9"/>
      <c r="Q216" s="9"/>
      <c r="R216" s="9"/>
      <c r="S216" s="9" t="s">
        <v>2443</v>
      </c>
      <c r="T216" s="9"/>
      <c r="U216" s="9" t="s">
        <v>85</v>
      </c>
      <c r="V216" s="9" t="s">
        <v>2444</v>
      </c>
      <c r="W216" s="9" t="s">
        <v>87</v>
      </c>
      <c r="X216" s="9" t="s">
        <v>2454</v>
      </c>
      <c r="Y216" s="9" t="s">
        <v>2455</v>
      </c>
      <c r="Z216" s="9" t="s">
        <v>2456</v>
      </c>
      <c r="AA216" s="9" t="s">
        <v>2457</v>
      </c>
      <c r="AB216" s="9"/>
      <c r="AC216" s="9"/>
      <c r="AD216" s="9" t="s">
        <v>1067</v>
      </c>
      <c r="AE216" s="9" t="s">
        <v>1058</v>
      </c>
      <c r="AF216" s="9" t="s">
        <v>1997</v>
      </c>
      <c r="AG216" s="37"/>
      <c r="AH216" s="37"/>
      <c r="AI216" s="9" t="s">
        <v>623</v>
      </c>
      <c r="AJ216" s="9" t="s">
        <v>1148</v>
      </c>
      <c r="AK216" s="9" t="s">
        <v>146</v>
      </c>
      <c r="AL216" s="9" t="s">
        <v>229</v>
      </c>
      <c r="AM216" s="9" t="s">
        <v>98</v>
      </c>
      <c r="AN216" s="9"/>
      <c r="AO216" s="9"/>
      <c r="AP216" s="9"/>
      <c r="AQ216" s="9"/>
      <c r="AR216" s="9"/>
      <c r="AS216" s="9"/>
      <c r="AT216" s="9"/>
      <c r="AU216" s="9"/>
      <c r="AV216" s="9"/>
      <c r="AW216" s="9"/>
      <c r="AX216" s="9"/>
      <c r="AY216" s="9"/>
      <c r="AZ216" s="9"/>
      <c r="BA216" s="9"/>
      <c r="BB216" s="9"/>
      <c r="BC216" s="9"/>
      <c r="BD216" s="9"/>
    </row>
    <row r="217" ht="15.75" customHeight="1">
      <c r="A217" s="9" t="s">
        <v>271</v>
      </c>
      <c r="B217" s="9" t="s">
        <v>81</v>
      </c>
      <c r="C217" s="9"/>
      <c r="D217" s="9"/>
      <c r="E217" s="9" t="s">
        <v>82</v>
      </c>
      <c r="F217" s="9"/>
      <c r="G217" s="9"/>
      <c r="H217" s="9"/>
      <c r="I217" s="9"/>
      <c r="J217" s="9"/>
      <c r="K217" s="9"/>
      <c r="L217" s="9"/>
      <c r="M217" s="9"/>
      <c r="N217" s="9"/>
      <c r="O217" s="9"/>
      <c r="P217" s="9"/>
      <c r="Q217" s="9"/>
      <c r="R217" s="9"/>
      <c r="S217" s="9" t="s">
        <v>2463</v>
      </c>
      <c r="T217" s="9"/>
      <c r="U217" s="9" t="s">
        <v>85</v>
      </c>
      <c r="V217" s="9" t="s">
        <v>2464</v>
      </c>
      <c r="W217" s="9" t="s">
        <v>87</v>
      </c>
      <c r="X217" s="9" t="s">
        <v>2465</v>
      </c>
      <c r="Y217" s="9" t="s">
        <v>2466</v>
      </c>
      <c r="Z217" s="9" t="s">
        <v>2467</v>
      </c>
      <c r="AA217" s="9" t="s">
        <v>2468</v>
      </c>
      <c r="AB217" s="9"/>
      <c r="AC217" s="9"/>
      <c r="AD217" s="9" t="s">
        <v>2469</v>
      </c>
      <c r="AE217" s="9" t="s">
        <v>271</v>
      </c>
      <c r="AF217" s="9" t="s">
        <v>1130</v>
      </c>
      <c r="AG217" s="37"/>
      <c r="AH217" s="37"/>
      <c r="AI217" s="9" t="s">
        <v>206</v>
      </c>
      <c r="AJ217" s="9" t="s">
        <v>97</v>
      </c>
      <c r="AK217" s="9" t="s">
        <v>97</v>
      </c>
      <c r="AL217" s="9" t="s">
        <v>97</v>
      </c>
      <c r="AM217" s="9" t="s">
        <v>98</v>
      </c>
      <c r="AN217" s="9"/>
      <c r="AO217" s="9"/>
      <c r="AP217" s="9"/>
      <c r="AQ217" s="9"/>
      <c r="AR217" s="9"/>
      <c r="AS217" s="9"/>
      <c r="AT217" s="9"/>
      <c r="AU217" s="9"/>
      <c r="AV217" s="9"/>
      <c r="AW217" s="9"/>
      <c r="AX217" s="9"/>
      <c r="AY217" s="9"/>
      <c r="AZ217" s="9"/>
      <c r="BA217" s="9"/>
      <c r="BB217" s="9"/>
      <c r="BC217" s="9"/>
      <c r="BD217" s="9"/>
    </row>
    <row r="218" ht="15.75" customHeight="1">
      <c r="A218" s="9" t="s">
        <v>156</v>
      </c>
      <c r="B218" s="9" t="s">
        <v>81</v>
      </c>
      <c r="C218" s="9"/>
      <c r="D218" s="9"/>
      <c r="E218" s="9" t="s">
        <v>82</v>
      </c>
      <c r="F218" s="9"/>
      <c r="G218" s="9"/>
      <c r="H218" s="9"/>
      <c r="I218" s="9"/>
      <c r="J218" s="9"/>
      <c r="K218" s="9"/>
      <c r="L218" s="9"/>
      <c r="M218" s="9"/>
      <c r="N218" s="9"/>
      <c r="O218" s="9"/>
      <c r="P218" s="9"/>
      <c r="Q218" s="9"/>
      <c r="R218" s="9"/>
      <c r="S218" s="9" t="s">
        <v>157</v>
      </c>
      <c r="T218" s="9"/>
      <c r="U218" s="9" t="s">
        <v>85</v>
      </c>
      <c r="V218" s="9" t="s">
        <v>2472</v>
      </c>
      <c r="W218" s="9" t="s">
        <v>87</v>
      </c>
      <c r="X218" s="9" t="s">
        <v>1615</v>
      </c>
      <c r="Y218" s="9" t="s">
        <v>2473</v>
      </c>
      <c r="Z218" s="9" t="s">
        <v>1617</v>
      </c>
      <c r="AA218" s="9" t="s">
        <v>1618</v>
      </c>
      <c r="AB218" s="9"/>
      <c r="AC218" s="9"/>
      <c r="AD218" s="9" t="s">
        <v>1619</v>
      </c>
      <c r="AE218" s="9" t="s">
        <v>156</v>
      </c>
      <c r="AF218" s="9" t="s">
        <v>1620</v>
      </c>
      <c r="AG218" s="37"/>
      <c r="AH218" s="37"/>
      <c r="AI218" s="9" t="s">
        <v>165</v>
      </c>
      <c r="AJ218" s="9" t="s">
        <v>166</v>
      </c>
      <c r="AK218" s="9" t="s">
        <v>109</v>
      </c>
      <c r="AL218" s="9" t="s">
        <v>167</v>
      </c>
      <c r="AM218" s="9" t="s">
        <v>98</v>
      </c>
      <c r="AN218" s="9"/>
      <c r="AO218" s="9"/>
      <c r="AP218" s="9"/>
      <c r="AQ218" s="9"/>
      <c r="AR218" s="9"/>
      <c r="AS218" s="9"/>
      <c r="AT218" s="9"/>
      <c r="AU218" s="9"/>
      <c r="AV218" s="9"/>
      <c r="AW218" s="9"/>
      <c r="AX218" s="9"/>
      <c r="AY218" s="9"/>
      <c r="AZ218" s="9"/>
      <c r="BA218" s="9"/>
      <c r="BB218" s="9"/>
      <c r="BC218" s="9"/>
      <c r="BD218" s="9"/>
    </row>
    <row r="219" ht="15.75" customHeight="1">
      <c r="A219" s="9" t="s">
        <v>80</v>
      </c>
      <c r="B219" s="9" t="s">
        <v>81</v>
      </c>
      <c r="C219" s="9"/>
      <c r="D219" s="9"/>
      <c r="E219" s="9" t="s">
        <v>82</v>
      </c>
      <c r="F219" s="9"/>
      <c r="G219" s="9"/>
      <c r="H219" s="9"/>
      <c r="I219" s="9"/>
      <c r="J219" s="9"/>
      <c r="K219" s="9"/>
      <c r="L219" s="9"/>
      <c r="M219" s="9"/>
      <c r="N219" s="9"/>
      <c r="O219" s="9"/>
      <c r="P219" s="9"/>
      <c r="Q219" s="9"/>
      <c r="R219" s="9"/>
      <c r="S219" s="9" t="s">
        <v>2269</v>
      </c>
      <c r="T219" s="9"/>
      <c r="U219" s="9" t="s">
        <v>85</v>
      </c>
      <c r="V219" s="9" t="s">
        <v>2482</v>
      </c>
      <c r="W219" s="9" t="s">
        <v>87</v>
      </c>
      <c r="X219" s="9" t="s">
        <v>2272</v>
      </c>
      <c r="Y219" s="9" t="s">
        <v>2484</v>
      </c>
      <c r="Z219" s="9" t="s">
        <v>2274</v>
      </c>
      <c r="AA219" s="9" t="s">
        <v>2485</v>
      </c>
      <c r="AB219" s="9"/>
      <c r="AC219" s="9"/>
      <c r="AD219" s="9" t="s">
        <v>647</v>
      </c>
      <c r="AE219" s="9" t="s">
        <v>80</v>
      </c>
      <c r="AF219" s="9" t="s">
        <v>648</v>
      </c>
      <c r="AG219" s="37"/>
      <c r="AH219" s="37"/>
      <c r="AI219" s="9" t="s">
        <v>396</v>
      </c>
      <c r="AJ219" s="9" t="s">
        <v>166</v>
      </c>
      <c r="AK219" s="9" t="s">
        <v>197</v>
      </c>
      <c r="AL219" s="9" t="s">
        <v>97</v>
      </c>
      <c r="AM219" s="9" t="s">
        <v>98</v>
      </c>
      <c r="AN219" s="9"/>
      <c r="AO219" s="9"/>
      <c r="AP219" s="9"/>
      <c r="AQ219" s="9"/>
      <c r="AR219" s="9"/>
      <c r="AS219" s="9"/>
      <c r="AT219" s="9"/>
      <c r="AU219" s="9"/>
      <c r="AV219" s="9"/>
      <c r="AW219" s="9"/>
      <c r="AX219" s="9"/>
      <c r="AY219" s="9"/>
      <c r="AZ219" s="9"/>
      <c r="BA219" s="9"/>
      <c r="BB219" s="9"/>
      <c r="BC219" s="9"/>
      <c r="BD219" s="9"/>
    </row>
    <row r="220" ht="15.75" customHeight="1">
      <c r="A220" s="9" t="s">
        <v>252</v>
      </c>
      <c r="B220" s="9" t="s">
        <v>81</v>
      </c>
      <c r="C220" s="9"/>
      <c r="D220" s="9"/>
      <c r="E220" s="9"/>
      <c r="F220" s="9"/>
      <c r="G220" s="9"/>
      <c r="H220" s="9"/>
      <c r="I220" s="9"/>
      <c r="J220" s="9"/>
      <c r="K220" s="9"/>
      <c r="L220" s="9"/>
      <c r="M220" s="9"/>
      <c r="N220" s="9"/>
      <c r="O220" s="9"/>
      <c r="P220" s="9"/>
      <c r="Q220" s="9"/>
      <c r="R220" s="9"/>
      <c r="S220" s="9" t="s">
        <v>2488</v>
      </c>
      <c r="T220" s="9"/>
      <c r="U220" s="9" t="s">
        <v>85</v>
      </c>
      <c r="V220" s="9" t="s">
        <v>2489</v>
      </c>
      <c r="W220" s="9" t="s">
        <v>87</v>
      </c>
      <c r="X220" s="9" t="s">
        <v>2490</v>
      </c>
      <c r="Y220" s="9"/>
      <c r="Z220" s="9" t="s">
        <v>2491</v>
      </c>
      <c r="AA220" s="9" t="s">
        <v>2492</v>
      </c>
      <c r="AB220" s="9"/>
      <c r="AC220" s="9" t="s">
        <v>2493</v>
      </c>
      <c r="AD220" s="9" t="s">
        <v>2494</v>
      </c>
      <c r="AE220" s="9" t="s">
        <v>252</v>
      </c>
      <c r="AF220" s="9" t="s">
        <v>2502</v>
      </c>
      <c r="AG220" s="37"/>
      <c r="AH220" s="37"/>
      <c r="AI220" s="9" t="s">
        <v>97</v>
      </c>
      <c r="AJ220" s="9" t="s">
        <v>97</v>
      </c>
      <c r="AK220" s="9" t="s">
        <v>97</v>
      </c>
      <c r="AL220" s="9" t="s">
        <v>97</v>
      </c>
      <c r="AM220" s="9" t="s">
        <v>98</v>
      </c>
      <c r="AN220" s="9"/>
      <c r="AO220" s="9"/>
      <c r="AP220" s="9"/>
      <c r="AQ220" s="9"/>
      <c r="AR220" s="9"/>
      <c r="AS220" s="9"/>
      <c r="AT220" s="9"/>
      <c r="AU220" s="9"/>
      <c r="AV220" s="9"/>
      <c r="AW220" s="9"/>
      <c r="AX220" s="9"/>
      <c r="AY220" s="9"/>
      <c r="AZ220" s="9"/>
      <c r="BA220" s="9"/>
      <c r="BB220" s="9"/>
      <c r="BC220" s="9"/>
      <c r="BD220" s="9"/>
    </row>
    <row r="221" ht="15.75" customHeight="1">
      <c r="A221" s="9" t="s">
        <v>133</v>
      </c>
      <c r="B221" s="9" t="s">
        <v>81</v>
      </c>
      <c r="C221" s="9"/>
      <c r="D221" s="9"/>
      <c r="E221" s="9" t="s">
        <v>82</v>
      </c>
      <c r="F221" s="9"/>
      <c r="G221" s="9"/>
      <c r="H221" s="9"/>
      <c r="I221" s="9"/>
      <c r="J221" s="9"/>
      <c r="K221" s="9"/>
      <c r="L221" s="9"/>
      <c r="M221" s="9"/>
      <c r="N221" s="9"/>
      <c r="O221" s="9"/>
      <c r="P221" s="9"/>
      <c r="Q221" s="9"/>
      <c r="R221" s="9"/>
      <c r="S221" s="9" t="s">
        <v>977</v>
      </c>
      <c r="T221" s="9"/>
      <c r="U221" s="9" t="s">
        <v>85</v>
      </c>
      <c r="V221" s="9" t="s">
        <v>2506</v>
      </c>
      <c r="W221" s="9" t="s">
        <v>87</v>
      </c>
      <c r="X221" s="9" t="s">
        <v>979</v>
      </c>
      <c r="Y221" s="9" t="s">
        <v>2510</v>
      </c>
      <c r="Z221" s="9" t="s">
        <v>981</v>
      </c>
      <c r="AA221" s="9" t="s">
        <v>2511</v>
      </c>
      <c r="AB221" s="9"/>
      <c r="AC221" s="9"/>
      <c r="AD221" s="9" t="s">
        <v>987</v>
      </c>
      <c r="AE221" s="9" t="s">
        <v>133</v>
      </c>
      <c r="AF221" s="9" t="s">
        <v>2512</v>
      </c>
      <c r="AG221" s="37"/>
      <c r="AH221" s="37"/>
      <c r="AI221" s="9" t="s">
        <v>415</v>
      </c>
      <c r="AJ221" s="9" t="s">
        <v>124</v>
      </c>
      <c r="AK221" s="9" t="s">
        <v>416</v>
      </c>
      <c r="AL221" s="9" t="s">
        <v>110</v>
      </c>
      <c r="AM221" s="9" t="s">
        <v>98</v>
      </c>
      <c r="AN221" s="9"/>
      <c r="AO221" s="9"/>
      <c r="AP221" s="9"/>
      <c r="AQ221" s="9"/>
      <c r="AR221" s="9"/>
      <c r="AS221" s="9"/>
      <c r="AT221" s="9"/>
      <c r="AU221" s="9"/>
      <c r="AV221" s="9"/>
      <c r="AW221" s="9"/>
      <c r="AX221" s="9"/>
      <c r="AY221" s="9"/>
      <c r="AZ221" s="9"/>
      <c r="BA221" s="9"/>
      <c r="BB221" s="9"/>
      <c r="BC221" s="9"/>
      <c r="BD221" s="9"/>
    </row>
    <row r="222" ht="15.75" customHeight="1">
      <c r="A222" s="9" t="s">
        <v>99</v>
      </c>
      <c r="B222" s="9" t="s">
        <v>81</v>
      </c>
      <c r="C222" s="9"/>
      <c r="D222" s="9"/>
      <c r="E222" s="9"/>
      <c r="F222" s="9"/>
      <c r="G222" s="9"/>
      <c r="H222" s="9"/>
      <c r="I222" s="9"/>
      <c r="J222" s="9"/>
      <c r="K222" s="9"/>
      <c r="L222" s="9"/>
      <c r="M222" s="9"/>
      <c r="N222" s="9"/>
      <c r="O222" s="9"/>
      <c r="P222" s="9"/>
      <c r="Q222" s="9"/>
      <c r="R222" s="9" t="s">
        <v>147</v>
      </c>
      <c r="S222" s="9" t="s">
        <v>2516</v>
      </c>
      <c r="T222" s="9"/>
      <c r="U222" s="9" t="s">
        <v>115</v>
      </c>
      <c r="V222" s="9" t="s">
        <v>2517</v>
      </c>
      <c r="W222" s="9" t="s">
        <v>87</v>
      </c>
      <c r="X222" s="9" t="s">
        <v>2518</v>
      </c>
      <c r="Y222" s="9" t="s">
        <v>2519</v>
      </c>
      <c r="Z222" s="9" t="s">
        <v>2520</v>
      </c>
      <c r="AA222" s="9" t="s">
        <v>2521</v>
      </c>
      <c r="AB222" s="9"/>
      <c r="AC222" s="9"/>
      <c r="AD222" s="9" t="s">
        <v>2153</v>
      </c>
      <c r="AE222" s="9" t="s">
        <v>99</v>
      </c>
      <c r="AF222" s="9" t="s">
        <v>2522</v>
      </c>
      <c r="AG222" s="37"/>
      <c r="AH222" s="37"/>
      <c r="AI222" s="9" t="s">
        <v>97</v>
      </c>
      <c r="AJ222" s="9" t="s">
        <v>97</v>
      </c>
      <c r="AK222" s="9" t="s">
        <v>97</v>
      </c>
      <c r="AL222" s="9" t="s">
        <v>97</v>
      </c>
      <c r="AM222" s="9" t="s">
        <v>98</v>
      </c>
      <c r="AN222" s="9"/>
      <c r="AO222" s="9"/>
      <c r="AP222" s="9"/>
      <c r="AQ222" s="9"/>
      <c r="AR222" s="9"/>
      <c r="AS222" s="9"/>
      <c r="AT222" s="9"/>
      <c r="AU222" s="9"/>
      <c r="AV222" s="9"/>
      <c r="AW222" s="9"/>
      <c r="AX222" s="9"/>
      <c r="AY222" s="9"/>
      <c r="AZ222" s="9"/>
      <c r="BA222" s="9"/>
      <c r="BB222" s="9"/>
      <c r="BC222" s="9"/>
      <c r="BD222" s="9"/>
    </row>
    <row r="223" ht="15.75" customHeight="1">
      <c r="A223" s="9" t="s">
        <v>1712</v>
      </c>
      <c r="B223" s="9" t="s">
        <v>81</v>
      </c>
      <c r="C223" s="9"/>
      <c r="D223" s="9"/>
      <c r="E223" s="9" t="s">
        <v>82</v>
      </c>
      <c r="F223" s="9"/>
      <c r="G223" s="9"/>
      <c r="H223" s="9"/>
      <c r="I223" s="9"/>
      <c r="J223" s="9"/>
      <c r="K223" s="9"/>
      <c r="L223" s="9"/>
      <c r="M223" s="9"/>
      <c r="N223" s="9"/>
      <c r="O223" s="9"/>
      <c r="P223" s="9"/>
      <c r="Q223" s="9"/>
      <c r="R223" s="9"/>
      <c r="S223" s="9" t="s">
        <v>1713</v>
      </c>
      <c r="T223" s="9"/>
      <c r="U223" s="9" t="s">
        <v>85</v>
      </c>
      <c r="V223" s="9" t="s">
        <v>2527</v>
      </c>
      <c r="W223" s="9" t="s">
        <v>87</v>
      </c>
      <c r="X223" s="9" t="s">
        <v>1717</v>
      </c>
      <c r="Y223" s="9" t="s">
        <v>2528</v>
      </c>
      <c r="Z223" s="9" t="s">
        <v>1719</v>
      </c>
      <c r="AA223" s="9" t="s">
        <v>1720</v>
      </c>
      <c r="AB223" s="9"/>
      <c r="AC223" s="9"/>
      <c r="AD223" s="9" t="s">
        <v>1721</v>
      </c>
      <c r="AE223" s="9" t="s">
        <v>1712</v>
      </c>
      <c r="AF223" s="9" t="s">
        <v>1722</v>
      </c>
      <c r="AG223" s="37"/>
      <c r="AH223" s="37"/>
      <c r="AI223" s="9" t="s">
        <v>676</v>
      </c>
      <c r="AJ223" s="9" t="s">
        <v>97</v>
      </c>
      <c r="AK223" s="9" t="s">
        <v>416</v>
      </c>
      <c r="AL223" s="9" t="s">
        <v>97</v>
      </c>
      <c r="AM223" s="9" t="s">
        <v>98</v>
      </c>
      <c r="AN223" s="9"/>
      <c r="AO223" s="9"/>
      <c r="AP223" s="9"/>
      <c r="AQ223" s="9"/>
      <c r="AR223" s="9"/>
      <c r="AS223" s="9"/>
      <c r="AT223" s="9"/>
      <c r="AU223" s="9"/>
      <c r="AV223" s="9"/>
      <c r="AW223" s="9"/>
      <c r="AX223" s="9"/>
      <c r="AY223" s="9"/>
      <c r="AZ223" s="9"/>
      <c r="BA223" s="9"/>
      <c r="BB223" s="9"/>
      <c r="BC223" s="9"/>
      <c r="BD223" s="9"/>
    </row>
    <row r="224" ht="15.75" customHeight="1">
      <c r="A224" s="9" t="s">
        <v>99</v>
      </c>
      <c r="B224" s="9" t="s">
        <v>81</v>
      </c>
      <c r="C224" s="9"/>
      <c r="D224" s="9"/>
      <c r="E224" s="9" t="s">
        <v>82</v>
      </c>
      <c r="F224" s="9"/>
      <c r="G224" s="9"/>
      <c r="H224" s="9"/>
      <c r="I224" s="9"/>
      <c r="J224" s="9"/>
      <c r="K224" s="9"/>
      <c r="L224" s="9"/>
      <c r="M224" s="9"/>
      <c r="N224" s="9"/>
      <c r="O224" s="9"/>
      <c r="P224" s="9"/>
      <c r="Q224" s="9"/>
      <c r="R224" s="9"/>
      <c r="S224" s="9" t="s">
        <v>2535</v>
      </c>
      <c r="T224" s="9"/>
      <c r="U224" s="9" t="s">
        <v>85</v>
      </c>
      <c r="V224" s="9" t="s">
        <v>2536</v>
      </c>
      <c r="W224" s="9" t="s">
        <v>87</v>
      </c>
      <c r="X224" s="9" t="s">
        <v>2537</v>
      </c>
      <c r="Y224" s="9" t="s">
        <v>2538</v>
      </c>
      <c r="Z224" s="9" t="s">
        <v>2539</v>
      </c>
      <c r="AA224" s="9" t="s">
        <v>2540</v>
      </c>
      <c r="AB224" s="9" t="s">
        <v>187</v>
      </c>
      <c r="AC224" s="9" t="s">
        <v>187</v>
      </c>
      <c r="AD224" s="9" t="s">
        <v>963</v>
      </c>
      <c r="AE224" s="9" t="s">
        <v>99</v>
      </c>
      <c r="AF224" s="9" t="s">
        <v>2541</v>
      </c>
      <c r="AG224" s="37"/>
      <c r="AH224" s="37"/>
      <c r="AI224" s="9" t="s">
        <v>1350</v>
      </c>
      <c r="AJ224" s="9" t="s">
        <v>94</v>
      </c>
      <c r="AK224" s="9" t="s">
        <v>126</v>
      </c>
      <c r="AL224" s="9" t="s">
        <v>97</v>
      </c>
      <c r="AM224" s="9" t="s">
        <v>98</v>
      </c>
      <c r="AN224" s="9"/>
      <c r="AO224" s="9"/>
      <c r="AP224" s="9"/>
      <c r="AQ224" s="9"/>
      <c r="AR224" s="9"/>
      <c r="AS224" s="9"/>
      <c r="AT224" s="9"/>
      <c r="AU224" s="9"/>
      <c r="AV224" s="9"/>
      <c r="AW224" s="9"/>
      <c r="AX224" s="9"/>
      <c r="AY224" s="9"/>
      <c r="AZ224" s="9"/>
      <c r="BA224" s="9"/>
      <c r="BB224" s="9"/>
      <c r="BC224" s="9"/>
      <c r="BD224" s="9"/>
    </row>
    <row r="225" ht="26.25" customHeight="1">
      <c r="A225" s="9" t="s">
        <v>2542</v>
      </c>
      <c r="B225" s="9" t="s">
        <v>81</v>
      </c>
      <c r="C225" s="9"/>
      <c r="D225" s="9"/>
      <c r="E225" s="9"/>
      <c r="F225" s="9"/>
      <c r="G225" s="9"/>
      <c r="H225" s="9"/>
      <c r="I225" s="9"/>
      <c r="J225" s="9"/>
      <c r="K225" s="9"/>
      <c r="L225" s="9"/>
      <c r="M225" s="9"/>
      <c r="N225" s="9"/>
      <c r="O225" s="9"/>
      <c r="P225" s="9"/>
      <c r="Q225" s="9"/>
      <c r="R225" s="9"/>
      <c r="S225" s="29" t="s">
        <v>2543</v>
      </c>
      <c r="T225" s="9"/>
      <c r="U225" s="9" t="s">
        <v>85</v>
      </c>
      <c r="V225" s="9" t="s">
        <v>2544</v>
      </c>
      <c r="W225" s="9" t="s">
        <v>87</v>
      </c>
      <c r="X225" s="9" t="s">
        <v>2545</v>
      </c>
      <c r="Y225" s="9"/>
      <c r="Z225" s="9" t="s">
        <v>2546</v>
      </c>
      <c r="AA225" s="9" t="s">
        <v>2547</v>
      </c>
      <c r="AB225" s="9"/>
      <c r="AC225" s="9" t="s">
        <v>2549</v>
      </c>
      <c r="AD225" s="9" t="s">
        <v>2550</v>
      </c>
      <c r="AE225" s="9" t="s">
        <v>2542</v>
      </c>
      <c r="AF225" s="9" t="s">
        <v>2551</v>
      </c>
      <c r="AG225" s="37"/>
      <c r="AH225" s="37"/>
      <c r="AI225" s="9" t="s">
        <v>97</v>
      </c>
      <c r="AJ225" s="9" t="s">
        <v>97</v>
      </c>
      <c r="AK225" s="9" t="s">
        <v>97</v>
      </c>
      <c r="AL225" s="9" t="s">
        <v>97</v>
      </c>
      <c r="AM225" s="9" t="s">
        <v>98</v>
      </c>
      <c r="AN225" s="9"/>
      <c r="AO225" s="9"/>
      <c r="AP225" s="9"/>
      <c r="AQ225" s="9"/>
      <c r="AR225" s="9"/>
      <c r="AS225" s="9"/>
      <c r="AT225" s="9"/>
      <c r="AU225" s="9"/>
      <c r="AV225" s="9"/>
      <c r="AW225" s="9"/>
      <c r="AX225" s="9"/>
      <c r="AY225" s="9"/>
      <c r="AZ225" s="9"/>
      <c r="BA225" s="9"/>
      <c r="BB225" s="9"/>
      <c r="BC225" s="9"/>
      <c r="BD225" s="9"/>
    </row>
    <row r="226" ht="15.75" customHeight="1">
      <c r="A226" s="9" t="s">
        <v>133</v>
      </c>
      <c r="B226" s="9" t="s">
        <v>81</v>
      </c>
      <c r="C226" s="9"/>
      <c r="D226" s="9" t="s">
        <v>207</v>
      </c>
      <c r="E226" s="9" t="s">
        <v>82</v>
      </c>
      <c r="F226" s="9" t="s">
        <v>169</v>
      </c>
      <c r="G226" s="9"/>
      <c r="H226" s="9"/>
      <c r="I226" s="9"/>
      <c r="J226" s="9"/>
      <c r="K226" s="9"/>
      <c r="L226" s="9"/>
      <c r="M226" s="9"/>
      <c r="N226" s="9"/>
      <c r="O226" s="9"/>
      <c r="P226" s="9"/>
      <c r="Q226" s="9"/>
      <c r="R226" s="9"/>
      <c r="S226" s="9" t="s">
        <v>2557</v>
      </c>
      <c r="T226" s="9"/>
      <c r="U226" s="9" t="s">
        <v>115</v>
      </c>
      <c r="V226" s="9" t="s">
        <v>2561</v>
      </c>
      <c r="W226" s="9" t="s">
        <v>87</v>
      </c>
      <c r="X226" s="9" t="s">
        <v>2562</v>
      </c>
      <c r="Y226" s="9" t="s">
        <v>2563</v>
      </c>
      <c r="Z226" s="9" t="s">
        <v>2564</v>
      </c>
      <c r="AA226" s="9" t="s">
        <v>2565</v>
      </c>
      <c r="AB226" s="9"/>
      <c r="AC226" s="9"/>
      <c r="AD226" s="9" t="s">
        <v>154</v>
      </c>
      <c r="AE226" s="9" t="s">
        <v>133</v>
      </c>
      <c r="AF226" s="9" t="s">
        <v>155</v>
      </c>
      <c r="AG226" s="37"/>
      <c r="AH226" s="37"/>
      <c r="AI226" s="9" t="s">
        <v>165</v>
      </c>
      <c r="AJ226" s="9" t="s">
        <v>108</v>
      </c>
      <c r="AK226" s="9" t="s">
        <v>251</v>
      </c>
      <c r="AL226" s="9" t="s">
        <v>229</v>
      </c>
      <c r="AM226" s="9" t="s">
        <v>98</v>
      </c>
      <c r="AN226" s="9"/>
      <c r="AO226" s="9"/>
      <c r="AP226" s="9"/>
      <c r="AQ226" s="9"/>
      <c r="AR226" s="9"/>
      <c r="AS226" s="9"/>
      <c r="AT226" s="9"/>
      <c r="AU226" s="9"/>
      <c r="AV226" s="9"/>
      <c r="AW226" s="9"/>
      <c r="AX226" s="9"/>
      <c r="AY226" s="9"/>
      <c r="AZ226" s="9"/>
      <c r="BA226" s="9"/>
      <c r="BB226" s="9"/>
      <c r="BC226" s="9"/>
      <c r="BD226" s="9"/>
    </row>
    <row r="227" ht="15.75" customHeight="1">
      <c r="A227" s="9" t="s">
        <v>252</v>
      </c>
      <c r="B227" s="9" t="s">
        <v>81</v>
      </c>
      <c r="C227" s="9"/>
      <c r="D227" s="9"/>
      <c r="E227" s="9" t="s">
        <v>82</v>
      </c>
      <c r="F227" s="9"/>
      <c r="G227" s="9"/>
      <c r="H227" s="9"/>
      <c r="I227" s="9"/>
      <c r="J227" s="9"/>
      <c r="K227" s="9"/>
      <c r="L227" s="9"/>
      <c r="M227" s="9"/>
      <c r="N227" s="9"/>
      <c r="O227" s="9"/>
      <c r="P227" s="9"/>
      <c r="Q227" s="9"/>
      <c r="R227" s="9"/>
      <c r="S227" s="9" t="s">
        <v>597</v>
      </c>
      <c r="T227" s="9"/>
      <c r="U227" s="9" t="s">
        <v>85</v>
      </c>
      <c r="V227" s="9" t="s">
        <v>2570</v>
      </c>
      <c r="W227" s="9" t="s">
        <v>87</v>
      </c>
      <c r="X227" s="9" t="s">
        <v>599</v>
      </c>
      <c r="Y227" s="9" t="s">
        <v>2571</v>
      </c>
      <c r="Z227" s="9" t="s">
        <v>600</v>
      </c>
      <c r="AA227" s="9" t="s">
        <v>601</v>
      </c>
      <c r="AB227" s="9"/>
      <c r="AC227" s="9"/>
      <c r="AD227" s="9" t="s">
        <v>602</v>
      </c>
      <c r="AE227" s="9" t="s">
        <v>252</v>
      </c>
      <c r="AF227" s="9" t="s">
        <v>603</v>
      </c>
      <c r="AG227" s="37"/>
      <c r="AH227" s="37"/>
      <c r="AI227" s="9" t="s">
        <v>124</v>
      </c>
      <c r="AJ227" s="9" t="s">
        <v>396</v>
      </c>
      <c r="AK227" s="9" t="s">
        <v>604</v>
      </c>
      <c r="AL227" s="9" t="s">
        <v>559</v>
      </c>
      <c r="AM227" s="9" t="s">
        <v>98</v>
      </c>
      <c r="AN227" s="9"/>
      <c r="AO227" s="9"/>
      <c r="AP227" s="9"/>
      <c r="AQ227" s="9"/>
      <c r="AR227" s="9"/>
      <c r="AS227" s="9"/>
      <c r="AT227" s="9"/>
      <c r="AU227" s="9"/>
      <c r="AV227" s="9"/>
      <c r="AW227" s="9"/>
      <c r="AX227" s="9"/>
      <c r="AY227" s="9"/>
      <c r="AZ227" s="9"/>
      <c r="BA227" s="9"/>
      <c r="BB227" s="9"/>
      <c r="BC227" s="9"/>
      <c r="BD227" s="9"/>
    </row>
    <row r="228" ht="15.75" customHeight="1">
      <c r="A228" s="9" t="s">
        <v>252</v>
      </c>
      <c r="B228" s="9" t="s">
        <v>81</v>
      </c>
      <c r="C228" s="9"/>
      <c r="D228" s="9"/>
      <c r="E228" s="9" t="s">
        <v>82</v>
      </c>
      <c r="F228" s="9"/>
      <c r="G228" s="9"/>
      <c r="H228" s="9"/>
      <c r="I228" s="9"/>
      <c r="J228" s="9"/>
      <c r="K228" s="9"/>
      <c r="L228" s="9"/>
      <c r="M228" s="9"/>
      <c r="N228" s="9"/>
      <c r="O228" s="9"/>
      <c r="P228" s="9"/>
      <c r="Q228" s="9"/>
      <c r="R228" s="9"/>
      <c r="S228" s="9" t="s">
        <v>2574</v>
      </c>
      <c r="T228" s="9"/>
      <c r="U228" s="9" t="s">
        <v>115</v>
      </c>
      <c r="V228" s="9" t="s">
        <v>2575</v>
      </c>
      <c r="W228" s="9" t="s">
        <v>87</v>
      </c>
      <c r="X228" s="9" t="s">
        <v>2576</v>
      </c>
      <c r="Y228" s="9" t="s">
        <v>2577</v>
      </c>
      <c r="Z228" s="9" t="s">
        <v>2578</v>
      </c>
      <c r="AA228" s="9" t="s">
        <v>2579</v>
      </c>
      <c r="AB228" s="9" t="s">
        <v>2580</v>
      </c>
      <c r="AC228" s="9"/>
      <c r="AD228" s="9" t="s">
        <v>2581</v>
      </c>
      <c r="AE228" s="9" t="s">
        <v>252</v>
      </c>
      <c r="AF228" s="9" t="s">
        <v>2582</v>
      </c>
      <c r="AG228" s="37"/>
      <c r="AH228" s="37"/>
      <c r="AI228" s="9" t="s">
        <v>676</v>
      </c>
      <c r="AJ228" s="9" t="s">
        <v>97</v>
      </c>
      <c r="AK228" s="9" t="s">
        <v>146</v>
      </c>
      <c r="AL228" s="9" t="s">
        <v>97</v>
      </c>
      <c r="AM228" s="9" t="s">
        <v>98</v>
      </c>
      <c r="AN228" s="9"/>
      <c r="AO228" s="9"/>
      <c r="AP228" s="9"/>
      <c r="AQ228" s="9"/>
      <c r="AR228" s="9"/>
      <c r="AS228" s="9"/>
      <c r="AT228" s="9"/>
      <c r="AU228" s="9"/>
      <c r="AV228" s="9"/>
      <c r="AW228" s="9"/>
      <c r="AX228" s="9"/>
      <c r="AY228" s="9"/>
      <c r="AZ228" s="9"/>
      <c r="BA228" s="9"/>
      <c r="BB228" s="9"/>
      <c r="BC228" s="9"/>
      <c r="BD228" s="9"/>
    </row>
    <row r="229" ht="15.75" customHeight="1">
      <c r="A229" s="9" t="s">
        <v>694</v>
      </c>
      <c r="B229" s="9" t="s">
        <v>81</v>
      </c>
      <c r="C229" s="9"/>
      <c r="D229" s="9"/>
      <c r="E229" s="9" t="s">
        <v>82</v>
      </c>
      <c r="F229" s="9"/>
      <c r="G229" s="9"/>
      <c r="H229" s="9"/>
      <c r="I229" s="9"/>
      <c r="J229" s="9"/>
      <c r="K229" s="9"/>
      <c r="L229" s="9"/>
      <c r="M229" s="9"/>
      <c r="N229" s="9"/>
      <c r="O229" s="9"/>
      <c r="P229" s="9"/>
      <c r="Q229" s="9"/>
      <c r="R229" s="9"/>
      <c r="S229" s="9" t="s">
        <v>695</v>
      </c>
      <c r="T229" s="9"/>
      <c r="U229" s="9" t="s">
        <v>85</v>
      </c>
      <c r="V229" s="9" t="s">
        <v>2584</v>
      </c>
      <c r="W229" s="9" t="s">
        <v>87</v>
      </c>
      <c r="X229" s="9" t="s">
        <v>2121</v>
      </c>
      <c r="Y229" s="9" t="s">
        <v>2585</v>
      </c>
      <c r="Z229" s="9" t="s">
        <v>2123</v>
      </c>
      <c r="AA229" s="9" t="s">
        <v>2124</v>
      </c>
      <c r="AB229" s="9" t="s">
        <v>2125</v>
      </c>
      <c r="AC229" s="9"/>
      <c r="AD229" s="9" t="s">
        <v>1307</v>
      </c>
      <c r="AE229" s="9" t="s">
        <v>694</v>
      </c>
      <c r="AF229" s="9" t="s">
        <v>2126</v>
      </c>
      <c r="AG229" s="37"/>
      <c r="AH229" s="37"/>
      <c r="AI229" s="9" t="s">
        <v>125</v>
      </c>
      <c r="AJ229" s="9" t="s">
        <v>317</v>
      </c>
      <c r="AK229" s="9" t="s">
        <v>146</v>
      </c>
      <c r="AL229" s="9" t="s">
        <v>229</v>
      </c>
      <c r="AM229" s="9" t="s">
        <v>98</v>
      </c>
      <c r="AN229" s="9"/>
      <c r="AO229" s="9"/>
      <c r="AP229" s="9"/>
      <c r="AQ229" s="9"/>
      <c r="AR229" s="9"/>
      <c r="AS229" s="9"/>
      <c r="AT229" s="9"/>
      <c r="AU229" s="9"/>
      <c r="AV229" s="9"/>
      <c r="AW229" s="9"/>
      <c r="AX229" s="9"/>
      <c r="AY229" s="9"/>
      <c r="AZ229" s="9"/>
      <c r="BA229" s="9"/>
      <c r="BB229" s="9"/>
      <c r="BC229" s="9"/>
      <c r="BD229" s="9"/>
    </row>
    <row r="230" ht="15.75" customHeight="1">
      <c r="A230" s="9" t="s">
        <v>2589</v>
      </c>
      <c r="B230" s="9" t="s">
        <v>81</v>
      </c>
      <c r="C230" s="9"/>
      <c r="D230" s="9"/>
      <c r="E230" s="9"/>
      <c r="F230" s="9"/>
      <c r="G230" s="9"/>
      <c r="H230" s="9"/>
      <c r="I230" s="9"/>
      <c r="J230" s="9"/>
      <c r="K230" s="9"/>
      <c r="L230" s="9"/>
      <c r="M230" s="9"/>
      <c r="N230" s="9"/>
      <c r="O230" s="9"/>
      <c r="P230" s="9"/>
      <c r="Q230" s="9"/>
      <c r="R230" s="9"/>
      <c r="S230" s="9" t="s">
        <v>2590</v>
      </c>
      <c r="T230" s="9"/>
      <c r="U230" s="9" t="s">
        <v>85</v>
      </c>
      <c r="V230" s="9" t="s">
        <v>2591</v>
      </c>
      <c r="W230" s="9" t="s">
        <v>87</v>
      </c>
      <c r="X230" s="9" t="s">
        <v>2594</v>
      </c>
      <c r="Y230" s="9" t="s">
        <v>2595</v>
      </c>
      <c r="Z230" s="9" t="s">
        <v>2596</v>
      </c>
      <c r="AA230" s="9" t="s">
        <v>2597</v>
      </c>
      <c r="AB230" s="9"/>
      <c r="AC230" s="9" t="s">
        <v>2600</v>
      </c>
      <c r="AD230" s="9" t="s">
        <v>2601</v>
      </c>
      <c r="AE230" s="9" t="s">
        <v>2589</v>
      </c>
      <c r="AF230" s="9" t="s">
        <v>2602</v>
      </c>
      <c r="AG230" s="37"/>
      <c r="AH230" s="37"/>
      <c r="AI230" s="9" t="s">
        <v>97</v>
      </c>
      <c r="AJ230" s="9" t="s">
        <v>97</v>
      </c>
      <c r="AK230" s="9" t="s">
        <v>97</v>
      </c>
      <c r="AL230" s="9" t="s">
        <v>97</v>
      </c>
      <c r="AM230" s="9" t="s">
        <v>98</v>
      </c>
      <c r="AN230" s="9"/>
      <c r="AO230" s="9"/>
      <c r="AP230" s="9"/>
      <c r="AQ230" s="9"/>
      <c r="AR230" s="9"/>
      <c r="AS230" s="9"/>
      <c r="AT230" s="9"/>
      <c r="AU230" s="9"/>
      <c r="AV230" s="9"/>
      <c r="AW230" s="9"/>
      <c r="AX230" s="9"/>
      <c r="AY230" s="9"/>
      <c r="AZ230" s="9"/>
      <c r="BA230" s="9"/>
      <c r="BB230" s="9"/>
      <c r="BC230" s="9"/>
      <c r="BD230" s="9"/>
    </row>
    <row r="231" ht="15.75" customHeight="1">
      <c r="A231" s="9" t="s">
        <v>605</v>
      </c>
      <c r="B231" s="9" t="s">
        <v>81</v>
      </c>
      <c r="C231" s="9"/>
      <c r="D231" s="9"/>
      <c r="E231" s="9" t="s">
        <v>82</v>
      </c>
      <c r="F231" s="9"/>
      <c r="G231" s="9"/>
      <c r="H231" s="9"/>
      <c r="I231" s="9"/>
      <c r="J231" s="9"/>
      <c r="K231" s="9"/>
      <c r="L231" s="9"/>
      <c r="M231" s="9"/>
      <c r="N231" s="9"/>
      <c r="O231" s="9"/>
      <c r="P231" s="9"/>
      <c r="Q231" s="9"/>
      <c r="R231" s="9"/>
      <c r="S231" s="9" t="s">
        <v>2603</v>
      </c>
      <c r="T231" s="9"/>
      <c r="U231" s="9" t="s">
        <v>115</v>
      </c>
      <c r="V231" s="9" t="s">
        <v>2604</v>
      </c>
      <c r="W231" s="9" t="s">
        <v>87</v>
      </c>
      <c r="X231" s="9" t="s">
        <v>2607</v>
      </c>
      <c r="Y231" s="9" t="s">
        <v>2608</v>
      </c>
      <c r="Z231" s="9" t="s">
        <v>2609</v>
      </c>
      <c r="AA231" s="9" t="s">
        <v>2610</v>
      </c>
      <c r="AB231" s="9" t="s">
        <v>187</v>
      </c>
      <c r="AC231" s="9" t="s">
        <v>2611</v>
      </c>
      <c r="AD231" s="9" t="s">
        <v>1937</v>
      </c>
      <c r="AE231" s="9" t="s">
        <v>605</v>
      </c>
      <c r="AF231" s="9" t="s">
        <v>1938</v>
      </c>
      <c r="AG231" s="37"/>
      <c r="AH231" s="37"/>
      <c r="AI231" s="9" t="s">
        <v>317</v>
      </c>
      <c r="AJ231" s="9" t="s">
        <v>226</v>
      </c>
      <c r="AK231" s="9" t="s">
        <v>97</v>
      </c>
      <c r="AL231" s="9" t="s">
        <v>167</v>
      </c>
      <c r="AM231" s="9" t="s">
        <v>98</v>
      </c>
      <c r="AN231" s="9"/>
      <c r="AO231" s="9"/>
      <c r="AP231" s="9"/>
      <c r="AQ231" s="9"/>
      <c r="AR231" s="9"/>
      <c r="AS231" s="9"/>
      <c r="AT231" s="9"/>
      <c r="AU231" s="9"/>
      <c r="AV231" s="9"/>
      <c r="AW231" s="9"/>
      <c r="AX231" s="9"/>
      <c r="AY231" s="9"/>
      <c r="AZ231" s="9"/>
      <c r="BA231" s="9"/>
      <c r="BB231" s="9"/>
      <c r="BC231" s="9"/>
      <c r="BD231" s="9"/>
    </row>
    <row r="232" ht="15.75" customHeight="1">
      <c r="A232" s="9" t="s">
        <v>794</v>
      </c>
      <c r="B232" s="9" t="s">
        <v>81</v>
      </c>
      <c r="C232" s="9"/>
      <c r="D232" s="9"/>
      <c r="E232" s="9"/>
      <c r="F232" s="9"/>
      <c r="G232" s="9"/>
      <c r="H232" s="9"/>
      <c r="I232" s="9"/>
      <c r="J232" s="9"/>
      <c r="K232" s="9"/>
      <c r="L232" s="9"/>
      <c r="M232" s="9"/>
      <c r="N232" s="9"/>
      <c r="O232" s="9"/>
      <c r="P232" s="9"/>
      <c r="Q232" s="9"/>
      <c r="R232" s="9"/>
      <c r="S232" s="9" t="s">
        <v>2614</v>
      </c>
      <c r="T232" s="9"/>
      <c r="U232" s="9" t="s">
        <v>85</v>
      </c>
      <c r="V232" s="9" t="s">
        <v>2615</v>
      </c>
      <c r="W232" s="9" t="s">
        <v>87</v>
      </c>
      <c r="X232" s="9" t="s">
        <v>2616</v>
      </c>
      <c r="Y232" s="9"/>
      <c r="Z232" s="9" t="s">
        <v>2617</v>
      </c>
      <c r="AA232" s="9" t="s">
        <v>2618</v>
      </c>
      <c r="AB232" s="9"/>
      <c r="AC232" s="9"/>
      <c r="AD232" s="9" t="s">
        <v>801</v>
      </c>
      <c r="AE232" s="9" t="s">
        <v>794</v>
      </c>
      <c r="AF232" s="9" t="s">
        <v>2619</v>
      </c>
      <c r="AG232" s="37"/>
      <c r="AH232" s="37"/>
      <c r="AI232" s="9" t="s">
        <v>97</v>
      </c>
      <c r="AJ232" s="9" t="s">
        <v>97</v>
      </c>
      <c r="AK232" s="9" t="s">
        <v>97</v>
      </c>
      <c r="AL232" s="9" t="s">
        <v>97</v>
      </c>
      <c r="AM232" s="9" t="s">
        <v>98</v>
      </c>
      <c r="AN232" s="9"/>
      <c r="AO232" s="9"/>
      <c r="AP232" s="9"/>
      <c r="AQ232" s="9"/>
      <c r="AR232" s="9"/>
      <c r="AS232" s="9"/>
      <c r="AT232" s="9"/>
      <c r="AU232" s="9"/>
      <c r="AV232" s="9"/>
      <c r="AW232" s="9"/>
      <c r="AX232" s="9"/>
      <c r="AY232" s="9"/>
      <c r="AZ232" s="9"/>
      <c r="BA232" s="9"/>
      <c r="BB232" s="9"/>
      <c r="BC232" s="9"/>
      <c r="BD232" s="9"/>
    </row>
    <row r="233" ht="15.75" customHeight="1">
      <c r="A233" s="9" t="s">
        <v>665</v>
      </c>
      <c r="B233" s="9" t="s">
        <v>81</v>
      </c>
      <c r="C233" s="9"/>
      <c r="D233" s="9"/>
      <c r="E233" s="9"/>
      <c r="F233" s="9"/>
      <c r="G233" s="9"/>
      <c r="H233" s="9"/>
      <c r="I233" s="9"/>
      <c r="J233" s="9"/>
      <c r="K233" s="9"/>
      <c r="L233" s="9"/>
      <c r="M233" s="9"/>
      <c r="N233" s="9"/>
      <c r="O233" s="9"/>
      <c r="P233" s="9"/>
      <c r="Q233" s="9"/>
      <c r="R233" s="9"/>
      <c r="S233" s="9" t="s">
        <v>2624</v>
      </c>
      <c r="T233" s="9"/>
      <c r="U233" s="9"/>
      <c r="V233" s="9" t="s">
        <v>2625</v>
      </c>
      <c r="W233" s="9"/>
      <c r="X233" s="9"/>
      <c r="Y233" s="9"/>
      <c r="Z233" s="9"/>
      <c r="AA233" s="9" t="s">
        <v>2626</v>
      </c>
      <c r="AB233" s="9"/>
      <c r="AC233" s="9"/>
      <c r="AD233" s="9" t="s">
        <v>674</v>
      </c>
      <c r="AE233" s="9" t="s">
        <v>665</v>
      </c>
      <c r="AF233" s="9" t="s">
        <v>2629</v>
      </c>
      <c r="AG233" s="37"/>
      <c r="AH233" s="37"/>
      <c r="AI233" s="9"/>
      <c r="AJ233" s="9"/>
      <c r="AK233" s="9"/>
      <c r="AL233" s="9"/>
      <c r="AM233" s="9" t="s">
        <v>2631</v>
      </c>
      <c r="AN233" s="9"/>
      <c r="AO233" s="9" t="s">
        <v>2633</v>
      </c>
      <c r="AP233" s="9"/>
      <c r="AQ233" s="9"/>
      <c r="AR233" s="9" t="s">
        <v>2634</v>
      </c>
      <c r="AS233" s="9"/>
      <c r="AT233" s="9"/>
      <c r="AU233" s="9"/>
      <c r="AV233" s="9"/>
      <c r="AW233" s="9"/>
      <c r="AX233" s="9"/>
      <c r="AY233" s="9"/>
      <c r="AZ233" s="9"/>
      <c r="BA233" s="9"/>
      <c r="BB233" s="9"/>
      <c r="BC233" s="9"/>
      <c r="BD233" s="9"/>
    </row>
    <row r="234" ht="15.75" customHeight="1">
      <c r="A234" s="9" t="s">
        <v>1801</v>
      </c>
      <c r="B234" s="9" t="s">
        <v>81</v>
      </c>
      <c r="C234" s="9"/>
      <c r="D234" s="9" t="s">
        <v>207</v>
      </c>
      <c r="E234" s="9"/>
      <c r="F234" s="9"/>
      <c r="G234" s="9"/>
      <c r="H234" s="9"/>
      <c r="I234" s="9"/>
      <c r="J234" s="9"/>
      <c r="K234" s="9"/>
      <c r="L234" s="9"/>
      <c r="M234" s="9"/>
      <c r="N234" s="9"/>
      <c r="O234" s="9"/>
      <c r="P234" s="9"/>
      <c r="Q234" s="9"/>
      <c r="R234" s="9"/>
      <c r="S234" s="9" t="s">
        <v>2636</v>
      </c>
      <c r="T234" s="9"/>
      <c r="U234" s="9" t="s">
        <v>85</v>
      </c>
      <c r="V234" s="9" t="s">
        <v>2638</v>
      </c>
      <c r="W234" s="9"/>
      <c r="X234" s="9"/>
      <c r="Y234" s="9"/>
      <c r="Z234" s="9"/>
      <c r="AA234" s="9" t="s">
        <v>2639</v>
      </c>
      <c r="AB234" s="9"/>
      <c r="AC234" s="9"/>
      <c r="AD234" s="9" t="s">
        <v>1814</v>
      </c>
      <c r="AE234" s="9" t="s">
        <v>1801</v>
      </c>
      <c r="AF234" s="9" t="s">
        <v>2642</v>
      </c>
      <c r="AG234" s="37"/>
      <c r="AH234" s="37"/>
      <c r="AI234" s="9"/>
      <c r="AJ234" s="9"/>
      <c r="AK234" s="9"/>
      <c r="AL234" s="9"/>
      <c r="AM234" s="9" t="s">
        <v>98</v>
      </c>
      <c r="AN234" s="9"/>
      <c r="AO234" s="9" t="s">
        <v>2644</v>
      </c>
      <c r="AP234" s="9"/>
      <c r="AQ234" s="9"/>
      <c r="AR234" s="9"/>
      <c r="AS234" s="9"/>
      <c r="AT234" s="9"/>
      <c r="AU234" s="9"/>
      <c r="AV234" s="9"/>
      <c r="AW234" s="9"/>
      <c r="AX234" s="9"/>
      <c r="AY234" s="9"/>
      <c r="AZ234" s="9"/>
      <c r="BA234" s="9"/>
      <c r="BB234" s="9"/>
      <c r="BC234" s="9"/>
      <c r="BD234" s="9"/>
    </row>
    <row r="235" ht="15.75" customHeight="1">
      <c r="A235" s="9" t="s">
        <v>80</v>
      </c>
      <c r="B235" s="9" t="s">
        <v>81</v>
      </c>
      <c r="C235" s="9"/>
      <c r="D235" s="9"/>
      <c r="E235" s="9"/>
      <c r="F235" s="9"/>
      <c r="G235" s="9"/>
      <c r="H235" s="9"/>
      <c r="I235" s="9"/>
      <c r="J235" s="9"/>
      <c r="K235" s="9"/>
      <c r="L235" s="9"/>
      <c r="M235" s="9"/>
      <c r="N235" s="9"/>
      <c r="O235" s="9"/>
      <c r="P235" s="9"/>
      <c r="Q235" s="9"/>
      <c r="R235" s="9"/>
      <c r="S235" s="9" t="s">
        <v>2647</v>
      </c>
      <c r="T235" s="9"/>
      <c r="U235" s="9" t="s">
        <v>85</v>
      </c>
      <c r="V235" s="9" t="s">
        <v>2648</v>
      </c>
      <c r="W235" s="9" t="s">
        <v>2649</v>
      </c>
      <c r="X235" s="9" t="s">
        <v>2650</v>
      </c>
      <c r="Y235" s="9"/>
      <c r="Z235" s="9"/>
      <c r="AA235" s="9" t="s">
        <v>2651</v>
      </c>
      <c r="AB235" s="9"/>
      <c r="AC235" s="9"/>
      <c r="AD235" s="9" t="s">
        <v>753</v>
      </c>
      <c r="AE235" s="9" t="s">
        <v>80</v>
      </c>
      <c r="AF235" s="9" t="s">
        <v>1968</v>
      </c>
      <c r="AG235" s="37"/>
      <c r="AH235" s="37"/>
      <c r="AI235" s="9"/>
      <c r="AJ235" s="9"/>
      <c r="AK235" s="9"/>
      <c r="AL235" s="9"/>
      <c r="AM235" s="9" t="s">
        <v>2652</v>
      </c>
      <c r="AN235" s="9"/>
      <c r="AO235" s="9" t="s">
        <v>2653</v>
      </c>
      <c r="AP235" s="9"/>
      <c r="AQ235" s="9"/>
      <c r="AR235" s="9"/>
      <c r="AS235" s="9"/>
      <c r="AT235" s="9"/>
      <c r="AU235" s="9"/>
      <c r="AV235" s="9"/>
      <c r="AW235" s="9"/>
      <c r="AX235" s="9"/>
      <c r="AY235" s="9"/>
      <c r="AZ235" s="9"/>
      <c r="BA235" s="9"/>
      <c r="BB235" s="9"/>
      <c r="BC235" s="9"/>
      <c r="BD235" s="9"/>
    </row>
    <row r="236" ht="15.75" customHeight="1">
      <c r="A236" s="9"/>
      <c r="B236" s="9" t="s">
        <v>81</v>
      </c>
      <c r="C236" s="9"/>
      <c r="D236" s="9"/>
      <c r="E236" s="9"/>
      <c r="F236" s="9"/>
      <c r="G236" s="9"/>
      <c r="H236" s="9"/>
      <c r="I236" s="9"/>
      <c r="J236" s="9"/>
      <c r="K236" s="9"/>
      <c r="L236" s="9"/>
      <c r="M236" s="9"/>
      <c r="N236" s="9"/>
      <c r="O236" s="9"/>
      <c r="P236" s="9"/>
      <c r="Q236" s="9"/>
      <c r="R236" s="9"/>
      <c r="S236" s="9"/>
      <c r="T236" s="9"/>
      <c r="U236" s="9" t="s">
        <v>85</v>
      </c>
      <c r="V236" s="9" t="s">
        <v>2656</v>
      </c>
      <c r="W236" s="9"/>
      <c r="X236" s="9" t="s">
        <v>2657</v>
      </c>
      <c r="Y236" s="9"/>
      <c r="Z236" s="9"/>
      <c r="AA236" s="9"/>
      <c r="AB236" s="9"/>
      <c r="AC236" s="9"/>
      <c r="AD236" s="9"/>
      <c r="AE236" s="9"/>
      <c r="AF236" s="37"/>
      <c r="AG236" s="37"/>
      <c r="AH236" s="37"/>
      <c r="AI236" s="9"/>
      <c r="AJ236" s="9"/>
      <c r="AK236" s="9"/>
      <c r="AL236" s="9"/>
      <c r="AM236" s="9" t="s">
        <v>2658</v>
      </c>
      <c r="AN236" s="9"/>
      <c r="AO236" s="9" t="s">
        <v>2659</v>
      </c>
      <c r="AP236" s="9"/>
      <c r="AQ236" s="9"/>
      <c r="AR236" s="9" t="s">
        <v>2661</v>
      </c>
      <c r="AS236" s="9"/>
      <c r="AT236" s="9"/>
      <c r="AU236" s="9"/>
      <c r="AV236" s="9"/>
      <c r="AW236" s="9"/>
      <c r="AX236" s="9"/>
      <c r="AY236" s="9"/>
      <c r="AZ236" s="9"/>
      <c r="BA236" s="9"/>
      <c r="BB236" s="9"/>
      <c r="BC236" s="9"/>
      <c r="BD236" s="9"/>
    </row>
    <row r="237" ht="15.75" customHeight="1">
      <c r="A237" s="9" t="s">
        <v>261</v>
      </c>
      <c r="B237" s="9" t="s">
        <v>81</v>
      </c>
      <c r="C237" s="9"/>
      <c r="D237" s="9"/>
      <c r="E237" s="9"/>
      <c r="F237" s="9"/>
      <c r="G237" s="9"/>
      <c r="H237" s="9"/>
      <c r="I237" s="9"/>
      <c r="J237" s="9"/>
      <c r="K237" s="9"/>
      <c r="L237" s="9"/>
      <c r="M237" s="9"/>
      <c r="N237" s="9"/>
      <c r="O237" s="9"/>
      <c r="P237" s="9"/>
      <c r="Q237" s="9"/>
      <c r="R237" s="9"/>
      <c r="S237" s="9" t="s">
        <v>2664</v>
      </c>
      <c r="T237" s="9"/>
      <c r="U237" s="9" t="s">
        <v>115</v>
      </c>
      <c r="V237" s="9" t="s">
        <v>2665</v>
      </c>
      <c r="W237" s="9" t="s">
        <v>87</v>
      </c>
      <c r="X237" s="9" t="s">
        <v>2666</v>
      </c>
      <c r="Y237" s="9"/>
      <c r="Z237" s="9"/>
      <c r="AA237" s="9" t="s">
        <v>2667</v>
      </c>
      <c r="AB237" s="9"/>
      <c r="AC237" s="9"/>
      <c r="AD237" s="9" t="s">
        <v>761</v>
      </c>
      <c r="AE237" s="9" t="s">
        <v>261</v>
      </c>
      <c r="AF237" s="9" t="s">
        <v>2670</v>
      </c>
      <c r="AG237" s="37"/>
      <c r="AH237" s="37"/>
      <c r="AI237" s="9"/>
      <c r="AJ237" s="9"/>
      <c r="AK237" s="9"/>
      <c r="AL237" s="9"/>
      <c r="AM237" s="9" t="s">
        <v>2652</v>
      </c>
      <c r="AN237" s="9"/>
      <c r="AO237" s="9" t="s">
        <v>2653</v>
      </c>
      <c r="AP237" s="9"/>
      <c r="AQ237" s="9"/>
      <c r="AR237" s="9"/>
      <c r="AS237" s="9"/>
      <c r="AT237" s="9"/>
      <c r="AU237" s="9"/>
      <c r="AV237" s="9"/>
      <c r="AW237" s="9"/>
      <c r="AX237" s="9"/>
      <c r="AY237" s="9"/>
      <c r="AZ237" s="9"/>
      <c r="BA237" s="9"/>
      <c r="BB237" s="9"/>
      <c r="BC237" s="9"/>
      <c r="BD237" s="9"/>
    </row>
    <row r="238" ht="15.75" customHeight="1">
      <c r="A238" s="9" t="s">
        <v>1058</v>
      </c>
      <c r="B238" s="9" t="s">
        <v>81</v>
      </c>
      <c r="C238" s="9"/>
      <c r="D238" s="9"/>
      <c r="E238" s="9"/>
      <c r="F238" s="9"/>
      <c r="G238" s="9"/>
      <c r="H238" s="9"/>
      <c r="I238" s="9"/>
      <c r="J238" s="9"/>
      <c r="K238" s="9"/>
      <c r="L238" s="9"/>
      <c r="M238" s="9"/>
      <c r="N238" s="9"/>
      <c r="O238" s="9"/>
      <c r="P238" s="9"/>
      <c r="Q238" s="9"/>
      <c r="R238" s="9"/>
      <c r="S238" s="9" t="s">
        <v>2672</v>
      </c>
      <c r="T238" s="9"/>
      <c r="U238" s="9" t="s">
        <v>85</v>
      </c>
      <c r="V238" s="9" t="s">
        <v>2673</v>
      </c>
      <c r="W238" s="9" t="s">
        <v>2649</v>
      </c>
      <c r="X238" s="9" t="s">
        <v>2680</v>
      </c>
      <c r="Y238" s="9"/>
      <c r="Z238" s="9"/>
      <c r="AA238" s="9" t="s">
        <v>2681</v>
      </c>
      <c r="AB238" s="9"/>
      <c r="AC238" s="9"/>
      <c r="AD238" s="9" t="s">
        <v>1067</v>
      </c>
      <c r="AE238" s="9" t="s">
        <v>1058</v>
      </c>
      <c r="AF238" s="9" t="s">
        <v>2682</v>
      </c>
      <c r="AG238" s="37"/>
      <c r="AH238" s="37"/>
      <c r="AI238" s="9"/>
      <c r="AJ238" s="9"/>
      <c r="AK238" s="9"/>
      <c r="AL238" s="9"/>
      <c r="AM238" s="9" t="s">
        <v>2652</v>
      </c>
      <c r="AN238" s="9"/>
      <c r="AO238" s="9" t="s">
        <v>2653</v>
      </c>
      <c r="AP238" s="9"/>
      <c r="AQ238" s="9"/>
      <c r="AR238" s="9"/>
      <c r="AS238" s="9"/>
      <c r="AT238" s="9"/>
      <c r="AU238" s="9"/>
      <c r="AV238" s="9"/>
      <c r="AW238" s="9"/>
      <c r="AX238" s="9"/>
      <c r="AY238" s="9"/>
      <c r="AZ238" s="9"/>
      <c r="BA238" s="9"/>
      <c r="BB238" s="9"/>
      <c r="BC238" s="9"/>
      <c r="BD238" s="9"/>
    </row>
    <row r="239" ht="15.75" customHeight="1">
      <c r="A239" s="9" t="s">
        <v>1131</v>
      </c>
      <c r="B239" s="9" t="s">
        <v>81</v>
      </c>
      <c r="C239" s="9"/>
      <c r="D239" s="9"/>
      <c r="E239" s="9"/>
      <c r="F239" s="9"/>
      <c r="G239" s="9"/>
      <c r="H239" s="9"/>
      <c r="I239" s="9"/>
      <c r="J239" s="9"/>
      <c r="K239" s="9"/>
      <c r="L239" s="9"/>
      <c r="M239" s="9"/>
      <c r="N239" s="9"/>
      <c r="O239" s="9"/>
      <c r="P239" s="9"/>
      <c r="Q239" s="9"/>
      <c r="R239" s="9"/>
      <c r="S239" s="9" t="s">
        <v>1132</v>
      </c>
      <c r="T239" s="9"/>
      <c r="U239" s="9" t="s">
        <v>85</v>
      </c>
      <c r="V239" s="9" t="s">
        <v>2684</v>
      </c>
      <c r="W239" s="9" t="s">
        <v>87</v>
      </c>
      <c r="X239" s="9" t="s">
        <v>1135</v>
      </c>
      <c r="Y239" s="9"/>
      <c r="Z239" s="9" t="s">
        <v>1137</v>
      </c>
      <c r="AA239" s="9" t="s">
        <v>1138</v>
      </c>
      <c r="AB239" s="9" t="s">
        <v>1139</v>
      </c>
      <c r="AC239" s="9"/>
      <c r="AD239" s="9" t="s">
        <v>2685</v>
      </c>
      <c r="AE239" s="9" t="s">
        <v>1131</v>
      </c>
      <c r="AF239" s="9" t="s">
        <v>1141</v>
      </c>
      <c r="AG239" s="37"/>
      <c r="AH239" s="37"/>
      <c r="AI239" s="9" t="s">
        <v>94</v>
      </c>
      <c r="AJ239" s="9"/>
      <c r="AK239" s="9" t="s">
        <v>454</v>
      </c>
      <c r="AL239" s="9"/>
      <c r="AM239" s="9" t="s">
        <v>98</v>
      </c>
      <c r="AN239" s="9"/>
      <c r="AO239" s="9"/>
      <c r="AP239" s="9"/>
      <c r="AQ239" s="9"/>
      <c r="AR239" s="9"/>
      <c r="AS239" s="9"/>
      <c r="AT239" s="9"/>
      <c r="AU239" s="9"/>
      <c r="AV239" s="9"/>
      <c r="AW239" s="9"/>
      <c r="AX239" s="9"/>
      <c r="AY239" s="9"/>
      <c r="AZ239" s="9"/>
      <c r="BA239" s="9"/>
      <c r="BB239" s="9"/>
      <c r="BC239" s="9"/>
      <c r="BD239" s="9"/>
    </row>
    <row r="240" ht="15.75" customHeight="1">
      <c r="A240" s="9" t="s">
        <v>80</v>
      </c>
      <c r="B240" s="9" t="s">
        <v>81</v>
      </c>
      <c r="C240" s="9"/>
      <c r="D240" s="9"/>
      <c r="E240" s="9"/>
      <c r="F240" s="9"/>
      <c r="G240" s="9"/>
      <c r="H240" s="9"/>
      <c r="I240" s="9"/>
      <c r="J240" s="9"/>
      <c r="K240" s="9"/>
      <c r="L240" s="9"/>
      <c r="M240" s="9"/>
      <c r="N240" s="9"/>
      <c r="O240" s="9"/>
      <c r="P240" s="9"/>
      <c r="Q240" s="9"/>
      <c r="R240" s="9"/>
      <c r="S240" s="9" t="s">
        <v>2697</v>
      </c>
      <c r="T240" s="9"/>
      <c r="U240" s="9" t="s">
        <v>85</v>
      </c>
      <c r="V240" s="9" t="s">
        <v>2700</v>
      </c>
      <c r="W240" s="9" t="s">
        <v>87</v>
      </c>
      <c r="X240" s="9" t="s">
        <v>2701</v>
      </c>
      <c r="Y240" s="9"/>
      <c r="Z240" s="9"/>
      <c r="AA240" s="9" t="s">
        <v>2702</v>
      </c>
      <c r="AB240" s="9" t="s">
        <v>2703</v>
      </c>
      <c r="AC240" s="9"/>
      <c r="AD240" s="9" t="s">
        <v>2704</v>
      </c>
      <c r="AE240" s="9" t="s">
        <v>80</v>
      </c>
      <c r="AF240" s="9" t="s">
        <v>2706</v>
      </c>
      <c r="AG240" s="37"/>
      <c r="AH240" s="37"/>
      <c r="AI240" s="9"/>
      <c r="AJ240" s="9"/>
      <c r="AK240" s="9"/>
      <c r="AL240" s="9"/>
      <c r="AM240" s="9" t="s">
        <v>2652</v>
      </c>
      <c r="AN240" s="9"/>
      <c r="AO240" s="9" t="s">
        <v>2653</v>
      </c>
      <c r="AP240" s="9"/>
      <c r="AQ240" s="9"/>
      <c r="AR240" s="9"/>
      <c r="AS240" s="9"/>
      <c r="AT240" s="9"/>
      <c r="AU240" s="9"/>
      <c r="AV240" s="9"/>
      <c r="AW240" s="9"/>
      <c r="AX240" s="9"/>
      <c r="AY240" s="9"/>
      <c r="AZ240" s="9"/>
      <c r="BA240" s="9"/>
      <c r="BB240" s="9"/>
      <c r="BC240" s="9"/>
      <c r="BD240" s="9"/>
    </row>
    <row r="241" ht="15.75" customHeight="1">
      <c r="A241" s="9" t="s">
        <v>271</v>
      </c>
      <c r="B241" s="9" t="s">
        <v>81</v>
      </c>
      <c r="C241" s="9"/>
      <c r="D241" s="9"/>
      <c r="E241" s="9"/>
      <c r="F241" s="9"/>
      <c r="G241" s="9"/>
      <c r="H241" s="9"/>
      <c r="I241" s="9"/>
      <c r="J241" s="9"/>
      <c r="K241" s="9"/>
      <c r="L241" s="9"/>
      <c r="M241" s="9"/>
      <c r="N241" s="9"/>
      <c r="O241" s="9"/>
      <c r="P241" s="9"/>
      <c r="Q241" s="9"/>
      <c r="R241" s="9"/>
      <c r="S241" s="9" t="s">
        <v>2711</v>
      </c>
      <c r="T241" s="9"/>
      <c r="U241" s="9" t="s">
        <v>85</v>
      </c>
      <c r="V241" s="9" t="s">
        <v>2713</v>
      </c>
      <c r="W241" s="9" t="s">
        <v>2649</v>
      </c>
      <c r="X241" s="9" t="s">
        <v>2714</v>
      </c>
      <c r="Y241" s="9"/>
      <c r="Z241" s="9"/>
      <c r="AA241" s="9" t="s">
        <v>2717</v>
      </c>
      <c r="AB241" s="9"/>
      <c r="AC241" s="9"/>
      <c r="AD241" s="9" t="s">
        <v>1553</v>
      </c>
      <c r="AE241" s="9" t="s">
        <v>271</v>
      </c>
      <c r="AF241" s="9" t="s">
        <v>2718</v>
      </c>
      <c r="AG241" s="37"/>
      <c r="AH241" s="37"/>
      <c r="AI241" s="9"/>
      <c r="AJ241" s="9"/>
      <c r="AK241" s="9"/>
      <c r="AL241" s="9"/>
      <c r="AM241" s="9" t="s">
        <v>2652</v>
      </c>
      <c r="AN241" s="9"/>
      <c r="AO241" s="9" t="s">
        <v>2653</v>
      </c>
      <c r="AP241" s="9"/>
      <c r="AQ241" s="9"/>
      <c r="AR241" s="9"/>
      <c r="AS241" s="9"/>
      <c r="AT241" s="9"/>
      <c r="AU241" s="9"/>
      <c r="AV241" s="9"/>
      <c r="AW241" s="9"/>
      <c r="AX241" s="9"/>
      <c r="AY241" s="9"/>
      <c r="AZ241" s="9"/>
      <c r="BA241" s="9"/>
      <c r="BB241" s="9"/>
      <c r="BC241" s="9"/>
      <c r="BD241" s="9"/>
    </row>
    <row r="242" ht="15.75" customHeight="1">
      <c r="A242" s="9" t="s">
        <v>1131</v>
      </c>
      <c r="B242" s="9" t="s">
        <v>81</v>
      </c>
      <c r="C242" s="9"/>
      <c r="D242" s="9"/>
      <c r="E242" s="9"/>
      <c r="F242" s="9"/>
      <c r="G242" s="9"/>
      <c r="H242" s="9"/>
      <c r="I242" s="9"/>
      <c r="J242" s="9"/>
      <c r="K242" s="9"/>
      <c r="L242" s="9"/>
      <c r="M242" s="9"/>
      <c r="N242" s="9"/>
      <c r="O242" s="9"/>
      <c r="P242" s="9"/>
      <c r="Q242" s="9"/>
      <c r="R242" s="9"/>
      <c r="S242" s="9" t="s">
        <v>2720</v>
      </c>
      <c r="T242" s="9"/>
      <c r="U242" s="9" t="s">
        <v>85</v>
      </c>
      <c r="V242" s="9" t="s">
        <v>2721</v>
      </c>
      <c r="W242" s="9" t="s">
        <v>2649</v>
      </c>
      <c r="X242" s="9" t="s">
        <v>2723</v>
      </c>
      <c r="Y242" s="9" t="s">
        <v>2725</v>
      </c>
      <c r="Z242" s="9" t="s">
        <v>2726</v>
      </c>
      <c r="AA242" s="9" t="s">
        <v>2728</v>
      </c>
      <c r="AB242" s="9"/>
      <c r="AC242" s="9"/>
      <c r="AD242" s="9" t="s">
        <v>2729</v>
      </c>
      <c r="AE242" s="9" t="s">
        <v>1131</v>
      </c>
      <c r="AF242" s="9" t="s">
        <v>2730</v>
      </c>
      <c r="AG242" s="37"/>
      <c r="AH242" s="37"/>
      <c r="AI242" s="9"/>
      <c r="AJ242" s="9"/>
      <c r="AK242" s="9"/>
      <c r="AL242" s="9"/>
      <c r="AM242" s="9" t="s">
        <v>2652</v>
      </c>
      <c r="AN242" s="9"/>
      <c r="AO242" s="9" t="s">
        <v>2653</v>
      </c>
      <c r="AP242" s="9"/>
      <c r="AQ242" s="9"/>
      <c r="AR242" s="9"/>
      <c r="AS242" s="9"/>
      <c r="AT242" s="9"/>
      <c r="AU242" s="9"/>
      <c r="AV242" s="9"/>
      <c r="AW242" s="9"/>
      <c r="AX242" s="9"/>
      <c r="AY242" s="9"/>
      <c r="AZ242" s="9"/>
      <c r="BA242" s="9"/>
      <c r="BB242" s="9"/>
      <c r="BC242" s="9"/>
      <c r="BD242" s="9"/>
    </row>
    <row r="243" ht="15.75" customHeight="1">
      <c r="A243" s="9" t="s">
        <v>1131</v>
      </c>
      <c r="B243" s="9" t="s">
        <v>81</v>
      </c>
      <c r="C243" s="9"/>
      <c r="D243" s="9"/>
      <c r="E243" s="9"/>
      <c r="F243" s="9"/>
      <c r="G243" s="9"/>
      <c r="H243" s="9"/>
      <c r="I243" s="9"/>
      <c r="J243" s="9"/>
      <c r="K243" s="9"/>
      <c r="L243" s="9"/>
      <c r="M243" s="9"/>
      <c r="N243" s="9"/>
      <c r="O243" s="9"/>
      <c r="P243" s="9"/>
      <c r="Q243" s="9"/>
      <c r="R243" s="9"/>
      <c r="S243" s="9" t="s">
        <v>2731</v>
      </c>
      <c r="T243" s="9"/>
      <c r="U243" s="9" t="s">
        <v>85</v>
      </c>
      <c r="V243" s="9" t="s">
        <v>2732</v>
      </c>
      <c r="W243" s="9" t="s">
        <v>2649</v>
      </c>
      <c r="X243" s="9" t="s">
        <v>2733</v>
      </c>
      <c r="Y243" s="9"/>
      <c r="Z243" s="9"/>
      <c r="AA243" s="9" t="s">
        <v>2734</v>
      </c>
      <c r="AB243" s="9"/>
      <c r="AC243" s="9" t="s">
        <v>2736</v>
      </c>
      <c r="AD243" s="9" t="s">
        <v>2738</v>
      </c>
      <c r="AE243" s="9" t="s">
        <v>1131</v>
      </c>
      <c r="AF243" s="9" t="s">
        <v>2739</v>
      </c>
      <c r="AG243" s="37"/>
      <c r="AH243" s="37"/>
      <c r="AI243" s="9"/>
      <c r="AJ243" s="9"/>
      <c r="AK243" s="9"/>
      <c r="AL243" s="9"/>
      <c r="AM243" s="9" t="s">
        <v>2652</v>
      </c>
      <c r="AN243" s="9"/>
      <c r="AO243" s="9" t="s">
        <v>2653</v>
      </c>
      <c r="AP243" s="9"/>
      <c r="AQ243" s="9"/>
      <c r="AR243" s="9"/>
      <c r="AS243" s="9"/>
      <c r="AT243" s="9"/>
      <c r="AU243" s="9"/>
      <c r="AV243" s="9"/>
      <c r="AW243" s="9"/>
      <c r="AX243" s="9"/>
      <c r="AY243" s="9"/>
      <c r="AZ243" s="9"/>
      <c r="BA243" s="9"/>
      <c r="BB243" s="9"/>
      <c r="BC243" s="9"/>
      <c r="BD243" s="9"/>
    </row>
    <row r="244" ht="15.75" customHeight="1">
      <c r="A244" s="9" t="s">
        <v>252</v>
      </c>
      <c r="B244" s="9" t="s">
        <v>81</v>
      </c>
      <c r="C244" s="9"/>
      <c r="D244" s="9"/>
      <c r="E244" s="9"/>
      <c r="F244" s="9"/>
      <c r="G244" s="9"/>
      <c r="H244" s="9"/>
      <c r="I244" s="9"/>
      <c r="J244" s="9"/>
      <c r="K244" s="9"/>
      <c r="L244" s="9"/>
      <c r="M244" s="9"/>
      <c r="N244" s="9"/>
      <c r="O244" s="9"/>
      <c r="P244" s="9"/>
      <c r="Q244" s="9"/>
      <c r="R244" s="9"/>
      <c r="S244" s="9" t="s">
        <v>2742</v>
      </c>
      <c r="T244" s="9"/>
      <c r="U244" s="9" t="s">
        <v>115</v>
      </c>
      <c r="V244" s="9" t="s">
        <v>2745</v>
      </c>
      <c r="W244" s="9" t="s">
        <v>2649</v>
      </c>
      <c r="X244" s="9" t="s">
        <v>2746</v>
      </c>
      <c r="Y244" s="9"/>
      <c r="Z244" s="9"/>
      <c r="AA244" s="9" t="s">
        <v>2747</v>
      </c>
      <c r="AB244" s="9"/>
      <c r="AC244" s="9"/>
      <c r="AD244" s="9" t="s">
        <v>2748</v>
      </c>
      <c r="AE244" s="9" t="s">
        <v>252</v>
      </c>
      <c r="AF244" s="9" t="s">
        <v>2749</v>
      </c>
      <c r="AG244" s="37"/>
      <c r="AH244" s="37"/>
      <c r="AI244" s="9"/>
      <c r="AJ244" s="9"/>
      <c r="AK244" s="9"/>
      <c r="AL244" s="9"/>
      <c r="AM244" s="9" t="s">
        <v>2652</v>
      </c>
      <c r="AN244" s="9"/>
      <c r="AO244" s="9" t="s">
        <v>2653</v>
      </c>
      <c r="AP244" s="9"/>
      <c r="AQ244" s="9"/>
      <c r="AR244" s="9"/>
      <c r="AS244" s="9"/>
      <c r="AT244" s="9"/>
      <c r="AU244" s="9"/>
      <c r="AV244" s="9"/>
      <c r="AW244" s="9"/>
      <c r="AX244" s="9"/>
      <c r="AY244" s="9"/>
      <c r="AZ244" s="9"/>
      <c r="BA244" s="9"/>
      <c r="BB244" s="9"/>
      <c r="BC244" s="9"/>
      <c r="BD244" s="9"/>
    </row>
    <row r="245" ht="15.75" customHeight="1">
      <c r="A245" s="9" t="s">
        <v>724</v>
      </c>
      <c r="B245" s="9" t="s">
        <v>81</v>
      </c>
      <c r="C245" s="9"/>
      <c r="D245" s="9"/>
      <c r="E245" s="9"/>
      <c r="F245" s="9"/>
      <c r="G245" s="9"/>
      <c r="H245" s="9"/>
      <c r="I245" s="9"/>
      <c r="J245" s="9"/>
      <c r="K245" s="9"/>
      <c r="L245" s="9"/>
      <c r="M245" s="9"/>
      <c r="N245" s="9"/>
      <c r="O245" s="9"/>
      <c r="P245" s="9"/>
      <c r="Q245" s="9"/>
      <c r="R245" s="9"/>
      <c r="S245" s="9" t="s">
        <v>2752</v>
      </c>
      <c r="T245" s="9"/>
      <c r="U245" s="9" t="s">
        <v>85</v>
      </c>
      <c r="V245" s="9" t="s">
        <v>2755</v>
      </c>
      <c r="W245" s="9" t="s">
        <v>2649</v>
      </c>
      <c r="X245" s="9" t="s">
        <v>2756</v>
      </c>
      <c r="Y245" s="9"/>
      <c r="Z245" s="9" t="s">
        <v>2757</v>
      </c>
      <c r="AA245" s="9" t="s">
        <v>2758</v>
      </c>
      <c r="AB245" s="9"/>
      <c r="AC245" s="9"/>
      <c r="AD245" s="9" t="s">
        <v>730</v>
      </c>
      <c r="AE245" s="9" t="s">
        <v>724</v>
      </c>
      <c r="AF245" s="9" t="s">
        <v>731</v>
      </c>
      <c r="AG245" s="37"/>
      <c r="AH245" s="37"/>
      <c r="AI245" s="9"/>
      <c r="AJ245" s="9"/>
      <c r="AK245" s="9"/>
      <c r="AL245" s="9"/>
      <c r="AM245" s="9" t="s">
        <v>2652</v>
      </c>
      <c r="AN245" s="9"/>
      <c r="AO245" s="9" t="s">
        <v>2653</v>
      </c>
      <c r="AP245" s="9"/>
      <c r="AQ245" s="9"/>
      <c r="AR245" s="9"/>
      <c r="AS245" s="9"/>
      <c r="AT245" s="9"/>
      <c r="AU245" s="9"/>
      <c r="AV245" s="9"/>
      <c r="AW245" s="9"/>
      <c r="AX245" s="9"/>
      <c r="AY245" s="9"/>
      <c r="AZ245" s="9"/>
      <c r="BA245" s="9"/>
      <c r="BB245" s="9"/>
      <c r="BC245" s="9"/>
      <c r="BD245" s="9"/>
    </row>
    <row r="246" ht="15.75" customHeight="1">
      <c r="A246" s="9" t="s">
        <v>271</v>
      </c>
      <c r="B246" s="9" t="s">
        <v>81</v>
      </c>
      <c r="C246" s="9"/>
      <c r="D246" s="9"/>
      <c r="E246" s="9"/>
      <c r="F246" s="9"/>
      <c r="G246" s="9"/>
      <c r="H246" s="9"/>
      <c r="I246" s="9"/>
      <c r="J246" s="9"/>
      <c r="K246" s="9"/>
      <c r="L246" s="9"/>
      <c r="M246" s="9"/>
      <c r="N246" s="9"/>
      <c r="O246" s="9"/>
      <c r="P246" s="9"/>
      <c r="Q246" s="9"/>
      <c r="R246" s="9"/>
      <c r="S246" s="9" t="s">
        <v>2762</v>
      </c>
      <c r="T246" s="9"/>
      <c r="U246" s="9" t="s">
        <v>85</v>
      </c>
      <c r="V246" s="9" t="s">
        <v>2763</v>
      </c>
      <c r="W246" s="9" t="s">
        <v>2649</v>
      </c>
      <c r="X246" s="9" t="s">
        <v>2764</v>
      </c>
      <c r="Y246" s="9"/>
      <c r="Z246" s="9"/>
      <c r="AA246" s="9" t="s">
        <v>2765</v>
      </c>
      <c r="AB246" s="9"/>
      <c r="AC246" s="9"/>
      <c r="AD246" s="9" t="s">
        <v>2768</v>
      </c>
      <c r="AE246" s="9" t="s">
        <v>271</v>
      </c>
      <c r="AF246" s="9" t="s">
        <v>2769</v>
      </c>
      <c r="AG246" s="37"/>
      <c r="AH246" s="37"/>
      <c r="AI246" s="9"/>
      <c r="AJ246" s="9"/>
      <c r="AK246" s="9"/>
      <c r="AL246" s="9"/>
      <c r="AM246" s="9" t="s">
        <v>2652</v>
      </c>
      <c r="AN246" s="9"/>
      <c r="AO246" s="9" t="s">
        <v>2653</v>
      </c>
      <c r="AP246" s="9"/>
      <c r="AQ246" s="9"/>
      <c r="AR246" s="9"/>
      <c r="AS246" s="9"/>
      <c r="AT246" s="9"/>
      <c r="AU246" s="9"/>
      <c r="AV246" s="9"/>
      <c r="AW246" s="9"/>
      <c r="AX246" s="9"/>
      <c r="AY246" s="9"/>
      <c r="AZ246" s="9"/>
      <c r="BA246" s="9"/>
      <c r="BB246" s="9"/>
      <c r="BC246" s="9"/>
      <c r="BD246" s="9"/>
    </row>
    <row r="247" ht="15.75" customHeight="1">
      <c r="A247" s="9" t="s">
        <v>569</v>
      </c>
      <c r="B247" s="9" t="s">
        <v>81</v>
      </c>
      <c r="C247" s="9"/>
      <c r="D247" s="9"/>
      <c r="E247" s="9"/>
      <c r="F247" s="9"/>
      <c r="G247" s="9"/>
      <c r="H247" s="9"/>
      <c r="I247" s="9"/>
      <c r="J247" s="9"/>
      <c r="K247" s="9"/>
      <c r="L247" s="9"/>
      <c r="M247" s="9"/>
      <c r="N247" s="9"/>
      <c r="O247" s="9"/>
      <c r="P247" s="9"/>
      <c r="Q247" s="9"/>
      <c r="R247" s="9"/>
      <c r="S247" s="9" t="s">
        <v>2774</v>
      </c>
      <c r="T247" s="9"/>
      <c r="U247" s="9" t="s">
        <v>85</v>
      </c>
      <c r="V247" s="9" t="s">
        <v>2775</v>
      </c>
      <c r="W247" s="9" t="s">
        <v>2649</v>
      </c>
      <c r="X247" s="9" t="s">
        <v>2776</v>
      </c>
      <c r="Y247" s="9" t="s">
        <v>2777</v>
      </c>
      <c r="Z247" s="9" t="s">
        <v>2778</v>
      </c>
      <c r="AA247" s="9" t="s">
        <v>2779</v>
      </c>
      <c r="AB247" s="9"/>
      <c r="AC247" s="9"/>
      <c r="AD247" s="9" t="s">
        <v>1065</v>
      </c>
      <c r="AE247" s="9" t="s">
        <v>569</v>
      </c>
      <c r="AF247" s="9" t="s">
        <v>1068</v>
      </c>
      <c r="AG247" s="37"/>
      <c r="AH247" s="37"/>
      <c r="AI247" s="9"/>
      <c r="AJ247" s="9"/>
      <c r="AK247" s="9"/>
      <c r="AL247" s="9"/>
      <c r="AM247" s="9" t="s">
        <v>98</v>
      </c>
      <c r="AN247" s="9"/>
      <c r="AO247" s="9" t="s">
        <v>2644</v>
      </c>
      <c r="AP247" s="9"/>
      <c r="AQ247" s="9"/>
      <c r="AR247" s="9"/>
      <c r="AS247" s="9"/>
      <c r="AT247" s="9"/>
      <c r="AU247" s="9"/>
      <c r="AV247" s="9"/>
      <c r="AW247" s="9"/>
      <c r="AX247" s="9"/>
      <c r="AY247" s="9"/>
      <c r="AZ247" s="9"/>
      <c r="BA247" s="9"/>
      <c r="BB247" s="9"/>
      <c r="BC247" s="9"/>
      <c r="BD247" s="9"/>
    </row>
    <row r="248" ht="15.75" customHeight="1">
      <c r="A248" s="9" t="s">
        <v>80</v>
      </c>
      <c r="B248" s="9" t="s">
        <v>81</v>
      </c>
      <c r="C248" s="9"/>
      <c r="D248" s="9"/>
      <c r="E248" s="9"/>
      <c r="F248" s="9"/>
      <c r="G248" s="9"/>
      <c r="H248" s="9"/>
      <c r="I248" s="9"/>
      <c r="J248" s="9"/>
      <c r="K248" s="9"/>
      <c r="L248" s="9"/>
      <c r="M248" s="9"/>
      <c r="N248" s="9"/>
      <c r="O248" s="9"/>
      <c r="P248" s="9"/>
      <c r="Q248" s="9"/>
      <c r="R248" s="9"/>
      <c r="S248" s="9" t="s">
        <v>2783</v>
      </c>
      <c r="T248" s="9"/>
      <c r="U248" s="9" t="s">
        <v>85</v>
      </c>
      <c r="V248" s="9" t="s">
        <v>2784</v>
      </c>
      <c r="W248" s="9" t="s">
        <v>2649</v>
      </c>
      <c r="X248" s="9" t="s">
        <v>2785</v>
      </c>
      <c r="Y248" s="9"/>
      <c r="Z248" s="9"/>
      <c r="AA248" s="9" t="s">
        <v>2787</v>
      </c>
      <c r="AB248" s="9"/>
      <c r="AC248" s="9"/>
      <c r="AD248" s="9" t="s">
        <v>451</v>
      </c>
      <c r="AE248" s="9" t="s">
        <v>80</v>
      </c>
      <c r="AF248" s="9" t="s">
        <v>2788</v>
      </c>
      <c r="AG248" s="37"/>
      <c r="AH248" s="37"/>
      <c r="AI248" s="9"/>
      <c r="AJ248" s="9"/>
      <c r="AK248" s="9"/>
      <c r="AL248" s="9"/>
      <c r="AM248" s="9" t="s">
        <v>2652</v>
      </c>
      <c r="AN248" s="9"/>
      <c r="AO248" s="9" t="s">
        <v>2653</v>
      </c>
      <c r="AP248" s="9"/>
      <c r="AQ248" s="9"/>
      <c r="AR248" s="9"/>
      <c r="AS248" s="9"/>
      <c r="AT248" s="9"/>
      <c r="AU248" s="9"/>
      <c r="AV248" s="9"/>
      <c r="AW248" s="9"/>
      <c r="AX248" s="9"/>
      <c r="AY248" s="9"/>
      <c r="AZ248" s="9"/>
      <c r="BA248" s="9"/>
      <c r="BB248" s="9"/>
      <c r="BC248" s="9"/>
      <c r="BD248" s="9"/>
    </row>
    <row r="249" ht="15.75" customHeight="1">
      <c r="A249" s="9" t="s">
        <v>80</v>
      </c>
      <c r="B249" s="9" t="s">
        <v>81</v>
      </c>
      <c r="C249" s="9"/>
      <c r="D249" s="9"/>
      <c r="E249" s="9"/>
      <c r="F249" s="9"/>
      <c r="G249" s="9"/>
      <c r="H249" s="9"/>
      <c r="I249" s="9"/>
      <c r="J249" s="9"/>
      <c r="K249" s="9"/>
      <c r="L249" s="9"/>
      <c r="M249" s="9"/>
      <c r="N249" s="9"/>
      <c r="O249" s="9"/>
      <c r="P249" s="9"/>
      <c r="Q249" s="9"/>
      <c r="R249" s="9"/>
      <c r="S249" s="9" t="s">
        <v>2794</v>
      </c>
      <c r="T249" s="9"/>
      <c r="U249" s="9" t="s">
        <v>2795</v>
      </c>
      <c r="V249" s="9" t="s">
        <v>2797</v>
      </c>
      <c r="W249" s="9" t="s">
        <v>87</v>
      </c>
      <c r="X249" s="9" t="s">
        <v>2798</v>
      </c>
      <c r="Y249" s="9"/>
      <c r="Z249" s="9"/>
      <c r="AA249" s="9" t="s">
        <v>2800</v>
      </c>
      <c r="AB249" s="9"/>
      <c r="AC249" s="9"/>
      <c r="AD249" s="9" t="s">
        <v>451</v>
      </c>
      <c r="AE249" s="9" t="s">
        <v>80</v>
      </c>
      <c r="AF249" s="9" t="s">
        <v>2802</v>
      </c>
      <c r="AG249" s="37"/>
      <c r="AH249" s="37"/>
      <c r="AI249" s="9"/>
      <c r="AJ249" s="9"/>
      <c r="AK249" s="9"/>
      <c r="AL249" s="9"/>
      <c r="AM249" s="9" t="s">
        <v>2652</v>
      </c>
      <c r="AN249" s="9"/>
      <c r="AO249" s="9" t="s">
        <v>2653</v>
      </c>
      <c r="AP249" s="9"/>
      <c r="AQ249" s="9"/>
      <c r="AR249" s="9"/>
      <c r="AS249" s="9"/>
      <c r="AT249" s="9"/>
      <c r="AU249" s="9"/>
      <c r="AV249" s="9"/>
      <c r="AW249" s="9"/>
      <c r="AX249" s="9"/>
      <c r="AY249" s="9"/>
      <c r="AZ249" s="9"/>
      <c r="BA249" s="9"/>
      <c r="BB249" s="9"/>
      <c r="BC249" s="9"/>
      <c r="BD249" s="9"/>
    </row>
    <row r="250" ht="15.75" customHeight="1">
      <c r="A250" s="9" t="s">
        <v>271</v>
      </c>
      <c r="B250" s="9" t="s">
        <v>81</v>
      </c>
      <c r="C250" s="9"/>
      <c r="D250" s="9"/>
      <c r="E250" s="9"/>
      <c r="F250" s="9"/>
      <c r="G250" s="9"/>
      <c r="H250" s="9"/>
      <c r="I250" s="9"/>
      <c r="J250" s="9"/>
      <c r="K250" s="9"/>
      <c r="L250" s="9"/>
      <c r="M250" s="9"/>
      <c r="N250" s="9"/>
      <c r="O250" s="9"/>
      <c r="P250" s="9"/>
      <c r="Q250" s="9"/>
      <c r="R250" s="9"/>
      <c r="S250" s="9" t="s">
        <v>2803</v>
      </c>
      <c r="T250" s="9"/>
      <c r="U250" s="9" t="s">
        <v>85</v>
      </c>
      <c r="V250" s="9" t="s">
        <v>2804</v>
      </c>
      <c r="W250" s="9" t="s">
        <v>2649</v>
      </c>
      <c r="X250" s="9"/>
      <c r="Y250" s="9"/>
      <c r="Z250" s="9"/>
      <c r="AA250" s="9" t="s">
        <v>2805</v>
      </c>
      <c r="AB250" s="9"/>
      <c r="AC250" s="9"/>
      <c r="AD250" s="9" t="s">
        <v>2806</v>
      </c>
      <c r="AE250" s="9" t="s">
        <v>271</v>
      </c>
      <c r="AF250" s="9" t="s">
        <v>2807</v>
      </c>
      <c r="AG250" s="37"/>
      <c r="AH250" s="37"/>
      <c r="AI250" s="9"/>
      <c r="AJ250" s="9"/>
      <c r="AK250" s="9"/>
      <c r="AL250" s="9"/>
      <c r="AM250" s="9" t="s">
        <v>2652</v>
      </c>
      <c r="AN250" s="9"/>
      <c r="AO250" s="9" t="s">
        <v>2653</v>
      </c>
      <c r="AP250" s="9"/>
      <c r="AQ250" s="9"/>
      <c r="AR250" s="9"/>
      <c r="AS250" s="9"/>
      <c r="AT250" s="9"/>
      <c r="AU250" s="9"/>
      <c r="AV250" s="9"/>
      <c r="AW250" s="9"/>
      <c r="AX250" s="9"/>
      <c r="AY250" s="9"/>
      <c r="AZ250" s="9"/>
      <c r="BA250" s="9"/>
      <c r="BB250" s="9"/>
      <c r="BC250" s="9"/>
      <c r="BD250" s="9"/>
    </row>
    <row r="251" ht="15.75" customHeight="1">
      <c r="A251" s="9" t="s">
        <v>80</v>
      </c>
      <c r="B251" s="9" t="s">
        <v>81</v>
      </c>
      <c r="C251" s="9"/>
      <c r="D251" s="9"/>
      <c r="E251" s="9"/>
      <c r="F251" s="9"/>
      <c r="G251" s="9"/>
      <c r="H251" s="9"/>
      <c r="I251" s="9"/>
      <c r="J251" s="9"/>
      <c r="K251" s="9"/>
      <c r="L251" s="9"/>
      <c r="M251" s="9"/>
      <c r="N251" s="9"/>
      <c r="O251" s="9"/>
      <c r="P251" s="9"/>
      <c r="Q251" s="9"/>
      <c r="R251" s="9"/>
      <c r="S251" s="9" t="s">
        <v>2810</v>
      </c>
      <c r="T251" s="9"/>
      <c r="U251" s="9" t="s">
        <v>85</v>
      </c>
      <c r="V251" s="9" t="s">
        <v>2811</v>
      </c>
      <c r="W251" s="9" t="s">
        <v>2649</v>
      </c>
      <c r="X251" s="9" t="s">
        <v>2812</v>
      </c>
      <c r="Y251" s="9"/>
      <c r="Z251" s="9"/>
      <c r="AA251" s="9" t="s">
        <v>2813</v>
      </c>
      <c r="AB251" s="9"/>
      <c r="AC251" s="9"/>
      <c r="AD251" s="9" t="s">
        <v>2814</v>
      </c>
      <c r="AE251" s="9" t="s">
        <v>80</v>
      </c>
      <c r="AF251" s="9" t="s">
        <v>2815</v>
      </c>
      <c r="AG251" s="37"/>
      <c r="AH251" s="37"/>
      <c r="AI251" s="9"/>
      <c r="AJ251" s="9"/>
      <c r="AK251" s="9"/>
      <c r="AL251" s="9"/>
      <c r="AM251" s="9" t="s">
        <v>2652</v>
      </c>
      <c r="AN251" s="9"/>
      <c r="AO251" s="9" t="s">
        <v>2653</v>
      </c>
      <c r="AP251" s="9"/>
      <c r="AQ251" s="9"/>
      <c r="AR251" s="9"/>
      <c r="AS251" s="9"/>
      <c r="AT251" s="9"/>
      <c r="AU251" s="9"/>
      <c r="AV251" s="9"/>
      <c r="AW251" s="9"/>
      <c r="AX251" s="9"/>
      <c r="AY251" s="9"/>
      <c r="AZ251" s="9"/>
      <c r="BA251" s="9"/>
      <c r="BB251" s="9"/>
      <c r="BC251" s="9"/>
      <c r="BD251" s="9"/>
    </row>
    <row r="252" ht="15.75" customHeight="1">
      <c r="A252" s="9" t="s">
        <v>337</v>
      </c>
      <c r="B252" s="9" t="s">
        <v>81</v>
      </c>
      <c r="C252" s="9"/>
      <c r="D252" s="9"/>
      <c r="E252" s="9"/>
      <c r="F252" s="9"/>
      <c r="G252" s="9"/>
      <c r="H252" s="9"/>
      <c r="I252" s="9"/>
      <c r="J252" s="9"/>
      <c r="K252" s="9"/>
      <c r="L252" s="9"/>
      <c r="M252" s="9"/>
      <c r="N252" s="9"/>
      <c r="O252" s="9"/>
      <c r="P252" s="9"/>
      <c r="Q252" s="9"/>
      <c r="R252" s="9"/>
      <c r="S252" s="9" t="s">
        <v>2817</v>
      </c>
      <c r="T252" s="9"/>
      <c r="U252" s="9" t="s">
        <v>115</v>
      </c>
      <c r="V252" s="9" t="s">
        <v>2818</v>
      </c>
      <c r="W252" s="9" t="s">
        <v>87</v>
      </c>
      <c r="X252" s="9" t="s">
        <v>2819</v>
      </c>
      <c r="Y252" s="9" t="s">
        <v>2820</v>
      </c>
      <c r="Z252" s="9" t="s">
        <v>2821</v>
      </c>
      <c r="AA252" s="9" t="s">
        <v>2822</v>
      </c>
      <c r="AB252" s="9"/>
      <c r="AC252" s="9"/>
      <c r="AD252" s="9" t="s">
        <v>346</v>
      </c>
      <c r="AE252" s="9" t="s">
        <v>337</v>
      </c>
      <c r="AF252" s="9" t="s">
        <v>2826</v>
      </c>
      <c r="AG252" s="37"/>
      <c r="AH252" s="37"/>
      <c r="AI252" s="9" t="s">
        <v>477</v>
      </c>
      <c r="AJ252" s="9"/>
      <c r="AK252" s="9" t="s">
        <v>251</v>
      </c>
      <c r="AL252" s="9"/>
      <c r="AM252" s="9" t="s">
        <v>98</v>
      </c>
      <c r="AN252" s="9"/>
      <c r="AO252" s="9"/>
      <c r="AP252" s="9"/>
      <c r="AQ252" s="9"/>
      <c r="AR252" s="9"/>
      <c r="AS252" s="9"/>
      <c r="AT252" s="9"/>
      <c r="AU252" s="9"/>
      <c r="AV252" s="9"/>
      <c r="AW252" s="9"/>
      <c r="AX252" s="9"/>
      <c r="AY252" s="9"/>
      <c r="AZ252" s="9"/>
      <c r="BA252" s="9"/>
      <c r="BB252" s="9"/>
      <c r="BC252" s="9"/>
      <c r="BD252" s="9"/>
    </row>
    <row r="253" ht="15.75" customHeight="1">
      <c r="A253" s="9" t="s">
        <v>133</v>
      </c>
      <c r="B253" s="9" t="s">
        <v>81</v>
      </c>
      <c r="C253" s="9"/>
      <c r="D253" s="9"/>
      <c r="E253" s="9"/>
      <c r="F253" s="9"/>
      <c r="G253" s="9"/>
      <c r="H253" s="9"/>
      <c r="I253" s="9"/>
      <c r="J253" s="9"/>
      <c r="K253" s="9"/>
      <c r="L253" s="9"/>
      <c r="M253" s="9"/>
      <c r="N253" s="9"/>
      <c r="O253" s="9"/>
      <c r="P253" s="9"/>
      <c r="Q253" s="9"/>
      <c r="R253" s="9"/>
      <c r="S253" s="9" t="s">
        <v>2827</v>
      </c>
      <c r="T253" s="9"/>
      <c r="U253" s="9" t="s">
        <v>85</v>
      </c>
      <c r="V253" s="9" t="s">
        <v>2828</v>
      </c>
      <c r="W253" s="9" t="s">
        <v>87</v>
      </c>
      <c r="X253" s="9" t="s">
        <v>2829</v>
      </c>
      <c r="Y253" s="9"/>
      <c r="Z253" s="9" t="s">
        <v>2830</v>
      </c>
      <c r="AA253" s="9" t="s">
        <v>2831</v>
      </c>
      <c r="AB253" s="9"/>
      <c r="AC253" s="9"/>
      <c r="AD253" s="9" t="s">
        <v>154</v>
      </c>
      <c r="AE253" s="9" t="s">
        <v>133</v>
      </c>
      <c r="AF253" s="9" t="s">
        <v>2832</v>
      </c>
      <c r="AG253" s="37"/>
      <c r="AH253" s="37"/>
      <c r="AI253" s="9"/>
      <c r="AJ253" s="9"/>
      <c r="AK253" s="9"/>
      <c r="AL253" s="9"/>
      <c r="AM253" s="9" t="s">
        <v>2652</v>
      </c>
      <c r="AN253" s="9"/>
      <c r="AO253" s="9" t="s">
        <v>2653</v>
      </c>
      <c r="AP253" s="9"/>
      <c r="AQ253" s="9"/>
      <c r="AR253" s="9"/>
      <c r="AS253" s="9"/>
      <c r="AT253" s="9"/>
      <c r="AU253" s="9"/>
      <c r="AV253" s="9"/>
      <c r="AW253" s="9"/>
      <c r="AX253" s="9"/>
      <c r="AY253" s="9"/>
      <c r="AZ253" s="9"/>
      <c r="BA253" s="9"/>
      <c r="BB253" s="9"/>
      <c r="BC253" s="9"/>
      <c r="BD253" s="9"/>
    </row>
    <row r="254" ht="15.75" customHeight="1">
      <c r="A254" s="9" t="s">
        <v>337</v>
      </c>
      <c r="B254" s="9" t="s">
        <v>81</v>
      </c>
      <c r="C254" s="9"/>
      <c r="D254" s="9"/>
      <c r="E254" s="9"/>
      <c r="F254" s="9" t="s">
        <v>169</v>
      </c>
      <c r="G254" s="9"/>
      <c r="H254" s="9"/>
      <c r="I254" s="9"/>
      <c r="J254" s="9"/>
      <c r="K254" s="9"/>
      <c r="L254" s="9"/>
      <c r="M254" s="9"/>
      <c r="N254" s="9"/>
      <c r="O254" s="9"/>
      <c r="P254" s="9"/>
      <c r="Q254" s="9"/>
      <c r="R254" s="9"/>
      <c r="S254" s="9" t="s">
        <v>2835</v>
      </c>
      <c r="T254" s="9"/>
      <c r="U254" s="9" t="s">
        <v>115</v>
      </c>
      <c r="V254" s="9" t="s">
        <v>2836</v>
      </c>
      <c r="W254" s="9" t="s">
        <v>87</v>
      </c>
      <c r="X254" s="9" t="s">
        <v>2837</v>
      </c>
      <c r="Y254" s="9" t="s">
        <v>2838</v>
      </c>
      <c r="Z254" s="9" t="s">
        <v>2839</v>
      </c>
      <c r="AA254" s="9" t="s">
        <v>2840</v>
      </c>
      <c r="AB254" s="9"/>
      <c r="AC254" s="9"/>
      <c r="AD254" s="9" t="s">
        <v>404</v>
      </c>
      <c r="AE254" s="9" t="s">
        <v>337</v>
      </c>
      <c r="AF254" s="9" t="s">
        <v>2841</v>
      </c>
      <c r="AG254" s="37"/>
      <c r="AH254" s="37"/>
      <c r="AI254" s="9" t="s">
        <v>165</v>
      </c>
      <c r="AJ254" s="9"/>
      <c r="AK254" s="9"/>
      <c r="AL254" s="9"/>
      <c r="AM254" s="9" t="s">
        <v>98</v>
      </c>
      <c r="AN254" s="9"/>
      <c r="AO254" s="9" t="s">
        <v>2644</v>
      </c>
      <c r="AP254" s="9"/>
      <c r="AQ254" s="9"/>
      <c r="AR254" s="9"/>
      <c r="AS254" s="9"/>
      <c r="AT254" s="9"/>
      <c r="AU254" s="9"/>
      <c r="AV254" s="9"/>
      <c r="AW254" s="9"/>
      <c r="AX254" s="9"/>
      <c r="AY254" s="9"/>
      <c r="AZ254" s="9"/>
      <c r="BA254" s="9"/>
      <c r="BB254" s="9"/>
      <c r="BC254" s="9"/>
      <c r="BD254" s="9"/>
    </row>
    <row r="255" ht="15.75" customHeight="1">
      <c r="A255" s="9" t="s">
        <v>512</v>
      </c>
      <c r="B255" s="9" t="s">
        <v>81</v>
      </c>
      <c r="C255" s="9"/>
      <c r="D255" s="9"/>
      <c r="E255" s="9"/>
      <c r="F255" s="9"/>
      <c r="G255" s="9"/>
      <c r="H255" s="9"/>
      <c r="I255" s="9"/>
      <c r="J255" s="9"/>
      <c r="K255" s="9"/>
      <c r="L255" s="9"/>
      <c r="M255" s="9"/>
      <c r="N255" s="9"/>
      <c r="O255" s="9"/>
      <c r="P255" s="9"/>
      <c r="Q255" s="9"/>
      <c r="R255" s="9"/>
      <c r="S255" s="9" t="s">
        <v>2847</v>
      </c>
      <c r="T255" s="9"/>
      <c r="U255" s="9" t="s">
        <v>85</v>
      </c>
      <c r="V255" s="9" t="s">
        <v>2848</v>
      </c>
      <c r="W255" s="9" t="s">
        <v>87</v>
      </c>
      <c r="X255" s="9" t="s">
        <v>2850</v>
      </c>
      <c r="Y255" s="9"/>
      <c r="Z255" s="9"/>
      <c r="AA255" s="9" t="s">
        <v>2853</v>
      </c>
      <c r="AB255" s="9"/>
      <c r="AC255" s="9"/>
      <c r="AD255" s="9" t="s">
        <v>2854</v>
      </c>
      <c r="AE255" s="9" t="s">
        <v>512</v>
      </c>
      <c r="AF255" s="9" t="s">
        <v>2855</v>
      </c>
      <c r="AG255" s="37"/>
      <c r="AH255" s="37"/>
      <c r="AI255" s="9"/>
      <c r="AJ255" s="9"/>
      <c r="AK255" s="9"/>
      <c r="AL255" s="9"/>
      <c r="AM255" s="9" t="s">
        <v>2652</v>
      </c>
      <c r="AN255" s="9"/>
      <c r="AO255" s="9" t="s">
        <v>2653</v>
      </c>
      <c r="AP255" s="9"/>
      <c r="AQ255" s="9"/>
      <c r="AR255" s="9"/>
      <c r="AS255" s="9"/>
      <c r="AT255" s="9"/>
      <c r="AU255" s="9"/>
      <c r="AV255" s="9"/>
      <c r="AW255" s="9"/>
      <c r="AX255" s="9"/>
      <c r="AY255" s="9"/>
      <c r="AZ255" s="9"/>
      <c r="BA255" s="9"/>
      <c r="BB255" s="9"/>
      <c r="BC255" s="9"/>
      <c r="BD255" s="9"/>
    </row>
    <row r="256" ht="15.75" customHeight="1">
      <c r="A256" s="9" t="s">
        <v>80</v>
      </c>
      <c r="B256" s="9" t="s">
        <v>81</v>
      </c>
      <c r="C256" s="9"/>
      <c r="D256" s="9"/>
      <c r="E256" s="9"/>
      <c r="F256" s="9"/>
      <c r="G256" s="9"/>
      <c r="H256" s="9"/>
      <c r="I256" s="9"/>
      <c r="J256" s="9"/>
      <c r="K256" s="9"/>
      <c r="L256" s="9"/>
      <c r="M256" s="9"/>
      <c r="N256" s="9"/>
      <c r="O256" s="9"/>
      <c r="P256" s="9"/>
      <c r="Q256" s="9"/>
      <c r="R256" s="9"/>
      <c r="S256" s="9" t="s">
        <v>2857</v>
      </c>
      <c r="T256" s="9"/>
      <c r="U256" s="9" t="s">
        <v>85</v>
      </c>
      <c r="V256" s="9" t="s">
        <v>2859</v>
      </c>
      <c r="W256" s="9" t="s">
        <v>2862</v>
      </c>
      <c r="X256" s="9" t="s">
        <v>2863</v>
      </c>
      <c r="Y256" s="9"/>
      <c r="Z256" s="9"/>
      <c r="AA256" s="9" t="s">
        <v>2864</v>
      </c>
      <c r="AB256" s="9"/>
      <c r="AC256" s="9" t="s">
        <v>2865</v>
      </c>
      <c r="AD256" s="9" t="s">
        <v>1975</v>
      </c>
      <c r="AE256" s="9" t="s">
        <v>80</v>
      </c>
      <c r="AF256" s="9" t="s">
        <v>2866</v>
      </c>
      <c r="AG256" s="37"/>
      <c r="AH256" s="37"/>
      <c r="AI256" s="9"/>
      <c r="AJ256" s="9"/>
      <c r="AK256" s="9"/>
      <c r="AL256" s="9"/>
      <c r="AM256" s="9" t="s">
        <v>2652</v>
      </c>
      <c r="AN256" s="9"/>
      <c r="AO256" s="9" t="s">
        <v>2653</v>
      </c>
      <c r="AP256" s="9"/>
      <c r="AQ256" s="9"/>
      <c r="AR256" s="9"/>
      <c r="AS256" s="9"/>
      <c r="AT256" s="9"/>
      <c r="AU256" s="9"/>
      <c r="AV256" s="9"/>
      <c r="AW256" s="9"/>
      <c r="AX256" s="9"/>
      <c r="AY256" s="9"/>
      <c r="AZ256" s="9"/>
      <c r="BA256" s="9"/>
      <c r="BB256" s="9"/>
      <c r="BC256" s="9"/>
      <c r="BD256" s="9"/>
    </row>
    <row r="257" ht="15.75" customHeight="1">
      <c r="A257" s="9" t="s">
        <v>579</v>
      </c>
      <c r="B257" s="9" t="s">
        <v>81</v>
      </c>
      <c r="C257" s="9"/>
      <c r="D257" s="9"/>
      <c r="E257" s="9"/>
      <c r="F257" s="9" t="s">
        <v>169</v>
      </c>
      <c r="G257" s="9"/>
      <c r="H257" s="9"/>
      <c r="I257" s="9"/>
      <c r="J257" s="9"/>
      <c r="K257" s="9"/>
      <c r="L257" s="9"/>
      <c r="M257" s="9"/>
      <c r="N257" s="9"/>
      <c r="O257" s="9"/>
      <c r="P257" s="9"/>
      <c r="Q257" s="9"/>
      <c r="R257" s="9"/>
      <c r="S257" s="9" t="s">
        <v>2869</v>
      </c>
      <c r="T257" s="9"/>
      <c r="U257" s="9" t="s">
        <v>85</v>
      </c>
      <c r="V257" s="9" t="s">
        <v>2870</v>
      </c>
      <c r="W257" s="9" t="s">
        <v>87</v>
      </c>
      <c r="X257" s="9" t="s">
        <v>2871</v>
      </c>
      <c r="Y257" s="9" t="s">
        <v>2872</v>
      </c>
      <c r="Z257" s="9" t="s">
        <v>2873</v>
      </c>
      <c r="AA257" s="9" t="s">
        <v>2874</v>
      </c>
      <c r="AB257" s="9" t="s">
        <v>2875</v>
      </c>
      <c r="AC257" s="9"/>
      <c r="AD257" s="9" t="s">
        <v>482</v>
      </c>
      <c r="AE257" s="9" t="s">
        <v>579</v>
      </c>
      <c r="AF257" s="9" t="s">
        <v>2876</v>
      </c>
      <c r="AG257" s="37"/>
      <c r="AH257" s="37"/>
      <c r="AI257" s="9" t="s">
        <v>124</v>
      </c>
      <c r="AJ257" s="9"/>
      <c r="AK257" s="9" t="s">
        <v>251</v>
      </c>
      <c r="AL257" s="9"/>
      <c r="AM257" s="9" t="s">
        <v>98</v>
      </c>
      <c r="AN257" s="9"/>
      <c r="AO257" s="9" t="s">
        <v>2644</v>
      </c>
      <c r="AP257" s="9"/>
      <c r="AQ257" s="9"/>
      <c r="AR257" s="9"/>
      <c r="AS257" s="9"/>
      <c r="AT257" s="9"/>
      <c r="AU257" s="9"/>
      <c r="AV257" s="9"/>
      <c r="AW257" s="9"/>
      <c r="AX257" s="9"/>
      <c r="AY257" s="9"/>
      <c r="AZ257" s="9"/>
      <c r="BA257" s="9"/>
      <c r="BB257" s="9"/>
      <c r="BC257" s="9"/>
      <c r="BD257" s="9"/>
    </row>
    <row r="258" ht="15.75" customHeight="1">
      <c r="A258" s="9" t="s">
        <v>280</v>
      </c>
      <c r="B258" s="9" t="s">
        <v>81</v>
      </c>
      <c r="C258" s="9"/>
      <c r="D258" s="9"/>
      <c r="E258" s="9"/>
      <c r="F258" s="9"/>
      <c r="G258" s="9"/>
      <c r="H258" s="9"/>
      <c r="I258" s="9"/>
      <c r="J258" s="9"/>
      <c r="K258" s="9"/>
      <c r="L258" s="9"/>
      <c r="M258" s="9"/>
      <c r="N258" s="9"/>
      <c r="O258" s="9"/>
      <c r="P258" s="9"/>
      <c r="Q258" s="9"/>
      <c r="R258" s="9"/>
      <c r="S258" s="9" t="s">
        <v>2885</v>
      </c>
      <c r="T258" s="9"/>
      <c r="U258" s="9" t="s">
        <v>85</v>
      </c>
      <c r="V258" s="9" t="s">
        <v>2886</v>
      </c>
      <c r="W258" s="9" t="s">
        <v>87</v>
      </c>
      <c r="X258" s="9" t="s">
        <v>2887</v>
      </c>
      <c r="Y258" s="9"/>
      <c r="Z258" s="9"/>
      <c r="AA258" s="9" t="s">
        <v>2888</v>
      </c>
      <c r="AB258" s="9" t="s">
        <v>2889</v>
      </c>
      <c r="AC258" s="9"/>
      <c r="AD258" s="9" t="s">
        <v>2890</v>
      </c>
      <c r="AE258" s="9" t="s">
        <v>280</v>
      </c>
      <c r="AF258" s="9" t="s">
        <v>2891</v>
      </c>
      <c r="AG258" s="37"/>
      <c r="AH258" s="37"/>
      <c r="AI258" s="9"/>
      <c r="AJ258" s="9"/>
      <c r="AK258" s="9"/>
      <c r="AL258" s="9"/>
      <c r="AM258" s="9" t="s">
        <v>2652</v>
      </c>
      <c r="AN258" s="9"/>
      <c r="AO258" s="9" t="s">
        <v>2653</v>
      </c>
      <c r="AP258" s="9"/>
      <c r="AQ258" s="9"/>
      <c r="AR258" s="9"/>
      <c r="AS258" s="9"/>
      <c r="AT258" s="9"/>
      <c r="AU258" s="9"/>
      <c r="AV258" s="9"/>
      <c r="AW258" s="9"/>
      <c r="AX258" s="9"/>
      <c r="AY258" s="9"/>
      <c r="AZ258" s="9"/>
      <c r="BA258" s="9"/>
      <c r="BB258" s="9"/>
      <c r="BC258" s="9"/>
      <c r="BD258" s="9"/>
    </row>
    <row r="259" ht="15.75" customHeight="1">
      <c r="A259" s="9" t="s">
        <v>1131</v>
      </c>
      <c r="B259" s="9" t="s">
        <v>81</v>
      </c>
      <c r="C259" s="9"/>
      <c r="D259" s="9"/>
      <c r="E259" s="9"/>
      <c r="F259" s="9"/>
      <c r="G259" s="9"/>
      <c r="H259" s="9"/>
      <c r="I259" s="9"/>
      <c r="J259" s="9"/>
      <c r="K259" s="9"/>
      <c r="L259" s="9"/>
      <c r="M259" s="9"/>
      <c r="N259" s="9"/>
      <c r="O259" s="9"/>
      <c r="P259" s="9"/>
      <c r="Q259" s="9"/>
      <c r="R259" s="9"/>
      <c r="S259" s="9" t="s">
        <v>2894</v>
      </c>
      <c r="T259" s="9"/>
      <c r="U259" s="9" t="s">
        <v>85</v>
      </c>
      <c r="V259" s="9" t="s">
        <v>2895</v>
      </c>
      <c r="W259" s="9" t="s">
        <v>2649</v>
      </c>
      <c r="X259" s="9" t="s">
        <v>2896</v>
      </c>
      <c r="Y259" s="9"/>
      <c r="Z259" s="9" t="s">
        <v>2898</v>
      </c>
      <c r="AA259" s="9" t="s">
        <v>2900</v>
      </c>
      <c r="AB259" s="9" t="s">
        <v>2901</v>
      </c>
      <c r="AC259" s="9"/>
      <c r="AD259" s="9" t="s">
        <v>1140</v>
      </c>
      <c r="AE259" s="9" t="s">
        <v>1131</v>
      </c>
      <c r="AF259" s="9" t="s">
        <v>2903</v>
      </c>
      <c r="AG259" s="37"/>
      <c r="AH259" s="37"/>
      <c r="AI259" s="9"/>
      <c r="AJ259" s="9"/>
      <c r="AK259" s="9"/>
      <c r="AL259" s="9"/>
      <c r="AM259" s="9" t="s">
        <v>2652</v>
      </c>
      <c r="AN259" s="9"/>
      <c r="AO259" s="9" t="s">
        <v>2653</v>
      </c>
      <c r="AP259" s="9"/>
      <c r="AQ259" s="9"/>
      <c r="AR259" s="9"/>
      <c r="AS259" s="9"/>
      <c r="AT259" s="9"/>
      <c r="AU259" s="9"/>
      <c r="AV259" s="9"/>
      <c r="AW259" s="9"/>
      <c r="AX259" s="9"/>
      <c r="AY259" s="9"/>
      <c r="AZ259" s="9"/>
      <c r="BA259" s="9"/>
      <c r="BB259" s="9"/>
      <c r="BC259" s="9"/>
      <c r="BD259" s="9"/>
    </row>
    <row r="260" ht="15.75" customHeight="1">
      <c r="A260" s="9" t="s">
        <v>569</v>
      </c>
      <c r="B260" s="9" t="s">
        <v>81</v>
      </c>
      <c r="C260" s="9"/>
      <c r="D260" s="9"/>
      <c r="E260" s="9" t="s">
        <v>82</v>
      </c>
      <c r="F260" s="9"/>
      <c r="G260" s="9"/>
      <c r="H260" s="9"/>
      <c r="I260" s="9"/>
      <c r="J260" s="9"/>
      <c r="K260" s="9"/>
      <c r="L260" s="9"/>
      <c r="M260" s="9"/>
      <c r="N260" s="9"/>
      <c r="O260" s="9"/>
      <c r="P260" s="9"/>
      <c r="Q260" s="9"/>
      <c r="R260" s="9"/>
      <c r="S260" s="9" t="s">
        <v>825</v>
      </c>
      <c r="T260" s="9"/>
      <c r="U260" s="9" t="s">
        <v>115</v>
      </c>
      <c r="V260" s="9" t="s">
        <v>2906</v>
      </c>
      <c r="W260" s="9" t="s">
        <v>87</v>
      </c>
      <c r="X260" s="9" t="s">
        <v>2908</v>
      </c>
      <c r="Y260" s="9" t="s">
        <v>2910</v>
      </c>
      <c r="Z260" s="9"/>
      <c r="AA260" s="9" t="s">
        <v>2912</v>
      </c>
      <c r="AB260" s="9"/>
      <c r="AC260" s="9"/>
      <c r="AD260" s="9" t="s">
        <v>832</v>
      </c>
      <c r="AE260" s="9" t="s">
        <v>569</v>
      </c>
      <c r="AF260" s="9" t="s">
        <v>833</v>
      </c>
      <c r="AG260" s="37"/>
      <c r="AH260" s="37"/>
      <c r="AI260" s="9" t="s">
        <v>317</v>
      </c>
      <c r="AJ260" s="9" t="s">
        <v>676</v>
      </c>
      <c r="AK260" s="9"/>
      <c r="AL260" s="9"/>
      <c r="AM260" s="9" t="s">
        <v>98</v>
      </c>
      <c r="AN260" s="9"/>
      <c r="AO260" s="9"/>
      <c r="AP260" s="9"/>
      <c r="AQ260" s="9"/>
      <c r="AR260" s="9"/>
      <c r="AS260" s="9"/>
      <c r="AT260" s="9"/>
      <c r="AU260" s="9"/>
      <c r="AV260" s="9"/>
      <c r="AW260" s="9"/>
      <c r="AX260" s="9"/>
      <c r="AY260" s="9"/>
      <c r="AZ260" s="9"/>
      <c r="BA260" s="9"/>
      <c r="BB260" s="9"/>
      <c r="BC260" s="9"/>
      <c r="BD260" s="9"/>
    </row>
    <row r="261" ht="15.75" customHeight="1">
      <c r="A261" s="9" t="s">
        <v>478</v>
      </c>
      <c r="B261" s="9" t="s">
        <v>81</v>
      </c>
      <c r="C261" s="9"/>
      <c r="D261" s="9"/>
      <c r="E261" s="9" t="s">
        <v>82</v>
      </c>
      <c r="F261" s="9"/>
      <c r="G261" s="9"/>
      <c r="H261" s="9"/>
      <c r="I261" s="9"/>
      <c r="J261" s="9"/>
      <c r="K261" s="9"/>
      <c r="L261" s="9"/>
      <c r="M261" s="9"/>
      <c r="N261" s="9"/>
      <c r="O261" s="9"/>
      <c r="P261" s="9"/>
      <c r="Q261" s="9"/>
      <c r="R261" s="9"/>
      <c r="S261" s="9" t="s">
        <v>2918</v>
      </c>
      <c r="T261" s="9"/>
      <c r="U261" s="9" t="s">
        <v>115</v>
      </c>
      <c r="V261" s="9" t="s">
        <v>2919</v>
      </c>
      <c r="W261" s="9" t="s">
        <v>87</v>
      </c>
      <c r="X261" s="9" t="s">
        <v>2920</v>
      </c>
      <c r="Y261" s="9" t="s">
        <v>2921</v>
      </c>
      <c r="Z261" s="9" t="s">
        <v>2922</v>
      </c>
      <c r="AA261" s="9" t="s">
        <v>2923</v>
      </c>
      <c r="AB261" s="9"/>
      <c r="AC261" s="9"/>
      <c r="AD261" s="9" t="s">
        <v>482</v>
      </c>
      <c r="AE261" s="9" t="s">
        <v>478</v>
      </c>
      <c r="AF261" s="9" t="s">
        <v>2924</v>
      </c>
      <c r="AG261" s="37"/>
      <c r="AH261" s="37"/>
      <c r="AI261" s="9" t="s">
        <v>444</v>
      </c>
      <c r="AJ261" s="9" t="s">
        <v>145</v>
      </c>
      <c r="AK261" s="9" t="s">
        <v>604</v>
      </c>
      <c r="AL261" s="9"/>
      <c r="AM261" s="9" t="s">
        <v>98</v>
      </c>
      <c r="AN261" s="9"/>
      <c r="AO261" s="9"/>
      <c r="AP261" s="9"/>
      <c r="AQ261" s="9"/>
      <c r="AR261" s="9"/>
      <c r="AS261" s="9"/>
      <c r="AT261" s="9"/>
      <c r="AU261" s="9"/>
      <c r="AV261" s="9"/>
      <c r="AW261" s="9"/>
      <c r="AX261" s="9"/>
      <c r="AY261" s="9"/>
      <c r="AZ261" s="9"/>
      <c r="BA261" s="9"/>
      <c r="BB261" s="9"/>
      <c r="BC261" s="9"/>
      <c r="BD261" s="9"/>
    </row>
    <row r="262" ht="15.75" customHeight="1">
      <c r="A262" s="9" t="s">
        <v>80</v>
      </c>
      <c r="B262" s="9" t="s">
        <v>81</v>
      </c>
      <c r="C262" s="9"/>
      <c r="D262" s="9"/>
      <c r="E262" s="9"/>
      <c r="F262" s="9"/>
      <c r="G262" s="9"/>
      <c r="H262" s="9"/>
      <c r="I262" s="9"/>
      <c r="J262" s="9"/>
      <c r="K262" s="9"/>
      <c r="L262" s="9"/>
      <c r="M262" s="9"/>
      <c r="N262" s="9"/>
      <c r="O262" s="9"/>
      <c r="P262" s="9"/>
      <c r="Q262" s="9"/>
      <c r="R262" s="9"/>
      <c r="S262" s="9" t="s">
        <v>2929</v>
      </c>
      <c r="T262" s="9"/>
      <c r="U262" s="9" t="s">
        <v>85</v>
      </c>
      <c r="V262" s="9" t="s">
        <v>2930</v>
      </c>
      <c r="W262" s="9" t="s">
        <v>2931</v>
      </c>
      <c r="X262" s="9" t="s">
        <v>2933</v>
      </c>
      <c r="Y262" s="9"/>
      <c r="Z262" s="9"/>
      <c r="AA262" s="9" t="s">
        <v>2935</v>
      </c>
      <c r="AB262" s="9" t="s">
        <v>2936</v>
      </c>
      <c r="AC262" s="9"/>
      <c r="AD262" s="9" t="s">
        <v>868</v>
      </c>
      <c r="AE262" s="9" t="s">
        <v>80</v>
      </c>
      <c r="AF262" s="9" t="s">
        <v>2937</v>
      </c>
      <c r="AG262" s="37"/>
      <c r="AH262" s="37"/>
      <c r="AI262" s="9"/>
      <c r="AJ262" s="9"/>
      <c r="AK262" s="9"/>
      <c r="AL262" s="9"/>
      <c r="AM262" s="9" t="s">
        <v>2631</v>
      </c>
      <c r="AN262" s="9"/>
      <c r="AO262" s="9" t="s">
        <v>2633</v>
      </c>
      <c r="AP262" s="9"/>
      <c r="AQ262" s="9" t="s">
        <v>2939</v>
      </c>
      <c r="AR262" s="9" t="s">
        <v>2942</v>
      </c>
      <c r="AS262" s="9"/>
      <c r="AT262" s="9"/>
      <c r="AU262" s="9"/>
      <c r="AV262" s="9"/>
      <c r="AW262" s="9"/>
      <c r="AX262" s="9"/>
      <c r="AY262" s="9"/>
      <c r="AZ262" s="9"/>
      <c r="BA262" s="9"/>
      <c r="BB262" s="9"/>
      <c r="BC262" s="9"/>
      <c r="BD262" s="9"/>
    </row>
    <row r="263" ht="15.75" customHeight="1">
      <c r="A263" s="9" t="s">
        <v>271</v>
      </c>
      <c r="B263" s="9" t="s">
        <v>81</v>
      </c>
      <c r="C263" s="9"/>
      <c r="D263" s="9"/>
      <c r="E263" s="9"/>
      <c r="F263" s="9"/>
      <c r="G263" s="9"/>
      <c r="H263" s="9"/>
      <c r="I263" s="9"/>
      <c r="J263" s="9"/>
      <c r="K263" s="9"/>
      <c r="L263" s="9"/>
      <c r="M263" s="9"/>
      <c r="N263" s="9"/>
      <c r="O263" s="9"/>
      <c r="P263" s="9"/>
      <c r="Q263" s="9"/>
      <c r="R263" s="9"/>
      <c r="S263" s="9" t="s">
        <v>2803</v>
      </c>
      <c r="T263" s="9"/>
      <c r="U263" s="9" t="s">
        <v>85</v>
      </c>
      <c r="V263" s="9" t="s">
        <v>2944</v>
      </c>
      <c r="W263" s="9" t="s">
        <v>2649</v>
      </c>
      <c r="X263" s="9" t="s">
        <v>2945</v>
      </c>
      <c r="Y263" s="9"/>
      <c r="Z263" s="9"/>
      <c r="AA263" s="9" t="s">
        <v>2805</v>
      </c>
      <c r="AB263" s="9"/>
      <c r="AC263" s="9"/>
      <c r="AD263" s="9" t="s">
        <v>2806</v>
      </c>
      <c r="AE263" s="9" t="s">
        <v>271</v>
      </c>
      <c r="AF263" s="9" t="s">
        <v>2807</v>
      </c>
      <c r="AG263" s="37"/>
      <c r="AH263" s="37"/>
      <c r="AI263" s="9"/>
      <c r="AJ263" s="9"/>
      <c r="AK263" s="9"/>
      <c r="AL263" s="9"/>
      <c r="AM263" s="9" t="s">
        <v>2652</v>
      </c>
      <c r="AN263" s="9"/>
      <c r="AO263" s="9" t="s">
        <v>2653</v>
      </c>
      <c r="AP263" s="9"/>
      <c r="AQ263" s="9"/>
      <c r="AR263" s="9"/>
      <c r="AS263" s="9"/>
      <c r="AT263" s="9"/>
      <c r="AU263" s="9"/>
      <c r="AV263" s="9"/>
      <c r="AW263" s="9"/>
      <c r="AX263" s="9"/>
      <c r="AY263" s="9"/>
      <c r="AZ263" s="9"/>
      <c r="BA263" s="9"/>
      <c r="BB263" s="9"/>
      <c r="BC263" s="9"/>
      <c r="BD263" s="9"/>
    </row>
    <row r="264" ht="15.75" customHeight="1">
      <c r="A264" s="9" t="s">
        <v>512</v>
      </c>
      <c r="B264" s="9" t="s">
        <v>81</v>
      </c>
      <c r="C264" s="9"/>
      <c r="D264" s="9"/>
      <c r="E264" s="9"/>
      <c r="F264" s="9"/>
      <c r="G264" s="9"/>
      <c r="H264" s="9"/>
      <c r="I264" s="9"/>
      <c r="J264" s="9"/>
      <c r="K264" s="9"/>
      <c r="L264" s="9"/>
      <c r="M264" s="9"/>
      <c r="N264" s="9"/>
      <c r="O264" s="9"/>
      <c r="P264" s="9"/>
      <c r="Q264" s="9"/>
      <c r="R264" s="9"/>
      <c r="S264" s="9" t="s">
        <v>2952</v>
      </c>
      <c r="T264" s="9"/>
      <c r="U264" s="9" t="s">
        <v>85</v>
      </c>
      <c r="V264" s="9" t="s">
        <v>2953</v>
      </c>
      <c r="W264" s="9" t="s">
        <v>2649</v>
      </c>
      <c r="X264" s="9" t="s">
        <v>2954</v>
      </c>
      <c r="Y264" s="9"/>
      <c r="Z264" s="9" t="s">
        <v>2955</v>
      </c>
      <c r="AA264" s="9" t="s">
        <v>2956</v>
      </c>
      <c r="AB264" s="9"/>
      <c r="AC264" s="9"/>
      <c r="AD264" s="9" t="s">
        <v>519</v>
      </c>
      <c r="AE264" s="9" t="s">
        <v>512</v>
      </c>
      <c r="AF264" s="9" t="s">
        <v>2958</v>
      </c>
      <c r="AG264" s="37"/>
      <c r="AH264" s="37"/>
      <c r="AI264" s="9"/>
      <c r="AJ264" s="9"/>
      <c r="AK264" s="9"/>
      <c r="AL264" s="9"/>
      <c r="AM264" s="9" t="s">
        <v>2652</v>
      </c>
      <c r="AN264" s="9"/>
      <c r="AO264" s="9" t="s">
        <v>2653</v>
      </c>
      <c r="AP264" s="9"/>
      <c r="AQ264" s="9"/>
      <c r="AR264" s="9"/>
      <c r="AS264" s="9"/>
      <c r="AT264" s="9"/>
      <c r="AU264" s="9"/>
      <c r="AV264" s="9"/>
      <c r="AW264" s="9"/>
      <c r="AX264" s="9"/>
      <c r="AY264" s="9"/>
      <c r="AZ264" s="9"/>
      <c r="BA264" s="9"/>
      <c r="BB264" s="9"/>
      <c r="BC264" s="9"/>
      <c r="BD264" s="9"/>
    </row>
    <row r="265" ht="15.75" customHeight="1">
      <c r="A265" s="9" t="s">
        <v>252</v>
      </c>
      <c r="B265" s="9" t="s">
        <v>81</v>
      </c>
      <c r="C265" s="9"/>
      <c r="D265" s="9"/>
      <c r="E265" s="9"/>
      <c r="F265" s="9"/>
      <c r="G265" s="9"/>
      <c r="H265" s="9"/>
      <c r="I265" s="9"/>
      <c r="J265" s="9"/>
      <c r="K265" s="9"/>
      <c r="L265" s="9"/>
      <c r="M265" s="9"/>
      <c r="N265" s="9"/>
      <c r="O265" s="9"/>
      <c r="P265" s="9"/>
      <c r="Q265" s="9"/>
      <c r="R265" s="9"/>
      <c r="S265" s="9" t="s">
        <v>2963</v>
      </c>
      <c r="T265" s="9"/>
      <c r="U265" s="9" t="s">
        <v>85</v>
      </c>
      <c r="V265" s="9" t="s">
        <v>2964</v>
      </c>
      <c r="W265" s="9" t="s">
        <v>2649</v>
      </c>
      <c r="X265" s="9" t="s">
        <v>2965</v>
      </c>
      <c r="Y265" s="9"/>
      <c r="Z265" s="9"/>
      <c r="AA265" s="9" t="s">
        <v>2966</v>
      </c>
      <c r="AB265" s="9" t="s">
        <v>2967</v>
      </c>
      <c r="AC265" s="9"/>
      <c r="AD265" s="9" t="s">
        <v>2968</v>
      </c>
      <c r="AE265" s="9" t="s">
        <v>252</v>
      </c>
      <c r="AF265" s="9" t="s">
        <v>2969</v>
      </c>
      <c r="AG265" s="37"/>
      <c r="AH265" s="37"/>
      <c r="AI265" s="9"/>
      <c r="AJ265" s="9"/>
      <c r="AK265" s="9"/>
      <c r="AL265" s="9"/>
      <c r="AM265" s="9" t="s">
        <v>98</v>
      </c>
      <c r="AN265" s="9"/>
      <c r="AO265" s="9" t="s">
        <v>2644</v>
      </c>
      <c r="AP265" s="9"/>
      <c r="AQ265" s="9"/>
      <c r="AR265" s="9"/>
      <c r="AS265" s="9"/>
      <c r="AT265" s="9"/>
      <c r="AU265" s="9"/>
      <c r="AV265" s="9"/>
      <c r="AW265" s="9"/>
      <c r="AX265" s="9"/>
      <c r="AY265" s="9"/>
      <c r="AZ265" s="9"/>
      <c r="BA265" s="9"/>
      <c r="BB265" s="9"/>
      <c r="BC265" s="9"/>
      <c r="BD265" s="9"/>
    </row>
    <row r="266" ht="15.75" customHeight="1">
      <c r="A266" s="9" t="s">
        <v>252</v>
      </c>
      <c r="B266" s="9" t="s">
        <v>81</v>
      </c>
      <c r="C266" s="9"/>
      <c r="D266" s="9"/>
      <c r="E266" s="9"/>
      <c r="F266" s="9"/>
      <c r="G266" s="9"/>
      <c r="H266" s="9"/>
      <c r="I266" s="9"/>
      <c r="J266" s="9"/>
      <c r="K266" s="9"/>
      <c r="L266" s="9"/>
      <c r="M266" s="9"/>
      <c r="N266" s="9"/>
      <c r="O266" s="9"/>
      <c r="P266" s="9"/>
      <c r="Q266" s="9"/>
      <c r="R266" s="9"/>
      <c r="S266" s="9" t="s">
        <v>2972</v>
      </c>
      <c r="T266" s="9"/>
      <c r="U266" s="9" t="s">
        <v>85</v>
      </c>
      <c r="V266" s="9" t="s">
        <v>2973</v>
      </c>
      <c r="W266" s="9" t="s">
        <v>2649</v>
      </c>
      <c r="X266" s="9" t="s">
        <v>2974</v>
      </c>
      <c r="Y266" s="9"/>
      <c r="Z266" s="9" t="s">
        <v>2975</v>
      </c>
      <c r="AA266" s="9" t="s">
        <v>2976</v>
      </c>
      <c r="AB266" s="9"/>
      <c r="AC266" s="9"/>
      <c r="AD266" s="9" t="s">
        <v>2977</v>
      </c>
      <c r="AE266" s="9" t="s">
        <v>252</v>
      </c>
      <c r="AF266" s="9" t="s">
        <v>2978</v>
      </c>
      <c r="AG266" s="37"/>
      <c r="AH266" s="37"/>
      <c r="AI266" s="9"/>
      <c r="AJ266" s="9"/>
      <c r="AK266" s="9"/>
      <c r="AL266" s="9"/>
      <c r="AM266" s="9" t="s">
        <v>98</v>
      </c>
      <c r="AN266" s="9"/>
      <c r="AO266" s="9" t="s">
        <v>2644</v>
      </c>
      <c r="AP266" s="9"/>
      <c r="AQ266" s="9"/>
      <c r="AR266" s="9"/>
      <c r="AS266" s="9"/>
      <c r="AT266" s="9"/>
      <c r="AU266" s="9"/>
      <c r="AV266" s="9"/>
      <c r="AW266" s="9"/>
      <c r="AX266" s="9"/>
      <c r="AY266" s="9"/>
      <c r="AZ266" s="9"/>
      <c r="BA266" s="9"/>
      <c r="BB266" s="9"/>
      <c r="BC266" s="9"/>
      <c r="BD266" s="9"/>
    </row>
    <row r="267" ht="15.75" customHeight="1">
      <c r="A267" s="9" t="s">
        <v>252</v>
      </c>
      <c r="B267" s="9" t="s">
        <v>81</v>
      </c>
      <c r="C267" s="9"/>
      <c r="D267" s="9"/>
      <c r="E267" s="9"/>
      <c r="F267" s="9"/>
      <c r="G267" s="9"/>
      <c r="H267" s="9"/>
      <c r="I267" s="9"/>
      <c r="J267" s="9"/>
      <c r="K267" s="9"/>
      <c r="L267" s="9"/>
      <c r="M267" s="9"/>
      <c r="N267" s="9"/>
      <c r="O267" s="9"/>
      <c r="P267" s="9"/>
      <c r="Q267" s="9"/>
      <c r="R267" s="9"/>
      <c r="S267" s="9" t="s">
        <v>2981</v>
      </c>
      <c r="T267" s="9"/>
      <c r="U267" s="9" t="s">
        <v>85</v>
      </c>
      <c r="V267" s="9" t="s">
        <v>2982</v>
      </c>
      <c r="W267" s="9" t="s">
        <v>2649</v>
      </c>
      <c r="X267" s="9" t="s">
        <v>2983</v>
      </c>
      <c r="Y267" s="9"/>
      <c r="Z267" s="9"/>
      <c r="AA267" s="9" t="s">
        <v>2984</v>
      </c>
      <c r="AB267" s="9" t="s">
        <v>2985</v>
      </c>
      <c r="AC267" s="9"/>
      <c r="AD267" s="9" t="s">
        <v>259</v>
      </c>
      <c r="AE267" s="9" t="s">
        <v>252</v>
      </c>
      <c r="AF267" s="9" t="s">
        <v>2986</v>
      </c>
      <c r="AG267" s="37"/>
      <c r="AH267" s="37"/>
      <c r="AI267" s="9"/>
      <c r="AJ267" s="9"/>
      <c r="AK267" s="9"/>
      <c r="AL267" s="9"/>
      <c r="AM267" s="9" t="s">
        <v>98</v>
      </c>
      <c r="AN267" s="9"/>
      <c r="AO267" s="9" t="s">
        <v>2644</v>
      </c>
      <c r="AP267" s="9"/>
      <c r="AQ267" s="9"/>
      <c r="AR267" s="9"/>
      <c r="AS267" s="9"/>
      <c r="AT267" s="9"/>
      <c r="AU267" s="9"/>
      <c r="AV267" s="9"/>
      <c r="AW267" s="9"/>
      <c r="AX267" s="9"/>
      <c r="AY267" s="9"/>
      <c r="AZ267" s="9"/>
      <c r="BA267" s="9"/>
      <c r="BB267" s="9"/>
      <c r="BC267" s="9"/>
      <c r="BD267" s="9"/>
    </row>
    <row r="268" ht="15.75" customHeight="1">
      <c r="A268" s="9" t="s">
        <v>252</v>
      </c>
      <c r="B268" s="9" t="s">
        <v>81</v>
      </c>
      <c r="C268" s="9"/>
      <c r="D268" s="9"/>
      <c r="E268" s="9"/>
      <c r="F268" s="9"/>
      <c r="G268" s="9"/>
      <c r="H268" s="9"/>
      <c r="I268" s="9"/>
      <c r="J268" s="9"/>
      <c r="K268" s="9"/>
      <c r="L268" s="9"/>
      <c r="M268" s="9"/>
      <c r="N268" s="9"/>
      <c r="O268" s="9"/>
      <c r="P268" s="9"/>
      <c r="Q268" s="9"/>
      <c r="R268" s="9"/>
      <c r="S268" s="9" t="s">
        <v>2992</v>
      </c>
      <c r="T268" s="9"/>
      <c r="U268" s="9" t="s">
        <v>85</v>
      </c>
      <c r="V268" s="9" t="s">
        <v>2993</v>
      </c>
      <c r="W268" s="9" t="s">
        <v>2649</v>
      </c>
      <c r="X268" s="9" t="s">
        <v>2994</v>
      </c>
      <c r="Y268" s="9"/>
      <c r="Z268" s="9"/>
      <c r="AA268" s="9" t="s">
        <v>2995</v>
      </c>
      <c r="AB268" s="9"/>
      <c r="AC268" s="9"/>
      <c r="AD268" s="9" t="s">
        <v>2581</v>
      </c>
      <c r="AE268" s="9" t="s">
        <v>252</v>
      </c>
      <c r="AF268" s="9" t="s">
        <v>2998</v>
      </c>
      <c r="AG268" s="37"/>
      <c r="AH268" s="37"/>
      <c r="AI268" s="9" t="s">
        <v>676</v>
      </c>
      <c r="AJ268" s="9" t="s">
        <v>226</v>
      </c>
      <c r="AK268" s="9" t="s">
        <v>662</v>
      </c>
      <c r="AL268" s="9"/>
      <c r="AM268" s="9" t="s">
        <v>98</v>
      </c>
      <c r="AN268" s="9"/>
      <c r="AO268" s="9"/>
      <c r="AP268" s="9"/>
      <c r="AQ268" s="9"/>
      <c r="AR268" s="9"/>
      <c r="AS268" s="9"/>
      <c r="AT268" s="9"/>
      <c r="AU268" s="9"/>
      <c r="AV268" s="9"/>
      <c r="AW268" s="9"/>
      <c r="AX268" s="9"/>
      <c r="AY268" s="9"/>
      <c r="AZ268" s="9"/>
      <c r="BA268" s="9"/>
      <c r="BB268" s="9"/>
      <c r="BC268" s="9"/>
      <c r="BD268" s="9"/>
    </row>
    <row r="269" ht="15.75" customHeight="1">
      <c r="A269" s="9" t="s">
        <v>80</v>
      </c>
      <c r="B269" s="9" t="s">
        <v>81</v>
      </c>
      <c r="C269" s="9"/>
      <c r="D269" s="9"/>
      <c r="E269" s="9"/>
      <c r="F269" s="9"/>
      <c r="G269" s="9"/>
      <c r="H269" s="9"/>
      <c r="I269" s="9"/>
      <c r="J269" s="9"/>
      <c r="K269" s="9"/>
      <c r="L269" s="9"/>
      <c r="M269" s="9"/>
      <c r="N269" s="9"/>
      <c r="O269" s="9"/>
      <c r="P269" s="9"/>
      <c r="Q269" s="9"/>
      <c r="R269" s="9"/>
      <c r="S269" s="9" t="s">
        <v>3000</v>
      </c>
      <c r="T269" s="9"/>
      <c r="U269" s="9" t="s">
        <v>85</v>
      </c>
      <c r="V269" s="9" t="s">
        <v>3002</v>
      </c>
      <c r="W269" s="9" t="s">
        <v>2649</v>
      </c>
      <c r="X269" s="9" t="s">
        <v>3003</v>
      </c>
      <c r="Y269" s="9"/>
      <c r="Z269" s="9"/>
      <c r="AA269" s="9" t="s">
        <v>3004</v>
      </c>
      <c r="AB269" s="9"/>
      <c r="AC269" s="9"/>
      <c r="AD269" s="9" t="s">
        <v>3005</v>
      </c>
      <c r="AE269" s="9" t="s">
        <v>80</v>
      </c>
      <c r="AF269" s="9" t="s">
        <v>3006</v>
      </c>
      <c r="AG269" s="37"/>
      <c r="AH269" s="37"/>
      <c r="AI269" s="9"/>
      <c r="AJ269" s="9"/>
      <c r="AK269" s="9"/>
      <c r="AL269" s="9"/>
      <c r="AM269" s="9" t="s">
        <v>2652</v>
      </c>
      <c r="AN269" s="9"/>
      <c r="AO269" s="9" t="s">
        <v>2653</v>
      </c>
      <c r="AP269" s="9"/>
      <c r="AQ269" s="9"/>
      <c r="AR269" s="9"/>
      <c r="AS269" s="9"/>
      <c r="AT269" s="9"/>
      <c r="AU269" s="9"/>
      <c r="AV269" s="9"/>
      <c r="AW269" s="9"/>
      <c r="AX269" s="9"/>
      <c r="AY269" s="9"/>
      <c r="AZ269" s="9"/>
      <c r="BA269" s="9"/>
      <c r="BB269" s="9"/>
      <c r="BC269" s="9"/>
      <c r="BD269" s="9"/>
    </row>
    <row r="270" ht="15.75" customHeight="1">
      <c r="A270" s="9" t="s">
        <v>694</v>
      </c>
      <c r="B270" s="9" t="s">
        <v>81</v>
      </c>
      <c r="C270" s="9"/>
      <c r="D270" s="9"/>
      <c r="E270" s="9"/>
      <c r="F270" s="9"/>
      <c r="G270" s="9"/>
      <c r="H270" s="9"/>
      <c r="I270" s="9"/>
      <c r="J270" s="9"/>
      <c r="K270" s="9"/>
      <c r="L270" s="9"/>
      <c r="M270" s="9"/>
      <c r="N270" s="9"/>
      <c r="O270" s="9"/>
      <c r="P270" s="9"/>
      <c r="Q270" s="9"/>
      <c r="R270" s="9"/>
      <c r="S270" s="9"/>
      <c r="T270" s="9"/>
      <c r="U270" s="9"/>
      <c r="V270" s="9" t="s">
        <v>3008</v>
      </c>
      <c r="W270" s="9"/>
      <c r="X270" s="9"/>
      <c r="Y270" s="9"/>
      <c r="Z270" s="9"/>
      <c r="AA270" s="9"/>
      <c r="AB270" s="9"/>
      <c r="AC270" s="9"/>
      <c r="AD270" s="9"/>
      <c r="AE270" s="9" t="s">
        <v>694</v>
      </c>
      <c r="AF270" s="37"/>
      <c r="AG270" s="37"/>
      <c r="AH270" s="37"/>
      <c r="AI270" s="9"/>
      <c r="AJ270" s="9"/>
      <c r="AK270" s="9"/>
      <c r="AL270" s="9"/>
      <c r="AM270" s="9" t="s">
        <v>2631</v>
      </c>
      <c r="AN270" s="9"/>
      <c r="AO270" s="9" t="s">
        <v>2633</v>
      </c>
      <c r="AP270" s="9"/>
      <c r="AQ270" s="9"/>
      <c r="AR270" s="9" t="s">
        <v>2942</v>
      </c>
      <c r="AS270" s="9"/>
      <c r="AT270" s="9"/>
      <c r="AU270" s="9"/>
      <c r="AV270" s="9"/>
      <c r="AW270" s="9"/>
      <c r="AX270" s="9"/>
      <c r="AY270" s="9"/>
      <c r="AZ270" s="9"/>
      <c r="BA270" s="9"/>
      <c r="BB270" s="9"/>
      <c r="BC270" s="9"/>
      <c r="BD270" s="9"/>
    </row>
    <row r="271" ht="15.75" customHeight="1">
      <c r="A271" s="9" t="s">
        <v>99</v>
      </c>
      <c r="B271" s="9" t="s">
        <v>81</v>
      </c>
      <c r="C271" s="9"/>
      <c r="D271" s="9"/>
      <c r="E271" s="9"/>
      <c r="F271" s="9"/>
      <c r="G271" s="9"/>
      <c r="H271" s="9"/>
      <c r="I271" s="9"/>
      <c r="J271" s="9"/>
      <c r="K271" s="9"/>
      <c r="L271" s="9"/>
      <c r="M271" s="9"/>
      <c r="N271" s="9"/>
      <c r="O271" s="9"/>
      <c r="P271" s="9"/>
      <c r="Q271" s="9"/>
      <c r="R271" s="9"/>
      <c r="S271" s="9" t="s">
        <v>3018</v>
      </c>
      <c r="T271" s="9"/>
      <c r="U271" s="9" t="s">
        <v>85</v>
      </c>
      <c r="V271" s="9" t="s">
        <v>3019</v>
      </c>
      <c r="W271" s="9" t="s">
        <v>87</v>
      </c>
      <c r="X271" s="9" t="s">
        <v>3022</v>
      </c>
      <c r="Y271" s="9" t="s">
        <v>3023</v>
      </c>
      <c r="Z271" s="9" t="s">
        <v>3024</v>
      </c>
      <c r="AA271" s="9" t="s">
        <v>3025</v>
      </c>
      <c r="AB271" s="9"/>
      <c r="AC271" s="9"/>
      <c r="AD271" s="9" t="s">
        <v>2222</v>
      </c>
      <c r="AE271" s="9" t="s">
        <v>99</v>
      </c>
      <c r="AF271" s="9" t="s">
        <v>3028</v>
      </c>
      <c r="AG271" s="37"/>
      <c r="AH271" s="37"/>
      <c r="AI271" s="9"/>
      <c r="AJ271" s="9"/>
      <c r="AK271" s="9"/>
      <c r="AL271" s="9"/>
      <c r="AM271" s="9" t="s">
        <v>98</v>
      </c>
      <c r="AN271" s="9"/>
      <c r="AO271" s="9" t="s">
        <v>2644</v>
      </c>
      <c r="AP271" s="9"/>
      <c r="AQ271" s="9"/>
      <c r="AR271" s="9"/>
      <c r="AS271" s="9"/>
      <c r="AT271" s="9"/>
      <c r="AU271" s="9"/>
      <c r="AV271" s="9"/>
      <c r="AW271" s="9"/>
      <c r="AX271" s="9"/>
      <c r="AY271" s="9"/>
      <c r="AZ271" s="9"/>
      <c r="BA271" s="9"/>
      <c r="BB271" s="9"/>
      <c r="BC271" s="9"/>
      <c r="BD271" s="9"/>
    </row>
    <row r="272" ht="15.75" customHeight="1">
      <c r="A272" s="9" t="s">
        <v>80</v>
      </c>
      <c r="B272" s="9" t="s">
        <v>81</v>
      </c>
      <c r="C272" s="9"/>
      <c r="D272" s="9" t="s">
        <v>207</v>
      </c>
      <c r="E272" s="9" t="s">
        <v>82</v>
      </c>
      <c r="F272" s="9"/>
      <c r="G272" s="9"/>
      <c r="H272" s="9"/>
      <c r="I272" s="9"/>
      <c r="J272" s="9"/>
      <c r="K272" s="9"/>
      <c r="L272" s="9"/>
      <c r="M272" s="9"/>
      <c r="N272" s="9"/>
      <c r="O272" s="9"/>
      <c r="P272" s="9"/>
      <c r="Q272" s="9"/>
      <c r="R272" s="9"/>
      <c r="S272" s="9" t="s">
        <v>436</v>
      </c>
      <c r="T272" s="9"/>
      <c r="U272" s="9" t="s">
        <v>115</v>
      </c>
      <c r="V272" s="9" t="s">
        <v>3031</v>
      </c>
      <c r="W272" s="9" t="s">
        <v>87</v>
      </c>
      <c r="X272" s="9" t="s">
        <v>3032</v>
      </c>
      <c r="Y272" s="9" t="s">
        <v>3034</v>
      </c>
      <c r="Z272" s="9" t="s">
        <v>3035</v>
      </c>
      <c r="AA272" s="9" t="s">
        <v>3036</v>
      </c>
      <c r="AB272" s="9"/>
      <c r="AC272" s="9"/>
      <c r="AD272" s="9" t="s">
        <v>451</v>
      </c>
      <c r="AE272" s="9" t="s">
        <v>80</v>
      </c>
      <c r="AF272" s="9" t="s">
        <v>3037</v>
      </c>
      <c r="AG272" s="37"/>
      <c r="AH272" s="37"/>
      <c r="AI272" s="9"/>
      <c r="AJ272" s="9"/>
      <c r="AK272" s="9"/>
      <c r="AL272" s="9"/>
      <c r="AM272" s="9" t="s">
        <v>98</v>
      </c>
      <c r="AN272" s="9"/>
      <c r="AO272" s="9"/>
      <c r="AP272" s="9"/>
      <c r="AQ272" s="9"/>
      <c r="AR272" s="9"/>
      <c r="AS272" s="9"/>
      <c r="AT272" s="9"/>
      <c r="AU272" s="9"/>
      <c r="AV272" s="9"/>
      <c r="AW272" s="9"/>
      <c r="AX272" s="9"/>
      <c r="AY272" s="9"/>
      <c r="AZ272" s="9"/>
      <c r="BA272" s="9"/>
      <c r="BB272" s="9"/>
      <c r="BC272" s="9"/>
      <c r="BD272" s="9"/>
    </row>
    <row r="273" ht="15.75" customHeight="1">
      <c r="A273" s="9" t="s">
        <v>280</v>
      </c>
      <c r="B273" s="9" t="s">
        <v>81</v>
      </c>
      <c r="C273" s="9"/>
      <c r="D273" s="9"/>
      <c r="E273" s="9"/>
      <c r="F273" s="9"/>
      <c r="G273" s="9" t="s">
        <v>10</v>
      </c>
      <c r="H273" s="9"/>
      <c r="I273" s="9"/>
      <c r="J273" s="9"/>
      <c r="K273" s="9"/>
      <c r="L273" s="9"/>
      <c r="M273" s="9"/>
      <c r="N273" s="9"/>
      <c r="O273" s="9"/>
      <c r="P273" s="9"/>
      <c r="Q273" s="9"/>
      <c r="R273" s="9"/>
      <c r="S273" s="9" t="s">
        <v>3039</v>
      </c>
      <c r="T273" s="9"/>
      <c r="U273" s="9" t="s">
        <v>2795</v>
      </c>
      <c r="V273" s="9" t="s">
        <v>3041</v>
      </c>
      <c r="W273" s="9" t="s">
        <v>2649</v>
      </c>
      <c r="X273" s="9" t="s">
        <v>3042</v>
      </c>
      <c r="Y273" s="9" t="s">
        <v>3043</v>
      </c>
      <c r="Z273" s="9" t="s">
        <v>3045</v>
      </c>
      <c r="AA273" s="9" t="s">
        <v>3046</v>
      </c>
      <c r="AB273" s="9"/>
      <c r="AC273" s="9"/>
      <c r="AD273" s="9" t="s">
        <v>354</v>
      </c>
      <c r="AE273" s="9" t="s">
        <v>280</v>
      </c>
      <c r="AF273" s="9" t="s">
        <v>1577</v>
      </c>
      <c r="AG273" s="37"/>
      <c r="AH273" s="37"/>
      <c r="AI273" s="9"/>
      <c r="AJ273" s="9"/>
      <c r="AK273" s="9"/>
      <c r="AL273" s="9"/>
      <c r="AM273" s="9" t="s">
        <v>98</v>
      </c>
      <c r="AN273" s="9"/>
      <c r="AO273" s="9" t="s">
        <v>2644</v>
      </c>
      <c r="AP273" s="9"/>
      <c r="AQ273" s="9"/>
      <c r="AR273" s="9"/>
      <c r="AS273" s="9"/>
      <c r="AT273" s="9"/>
      <c r="AU273" s="9"/>
      <c r="AV273" s="9"/>
      <c r="AW273" s="9"/>
      <c r="AX273" s="9"/>
      <c r="AY273" s="9"/>
      <c r="AZ273" s="9"/>
      <c r="BA273" s="9"/>
      <c r="BB273" s="9"/>
      <c r="BC273" s="9"/>
      <c r="BD273" s="9"/>
    </row>
    <row r="274" ht="15.75" customHeight="1">
      <c r="A274" s="9" t="s">
        <v>80</v>
      </c>
      <c r="B274" s="9" t="s">
        <v>81</v>
      </c>
      <c r="C274" s="9"/>
      <c r="D274" s="9"/>
      <c r="E274" s="9" t="s">
        <v>82</v>
      </c>
      <c r="F274" s="9"/>
      <c r="G274" s="9"/>
      <c r="H274" s="9"/>
      <c r="I274" s="9"/>
      <c r="J274" s="9"/>
      <c r="K274" s="9"/>
      <c r="L274" s="9"/>
      <c r="M274" s="9"/>
      <c r="N274" s="9"/>
      <c r="O274" s="9"/>
      <c r="P274" s="9"/>
      <c r="Q274" s="9"/>
      <c r="R274" s="9"/>
      <c r="S274" s="9" t="s">
        <v>1072</v>
      </c>
      <c r="T274" s="9"/>
      <c r="U274" s="9" t="s">
        <v>115</v>
      </c>
      <c r="V274" s="9" t="s">
        <v>3049</v>
      </c>
      <c r="W274" s="9" t="s">
        <v>2649</v>
      </c>
      <c r="X274" s="9" t="s">
        <v>3050</v>
      </c>
      <c r="Y274" s="9" t="s">
        <v>3051</v>
      </c>
      <c r="Z274" s="9"/>
      <c r="AA274" s="9" t="s">
        <v>3052</v>
      </c>
      <c r="AB274" s="9" t="s">
        <v>3053</v>
      </c>
      <c r="AC274" s="9"/>
      <c r="AD274" s="9" t="s">
        <v>92</v>
      </c>
      <c r="AE274" s="9" t="s">
        <v>80</v>
      </c>
      <c r="AF274" s="9" t="s">
        <v>93</v>
      </c>
      <c r="AG274" s="37"/>
      <c r="AH274" s="37"/>
      <c r="AI274" s="9"/>
      <c r="AJ274" s="9"/>
      <c r="AK274" s="9"/>
      <c r="AL274" s="9"/>
      <c r="AM274" s="9" t="s">
        <v>98</v>
      </c>
      <c r="AN274" s="9"/>
      <c r="AO274" s="9"/>
      <c r="AP274" s="9"/>
      <c r="AQ274" s="9"/>
      <c r="AR274" s="9"/>
      <c r="AS274" s="9"/>
      <c r="AT274" s="9"/>
      <c r="AU274" s="9"/>
      <c r="AV274" s="9"/>
      <c r="AW274" s="9"/>
      <c r="AX274" s="9"/>
      <c r="AY274" s="9"/>
      <c r="AZ274" s="9"/>
      <c r="BA274" s="9"/>
      <c r="BB274" s="9"/>
      <c r="BC274" s="9"/>
      <c r="BD274" s="9"/>
    </row>
    <row r="275" ht="15.75" customHeight="1">
      <c r="A275" s="9" t="s">
        <v>99</v>
      </c>
      <c r="B275" s="9" t="s">
        <v>81</v>
      </c>
      <c r="C275" s="9"/>
      <c r="D275" s="9"/>
      <c r="E275" s="9"/>
      <c r="F275" s="9"/>
      <c r="G275" s="9"/>
      <c r="H275" s="9"/>
      <c r="I275" s="9"/>
      <c r="J275" s="9"/>
      <c r="K275" s="9"/>
      <c r="L275" s="9"/>
      <c r="M275" s="9"/>
      <c r="N275" s="9"/>
      <c r="O275" s="9"/>
      <c r="P275" s="9"/>
      <c r="Q275" s="9"/>
      <c r="R275" s="9"/>
      <c r="S275" s="9"/>
      <c r="T275" s="9"/>
      <c r="U275" s="9" t="s">
        <v>115</v>
      </c>
      <c r="V275" s="9" t="s">
        <v>3056</v>
      </c>
      <c r="W275" s="9" t="s">
        <v>2649</v>
      </c>
      <c r="X275" s="9" t="s">
        <v>3057</v>
      </c>
      <c r="Y275" s="9" t="s">
        <v>3058</v>
      </c>
      <c r="Z275" s="9" t="s">
        <v>3059</v>
      </c>
      <c r="AA275" s="9" t="s">
        <v>3060</v>
      </c>
      <c r="AB275" s="9" t="s">
        <v>3061</v>
      </c>
      <c r="AC275" s="9"/>
      <c r="AD275" s="9" t="s">
        <v>963</v>
      </c>
      <c r="AE275" s="9" t="s">
        <v>99</v>
      </c>
      <c r="AF275" s="9" t="s">
        <v>3062</v>
      </c>
      <c r="AG275" s="37"/>
      <c r="AH275" s="37"/>
      <c r="AI275" s="9"/>
      <c r="AJ275" s="9"/>
      <c r="AK275" s="9"/>
      <c r="AL275" s="9"/>
      <c r="AM275" s="9" t="s">
        <v>98</v>
      </c>
      <c r="AN275" s="9"/>
      <c r="AO275" s="9" t="s">
        <v>2644</v>
      </c>
      <c r="AP275" s="9"/>
      <c r="AQ275" s="9"/>
      <c r="AR275" s="9"/>
      <c r="AS275" s="9"/>
      <c r="AT275" s="9"/>
      <c r="AU275" s="9"/>
      <c r="AV275" s="9"/>
      <c r="AW275" s="9"/>
      <c r="AX275" s="9"/>
      <c r="AY275" s="9"/>
      <c r="AZ275" s="9"/>
      <c r="BA275" s="9"/>
      <c r="BB275" s="9"/>
      <c r="BC275" s="9"/>
      <c r="BD275" s="9"/>
    </row>
    <row r="276" ht="15.75" customHeight="1">
      <c r="A276" s="9" t="s">
        <v>252</v>
      </c>
      <c r="B276" s="9" t="s">
        <v>81</v>
      </c>
      <c r="C276" s="9"/>
      <c r="D276" s="9"/>
      <c r="E276" s="9"/>
      <c r="F276" s="9"/>
      <c r="G276" s="9"/>
      <c r="H276" s="9"/>
      <c r="I276" s="9"/>
      <c r="J276" s="9"/>
      <c r="K276" s="9"/>
      <c r="L276" s="9"/>
      <c r="M276" s="9"/>
      <c r="N276" s="9"/>
      <c r="O276" s="9"/>
      <c r="P276" s="9"/>
      <c r="Q276" s="9"/>
      <c r="R276" s="9"/>
      <c r="S276" s="9"/>
      <c r="T276" s="9"/>
      <c r="U276" s="9" t="s">
        <v>85</v>
      </c>
      <c r="V276" s="9" t="s">
        <v>3063</v>
      </c>
      <c r="W276" s="9" t="s">
        <v>560</v>
      </c>
      <c r="X276" s="9" t="s">
        <v>3064</v>
      </c>
      <c r="Y276" s="9" t="s">
        <v>3066</v>
      </c>
      <c r="Z276" s="9" t="s">
        <v>3067</v>
      </c>
      <c r="AA276" s="9" t="s">
        <v>3068</v>
      </c>
      <c r="AB276" s="9" t="s">
        <v>3069</v>
      </c>
      <c r="AC276" s="9"/>
      <c r="AD276" s="9" t="s">
        <v>3070</v>
      </c>
      <c r="AE276" s="9" t="s">
        <v>252</v>
      </c>
      <c r="AF276" s="9" t="s">
        <v>3071</v>
      </c>
      <c r="AG276" s="37"/>
      <c r="AH276" s="37"/>
      <c r="AI276" s="9"/>
      <c r="AJ276" s="9"/>
      <c r="AK276" s="9"/>
      <c r="AL276" s="9"/>
      <c r="AM276" s="9" t="s">
        <v>2631</v>
      </c>
      <c r="AN276" s="9"/>
      <c r="AO276" s="9" t="s">
        <v>2633</v>
      </c>
      <c r="AP276" s="9"/>
      <c r="AQ276" s="9"/>
      <c r="AR276" s="9" t="s">
        <v>2942</v>
      </c>
      <c r="AS276" s="9"/>
      <c r="AT276" s="9"/>
      <c r="AU276" s="9"/>
      <c r="AV276" s="9"/>
      <c r="AW276" s="9"/>
      <c r="AX276" s="9"/>
      <c r="AY276" s="9"/>
      <c r="AZ276" s="9"/>
      <c r="BA276" s="9"/>
      <c r="BB276" s="9"/>
      <c r="BC276" s="9"/>
      <c r="BD276" s="9"/>
    </row>
    <row r="277" ht="15.75" customHeight="1">
      <c r="A277" s="9" t="s">
        <v>337</v>
      </c>
      <c r="B277" s="9" t="s">
        <v>81</v>
      </c>
      <c r="C277" s="9"/>
      <c r="D277" s="9"/>
      <c r="E277" s="9"/>
      <c r="F277" s="9"/>
      <c r="G277" s="9"/>
      <c r="H277" s="9"/>
      <c r="I277" s="9"/>
      <c r="J277" s="9"/>
      <c r="K277" s="9"/>
      <c r="L277" s="9"/>
      <c r="M277" s="9"/>
      <c r="N277" s="9"/>
      <c r="O277" s="9"/>
      <c r="P277" s="9"/>
      <c r="Q277" s="9"/>
      <c r="R277" s="9"/>
      <c r="S277" s="9"/>
      <c r="T277" s="9"/>
      <c r="U277" s="9" t="s">
        <v>85</v>
      </c>
      <c r="V277" s="9" t="s">
        <v>3092</v>
      </c>
      <c r="W277" s="9" t="s">
        <v>560</v>
      </c>
      <c r="X277" s="9" t="s">
        <v>3093</v>
      </c>
      <c r="Y277" s="9" t="s">
        <v>3094</v>
      </c>
      <c r="Z277" s="9"/>
      <c r="AA277" s="9"/>
      <c r="AB277" s="9"/>
      <c r="AC277" s="9" t="s">
        <v>3095</v>
      </c>
      <c r="AD277" s="9" t="s">
        <v>3096</v>
      </c>
      <c r="AE277" s="9" t="s">
        <v>337</v>
      </c>
      <c r="AF277" s="9" t="s">
        <v>3097</v>
      </c>
      <c r="AG277" s="37"/>
      <c r="AH277" s="37"/>
      <c r="AI277" s="9"/>
      <c r="AJ277" s="9"/>
      <c r="AK277" s="9"/>
      <c r="AL277" s="9"/>
      <c r="AM277" s="9" t="s">
        <v>2631</v>
      </c>
      <c r="AN277" s="9"/>
      <c r="AO277" s="9" t="s">
        <v>2633</v>
      </c>
      <c r="AP277" s="9"/>
      <c r="AQ277" s="9"/>
      <c r="AR277" s="9" t="s">
        <v>2942</v>
      </c>
      <c r="AS277" s="9"/>
      <c r="AT277" s="9"/>
      <c r="AU277" s="9"/>
      <c r="AV277" s="9"/>
      <c r="AW277" s="9"/>
      <c r="AX277" s="9"/>
      <c r="AY277" s="9"/>
      <c r="AZ277" s="9"/>
      <c r="BA277" s="9"/>
      <c r="BB277" s="9"/>
      <c r="BC277" s="9"/>
      <c r="BD277" s="9"/>
    </row>
    <row r="278" ht="15.75" customHeight="1">
      <c r="A278" s="9" t="s">
        <v>560</v>
      </c>
      <c r="B278" s="9" t="s">
        <v>81</v>
      </c>
      <c r="C278" s="9"/>
      <c r="D278" s="9"/>
      <c r="E278" s="9"/>
      <c r="F278" s="9"/>
      <c r="G278" s="9"/>
      <c r="H278" s="9"/>
      <c r="I278" s="9"/>
      <c r="J278" s="9"/>
      <c r="K278" s="9"/>
      <c r="L278" s="9"/>
      <c r="M278" s="9"/>
      <c r="N278" s="9"/>
      <c r="O278" s="9"/>
      <c r="P278" s="9"/>
      <c r="Q278" s="9"/>
      <c r="R278" s="9"/>
      <c r="S278" s="9" t="s">
        <v>3101</v>
      </c>
      <c r="T278" s="9"/>
      <c r="U278" s="9" t="s">
        <v>85</v>
      </c>
      <c r="V278" s="9" t="s">
        <v>3102</v>
      </c>
      <c r="W278" s="9" t="s">
        <v>2649</v>
      </c>
      <c r="X278" s="9" t="s">
        <v>3103</v>
      </c>
      <c r="Y278" s="9" t="s">
        <v>3104</v>
      </c>
      <c r="Z278" s="9" t="s">
        <v>3105</v>
      </c>
      <c r="AA278" s="9" t="s">
        <v>3106</v>
      </c>
      <c r="AB278" s="9"/>
      <c r="AC278" s="9"/>
      <c r="AD278" s="9" t="s">
        <v>567</v>
      </c>
      <c r="AE278" s="9" t="s">
        <v>560</v>
      </c>
      <c r="AF278" s="9" t="s">
        <v>568</v>
      </c>
      <c r="AG278" s="37"/>
      <c r="AH278" s="37"/>
      <c r="AI278" s="9"/>
      <c r="AJ278" s="9"/>
      <c r="AK278" s="9"/>
      <c r="AL278" s="9"/>
      <c r="AM278" s="9" t="s">
        <v>98</v>
      </c>
      <c r="AN278" s="9"/>
      <c r="AO278" s="9" t="s">
        <v>2644</v>
      </c>
      <c r="AP278" s="9"/>
      <c r="AQ278" s="9"/>
      <c r="AR278" s="9"/>
      <c r="AS278" s="9"/>
      <c r="AT278" s="9"/>
      <c r="AU278" s="9"/>
      <c r="AV278" s="9"/>
      <c r="AW278" s="9"/>
      <c r="AX278" s="9"/>
      <c r="AY278" s="9"/>
      <c r="AZ278" s="9"/>
      <c r="BA278" s="9"/>
      <c r="BB278" s="9"/>
      <c r="BC278" s="9"/>
      <c r="BD278" s="9"/>
    </row>
    <row r="279" ht="15.75" customHeight="1">
      <c r="A279" s="9" t="s">
        <v>111</v>
      </c>
      <c r="B279" s="9" t="s">
        <v>81</v>
      </c>
      <c r="C279" s="9"/>
      <c r="D279" s="9"/>
      <c r="E279" s="9"/>
      <c r="F279" s="9"/>
      <c r="G279" s="9"/>
      <c r="H279" s="9"/>
      <c r="I279" s="9"/>
      <c r="J279" s="9"/>
      <c r="K279" s="9"/>
      <c r="L279" s="9"/>
      <c r="M279" s="9"/>
      <c r="N279" s="9"/>
      <c r="O279" s="9"/>
      <c r="P279" s="9"/>
      <c r="Q279" s="9"/>
      <c r="R279" s="9"/>
      <c r="S279" s="9" t="s">
        <v>3112</v>
      </c>
      <c r="T279" s="9"/>
      <c r="U279" s="9" t="s">
        <v>85</v>
      </c>
      <c r="V279" s="9" t="s">
        <v>3115</v>
      </c>
      <c r="W279" s="9" t="s">
        <v>2649</v>
      </c>
      <c r="X279" s="9"/>
      <c r="Y279" s="9"/>
      <c r="Z279" s="9"/>
      <c r="AA279" s="9" t="s">
        <v>3116</v>
      </c>
      <c r="AB279" s="9"/>
      <c r="AC279" s="9"/>
      <c r="AD279" s="9" t="s">
        <v>122</v>
      </c>
      <c r="AE279" s="9" t="s">
        <v>111</v>
      </c>
      <c r="AF279" s="9" t="s">
        <v>131</v>
      </c>
      <c r="AG279" s="37"/>
      <c r="AH279" s="37"/>
      <c r="AI279" s="9"/>
      <c r="AJ279" s="9"/>
      <c r="AK279" s="9"/>
      <c r="AL279" s="9"/>
      <c r="AM279" s="9" t="s">
        <v>98</v>
      </c>
      <c r="AN279" s="9"/>
      <c r="AO279" s="9" t="s">
        <v>2644</v>
      </c>
      <c r="AP279" s="9"/>
      <c r="AQ279" s="9"/>
      <c r="AR279" s="9"/>
      <c r="AS279" s="9"/>
      <c r="AT279" s="9"/>
      <c r="AU279" s="9"/>
      <c r="AV279" s="9"/>
      <c r="AW279" s="9"/>
      <c r="AX279" s="9"/>
      <c r="AY279" s="9"/>
      <c r="AZ279" s="9"/>
      <c r="BA279" s="9"/>
      <c r="BB279" s="9"/>
      <c r="BC279" s="9"/>
      <c r="BD279" s="9"/>
    </row>
    <row r="280" ht="15.75" customHeight="1">
      <c r="A280" s="9" t="s">
        <v>80</v>
      </c>
      <c r="B280" s="9" t="s">
        <v>81</v>
      </c>
      <c r="C280" s="9"/>
      <c r="D280" s="9"/>
      <c r="E280" s="9"/>
      <c r="F280" s="9"/>
      <c r="G280" s="9"/>
      <c r="H280" s="9"/>
      <c r="I280" s="9"/>
      <c r="J280" s="9"/>
      <c r="K280" s="9"/>
      <c r="L280" s="9"/>
      <c r="M280" s="9"/>
      <c r="N280" s="9"/>
      <c r="O280" s="9"/>
      <c r="P280" s="9"/>
      <c r="Q280" s="9"/>
      <c r="R280" s="9"/>
      <c r="S280" s="9"/>
      <c r="T280" s="9"/>
      <c r="U280" s="9" t="s">
        <v>85</v>
      </c>
      <c r="V280" s="9" t="s">
        <v>3118</v>
      </c>
      <c r="W280" s="9"/>
      <c r="X280" s="9" t="s">
        <v>3119</v>
      </c>
      <c r="Y280" s="9"/>
      <c r="Z280" s="9"/>
      <c r="AA280" s="9" t="s">
        <v>3120</v>
      </c>
      <c r="AB280" s="9"/>
      <c r="AC280" s="9"/>
      <c r="AD280" s="9" t="s">
        <v>2814</v>
      </c>
      <c r="AE280" s="9" t="s">
        <v>80</v>
      </c>
      <c r="AF280" s="9" t="s">
        <v>3121</v>
      </c>
      <c r="AG280" s="37"/>
      <c r="AH280" s="37"/>
      <c r="AI280" s="9"/>
      <c r="AJ280" s="9"/>
      <c r="AK280" s="9"/>
      <c r="AL280" s="9"/>
      <c r="AM280" s="9" t="s">
        <v>2652</v>
      </c>
      <c r="AN280" s="9"/>
      <c r="AO280" s="9" t="s">
        <v>2653</v>
      </c>
      <c r="AP280" s="9"/>
      <c r="AQ280" s="9"/>
      <c r="AR280" s="9"/>
      <c r="AS280" s="9"/>
      <c r="AT280" s="9"/>
      <c r="AU280" s="9"/>
      <c r="AV280" s="9"/>
      <c r="AW280" s="9"/>
      <c r="AX280" s="9"/>
      <c r="AY280" s="9"/>
      <c r="AZ280" s="9"/>
      <c r="BA280" s="9"/>
      <c r="BB280" s="9"/>
      <c r="BC280" s="9"/>
      <c r="BD280" s="9"/>
    </row>
    <row r="281" ht="15.75" customHeight="1">
      <c r="A281" s="9" t="s">
        <v>1712</v>
      </c>
      <c r="B281" s="9" t="s">
        <v>81</v>
      </c>
      <c r="C281" s="9"/>
      <c r="D281" s="9"/>
      <c r="E281" s="9"/>
      <c r="F281" s="9"/>
      <c r="G281" s="9"/>
      <c r="H281" s="9"/>
      <c r="I281" s="9"/>
      <c r="J281" s="9"/>
      <c r="K281" s="9"/>
      <c r="L281" s="9"/>
      <c r="M281" s="9"/>
      <c r="N281" s="9"/>
      <c r="O281" s="9"/>
      <c r="P281" s="9"/>
      <c r="Q281" s="9"/>
      <c r="R281" s="9"/>
      <c r="S281" s="9" t="s">
        <v>3133</v>
      </c>
      <c r="T281" s="9"/>
      <c r="U281" s="9" t="s">
        <v>85</v>
      </c>
      <c r="V281" s="9" t="s">
        <v>3134</v>
      </c>
      <c r="W281" s="9" t="s">
        <v>87</v>
      </c>
      <c r="X281" s="9" t="s">
        <v>3135</v>
      </c>
      <c r="Y281" s="9"/>
      <c r="Z281" s="9"/>
      <c r="AA281" s="9" t="s">
        <v>3136</v>
      </c>
      <c r="AB281" s="9"/>
      <c r="AC281" s="9"/>
      <c r="AD281" s="9" t="s">
        <v>2301</v>
      </c>
      <c r="AE281" s="9" t="s">
        <v>1712</v>
      </c>
      <c r="AF281" s="9" t="s">
        <v>3137</v>
      </c>
      <c r="AG281" s="37"/>
      <c r="AH281" s="37"/>
      <c r="AI281" s="9"/>
      <c r="AJ281" s="9"/>
      <c r="AK281" s="9"/>
      <c r="AL281" s="9"/>
      <c r="AM281" s="9" t="s">
        <v>2652</v>
      </c>
      <c r="AN281" s="9"/>
      <c r="AO281" s="9" t="s">
        <v>2653</v>
      </c>
      <c r="AP281" s="9"/>
      <c r="AQ281" s="9"/>
      <c r="AR281" s="9"/>
      <c r="AS281" s="9"/>
      <c r="AT281" s="9"/>
      <c r="AU281" s="9"/>
      <c r="AV281" s="9"/>
      <c r="AW281" s="9"/>
      <c r="AX281" s="9"/>
      <c r="AY281" s="9"/>
      <c r="AZ281" s="9"/>
      <c r="BA281" s="9"/>
      <c r="BB281" s="9"/>
      <c r="BC281" s="9"/>
      <c r="BD281" s="9"/>
    </row>
    <row r="282" ht="15.75" customHeight="1">
      <c r="A282" s="9" t="s">
        <v>80</v>
      </c>
      <c r="B282" s="9" t="s">
        <v>81</v>
      </c>
      <c r="C282" s="9"/>
      <c r="D282" s="9"/>
      <c r="E282" s="9"/>
      <c r="F282" s="9"/>
      <c r="G282" s="9"/>
      <c r="H282" s="9"/>
      <c r="I282" s="9"/>
      <c r="J282" s="9"/>
      <c r="K282" s="9"/>
      <c r="L282" s="9"/>
      <c r="M282" s="9"/>
      <c r="N282" s="9"/>
      <c r="O282" s="9"/>
      <c r="P282" s="9"/>
      <c r="Q282" s="9"/>
      <c r="R282" s="9"/>
      <c r="S282" s="9" t="s">
        <v>3146</v>
      </c>
      <c r="T282" s="9"/>
      <c r="U282" s="9" t="s">
        <v>115</v>
      </c>
      <c r="V282" s="9" t="s">
        <v>3149</v>
      </c>
      <c r="W282" s="9" t="s">
        <v>2649</v>
      </c>
      <c r="X282" s="9" t="s">
        <v>3151</v>
      </c>
      <c r="Y282" s="9"/>
      <c r="Z282" s="9"/>
      <c r="AA282" s="9" t="s">
        <v>3152</v>
      </c>
      <c r="AB282" s="9"/>
      <c r="AC282" s="9"/>
      <c r="AD282" s="9" t="s">
        <v>647</v>
      </c>
      <c r="AE282" s="9" t="s">
        <v>80</v>
      </c>
      <c r="AF282" s="9" t="s">
        <v>648</v>
      </c>
      <c r="AG282" s="37"/>
      <c r="AH282" s="37"/>
      <c r="AI282" s="9"/>
      <c r="AJ282" s="9"/>
      <c r="AK282" s="9"/>
      <c r="AL282" s="9"/>
      <c r="AM282" s="9" t="s">
        <v>2652</v>
      </c>
      <c r="AN282" s="9"/>
      <c r="AO282" s="9" t="s">
        <v>2653</v>
      </c>
      <c r="AP282" s="9"/>
      <c r="AQ282" s="9"/>
      <c r="AR282" s="9"/>
      <c r="AS282" s="9"/>
      <c r="AT282" s="9"/>
      <c r="AU282" s="9"/>
      <c r="AV282" s="9"/>
      <c r="AW282" s="9"/>
      <c r="AX282" s="9"/>
      <c r="AY282" s="9"/>
      <c r="AZ282" s="9"/>
      <c r="BA282" s="9"/>
      <c r="BB282" s="9"/>
      <c r="BC282" s="9"/>
      <c r="BD282" s="9"/>
    </row>
    <row r="283" ht="15.75" customHeight="1">
      <c r="A283" s="9" t="s">
        <v>80</v>
      </c>
      <c r="B283" s="9" t="s">
        <v>81</v>
      </c>
      <c r="C283" s="9"/>
      <c r="D283" s="9"/>
      <c r="E283" s="9"/>
      <c r="F283" s="9"/>
      <c r="G283" s="9"/>
      <c r="H283" s="9"/>
      <c r="I283" s="9"/>
      <c r="J283" s="9"/>
      <c r="K283" s="9"/>
      <c r="L283" s="9"/>
      <c r="M283" s="9"/>
      <c r="N283" s="9"/>
      <c r="O283" s="9"/>
      <c r="P283" s="9"/>
      <c r="Q283" s="9"/>
      <c r="R283" s="9"/>
      <c r="S283" s="9" t="s">
        <v>3154</v>
      </c>
      <c r="T283" s="9"/>
      <c r="U283" s="9" t="s">
        <v>85</v>
      </c>
      <c r="V283" s="9" t="s">
        <v>3155</v>
      </c>
      <c r="W283" s="9"/>
      <c r="X283" s="9" t="s">
        <v>3156</v>
      </c>
      <c r="Y283" s="9"/>
      <c r="Z283" s="9" t="s">
        <v>3157</v>
      </c>
      <c r="AA283" s="9" t="s">
        <v>3158</v>
      </c>
      <c r="AB283" s="9" t="s">
        <v>3167</v>
      </c>
      <c r="AC283" s="9"/>
      <c r="AD283" s="9" t="s">
        <v>1016</v>
      </c>
      <c r="AE283" s="9" t="s">
        <v>80</v>
      </c>
      <c r="AF283" s="9" t="s">
        <v>3168</v>
      </c>
      <c r="AG283" s="37"/>
      <c r="AH283" s="37"/>
      <c r="AI283" s="9"/>
      <c r="AJ283" s="9"/>
      <c r="AK283" s="9"/>
      <c r="AL283" s="9"/>
      <c r="AM283" s="9" t="s">
        <v>2652</v>
      </c>
      <c r="AN283" s="9"/>
      <c r="AO283" s="9" t="s">
        <v>2653</v>
      </c>
      <c r="AP283" s="9"/>
      <c r="AQ283" s="9"/>
      <c r="AR283" s="9"/>
      <c r="AS283" s="9"/>
      <c r="AT283" s="9"/>
      <c r="AU283" s="9"/>
      <c r="AV283" s="9"/>
      <c r="AW283" s="9"/>
      <c r="AX283" s="9"/>
      <c r="AY283" s="9"/>
      <c r="AZ283" s="9"/>
      <c r="BA283" s="9"/>
      <c r="BB283" s="9"/>
      <c r="BC283" s="9"/>
      <c r="BD283" s="9"/>
    </row>
    <row r="284" ht="15.75" customHeight="1">
      <c r="A284" s="9" t="s">
        <v>512</v>
      </c>
      <c r="B284" s="9" t="s">
        <v>81</v>
      </c>
      <c r="C284" s="9"/>
      <c r="D284" s="9"/>
      <c r="E284" s="9"/>
      <c r="F284" s="9"/>
      <c r="G284" s="9"/>
      <c r="H284" s="9"/>
      <c r="I284" s="9"/>
      <c r="J284" s="9"/>
      <c r="K284" s="9"/>
      <c r="L284" s="9"/>
      <c r="M284" s="9"/>
      <c r="N284" s="9"/>
      <c r="O284" s="9"/>
      <c r="P284" s="9"/>
      <c r="Q284" s="9"/>
      <c r="R284" s="9"/>
      <c r="S284" s="9" t="s">
        <v>2847</v>
      </c>
      <c r="T284" s="9"/>
      <c r="U284" s="9" t="s">
        <v>85</v>
      </c>
      <c r="V284" s="9" t="s">
        <v>3172</v>
      </c>
      <c r="W284" s="9" t="s">
        <v>87</v>
      </c>
      <c r="X284" s="9" t="s">
        <v>2850</v>
      </c>
      <c r="Y284" s="9"/>
      <c r="Z284" s="9" t="s">
        <v>3173</v>
      </c>
      <c r="AA284" s="9" t="s">
        <v>3174</v>
      </c>
      <c r="AB284" s="9"/>
      <c r="AC284" s="9"/>
      <c r="AD284" s="9" t="s">
        <v>2854</v>
      </c>
      <c r="AE284" s="9" t="s">
        <v>512</v>
      </c>
      <c r="AF284" s="9" t="s">
        <v>2855</v>
      </c>
      <c r="AG284" s="37"/>
      <c r="AH284" s="37"/>
      <c r="AI284" s="9"/>
      <c r="AJ284" s="9"/>
      <c r="AK284" s="9"/>
      <c r="AL284" s="9"/>
      <c r="AM284" s="9" t="s">
        <v>2652</v>
      </c>
      <c r="AN284" s="9"/>
      <c r="AO284" s="9" t="s">
        <v>2653</v>
      </c>
      <c r="AP284" s="9"/>
      <c r="AQ284" s="9"/>
      <c r="AR284" s="9"/>
      <c r="AS284" s="9"/>
      <c r="AT284" s="9"/>
      <c r="AU284" s="9"/>
      <c r="AV284" s="9"/>
      <c r="AW284" s="9"/>
      <c r="AX284" s="9"/>
      <c r="AY284" s="9"/>
      <c r="AZ284" s="9"/>
      <c r="BA284" s="9"/>
      <c r="BB284" s="9"/>
      <c r="BC284" s="9"/>
      <c r="BD284" s="9"/>
    </row>
    <row r="285" ht="15.75" customHeight="1">
      <c r="A285" s="9" t="s">
        <v>3180</v>
      </c>
      <c r="B285" s="9" t="s">
        <v>81</v>
      </c>
      <c r="C285" s="9"/>
      <c r="D285" s="9" t="s">
        <v>207</v>
      </c>
      <c r="E285" s="9"/>
      <c r="F285" s="9"/>
      <c r="G285" s="9"/>
      <c r="H285" s="9"/>
      <c r="I285" s="9"/>
      <c r="J285" s="9"/>
      <c r="K285" s="9"/>
      <c r="L285" s="9"/>
      <c r="M285" s="9"/>
      <c r="N285" s="9"/>
      <c r="O285" s="9"/>
      <c r="P285" s="9"/>
      <c r="Q285" s="9"/>
      <c r="R285" s="9"/>
      <c r="S285" s="9" t="s">
        <v>3183</v>
      </c>
      <c r="T285" s="9"/>
      <c r="U285" s="9" t="s">
        <v>85</v>
      </c>
      <c r="V285" s="9" t="s">
        <v>3186</v>
      </c>
      <c r="W285" s="9" t="s">
        <v>2649</v>
      </c>
      <c r="X285" s="9" t="s">
        <v>3187</v>
      </c>
      <c r="Y285" s="9"/>
      <c r="Z285" s="9" t="s">
        <v>3189</v>
      </c>
      <c r="AA285" s="9" t="s">
        <v>3196</v>
      </c>
      <c r="AB285" s="9" t="s">
        <v>3198</v>
      </c>
      <c r="AC285" s="9"/>
      <c r="AD285" s="9" t="s">
        <v>3199</v>
      </c>
      <c r="AE285" s="9" t="s">
        <v>3180</v>
      </c>
      <c r="AF285" s="9" t="s">
        <v>3200</v>
      </c>
      <c r="AG285" s="37"/>
      <c r="AH285" s="37"/>
      <c r="AI285" s="9"/>
      <c r="AJ285" s="9"/>
      <c r="AK285" s="9"/>
      <c r="AL285" s="9"/>
      <c r="AM285" s="9" t="s">
        <v>98</v>
      </c>
      <c r="AN285" s="9"/>
      <c r="AO285" s="9" t="s">
        <v>2644</v>
      </c>
      <c r="AP285" s="9"/>
      <c r="AQ285" s="9"/>
      <c r="AR285" s="9"/>
      <c r="AS285" s="9"/>
      <c r="AT285" s="9"/>
      <c r="AU285" s="9"/>
      <c r="AV285" s="9"/>
      <c r="AW285" s="9"/>
      <c r="AX285" s="9"/>
      <c r="AY285" s="9"/>
      <c r="AZ285" s="9"/>
      <c r="BA285" s="9"/>
      <c r="BB285" s="9"/>
      <c r="BC285" s="9"/>
      <c r="BD285" s="9"/>
    </row>
    <row r="286" ht="15.75" customHeight="1">
      <c r="A286" s="9" t="s">
        <v>512</v>
      </c>
      <c r="B286" s="9" t="s">
        <v>81</v>
      </c>
      <c r="C286" s="9"/>
      <c r="D286" s="9"/>
      <c r="E286" s="9"/>
      <c r="F286" s="9"/>
      <c r="G286" s="9"/>
      <c r="H286" s="9"/>
      <c r="I286" s="9"/>
      <c r="J286" s="9"/>
      <c r="K286" s="9"/>
      <c r="L286" s="9"/>
      <c r="M286" s="9"/>
      <c r="N286" s="9"/>
      <c r="O286" s="9"/>
      <c r="P286" s="9"/>
      <c r="Q286" s="9"/>
      <c r="R286" s="9"/>
      <c r="S286" s="9" t="s">
        <v>3201</v>
      </c>
      <c r="T286" s="9"/>
      <c r="U286" s="9" t="s">
        <v>85</v>
      </c>
      <c r="V286" s="9" t="s">
        <v>3202</v>
      </c>
      <c r="W286" s="9" t="s">
        <v>87</v>
      </c>
      <c r="X286" s="9" t="s">
        <v>3203</v>
      </c>
      <c r="Y286" s="9"/>
      <c r="Z286" s="9" t="s">
        <v>3204</v>
      </c>
      <c r="AA286" s="9" t="s">
        <v>3205</v>
      </c>
      <c r="AB286" s="9"/>
      <c r="AC286" s="9"/>
      <c r="AD286" s="9" t="s">
        <v>3206</v>
      </c>
      <c r="AE286" s="9" t="s">
        <v>512</v>
      </c>
      <c r="AF286" s="9" t="s">
        <v>3212</v>
      </c>
      <c r="AG286" s="37"/>
      <c r="AH286" s="37"/>
      <c r="AI286" s="9"/>
      <c r="AJ286" s="9"/>
      <c r="AK286" s="9"/>
      <c r="AL286" s="9"/>
      <c r="AM286" s="9" t="s">
        <v>2652</v>
      </c>
      <c r="AN286" s="9"/>
      <c r="AO286" s="9" t="s">
        <v>2653</v>
      </c>
      <c r="AP286" s="9"/>
      <c r="AQ286" s="9"/>
      <c r="AR286" s="9"/>
      <c r="AS286" s="9"/>
      <c r="AT286" s="9"/>
      <c r="AU286" s="9"/>
      <c r="AV286" s="9"/>
      <c r="AW286" s="9"/>
      <c r="AX286" s="9"/>
      <c r="AY286" s="9"/>
      <c r="AZ286" s="9"/>
      <c r="BA286" s="9"/>
      <c r="BB286" s="9"/>
      <c r="BC286" s="9"/>
      <c r="BD286" s="9"/>
    </row>
    <row r="287" ht="15.75" customHeight="1">
      <c r="A287" s="9" t="s">
        <v>271</v>
      </c>
      <c r="B287" s="9" t="s">
        <v>81</v>
      </c>
      <c r="C287" s="9"/>
      <c r="D287" s="9"/>
      <c r="E287" s="9"/>
      <c r="F287" s="9"/>
      <c r="G287" s="9"/>
      <c r="H287" s="9"/>
      <c r="I287" s="9"/>
      <c r="J287" s="9"/>
      <c r="K287" s="9"/>
      <c r="L287" s="9"/>
      <c r="M287" s="9"/>
      <c r="N287" s="9"/>
      <c r="O287" s="9"/>
      <c r="P287" s="9"/>
      <c r="Q287" s="9"/>
      <c r="R287" s="9"/>
      <c r="S287" s="9" t="s">
        <v>641</v>
      </c>
      <c r="T287" s="9"/>
      <c r="U287" s="9"/>
      <c r="V287" s="9" t="s">
        <v>3215</v>
      </c>
      <c r="W287" s="9" t="s">
        <v>87</v>
      </c>
      <c r="X287" s="9" t="s">
        <v>3217</v>
      </c>
      <c r="Y287" s="9"/>
      <c r="Z287" s="9" t="s">
        <v>3218</v>
      </c>
      <c r="AA287" s="9" t="s">
        <v>3219</v>
      </c>
      <c r="AB287" s="9"/>
      <c r="AC287" s="9"/>
      <c r="AD287" s="9" t="s">
        <v>3220</v>
      </c>
      <c r="AE287" s="9" t="s">
        <v>271</v>
      </c>
      <c r="AF287" s="9" t="s">
        <v>3221</v>
      </c>
      <c r="AG287" s="37"/>
      <c r="AH287" s="37"/>
      <c r="AI287" s="9"/>
      <c r="AJ287" s="9"/>
      <c r="AK287" s="9"/>
      <c r="AL287" s="9"/>
      <c r="AM287" s="9" t="s">
        <v>98</v>
      </c>
      <c r="AN287" s="9"/>
      <c r="AO287" s="9"/>
      <c r="AP287" s="9"/>
      <c r="AQ287" s="9"/>
      <c r="AR287" s="9"/>
      <c r="AS287" s="9"/>
      <c r="AT287" s="9"/>
      <c r="AU287" s="9"/>
      <c r="AV287" s="9"/>
      <c r="AW287" s="9"/>
      <c r="AX287" s="9"/>
      <c r="AY287" s="9"/>
      <c r="AZ287" s="9"/>
      <c r="BA287" s="9"/>
      <c r="BB287" s="9"/>
      <c r="BC287" s="9"/>
      <c r="BD287" s="9"/>
    </row>
    <row r="288" ht="15.75" customHeight="1">
      <c r="A288" s="9" t="s">
        <v>307</v>
      </c>
      <c r="B288" s="9" t="s">
        <v>81</v>
      </c>
      <c r="C288" s="9"/>
      <c r="D288" s="9" t="s">
        <v>207</v>
      </c>
      <c r="E288" s="9"/>
      <c r="F288" s="9"/>
      <c r="G288" s="9"/>
      <c r="H288" s="9"/>
      <c r="I288" s="9"/>
      <c r="J288" s="9"/>
      <c r="K288" s="9"/>
      <c r="L288" s="9"/>
      <c r="M288" s="9"/>
      <c r="N288" s="9"/>
      <c r="O288" s="9"/>
      <c r="P288" s="9"/>
      <c r="Q288" s="9"/>
      <c r="R288" s="9"/>
      <c r="S288" s="9" t="s">
        <v>3223</v>
      </c>
      <c r="T288" s="9"/>
      <c r="U288" s="9" t="s">
        <v>115</v>
      </c>
      <c r="V288" s="9" t="s">
        <v>3225</v>
      </c>
      <c r="W288" s="9" t="s">
        <v>87</v>
      </c>
      <c r="X288" s="9" t="s">
        <v>3226</v>
      </c>
      <c r="Y288" s="9" t="s">
        <v>3227</v>
      </c>
      <c r="Z288" s="9" t="s">
        <v>3228</v>
      </c>
      <c r="AA288" s="9" t="s">
        <v>3229</v>
      </c>
      <c r="AB288" s="9"/>
      <c r="AC288" s="9"/>
      <c r="AD288" s="9" t="s">
        <v>1405</v>
      </c>
      <c r="AE288" s="9" t="s">
        <v>307</v>
      </c>
      <c r="AF288" s="9" t="s">
        <v>3232</v>
      </c>
      <c r="AG288" s="37"/>
      <c r="AH288" s="37"/>
      <c r="AI288" s="9" t="s">
        <v>686</v>
      </c>
      <c r="AJ288" s="9" t="s">
        <v>396</v>
      </c>
      <c r="AK288" s="9" t="s">
        <v>109</v>
      </c>
      <c r="AL288" s="9"/>
      <c r="AM288" s="9" t="s">
        <v>98</v>
      </c>
      <c r="AN288" s="9"/>
      <c r="AO288" s="9" t="s">
        <v>2644</v>
      </c>
      <c r="AP288" s="9"/>
      <c r="AQ288" s="9"/>
      <c r="AR288" s="9"/>
      <c r="AS288" s="9"/>
      <c r="AT288" s="9"/>
      <c r="AU288" s="9"/>
      <c r="AV288" s="9"/>
      <c r="AW288" s="9"/>
      <c r="AX288" s="9"/>
      <c r="AY288" s="9"/>
      <c r="AZ288" s="9"/>
      <c r="BA288" s="9"/>
      <c r="BB288" s="9"/>
      <c r="BC288" s="9"/>
      <c r="BD288" s="9"/>
    </row>
    <row r="289" ht="15.75" customHeight="1">
      <c r="A289" s="9" t="s">
        <v>261</v>
      </c>
      <c r="B289" s="9" t="s">
        <v>81</v>
      </c>
      <c r="C289" s="9"/>
      <c r="D289" s="9" t="s">
        <v>207</v>
      </c>
      <c r="E289" s="9" t="s">
        <v>82</v>
      </c>
      <c r="F289" s="9" t="s">
        <v>169</v>
      </c>
      <c r="G289" s="9"/>
      <c r="H289" s="9"/>
      <c r="I289" s="9"/>
      <c r="J289" s="9"/>
      <c r="K289" s="9"/>
      <c r="L289" s="9"/>
      <c r="M289" s="9"/>
      <c r="N289" s="9"/>
      <c r="O289" s="9"/>
      <c r="P289" s="9"/>
      <c r="Q289" s="9"/>
      <c r="R289" s="9"/>
      <c r="S289" s="9" t="s">
        <v>262</v>
      </c>
      <c r="T289" s="9"/>
      <c r="U289" s="9" t="s">
        <v>85</v>
      </c>
      <c r="V289" s="9" t="s">
        <v>3235</v>
      </c>
      <c r="W289" s="9" t="s">
        <v>87</v>
      </c>
      <c r="X289" s="9" t="s">
        <v>3236</v>
      </c>
      <c r="Y289" s="9" t="s">
        <v>3238</v>
      </c>
      <c r="Z289" s="9" t="s">
        <v>3239</v>
      </c>
      <c r="AA289" s="9" t="s">
        <v>3240</v>
      </c>
      <c r="AB289" s="9" t="s">
        <v>3241</v>
      </c>
      <c r="AC289" s="9"/>
      <c r="AD289" s="9" t="s">
        <v>3242</v>
      </c>
      <c r="AE289" s="9" t="s">
        <v>261</v>
      </c>
      <c r="AF289" s="9" t="s">
        <v>3243</v>
      </c>
      <c r="AG289" s="37"/>
      <c r="AH289" s="37"/>
      <c r="AI289" s="9" t="s">
        <v>145</v>
      </c>
      <c r="AJ289" s="9"/>
      <c r="AK289" s="9" t="s">
        <v>146</v>
      </c>
      <c r="AL289" s="9"/>
      <c r="AM289" s="9" t="s">
        <v>98</v>
      </c>
      <c r="AN289" s="9"/>
      <c r="AO289" s="9"/>
      <c r="AP289" s="9"/>
      <c r="AQ289" s="9"/>
      <c r="AR289" s="9"/>
      <c r="AS289" s="9"/>
      <c r="AT289" s="9"/>
      <c r="AU289" s="9"/>
      <c r="AV289" s="9"/>
      <c r="AW289" s="9"/>
      <c r="AX289" s="9"/>
      <c r="AY289" s="9"/>
      <c r="AZ289" s="9"/>
      <c r="BA289" s="9"/>
      <c r="BB289" s="9"/>
      <c r="BC289" s="9"/>
      <c r="BD289" s="9"/>
    </row>
    <row r="290" ht="15.75" customHeight="1">
      <c r="A290" s="9" t="s">
        <v>217</v>
      </c>
      <c r="B290" s="9" t="s">
        <v>81</v>
      </c>
      <c r="C290" s="9"/>
      <c r="D290" s="9"/>
      <c r="E290" s="9"/>
      <c r="F290" s="9"/>
      <c r="G290" s="9"/>
      <c r="H290" s="9"/>
      <c r="I290" s="9"/>
      <c r="J290" s="9"/>
      <c r="K290" s="9"/>
      <c r="L290" s="9"/>
      <c r="M290" s="9"/>
      <c r="N290" s="9"/>
      <c r="O290" s="9"/>
      <c r="P290" s="9"/>
      <c r="Q290" s="9"/>
      <c r="R290" s="9"/>
      <c r="S290" s="9" t="s">
        <v>3245</v>
      </c>
      <c r="T290" s="9"/>
      <c r="U290" s="9" t="s">
        <v>85</v>
      </c>
      <c r="V290" s="9" t="s">
        <v>3248</v>
      </c>
      <c r="W290" s="9"/>
      <c r="X290" s="9" t="s">
        <v>3250</v>
      </c>
      <c r="Y290" s="9"/>
      <c r="Z290" s="9"/>
      <c r="AA290" s="9" t="s">
        <v>3253</v>
      </c>
      <c r="AB290" s="9" t="s">
        <v>3254</v>
      </c>
      <c r="AC290" s="9"/>
      <c r="AD290" s="9" t="s">
        <v>659</v>
      </c>
      <c r="AE290" s="9" t="s">
        <v>217</v>
      </c>
      <c r="AF290" s="9" t="s">
        <v>1741</v>
      </c>
      <c r="AG290" s="37"/>
      <c r="AH290" s="37"/>
      <c r="AI290" s="9"/>
      <c r="AJ290" s="9"/>
      <c r="AK290" s="9"/>
      <c r="AL290" s="9"/>
      <c r="AM290" s="9" t="s">
        <v>2652</v>
      </c>
      <c r="AN290" s="9"/>
      <c r="AO290" s="9" t="s">
        <v>2653</v>
      </c>
      <c r="AP290" s="9"/>
      <c r="AQ290" s="9"/>
      <c r="AR290" s="9"/>
      <c r="AS290" s="9"/>
      <c r="AT290" s="9"/>
      <c r="AU290" s="9"/>
      <c r="AV290" s="9"/>
      <c r="AW290" s="9"/>
      <c r="AX290" s="9"/>
      <c r="AY290" s="9"/>
      <c r="AZ290" s="9"/>
      <c r="BA290" s="9"/>
      <c r="BB290" s="9"/>
      <c r="BC290" s="9"/>
      <c r="BD290" s="9"/>
    </row>
    <row r="291" ht="15.75" customHeight="1">
      <c r="A291" s="9" t="s">
        <v>280</v>
      </c>
      <c r="B291" s="9" t="s">
        <v>81</v>
      </c>
      <c r="C291" s="9"/>
      <c r="D291" s="9"/>
      <c r="E291" s="9"/>
      <c r="F291" s="9" t="s">
        <v>169</v>
      </c>
      <c r="G291" s="9"/>
      <c r="H291" s="9"/>
      <c r="I291" s="9"/>
      <c r="J291" s="9"/>
      <c r="K291" s="9"/>
      <c r="L291" s="9"/>
      <c r="M291" s="9"/>
      <c r="N291" s="9"/>
      <c r="O291" s="9"/>
      <c r="P291" s="9"/>
      <c r="Q291" s="9"/>
      <c r="R291" s="9"/>
      <c r="S291" s="9" t="s">
        <v>3262</v>
      </c>
      <c r="T291" s="9"/>
      <c r="U291" s="9"/>
      <c r="V291" s="9" t="s">
        <v>3263</v>
      </c>
      <c r="W291" s="9"/>
      <c r="X291" s="9" t="s">
        <v>3264</v>
      </c>
      <c r="Y291" s="9" t="s">
        <v>3265</v>
      </c>
      <c r="Z291" s="9"/>
      <c r="AA291" s="9" t="s">
        <v>3268</v>
      </c>
      <c r="AB291" s="9"/>
      <c r="AC291" s="9"/>
      <c r="AD291" s="9" t="s">
        <v>354</v>
      </c>
      <c r="AE291" s="9" t="s">
        <v>280</v>
      </c>
      <c r="AF291" s="9" t="s">
        <v>2257</v>
      </c>
      <c r="AG291" s="37"/>
      <c r="AH291" s="37"/>
      <c r="AI291" s="9"/>
      <c r="AJ291" s="9"/>
      <c r="AK291" s="9"/>
      <c r="AL291" s="9"/>
      <c r="AM291" s="9" t="s">
        <v>98</v>
      </c>
      <c r="AN291" s="9"/>
      <c r="AO291" s="9" t="s">
        <v>2644</v>
      </c>
      <c r="AP291" s="9"/>
      <c r="AQ291" s="9"/>
      <c r="AR291" s="9"/>
      <c r="AS291" s="9"/>
      <c r="AT291" s="9"/>
      <c r="AU291" s="9"/>
      <c r="AV291" s="9"/>
      <c r="AW291" s="9"/>
      <c r="AX291" s="9"/>
      <c r="AY291" s="9"/>
      <c r="AZ291" s="9"/>
      <c r="BA291" s="9"/>
      <c r="BB291" s="9"/>
      <c r="BC291" s="9"/>
      <c r="BD291" s="9"/>
    </row>
    <row r="292" ht="15.75" customHeight="1">
      <c r="A292" s="9" t="s">
        <v>1008</v>
      </c>
      <c r="B292" s="9" t="s">
        <v>81</v>
      </c>
      <c r="C292" s="9"/>
      <c r="D292" s="9"/>
      <c r="E292" s="9" t="s">
        <v>82</v>
      </c>
      <c r="F292" s="9"/>
      <c r="G292" s="9"/>
      <c r="H292" s="9"/>
      <c r="I292" s="9"/>
      <c r="J292" s="9"/>
      <c r="K292" s="9"/>
      <c r="L292" s="9"/>
      <c r="M292" s="9"/>
      <c r="N292" s="9"/>
      <c r="O292" s="9"/>
      <c r="P292" s="9"/>
      <c r="Q292" s="9"/>
      <c r="R292" s="9"/>
      <c r="S292" s="9" t="s">
        <v>3272</v>
      </c>
      <c r="T292" s="9"/>
      <c r="U292" s="9"/>
      <c r="V292" s="9" t="s">
        <v>3273</v>
      </c>
      <c r="W292" s="9"/>
      <c r="X292" s="9"/>
      <c r="Y292" s="9"/>
      <c r="Z292" s="9"/>
      <c r="AA292" s="9" t="s">
        <v>3274</v>
      </c>
      <c r="AB292" s="9"/>
      <c r="AC292" s="9" t="s">
        <v>3276</v>
      </c>
      <c r="AD292" s="9" t="s">
        <v>1016</v>
      </c>
      <c r="AE292" s="9" t="s">
        <v>1008</v>
      </c>
      <c r="AF292" s="9" t="s">
        <v>3277</v>
      </c>
      <c r="AG292" s="37"/>
      <c r="AH292" s="37"/>
      <c r="AI292" s="9"/>
      <c r="AJ292" s="9"/>
      <c r="AK292" s="9"/>
      <c r="AL292" s="9"/>
      <c r="AM292" s="9" t="s">
        <v>98</v>
      </c>
      <c r="AN292" s="9"/>
      <c r="AO292" s="9" t="s">
        <v>2644</v>
      </c>
      <c r="AP292" s="9"/>
      <c r="AQ292" s="9"/>
      <c r="AR292" s="9"/>
      <c r="AS292" s="9"/>
      <c r="AT292" s="9"/>
      <c r="AU292" s="9"/>
      <c r="AV292" s="9"/>
      <c r="AW292" s="9"/>
      <c r="AX292" s="9"/>
      <c r="AY292" s="9"/>
      <c r="AZ292" s="9"/>
      <c r="BA292" s="9"/>
      <c r="BB292" s="9"/>
      <c r="BC292" s="9"/>
      <c r="BD292" s="9"/>
    </row>
    <row r="293" ht="15.75" customHeight="1">
      <c r="A293" s="9" t="s">
        <v>80</v>
      </c>
      <c r="B293" s="9" t="s">
        <v>81</v>
      </c>
      <c r="C293" s="9"/>
      <c r="D293" s="9"/>
      <c r="E293" s="9"/>
      <c r="F293" s="9"/>
      <c r="G293" s="9"/>
      <c r="H293" s="9"/>
      <c r="I293" s="9"/>
      <c r="J293" s="9"/>
      <c r="K293" s="9"/>
      <c r="L293" s="9"/>
      <c r="M293" s="9"/>
      <c r="N293" s="9"/>
      <c r="O293" s="9"/>
      <c r="P293" s="9"/>
      <c r="Q293" s="9"/>
      <c r="R293" s="9"/>
      <c r="S293" s="9"/>
      <c r="T293" s="9"/>
      <c r="U293" s="9" t="s">
        <v>85</v>
      </c>
      <c r="V293" s="9" t="s">
        <v>3279</v>
      </c>
      <c r="W293" s="9" t="s">
        <v>87</v>
      </c>
      <c r="X293" s="9" t="s">
        <v>3282</v>
      </c>
      <c r="Y293" s="9"/>
      <c r="Z293" s="9"/>
      <c r="AA293" s="9" t="s">
        <v>3283</v>
      </c>
      <c r="AB293" s="9"/>
      <c r="AC293" s="9"/>
      <c r="AD293" s="9" t="s">
        <v>2814</v>
      </c>
      <c r="AE293" s="9" t="s">
        <v>80</v>
      </c>
      <c r="AF293" s="9" t="s">
        <v>2815</v>
      </c>
      <c r="AG293" s="37"/>
      <c r="AH293" s="37"/>
      <c r="AI293" s="9"/>
      <c r="AJ293" s="9"/>
      <c r="AK293" s="9"/>
      <c r="AL293" s="9"/>
      <c r="AM293" s="9" t="s">
        <v>2652</v>
      </c>
      <c r="AN293" s="9"/>
      <c r="AO293" s="9" t="s">
        <v>2653</v>
      </c>
      <c r="AP293" s="9"/>
      <c r="AQ293" s="9"/>
      <c r="AR293" s="9"/>
      <c r="AS293" s="9"/>
      <c r="AT293" s="9"/>
      <c r="AU293" s="9"/>
      <c r="AV293" s="9"/>
      <c r="AW293" s="9"/>
      <c r="AX293" s="9"/>
      <c r="AY293" s="9"/>
      <c r="AZ293" s="9"/>
      <c r="BA293" s="9"/>
      <c r="BB293" s="9"/>
      <c r="BC293" s="9"/>
      <c r="BD293" s="9"/>
    </row>
    <row r="294" ht="15.75" customHeight="1">
      <c r="A294" s="9" t="s">
        <v>694</v>
      </c>
      <c r="B294" s="9" t="s">
        <v>81</v>
      </c>
      <c r="C294" s="9"/>
      <c r="D294" s="9" t="s">
        <v>207</v>
      </c>
      <c r="E294" s="9"/>
      <c r="F294" s="9"/>
      <c r="G294" s="9"/>
      <c r="H294" s="9"/>
      <c r="I294" s="9"/>
      <c r="J294" s="9"/>
      <c r="K294" s="9"/>
      <c r="L294" s="9"/>
      <c r="M294" s="9"/>
      <c r="N294" s="9"/>
      <c r="O294" s="9"/>
      <c r="P294" s="9"/>
      <c r="Q294" s="9"/>
      <c r="R294" s="9"/>
      <c r="S294" s="9" t="s">
        <v>3289</v>
      </c>
      <c r="T294" s="9"/>
      <c r="U294" s="9"/>
      <c r="V294" s="9" t="s">
        <v>3290</v>
      </c>
      <c r="W294" s="9"/>
      <c r="X294" s="9" t="s">
        <v>3291</v>
      </c>
      <c r="Y294" s="9"/>
      <c r="Z294" s="9"/>
      <c r="AA294" s="9" t="s">
        <v>3293</v>
      </c>
      <c r="AB294" s="9"/>
      <c r="AC294" s="9"/>
      <c r="AD294" s="9" t="s">
        <v>1307</v>
      </c>
      <c r="AE294" s="9" t="s">
        <v>694</v>
      </c>
      <c r="AF294" s="9" t="s">
        <v>3295</v>
      </c>
      <c r="AG294" s="37"/>
      <c r="AH294" s="37"/>
      <c r="AI294" s="9" t="s">
        <v>317</v>
      </c>
      <c r="AJ294" s="9"/>
      <c r="AK294" s="9"/>
      <c r="AL294" s="9"/>
      <c r="AM294" s="9" t="s">
        <v>98</v>
      </c>
      <c r="AN294" s="9"/>
      <c r="AO294" s="9"/>
      <c r="AP294" s="9"/>
      <c r="AQ294" s="9"/>
      <c r="AR294" s="9"/>
      <c r="AS294" s="9"/>
      <c r="AT294" s="9"/>
      <c r="AU294" s="9"/>
      <c r="AV294" s="9"/>
      <c r="AW294" s="9"/>
      <c r="AX294" s="9"/>
      <c r="AY294" s="9"/>
      <c r="AZ294" s="9"/>
      <c r="BA294" s="9"/>
      <c r="BB294" s="9"/>
      <c r="BC294" s="9"/>
      <c r="BD294" s="9"/>
    </row>
    <row r="295" ht="15.75" customHeight="1">
      <c r="A295" s="9" t="s">
        <v>80</v>
      </c>
      <c r="B295" s="9" t="s">
        <v>81</v>
      </c>
      <c r="C295" s="9"/>
      <c r="D295" s="9"/>
      <c r="E295" s="9"/>
      <c r="F295" s="9"/>
      <c r="G295" s="9"/>
      <c r="H295" s="9"/>
      <c r="I295" s="9"/>
      <c r="J295" s="9"/>
      <c r="K295" s="9"/>
      <c r="L295" s="9"/>
      <c r="M295" s="9"/>
      <c r="N295" s="9"/>
      <c r="O295" s="9"/>
      <c r="P295" s="9"/>
      <c r="Q295" s="9"/>
      <c r="R295" s="9"/>
      <c r="S295" s="9"/>
      <c r="T295" s="9"/>
      <c r="U295" s="9" t="s">
        <v>85</v>
      </c>
      <c r="V295" s="9" t="s">
        <v>3310</v>
      </c>
      <c r="W295" s="9" t="s">
        <v>560</v>
      </c>
      <c r="X295" s="9" t="s">
        <v>3311</v>
      </c>
      <c r="Y295" s="9"/>
      <c r="Z295" s="9"/>
      <c r="AA295" s="9" t="s">
        <v>3312</v>
      </c>
      <c r="AB295" s="9"/>
      <c r="AC295" s="9"/>
      <c r="AD295" s="9" t="s">
        <v>3313</v>
      </c>
      <c r="AE295" s="9" t="s">
        <v>80</v>
      </c>
      <c r="AF295" s="9" t="s">
        <v>3314</v>
      </c>
      <c r="AG295" s="37"/>
      <c r="AH295" s="37"/>
      <c r="AI295" s="9"/>
      <c r="AJ295" s="9"/>
      <c r="AK295" s="9"/>
      <c r="AL295" s="9"/>
      <c r="AM295" s="9" t="s">
        <v>2631</v>
      </c>
      <c r="AN295" s="9"/>
      <c r="AO295" s="9" t="s">
        <v>2633</v>
      </c>
      <c r="AP295" s="9"/>
      <c r="AQ295" s="9"/>
      <c r="AR295" s="9" t="s">
        <v>2942</v>
      </c>
      <c r="AS295" s="9"/>
      <c r="AT295" s="9"/>
      <c r="AU295" s="9"/>
      <c r="AV295" s="9"/>
      <c r="AW295" s="9"/>
      <c r="AX295" s="9"/>
      <c r="AY295" s="9"/>
      <c r="AZ295" s="9"/>
      <c r="BA295" s="9"/>
      <c r="BB295" s="9"/>
      <c r="BC295" s="9"/>
      <c r="BD295" s="9"/>
    </row>
    <row r="296" ht="15.75" customHeight="1">
      <c r="A296" s="9" t="s">
        <v>252</v>
      </c>
      <c r="B296" s="9" t="s">
        <v>81</v>
      </c>
      <c r="C296" s="9"/>
      <c r="D296" s="9"/>
      <c r="E296" s="9"/>
      <c r="F296" s="9"/>
      <c r="G296" s="9"/>
      <c r="H296" s="9"/>
      <c r="I296" s="9"/>
      <c r="J296" s="9"/>
      <c r="K296" s="9"/>
      <c r="L296" s="9"/>
      <c r="M296" s="9"/>
      <c r="N296" s="9"/>
      <c r="O296" s="9"/>
      <c r="P296" s="9"/>
      <c r="Q296" s="9"/>
      <c r="R296" s="9"/>
      <c r="S296" s="9"/>
      <c r="T296" s="9"/>
      <c r="U296" s="9"/>
      <c r="V296" s="9" t="s">
        <v>3318</v>
      </c>
      <c r="W296" s="9"/>
      <c r="X296" s="9"/>
      <c r="Y296" s="9"/>
      <c r="Z296" s="9"/>
      <c r="AA296" s="9"/>
      <c r="AB296" s="9"/>
      <c r="AC296" s="9"/>
      <c r="AD296" s="9"/>
      <c r="AE296" s="9" t="s">
        <v>252</v>
      </c>
      <c r="AF296" s="37"/>
      <c r="AG296" s="37"/>
      <c r="AH296" s="37"/>
      <c r="AI296" s="9"/>
      <c r="AJ296" s="9"/>
      <c r="AK296" s="9"/>
      <c r="AL296" s="9"/>
      <c r="AM296" s="9" t="s">
        <v>2631</v>
      </c>
      <c r="AN296" s="9"/>
      <c r="AO296" s="9" t="s">
        <v>2633</v>
      </c>
      <c r="AP296" s="9"/>
      <c r="AQ296" s="9"/>
      <c r="AR296" s="9" t="s">
        <v>2942</v>
      </c>
      <c r="AS296" s="9"/>
      <c r="AT296" s="9"/>
      <c r="AU296" s="9"/>
      <c r="AV296" s="9"/>
      <c r="AW296" s="9"/>
      <c r="AX296" s="9"/>
      <c r="AY296" s="9"/>
      <c r="AZ296" s="9"/>
      <c r="BA296" s="9"/>
      <c r="BB296" s="9"/>
      <c r="BC296" s="9"/>
      <c r="BD296" s="9"/>
    </row>
    <row r="297" ht="15.75" customHeight="1">
      <c r="A297" s="9" t="s">
        <v>133</v>
      </c>
      <c r="B297" s="9" t="s">
        <v>81</v>
      </c>
      <c r="C297" s="9"/>
      <c r="D297" s="9"/>
      <c r="E297" s="9"/>
      <c r="F297" s="9"/>
      <c r="G297" s="9"/>
      <c r="H297" s="9"/>
      <c r="I297" s="9"/>
      <c r="J297" s="9"/>
      <c r="K297" s="9"/>
      <c r="L297" s="9"/>
      <c r="M297" s="9"/>
      <c r="N297" s="9"/>
      <c r="O297" s="9"/>
      <c r="P297" s="9"/>
      <c r="Q297" s="9"/>
      <c r="R297" s="9"/>
      <c r="S297" s="9"/>
      <c r="T297" s="9"/>
      <c r="U297" s="9"/>
      <c r="V297" s="9" t="s">
        <v>3320</v>
      </c>
      <c r="W297" s="9" t="s">
        <v>3321</v>
      </c>
      <c r="X297" s="9" t="s">
        <v>3322</v>
      </c>
      <c r="Y297" s="9"/>
      <c r="Z297" s="9" t="s">
        <v>3323</v>
      </c>
      <c r="AA297" s="9" t="s">
        <v>3324</v>
      </c>
      <c r="AB297" s="9" t="s">
        <v>3325</v>
      </c>
      <c r="AC297" s="9"/>
      <c r="AD297" s="9" t="s">
        <v>154</v>
      </c>
      <c r="AE297" s="9" t="s">
        <v>133</v>
      </c>
      <c r="AF297" s="9" t="s">
        <v>3327</v>
      </c>
      <c r="AG297" s="37"/>
      <c r="AH297" s="37"/>
      <c r="AI297" s="9"/>
      <c r="AJ297" s="9"/>
      <c r="AK297" s="9"/>
      <c r="AL297" s="9"/>
      <c r="AM297" s="9" t="s">
        <v>2631</v>
      </c>
      <c r="AN297" s="9"/>
      <c r="AO297" s="9" t="s">
        <v>2633</v>
      </c>
      <c r="AP297" s="9"/>
      <c r="AQ297" s="9" t="s">
        <v>3328</v>
      </c>
      <c r="AR297" s="9" t="s">
        <v>2634</v>
      </c>
      <c r="AS297" s="9" t="s">
        <v>3329</v>
      </c>
      <c r="AT297" s="9"/>
      <c r="AU297" s="9"/>
      <c r="AV297" s="9"/>
      <c r="AW297" s="9"/>
      <c r="AX297" s="9"/>
      <c r="AY297" s="9"/>
      <c r="AZ297" s="9"/>
      <c r="BA297" s="9"/>
      <c r="BB297" s="9"/>
      <c r="BC297" s="9"/>
      <c r="BD297" s="9"/>
    </row>
    <row r="298" ht="15.75" customHeight="1">
      <c r="A298" s="9" t="s">
        <v>1131</v>
      </c>
      <c r="B298" s="9" t="s">
        <v>81</v>
      </c>
      <c r="C298" s="9"/>
      <c r="D298" s="9"/>
      <c r="E298" s="9"/>
      <c r="F298" s="9"/>
      <c r="G298" s="9"/>
      <c r="H298" s="9"/>
      <c r="I298" s="9"/>
      <c r="J298" s="9"/>
      <c r="K298" s="9"/>
      <c r="L298" s="9"/>
      <c r="M298" s="9"/>
      <c r="N298" s="9"/>
      <c r="O298" s="9"/>
      <c r="P298" s="9"/>
      <c r="Q298" s="9"/>
      <c r="R298" s="9"/>
      <c r="S298" s="9"/>
      <c r="T298" s="9"/>
      <c r="U298" s="9"/>
      <c r="V298" s="9" t="s">
        <v>3330</v>
      </c>
      <c r="W298" s="9" t="s">
        <v>3331</v>
      </c>
      <c r="X298" s="9"/>
      <c r="Y298" s="9"/>
      <c r="Z298" s="9"/>
      <c r="AA298" s="9" t="s">
        <v>3332</v>
      </c>
      <c r="AB298" s="9"/>
      <c r="AC298" s="9"/>
      <c r="AD298" s="9" t="s">
        <v>2729</v>
      </c>
      <c r="AE298" s="9" t="s">
        <v>1131</v>
      </c>
      <c r="AF298" s="9" t="s">
        <v>3333</v>
      </c>
      <c r="AG298" s="37"/>
      <c r="AH298" s="37"/>
      <c r="AI298" s="9"/>
      <c r="AJ298" s="9"/>
      <c r="AK298" s="9"/>
      <c r="AL298" s="9"/>
      <c r="AM298" s="9" t="s">
        <v>2631</v>
      </c>
      <c r="AN298" s="9"/>
      <c r="AO298" s="9" t="s">
        <v>2633</v>
      </c>
      <c r="AP298" s="9"/>
      <c r="AQ298" s="9"/>
      <c r="AR298" s="9" t="s">
        <v>2942</v>
      </c>
      <c r="AS298" s="9"/>
      <c r="AT298" s="9"/>
      <c r="AU298" s="9"/>
      <c r="AV298" s="9"/>
      <c r="AW298" s="9"/>
      <c r="AX298" s="9"/>
      <c r="AY298" s="9"/>
      <c r="AZ298" s="9"/>
      <c r="BA298" s="9"/>
      <c r="BB298" s="9"/>
      <c r="BC298" s="9"/>
      <c r="BD298" s="9"/>
    </row>
    <row r="299" ht="15.75" customHeight="1">
      <c r="A299" s="9" t="s">
        <v>1058</v>
      </c>
      <c r="B299" s="9" t="s">
        <v>81</v>
      </c>
      <c r="C299" s="9"/>
      <c r="D299" s="9"/>
      <c r="E299" s="9"/>
      <c r="F299" s="9"/>
      <c r="G299" s="9"/>
      <c r="H299" s="9"/>
      <c r="I299" s="9"/>
      <c r="J299" s="9"/>
      <c r="K299" s="9"/>
      <c r="L299" s="9"/>
      <c r="M299" s="9"/>
      <c r="N299" s="9"/>
      <c r="O299" s="9"/>
      <c r="P299" s="9"/>
      <c r="Q299" s="9"/>
      <c r="R299" s="9"/>
      <c r="S299" s="9" t="s">
        <v>3339</v>
      </c>
      <c r="T299" s="9"/>
      <c r="U299" s="9"/>
      <c r="V299" s="9" t="s">
        <v>3340</v>
      </c>
      <c r="W299" s="9" t="s">
        <v>3341</v>
      </c>
      <c r="X299" s="9" t="s">
        <v>3342</v>
      </c>
      <c r="Y299" s="9" t="s">
        <v>3343</v>
      </c>
      <c r="Z299" s="9" t="s">
        <v>3344</v>
      </c>
      <c r="AA299" s="9" t="s">
        <v>3345</v>
      </c>
      <c r="AB299" s="9"/>
      <c r="AC299" s="9"/>
      <c r="AD299" s="9" t="s">
        <v>1067</v>
      </c>
      <c r="AE299" s="9" t="s">
        <v>1058</v>
      </c>
      <c r="AF299" s="9" t="s">
        <v>3347</v>
      </c>
      <c r="AG299" s="37"/>
      <c r="AH299" s="37"/>
      <c r="AI299" s="9"/>
      <c r="AJ299" s="9"/>
      <c r="AK299" s="9"/>
      <c r="AL299" s="9"/>
      <c r="AM299" s="9" t="s">
        <v>2658</v>
      </c>
      <c r="AN299" s="9"/>
      <c r="AO299" s="9" t="s">
        <v>2659</v>
      </c>
      <c r="AP299" s="9"/>
      <c r="AQ299" s="9"/>
      <c r="AR299" s="9" t="s">
        <v>2661</v>
      </c>
      <c r="AS299" s="9"/>
      <c r="AT299" s="9"/>
      <c r="AU299" s="9"/>
      <c r="AV299" s="9"/>
      <c r="AW299" s="9"/>
      <c r="AX299" s="9"/>
      <c r="AY299" s="9"/>
      <c r="AZ299" s="9"/>
      <c r="BA299" s="9"/>
      <c r="BB299" s="9"/>
      <c r="BC299" s="9"/>
      <c r="BD299" s="9"/>
    </row>
    <row r="300" ht="15.75" customHeight="1">
      <c r="A300" s="9" t="s">
        <v>80</v>
      </c>
      <c r="B300" s="9" t="s">
        <v>81</v>
      </c>
      <c r="C300" s="9"/>
      <c r="D300" s="9"/>
      <c r="E300" s="9"/>
      <c r="F300" s="9"/>
      <c r="G300" s="9"/>
      <c r="H300" s="9"/>
      <c r="I300" s="9"/>
      <c r="J300" s="9"/>
      <c r="K300" s="9"/>
      <c r="L300" s="9"/>
      <c r="M300" s="9"/>
      <c r="N300" s="9"/>
      <c r="O300" s="9"/>
      <c r="P300" s="9"/>
      <c r="Q300" s="9"/>
      <c r="R300" s="9"/>
      <c r="S300" s="9" t="s">
        <v>3349</v>
      </c>
      <c r="T300" s="9"/>
      <c r="U300" s="9" t="s">
        <v>85</v>
      </c>
      <c r="V300" s="9" t="s">
        <v>3350</v>
      </c>
      <c r="W300" s="9" t="s">
        <v>2649</v>
      </c>
      <c r="X300" s="9" t="s">
        <v>3351</v>
      </c>
      <c r="Y300" s="9"/>
      <c r="Z300" s="9"/>
      <c r="AA300" s="9" t="s">
        <v>3352</v>
      </c>
      <c r="AB300" s="9"/>
      <c r="AC300" s="9"/>
      <c r="AD300" s="9" t="s">
        <v>451</v>
      </c>
      <c r="AE300" s="9" t="s">
        <v>80</v>
      </c>
      <c r="AF300" s="9" t="s">
        <v>3355</v>
      </c>
      <c r="AG300" s="37"/>
      <c r="AH300" s="37"/>
      <c r="AI300" s="9"/>
      <c r="AJ300" s="9"/>
      <c r="AK300" s="9"/>
      <c r="AL300" s="9"/>
      <c r="AM300" s="9" t="s">
        <v>98</v>
      </c>
      <c r="AN300" s="9"/>
      <c r="AO300" s="9" t="s">
        <v>2644</v>
      </c>
      <c r="AP300" s="9"/>
      <c r="AQ300" s="9"/>
      <c r="AR300" s="9"/>
      <c r="AS300" s="9"/>
      <c r="AT300" s="9"/>
      <c r="AU300" s="9"/>
      <c r="AV300" s="9"/>
      <c r="AW300" s="9"/>
      <c r="AX300" s="9"/>
      <c r="AY300" s="9"/>
      <c r="AZ300" s="9"/>
      <c r="BA300" s="9"/>
      <c r="BB300" s="9"/>
      <c r="BC300" s="9"/>
      <c r="BD300" s="9"/>
    </row>
    <row r="301" ht="15.75" customHeight="1">
      <c r="A301" s="9" t="s">
        <v>252</v>
      </c>
      <c r="B301" s="9" t="s">
        <v>81</v>
      </c>
      <c r="C301" s="9"/>
      <c r="D301" s="9"/>
      <c r="E301" s="9"/>
      <c r="F301" s="9"/>
      <c r="G301" s="9"/>
      <c r="H301" s="9"/>
      <c r="I301" s="9"/>
      <c r="J301" s="9"/>
      <c r="K301" s="9"/>
      <c r="L301" s="9"/>
      <c r="M301" s="9"/>
      <c r="N301" s="9"/>
      <c r="O301" s="9"/>
      <c r="P301" s="9"/>
      <c r="Q301" s="9"/>
      <c r="R301" s="9"/>
      <c r="S301" s="9" t="s">
        <v>3357</v>
      </c>
      <c r="T301" s="9"/>
      <c r="U301" s="9" t="s">
        <v>85</v>
      </c>
      <c r="V301" s="9" t="s">
        <v>3358</v>
      </c>
      <c r="W301" s="9" t="s">
        <v>87</v>
      </c>
      <c r="X301" s="9" t="s">
        <v>3359</v>
      </c>
      <c r="Y301" s="9"/>
      <c r="Z301" s="9"/>
      <c r="AA301" s="9" t="s">
        <v>3360</v>
      </c>
      <c r="AB301" s="9"/>
      <c r="AC301" s="9"/>
      <c r="AD301" s="9" t="s">
        <v>602</v>
      </c>
      <c r="AE301" s="9" t="s">
        <v>252</v>
      </c>
      <c r="AF301" s="9" t="s">
        <v>3361</v>
      </c>
      <c r="AG301" s="37"/>
      <c r="AH301" s="37"/>
      <c r="AI301" s="9"/>
      <c r="AJ301" s="9"/>
      <c r="AK301" s="9"/>
      <c r="AL301" s="9"/>
      <c r="AM301" s="9" t="s">
        <v>2652</v>
      </c>
      <c r="AN301" s="9"/>
      <c r="AO301" s="9" t="s">
        <v>2653</v>
      </c>
      <c r="AP301" s="9"/>
      <c r="AQ301" s="9"/>
      <c r="AR301" s="9"/>
      <c r="AS301" s="9"/>
      <c r="AT301" s="9" t="s">
        <v>3362</v>
      </c>
      <c r="AU301" s="9"/>
      <c r="AV301" s="9"/>
      <c r="AW301" s="9"/>
      <c r="AX301" s="9"/>
      <c r="AY301" s="9"/>
      <c r="AZ301" s="9"/>
      <c r="BA301" s="9"/>
      <c r="BB301" s="9"/>
      <c r="BC301" s="9"/>
      <c r="BD301" s="9"/>
    </row>
    <row r="302" ht="15.75" customHeight="1">
      <c r="A302" s="9" t="s">
        <v>80</v>
      </c>
      <c r="B302" s="9" t="s">
        <v>81</v>
      </c>
      <c r="C302" s="9"/>
      <c r="D302" s="9"/>
      <c r="E302" s="9"/>
      <c r="F302" s="9"/>
      <c r="G302" s="9"/>
      <c r="H302" s="9"/>
      <c r="I302" s="9"/>
      <c r="J302" s="9"/>
      <c r="K302" s="9"/>
      <c r="L302" s="9"/>
      <c r="M302" s="9"/>
      <c r="N302" s="9"/>
      <c r="O302" s="9"/>
      <c r="P302" s="9"/>
      <c r="Q302" s="9"/>
      <c r="R302" s="9"/>
      <c r="S302" s="9"/>
      <c r="T302" s="9"/>
      <c r="U302" s="9" t="s">
        <v>85</v>
      </c>
      <c r="V302" s="9" t="s">
        <v>3118</v>
      </c>
      <c r="W302" s="9"/>
      <c r="X302" s="9" t="s">
        <v>3119</v>
      </c>
      <c r="Y302" s="9"/>
      <c r="Z302" s="9"/>
      <c r="AA302" s="9" t="s">
        <v>3120</v>
      </c>
      <c r="AB302" s="9"/>
      <c r="AC302" s="9"/>
      <c r="AD302" s="9" t="s">
        <v>2814</v>
      </c>
      <c r="AE302" s="9" t="s">
        <v>80</v>
      </c>
      <c r="AF302" s="9" t="s">
        <v>3121</v>
      </c>
      <c r="AG302" s="37"/>
      <c r="AH302" s="37"/>
      <c r="AI302" s="9"/>
      <c r="AJ302" s="9"/>
      <c r="AK302" s="9"/>
      <c r="AL302" s="9"/>
      <c r="AM302" s="9" t="s">
        <v>2652</v>
      </c>
      <c r="AN302" s="9"/>
      <c r="AO302" s="9" t="s">
        <v>2653</v>
      </c>
      <c r="AP302" s="9"/>
      <c r="AQ302" s="9"/>
      <c r="AR302" s="9"/>
      <c r="AS302" s="9"/>
      <c r="AT302" s="9"/>
      <c r="AU302" s="9"/>
      <c r="AV302" s="9"/>
      <c r="AW302" s="9"/>
      <c r="AX302" s="9"/>
      <c r="AY302" s="9"/>
      <c r="AZ302" s="9"/>
      <c r="BA302" s="9"/>
      <c r="BB302" s="9"/>
      <c r="BC302" s="9"/>
      <c r="BD302" s="9"/>
    </row>
    <row r="303" ht="15.75" customHeight="1">
      <c r="A303" s="9" t="s">
        <v>1131</v>
      </c>
      <c r="B303" s="9" t="s">
        <v>81</v>
      </c>
      <c r="C303" s="9"/>
      <c r="D303" s="9"/>
      <c r="E303" s="9"/>
      <c r="F303" s="9"/>
      <c r="G303" s="9"/>
      <c r="H303" s="9"/>
      <c r="I303" s="9"/>
      <c r="J303" s="9"/>
      <c r="K303" s="9"/>
      <c r="L303" s="9"/>
      <c r="M303" s="9"/>
      <c r="N303" s="9"/>
      <c r="O303" s="9"/>
      <c r="P303" s="9"/>
      <c r="Q303" s="9"/>
      <c r="R303" s="9"/>
      <c r="S303" s="9" t="s">
        <v>3368</v>
      </c>
      <c r="T303" s="9"/>
      <c r="U303" s="9" t="s">
        <v>85</v>
      </c>
      <c r="V303" s="9" t="s">
        <v>3373</v>
      </c>
      <c r="W303" s="9" t="s">
        <v>2649</v>
      </c>
      <c r="X303" s="9" t="s">
        <v>3374</v>
      </c>
      <c r="Y303" s="9"/>
      <c r="Z303" s="9" t="s">
        <v>3375</v>
      </c>
      <c r="AA303" s="9" t="s">
        <v>3376</v>
      </c>
      <c r="AB303" s="9"/>
      <c r="AC303" s="9"/>
      <c r="AD303" s="9" t="s">
        <v>3378</v>
      </c>
      <c r="AE303" s="9" t="s">
        <v>1131</v>
      </c>
      <c r="AF303" s="9" t="s">
        <v>3381</v>
      </c>
      <c r="AG303" s="37"/>
      <c r="AH303" s="37"/>
      <c r="AI303" s="9"/>
      <c r="AJ303" s="9"/>
      <c r="AK303" s="9"/>
      <c r="AL303" s="9"/>
      <c r="AM303" s="9" t="s">
        <v>2652</v>
      </c>
      <c r="AN303" s="9"/>
      <c r="AO303" s="9" t="s">
        <v>2653</v>
      </c>
      <c r="AP303" s="9"/>
      <c r="AQ303" s="9"/>
      <c r="AR303" s="9"/>
      <c r="AS303" s="9"/>
      <c r="AT303" s="9"/>
      <c r="AU303" s="9"/>
      <c r="AV303" s="9"/>
      <c r="AW303" s="9"/>
      <c r="AX303" s="9"/>
      <c r="AY303" s="9"/>
      <c r="AZ303" s="9"/>
      <c r="BA303" s="9"/>
      <c r="BB303" s="9"/>
      <c r="BC303" s="9"/>
      <c r="BD303" s="9"/>
    </row>
    <row r="304" ht="15.75" customHeight="1">
      <c r="A304" s="9" t="s">
        <v>230</v>
      </c>
      <c r="B304" s="9" t="s">
        <v>81</v>
      </c>
      <c r="C304" s="9"/>
      <c r="D304" s="9"/>
      <c r="E304" s="9" t="s">
        <v>82</v>
      </c>
      <c r="F304" s="9"/>
      <c r="G304" s="9"/>
      <c r="H304" s="9"/>
      <c r="I304" s="9"/>
      <c r="J304" s="9"/>
      <c r="K304" s="9"/>
      <c r="L304" s="9"/>
      <c r="M304" s="9"/>
      <c r="N304" s="9"/>
      <c r="O304" s="9"/>
      <c r="P304" s="9"/>
      <c r="Q304" s="9"/>
      <c r="R304" s="9"/>
      <c r="S304" s="9" t="s">
        <v>157</v>
      </c>
      <c r="T304" s="9"/>
      <c r="U304" s="9" t="s">
        <v>85</v>
      </c>
      <c r="V304" s="9" t="s">
        <v>3392</v>
      </c>
      <c r="W304" s="9"/>
      <c r="X304" s="9" t="s">
        <v>3395</v>
      </c>
      <c r="Y304" s="9"/>
      <c r="Z304" s="9" t="s">
        <v>3396</v>
      </c>
      <c r="AA304" s="9" t="s">
        <v>3398</v>
      </c>
      <c r="AB304" s="9"/>
      <c r="AC304" s="9"/>
      <c r="AD304" s="9" t="s">
        <v>3399</v>
      </c>
      <c r="AE304" s="9" t="s">
        <v>230</v>
      </c>
      <c r="AF304" s="9" t="s">
        <v>3407</v>
      </c>
      <c r="AG304" s="37"/>
      <c r="AH304" s="37"/>
      <c r="AI304" s="9"/>
      <c r="AJ304" s="9"/>
      <c r="AK304" s="9"/>
      <c r="AL304" s="9"/>
      <c r="AM304" s="9" t="s">
        <v>98</v>
      </c>
      <c r="AN304" s="9"/>
      <c r="AO304" s="9"/>
      <c r="AP304" s="9"/>
      <c r="AQ304" s="9"/>
      <c r="AR304" s="9"/>
      <c r="AS304" s="9"/>
      <c r="AT304" s="9"/>
      <c r="AU304" s="9"/>
      <c r="AV304" s="9"/>
      <c r="AW304" s="9"/>
      <c r="AX304" s="9"/>
      <c r="AY304" s="9"/>
      <c r="AZ304" s="9"/>
      <c r="BA304" s="9"/>
      <c r="BB304" s="9"/>
      <c r="BC304" s="9"/>
      <c r="BD304" s="9"/>
    </row>
    <row r="305" ht="15.75" customHeight="1">
      <c r="A305" s="9" t="s">
        <v>80</v>
      </c>
      <c r="B305" s="9" t="s">
        <v>81</v>
      </c>
      <c r="C305" s="9"/>
      <c r="D305" s="9"/>
      <c r="E305" s="9"/>
      <c r="F305" s="9" t="s">
        <v>169</v>
      </c>
      <c r="G305" s="9"/>
      <c r="H305" s="9"/>
      <c r="I305" s="9"/>
      <c r="J305" s="9"/>
      <c r="K305" s="9"/>
      <c r="L305" s="9"/>
      <c r="M305" s="9"/>
      <c r="N305" s="9"/>
      <c r="O305" s="9"/>
      <c r="P305" s="9"/>
      <c r="Q305" s="9"/>
      <c r="R305" s="9"/>
      <c r="S305" s="9" t="s">
        <v>3411</v>
      </c>
      <c r="T305" s="9"/>
      <c r="U305" s="9"/>
      <c r="V305" s="9" t="s">
        <v>3412</v>
      </c>
      <c r="W305" s="9"/>
      <c r="X305" s="9" t="s">
        <v>3413</v>
      </c>
      <c r="Y305" s="9"/>
      <c r="Z305" s="9"/>
      <c r="AA305" s="9" t="s">
        <v>3424</v>
      </c>
      <c r="AB305" s="9"/>
      <c r="AC305" s="9"/>
      <c r="AD305" s="9" t="s">
        <v>753</v>
      </c>
      <c r="AE305" s="9" t="s">
        <v>80</v>
      </c>
      <c r="AF305" s="9" t="s">
        <v>754</v>
      </c>
      <c r="AG305" s="37"/>
      <c r="AH305" s="37"/>
      <c r="AI305" s="9"/>
      <c r="AJ305" s="9"/>
      <c r="AK305" s="9"/>
      <c r="AL305" s="9"/>
      <c r="AM305" s="9" t="s">
        <v>98</v>
      </c>
      <c r="AN305" s="9"/>
      <c r="AO305" s="9" t="s">
        <v>2644</v>
      </c>
      <c r="AP305" s="9"/>
      <c r="AQ305" s="9"/>
      <c r="AR305" s="9"/>
      <c r="AS305" s="9"/>
      <c r="AT305" s="9"/>
      <c r="AU305" s="9"/>
      <c r="AV305" s="9"/>
      <c r="AW305" s="9"/>
      <c r="AX305" s="9"/>
      <c r="AY305" s="9"/>
      <c r="AZ305" s="9"/>
      <c r="BA305" s="9"/>
      <c r="BB305" s="9"/>
      <c r="BC305" s="9"/>
      <c r="BD305" s="9"/>
    </row>
    <row r="306" ht="15.75" customHeight="1">
      <c r="A306" s="9" t="s">
        <v>80</v>
      </c>
      <c r="B306" s="9" t="s">
        <v>81</v>
      </c>
      <c r="C306" s="9"/>
      <c r="D306" s="9"/>
      <c r="E306" s="9"/>
      <c r="F306" s="9"/>
      <c r="G306" s="9"/>
      <c r="H306" s="9"/>
      <c r="I306" s="9"/>
      <c r="J306" s="9"/>
      <c r="K306" s="9"/>
      <c r="L306" s="9"/>
      <c r="M306" s="9"/>
      <c r="N306" s="9"/>
      <c r="O306" s="9"/>
      <c r="P306" s="9"/>
      <c r="Q306" s="9"/>
      <c r="R306" s="9"/>
      <c r="S306" s="9" t="s">
        <v>3446</v>
      </c>
      <c r="T306" s="9"/>
      <c r="U306" s="9" t="s">
        <v>85</v>
      </c>
      <c r="V306" s="9" t="s">
        <v>3447</v>
      </c>
      <c r="W306" s="9"/>
      <c r="X306" s="9" t="s">
        <v>3450</v>
      </c>
      <c r="Y306" s="9"/>
      <c r="Z306" s="9" t="s">
        <v>3451</v>
      </c>
      <c r="AA306" s="9" t="s">
        <v>3452</v>
      </c>
      <c r="AB306" s="9"/>
      <c r="AC306" s="9"/>
      <c r="AD306" s="9" t="s">
        <v>3454</v>
      </c>
      <c r="AE306" s="9" t="s">
        <v>80</v>
      </c>
      <c r="AF306" s="9" t="s">
        <v>3456</v>
      </c>
      <c r="AG306" s="37"/>
      <c r="AH306" s="37"/>
      <c r="AI306" s="9"/>
      <c r="AJ306" s="9"/>
      <c r="AK306" s="9"/>
      <c r="AL306" s="9"/>
      <c r="AM306" s="9" t="s">
        <v>2652</v>
      </c>
      <c r="AN306" s="9"/>
      <c r="AO306" s="9" t="s">
        <v>2653</v>
      </c>
      <c r="AP306" s="9"/>
      <c r="AQ306" s="9"/>
      <c r="AR306" s="9"/>
      <c r="AS306" s="9"/>
      <c r="AT306" s="9"/>
      <c r="AU306" s="9"/>
      <c r="AV306" s="9"/>
      <c r="AW306" s="9"/>
      <c r="AX306" s="9"/>
      <c r="AY306" s="9"/>
      <c r="AZ306" s="9"/>
      <c r="BA306" s="9"/>
      <c r="BB306" s="9"/>
      <c r="BC306" s="9"/>
      <c r="BD306" s="9"/>
    </row>
    <row r="307" ht="15.75" customHeight="1">
      <c r="A307" s="9" t="s">
        <v>938</v>
      </c>
      <c r="B307" s="9" t="s">
        <v>81</v>
      </c>
      <c r="C307" s="9"/>
      <c r="D307" s="9"/>
      <c r="E307" s="9"/>
      <c r="F307" s="9" t="s">
        <v>169</v>
      </c>
      <c r="G307" s="9"/>
      <c r="H307" s="9"/>
      <c r="I307" s="9"/>
      <c r="J307" s="9"/>
      <c r="K307" s="9"/>
      <c r="L307" s="9"/>
      <c r="M307" s="9"/>
      <c r="N307" s="9"/>
      <c r="O307" s="9"/>
      <c r="P307" s="9"/>
      <c r="Q307" s="9"/>
      <c r="R307" s="9"/>
      <c r="S307" s="9" t="s">
        <v>3463</v>
      </c>
      <c r="T307" s="9"/>
      <c r="U307" s="9"/>
      <c r="V307" s="9" t="s">
        <v>3465</v>
      </c>
      <c r="W307" s="9"/>
      <c r="X307" s="9"/>
      <c r="Y307" s="9"/>
      <c r="Z307" s="9"/>
      <c r="AA307" s="9"/>
      <c r="AB307" s="9"/>
      <c r="AC307" s="9" t="s">
        <v>3472</v>
      </c>
      <c r="AD307" s="9" t="s">
        <v>947</v>
      </c>
      <c r="AE307" s="9" t="s">
        <v>938</v>
      </c>
      <c r="AF307" s="9" t="s">
        <v>3473</v>
      </c>
      <c r="AG307" s="37"/>
      <c r="AH307" s="37"/>
      <c r="AI307" s="9"/>
      <c r="AJ307" s="9"/>
      <c r="AK307" s="9"/>
      <c r="AL307" s="9"/>
      <c r="AM307" s="9" t="s">
        <v>98</v>
      </c>
      <c r="AN307" s="9"/>
      <c r="AO307" s="9" t="s">
        <v>2644</v>
      </c>
      <c r="AP307" s="9"/>
      <c r="AQ307" s="9"/>
      <c r="AR307" s="9"/>
      <c r="AS307" s="9"/>
      <c r="AT307" s="9"/>
      <c r="AU307" s="9"/>
      <c r="AV307" s="9"/>
      <c r="AW307" s="9"/>
      <c r="AX307" s="9"/>
      <c r="AY307" s="9"/>
      <c r="AZ307" s="9"/>
      <c r="BA307" s="9"/>
      <c r="BB307" s="9"/>
      <c r="BC307" s="9"/>
      <c r="BD307" s="9"/>
    </row>
    <row r="308" ht="15.75" customHeight="1">
      <c r="A308" s="9" t="s">
        <v>579</v>
      </c>
      <c r="B308" s="9" t="s">
        <v>81</v>
      </c>
      <c r="C308" s="9"/>
      <c r="D308" s="9"/>
      <c r="E308" s="9"/>
      <c r="F308" s="9" t="s">
        <v>169</v>
      </c>
      <c r="G308" s="9"/>
      <c r="H308" s="9"/>
      <c r="I308" s="9"/>
      <c r="J308" s="9"/>
      <c r="K308" s="9"/>
      <c r="L308" s="9"/>
      <c r="M308" s="9"/>
      <c r="N308" s="9"/>
      <c r="O308" s="9"/>
      <c r="P308" s="9"/>
      <c r="Q308" s="9"/>
      <c r="R308" s="9"/>
      <c r="S308" s="9" t="s">
        <v>580</v>
      </c>
      <c r="T308" s="9"/>
      <c r="U308" s="9" t="s">
        <v>85</v>
      </c>
      <c r="V308" s="9" t="s">
        <v>3478</v>
      </c>
      <c r="W308" s="9" t="s">
        <v>87</v>
      </c>
      <c r="X308" s="9" t="s">
        <v>3480</v>
      </c>
      <c r="Y308" s="9"/>
      <c r="Z308" s="9" t="s">
        <v>3482</v>
      </c>
      <c r="AA308" s="9" t="s">
        <v>3484</v>
      </c>
      <c r="AB308" s="9" t="s">
        <v>3485</v>
      </c>
      <c r="AC308" s="9"/>
      <c r="AD308" s="9" t="s">
        <v>548</v>
      </c>
      <c r="AE308" s="9" t="s">
        <v>579</v>
      </c>
      <c r="AF308" s="9" t="s">
        <v>3491</v>
      </c>
      <c r="AG308" s="37"/>
      <c r="AH308" s="37"/>
      <c r="AI308" s="9"/>
      <c r="AJ308" s="9"/>
      <c r="AK308" s="9"/>
      <c r="AL308" s="9"/>
      <c r="AM308" s="9" t="s">
        <v>98</v>
      </c>
      <c r="AN308" s="9"/>
      <c r="AO308" s="9"/>
      <c r="AP308" s="9"/>
      <c r="AQ308" s="9"/>
      <c r="AR308" s="9"/>
      <c r="AS308" s="9"/>
      <c r="AT308" s="9"/>
      <c r="AU308" s="9"/>
      <c r="AV308" s="9"/>
      <c r="AW308" s="9"/>
      <c r="AX308" s="9"/>
      <c r="AY308" s="9"/>
      <c r="AZ308" s="9"/>
      <c r="BA308" s="9"/>
      <c r="BB308" s="9"/>
      <c r="BC308" s="9"/>
      <c r="BD308" s="9"/>
    </row>
    <row r="309" ht="15.75" customHeight="1">
      <c r="A309" s="9" t="s">
        <v>271</v>
      </c>
      <c r="B309" s="9" t="s">
        <v>81</v>
      </c>
      <c r="C309" s="9"/>
      <c r="D309" s="9"/>
      <c r="E309" s="9"/>
      <c r="F309" s="9"/>
      <c r="G309" s="9"/>
      <c r="H309" s="9"/>
      <c r="I309" s="9"/>
      <c r="J309" s="9"/>
      <c r="K309" s="9"/>
      <c r="L309" s="9"/>
      <c r="M309" s="9"/>
      <c r="N309" s="9"/>
      <c r="O309" s="9"/>
      <c r="P309" s="9"/>
      <c r="Q309" s="9"/>
      <c r="R309" s="9"/>
      <c r="S309" s="9" t="s">
        <v>3494</v>
      </c>
      <c r="T309" s="9"/>
      <c r="U309" s="9"/>
      <c r="V309" s="9" t="s">
        <v>3495</v>
      </c>
      <c r="W309" s="9" t="s">
        <v>87</v>
      </c>
      <c r="X309" s="9" t="s">
        <v>3496</v>
      </c>
      <c r="Y309" s="9" t="s">
        <v>3497</v>
      </c>
      <c r="Z309" s="9"/>
      <c r="AA309" s="9" t="s">
        <v>3498</v>
      </c>
      <c r="AB309" s="9"/>
      <c r="AC309" s="9"/>
      <c r="AD309" s="9" t="s">
        <v>3499</v>
      </c>
      <c r="AE309" s="9" t="s">
        <v>271</v>
      </c>
      <c r="AF309" s="9" t="s">
        <v>3500</v>
      </c>
      <c r="AG309" s="37"/>
      <c r="AH309" s="37"/>
      <c r="AI309" s="9"/>
      <c r="AJ309" s="9"/>
      <c r="AK309" s="9"/>
      <c r="AL309" s="9"/>
      <c r="AM309" s="9" t="s">
        <v>98</v>
      </c>
      <c r="AN309" s="9"/>
      <c r="AO309" s="9" t="s">
        <v>2644</v>
      </c>
      <c r="AP309" s="9"/>
      <c r="AQ309" s="9"/>
      <c r="AR309" s="9"/>
      <c r="AS309" s="9"/>
      <c r="AT309" s="9"/>
      <c r="AU309" s="9"/>
      <c r="AV309" s="9"/>
      <c r="AW309" s="9"/>
      <c r="AX309" s="9"/>
      <c r="AY309" s="9"/>
      <c r="AZ309" s="9"/>
      <c r="BA309" s="9"/>
      <c r="BB309" s="9"/>
      <c r="BC309" s="9"/>
      <c r="BD309" s="9"/>
    </row>
    <row r="310" ht="15.75" customHeight="1">
      <c r="A310" s="9" t="s">
        <v>478</v>
      </c>
      <c r="B310" s="9" t="s">
        <v>81</v>
      </c>
      <c r="C310" s="9"/>
      <c r="D310" s="9" t="s">
        <v>207</v>
      </c>
      <c r="E310" s="9"/>
      <c r="F310" s="9"/>
      <c r="G310" s="9"/>
      <c r="H310" s="9"/>
      <c r="I310" s="9"/>
      <c r="J310" s="9"/>
      <c r="K310" s="9"/>
      <c r="L310" s="9"/>
      <c r="M310" s="9"/>
      <c r="N310" s="9"/>
      <c r="O310" s="9"/>
      <c r="P310" s="9"/>
      <c r="Q310" s="9"/>
      <c r="R310" s="9"/>
      <c r="S310" s="9" t="s">
        <v>3504</v>
      </c>
      <c r="T310" s="9"/>
      <c r="U310" s="9"/>
      <c r="V310" s="9" t="s">
        <v>3505</v>
      </c>
      <c r="W310" s="9"/>
      <c r="X310" s="9" t="s">
        <v>3506</v>
      </c>
      <c r="Y310" s="9" t="s">
        <v>3507</v>
      </c>
      <c r="Z310" s="9"/>
      <c r="AA310" s="9" t="s">
        <v>3509</v>
      </c>
      <c r="AB310" s="9"/>
      <c r="AC310" s="9"/>
      <c r="AD310" s="9" t="s">
        <v>3510</v>
      </c>
      <c r="AE310" s="9" t="s">
        <v>478</v>
      </c>
      <c r="AF310" s="9" t="s">
        <v>3511</v>
      </c>
      <c r="AG310" s="37"/>
      <c r="AH310" s="37"/>
      <c r="AI310" s="9" t="s">
        <v>108</v>
      </c>
      <c r="AJ310" s="9" t="s">
        <v>578</v>
      </c>
      <c r="AK310" s="9"/>
      <c r="AL310" s="9"/>
      <c r="AM310" s="9" t="s">
        <v>98</v>
      </c>
      <c r="AN310" s="9"/>
      <c r="AO310" s="9"/>
      <c r="AP310" s="9"/>
      <c r="AQ310" s="9"/>
      <c r="AR310" s="9"/>
      <c r="AS310" s="9"/>
      <c r="AT310" s="9"/>
      <c r="AU310" s="9"/>
      <c r="AV310" s="9"/>
      <c r="AW310" s="9"/>
      <c r="AX310" s="9"/>
      <c r="AY310" s="9"/>
      <c r="AZ310" s="9"/>
      <c r="BA310" s="9"/>
      <c r="BB310" s="9"/>
      <c r="BC310" s="9"/>
      <c r="BD310" s="9"/>
    </row>
    <row r="311" ht="15.75" customHeight="1">
      <c r="A311" s="9" t="s">
        <v>569</v>
      </c>
      <c r="B311" s="9" t="s">
        <v>81</v>
      </c>
      <c r="C311" s="9"/>
      <c r="D311" s="9" t="s">
        <v>207</v>
      </c>
      <c r="E311" s="9" t="s">
        <v>82</v>
      </c>
      <c r="F311" s="9"/>
      <c r="G311" s="9"/>
      <c r="H311" s="9"/>
      <c r="I311" s="9"/>
      <c r="J311" s="9"/>
      <c r="K311" s="9"/>
      <c r="L311" s="9"/>
      <c r="M311" s="9"/>
      <c r="N311" s="9"/>
      <c r="O311" s="9"/>
      <c r="P311" s="9"/>
      <c r="Q311" s="9"/>
      <c r="R311" s="9"/>
      <c r="S311" s="9" t="s">
        <v>3514</v>
      </c>
      <c r="T311" s="9"/>
      <c r="U311" s="9"/>
      <c r="V311" s="9" t="s">
        <v>3516</v>
      </c>
      <c r="W311" s="9"/>
      <c r="X311" s="9" t="s">
        <v>3518</v>
      </c>
      <c r="Y311" s="9"/>
      <c r="Z311" s="9"/>
      <c r="AA311" s="9"/>
      <c r="AB311" s="9"/>
      <c r="AC311" s="9"/>
      <c r="AD311" s="9" t="s">
        <v>1065</v>
      </c>
      <c r="AE311" s="9" t="s">
        <v>569</v>
      </c>
      <c r="AF311" s="9" t="s">
        <v>1160</v>
      </c>
      <c r="AG311" s="37"/>
      <c r="AH311" s="37"/>
      <c r="AI311" s="9" t="s">
        <v>686</v>
      </c>
      <c r="AJ311" s="9"/>
      <c r="AK311" s="9"/>
      <c r="AL311" s="9"/>
      <c r="AM311" s="9" t="s">
        <v>98</v>
      </c>
      <c r="AN311" s="9"/>
      <c r="AO311" s="9"/>
      <c r="AP311" s="9"/>
      <c r="AQ311" s="9"/>
      <c r="AR311" s="9"/>
      <c r="AS311" s="9"/>
      <c r="AT311" s="9"/>
      <c r="AU311" s="9"/>
      <c r="AV311" s="9"/>
      <c r="AW311" s="9"/>
      <c r="AX311" s="9"/>
      <c r="AY311" s="9"/>
      <c r="AZ311" s="9"/>
      <c r="BA311" s="9"/>
      <c r="BB311" s="9"/>
      <c r="BC311" s="9"/>
      <c r="BD311" s="9"/>
    </row>
    <row r="312" ht="15.75" customHeight="1">
      <c r="A312" s="9" t="s">
        <v>133</v>
      </c>
      <c r="B312" s="9" t="s">
        <v>81</v>
      </c>
      <c r="C312" s="9"/>
      <c r="D312" s="9"/>
      <c r="E312" s="9"/>
      <c r="F312" s="9"/>
      <c r="G312" s="9"/>
      <c r="H312" s="9"/>
      <c r="I312" s="9"/>
      <c r="J312" s="9"/>
      <c r="K312" s="9"/>
      <c r="L312" s="9"/>
      <c r="M312" s="9"/>
      <c r="N312" s="9"/>
      <c r="O312" s="9"/>
      <c r="P312" s="9"/>
      <c r="Q312" s="9"/>
      <c r="R312" s="9"/>
      <c r="S312" s="9" t="s">
        <v>3524</v>
      </c>
      <c r="T312" s="9"/>
      <c r="U312" s="9" t="s">
        <v>85</v>
      </c>
      <c r="V312" s="9" t="s">
        <v>3525</v>
      </c>
      <c r="W312" s="9" t="s">
        <v>2649</v>
      </c>
      <c r="X312" s="9" t="s">
        <v>3527</v>
      </c>
      <c r="Y312" s="9"/>
      <c r="Z312" s="9"/>
      <c r="AA312" s="9" t="s">
        <v>3530</v>
      </c>
      <c r="AB312" s="9" t="s">
        <v>509</v>
      </c>
      <c r="AC312" s="9"/>
      <c r="AD312" s="9" t="s">
        <v>3532</v>
      </c>
      <c r="AE312" s="9" t="s">
        <v>133</v>
      </c>
      <c r="AF312" s="9" t="s">
        <v>3536</v>
      </c>
      <c r="AG312" s="37"/>
      <c r="AH312" s="37"/>
      <c r="AI312" s="9"/>
      <c r="AJ312" s="9"/>
      <c r="AK312" s="9"/>
      <c r="AL312" s="9"/>
      <c r="AM312" s="9" t="s">
        <v>2652</v>
      </c>
      <c r="AN312" s="9"/>
      <c r="AO312" s="9" t="s">
        <v>2653</v>
      </c>
      <c r="AP312" s="9"/>
      <c r="AQ312" s="9"/>
      <c r="AR312" s="9"/>
      <c r="AS312" s="9"/>
      <c r="AT312" s="9"/>
      <c r="AU312" s="9"/>
      <c r="AV312" s="9"/>
      <c r="AW312" s="9"/>
      <c r="AX312" s="9"/>
      <c r="AY312" s="9"/>
      <c r="AZ312" s="9"/>
      <c r="BA312" s="9"/>
      <c r="BB312" s="9"/>
      <c r="BC312" s="9"/>
      <c r="BD312" s="9"/>
    </row>
    <row r="313" ht="15.75" customHeight="1">
      <c r="A313" s="9" t="s">
        <v>133</v>
      </c>
      <c r="B313" s="9" t="s">
        <v>81</v>
      </c>
      <c r="C313" s="9"/>
      <c r="D313" s="9"/>
      <c r="E313" s="9"/>
      <c r="F313" s="9"/>
      <c r="G313" s="9"/>
      <c r="H313" s="9"/>
      <c r="I313" s="9"/>
      <c r="J313" s="9"/>
      <c r="K313" s="9"/>
      <c r="L313" s="9"/>
      <c r="M313" s="9"/>
      <c r="N313" s="9"/>
      <c r="O313" s="9"/>
      <c r="P313" s="9"/>
      <c r="Q313" s="9"/>
      <c r="R313" s="9"/>
      <c r="S313" s="9" t="s">
        <v>3540</v>
      </c>
      <c r="T313" s="9"/>
      <c r="U313" s="9" t="s">
        <v>85</v>
      </c>
      <c r="V313" s="9" t="s">
        <v>3542</v>
      </c>
      <c r="W313" s="9" t="s">
        <v>87</v>
      </c>
      <c r="X313" s="9" t="s">
        <v>3544</v>
      </c>
      <c r="Y313" s="9" t="s">
        <v>3546</v>
      </c>
      <c r="Z313" s="9" t="s">
        <v>3549</v>
      </c>
      <c r="AA313" s="9" t="s">
        <v>3551</v>
      </c>
      <c r="AB313" s="9"/>
      <c r="AC313" s="9"/>
      <c r="AD313" s="9" t="s">
        <v>1888</v>
      </c>
      <c r="AE313" s="9" t="s">
        <v>133</v>
      </c>
      <c r="AF313" s="9" t="s">
        <v>3552</v>
      </c>
      <c r="AG313" s="37"/>
      <c r="AH313" s="37"/>
      <c r="AI313" s="9" t="s">
        <v>661</v>
      </c>
      <c r="AJ313" s="9"/>
      <c r="AK313" s="9"/>
      <c r="AL313" s="9"/>
      <c r="AM313" s="9" t="s">
        <v>98</v>
      </c>
      <c r="AN313" s="9"/>
      <c r="AO313" s="9"/>
      <c r="AP313" s="9"/>
      <c r="AQ313" s="9"/>
      <c r="AR313" s="9"/>
      <c r="AS313" s="9"/>
      <c r="AT313" s="9"/>
      <c r="AU313" s="9"/>
      <c r="AV313" s="9"/>
      <c r="AW313" s="9"/>
      <c r="AX313" s="9"/>
      <c r="AY313" s="9"/>
      <c r="AZ313" s="9"/>
      <c r="BA313" s="9"/>
      <c r="BB313" s="9"/>
      <c r="BC313" s="9"/>
      <c r="BD313" s="9"/>
    </row>
    <row r="314" ht="15.75" customHeight="1">
      <c r="A314" s="9" t="s">
        <v>133</v>
      </c>
      <c r="B314" s="9" t="s">
        <v>81</v>
      </c>
      <c r="C314" s="9"/>
      <c r="D314" s="9"/>
      <c r="E314" s="9"/>
      <c r="F314" s="9"/>
      <c r="G314" s="9"/>
      <c r="H314" s="9"/>
      <c r="I314" s="9"/>
      <c r="J314" s="9"/>
      <c r="K314" s="9"/>
      <c r="L314" s="9"/>
      <c r="M314" s="9"/>
      <c r="N314" s="9"/>
      <c r="O314" s="9"/>
      <c r="P314" s="9"/>
      <c r="Q314" s="9"/>
      <c r="R314" s="9"/>
      <c r="S314" s="9"/>
      <c r="T314" s="9"/>
      <c r="U314" s="9" t="s">
        <v>85</v>
      </c>
      <c r="V314" s="9" t="s">
        <v>3557</v>
      </c>
      <c r="W314" s="9" t="s">
        <v>2931</v>
      </c>
      <c r="X314" s="9"/>
      <c r="Y314" s="9"/>
      <c r="Z314" s="9"/>
      <c r="AA314" s="9"/>
      <c r="AB314" s="9"/>
      <c r="AC314" s="9"/>
      <c r="AD314" s="9" t="s">
        <v>3560</v>
      </c>
      <c r="AE314" s="9" t="s">
        <v>133</v>
      </c>
      <c r="AF314" s="37"/>
      <c r="AG314" s="37"/>
      <c r="AH314" s="37"/>
      <c r="AI314" s="9"/>
      <c r="AJ314" s="9"/>
      <c r="AK314" s="9"/>
      <c r="AL314" s="9"/>
      <c r="AM314" s="9" t="s">
        <v>2631</v>
      </c>
      <c r="AN314" s="9"/>
      <c r="AO314" s="9" t="s">
        <v>2633</v>
      </c>
      <c r="AP314" s="9"/>
      <c r="AQ314" s="9"/>
      <c r="AR314" s="9" t="s">
        <v>2942</v>
      </c>
      <c r="AS314" s="9"/>
      <c r="AT314" s="9"/>
      <c r="AU314" s="9"/>
      <c r="AV314" s="9"/>
      <c r="AW314" s="9"/>
      <c r="AX314" s="9"/>
      <c r="AY314" s="9"/>
      <c r="AZ314" s="9"/>
      <c r="BA314" s="9"/>
      <c r="BB314" s="9"/>
      <c r="BC314" s="9"/>
      <c r="BD314" s="9"/>
    </row>
    <row r="315" ht="15.75" customHeight="1">
      <c r="A315" s="9" t="s">
        <v>261</v>
      </c>
      <c r="B315" s="9" t="s">
        <v>81</v>
      </c>
      <c r="C315" s="9"/>
      <c r="D315" s="9"/>
      <c r="E315" s="9"/>
      <c r="F315" s="9"/>
      <c r="G315" s="9"/>
      <c r="H315" s="9"/>
      <c r="I315" s="9"/>
      <c r="J315" s="9"/>
      <c r="K315" s="9"/>
      <c r="L315" s="9"/>
      <c r="M315" s="9"/>
      <c r="N315" s="9"/>
      <c r="O315" s="9"/>
      <c r="P315" s="9"/>
      <c r="Q315" s="9"/>
      <c r="R315" s="9" t="s">
        <v>147</v>
      </c>
      <c r="S315" s="9"/>
      <c r="T315" s="9"/>
      <c r="U315" s="9" t="s">
        <v>115</v>
      </c>
      <c r="V315" s="9" t="s">
        <v>3562</v>
      </c>
      <c r="W315" s="9" t="s">
        <v>560</v>
      </c>
      <c r="X315" s="9"/>
      <c r="Y315" s="9"/>
      <c r="Z315" s="9"/>
      <c r="AA315" s="9" t="s">
        <v>3571</v>
      </c>
      <c r="AB315" s="9"/>
      <c r="AC315" s="9"/>
      <c r="AD315" s="9" t="s">
        <v>557</v>
      </c>
      <c r="AE315" s="9" t="s">
        <v>261</v>
      </c>
      <c r="AF315" s="9" t="s">
        <v>3572</v>
      </c>
      <c r="AG315" s="37"/>
      <c r="AH315" s="37"/>
      <c r="AI315" s="9"/>
      <c r="AJ315" s="9"/>
      <c r="AK315" s="9"/>
      <c r="AL315" s="9"/>
      <c r="AM315" s="9" t="s">
        <v>98</v>
      </c>
      <c r="AN315" s="9"/>
      <c r="AO315" s="9"/>
      <c r="AP315" s="9"/>
      <c r="AQ315" s="9"/>
      <c r="AR315" s="9"/>
      <c r="AS315" s="9"/>
      <c r="AT315" s="9"/>
      <c r="AU315" s="9"/>
      <c r="AV315" s="9"/>
      <c r="AW315" s="9"/>
      <c r="AX315" s="9"/>
      <c r="AY315" s="9"/>
      <c r="AZ315" s="9"/>
      <c r="BA315" s="9"/>
      <c r="BB315" s="9"/>
      <c r="BC315" s="9"/>
      <c r="BD315" s="9"/>
    </row>
    <row r="316" ht="15.75" customHeight="1">
      <c r="A316" s="9" t="s">
        <v>261</v>
      </c>
      <c r="B316" s="9" t="s">
        <v>81</v>
      </c>
      <c r="C316" s="9"/>
      <c r="D316" s="9"/>
      <c r="E316" s="9"/>
      <c r="F316" s="9"/>
      <c r="G316" s="9"/>
      <c r="H316" s="9"/>
      <c r="I316" s="9"/>
      <c r="J316" s="9"/>
      <c r="K316" s="9"/>
      <c r="L316" s="9"/>
      <c r="M316" s="9"/>
      <c r="N316" s="9"/>
      <c r="O316" s="9"/>
      <c r="P316" s="9"/>
      <c r="Q316" s="9"/>
      <c r="R316" s="9"/>
      <c r="S316" s="9"/>
      <c r="T316" s="9"/>
      <c r="U316" s="9" t="s">
        <v>115</v>
      </c>
      <c r="V316" s="9" t="s">
        <v>3578</v>
      </c>
      <c r="W316" s="9" t="s">
        <v>560</v>
      </c>
      <c r="X316" s="9"/>
      <c r="Y316" s="9"/>
      <c r="Z316" s="9"/>
      <c r="AA316" s="9" t="s">
        <v>3571</v>
      </c>
      <c r="AB316" s="9"/>
      <c r="AC316" s="9"/>
      <c r="AD316" s="9" t="s">
        <v>557</v>
      </c>
      <c r="AE316" s="9" t="s">
        <v>261</v>
      </c>
      <c r="AF316" s="9" t="s">
        <v>3572</v>
      </c>
      <c r="AG316" s="37"/>
      <c r="AH316" s="37"/>
      <c r="AI316" s="9"/>
      <c r="AJ316" s="9"/>
      <c r="AK316" s="9"/>
      <c r="AL316" s="9"/>
      <c r="AM316" s="9" t="s">
        <v>2631</v>
      </c>
      <c r="AN316" s="9"/>
      <c r="AO316" s="9" t="s">
        <v>2633</v>
      </c>
      <c r="AP316" s="9"/>
      <c r="AQ316" s="9"/>
      <c r="AR316" s="9" t="s">
        <v>2942</v>
      </c>
      <c r="AS316" s="9"/>
      <c r="AT316" s="9"/>
      <c r="AU316" s="9"/>
      <c r="AV316" s="9"/>
      <c r="AW316" s="9"/>
      <c r="AX316" s="9"/>
      <c r="AY316" s="9"/>
      <c r="AZ316" s="9"/>
      <c r="BA316" s="9"/>
      <c r="BB316" s="9"/>
      <c r="BC316" s="9"/>
      <c r="BD316" s="9"/>
    </row>
    <row r="317" ht="15.75" customHeight="1">
      <c r="A317" s="9" t="s">
        <v>512</v>
      </c>
      <c r="B317" s="9" t="s">
        <v>81</v>
      </c>
      <c r="C317" s="9"/>
      <c r="D317" s="9"/>
      <c r="E317" s="9"/>
      <c r="F317" s="9"/>
      <c r="G317" s="9"/>
      <c r="H317" s="9"/>
      <c r="I317" s="9"/>
      <c r="J317" s="9"/>
      <c r="K317" s="9"/>
      <c r="L317" s="9"/>
      <c r="M317" s="9"/>
      <c r="N317" s="9"/>
      <c r="O317" s="9"/>
      <c r="P317" s="9"/>
      <c r="Q317" s="9"/>
      <c r="R317" s="9"/>
      <c r="S317" s="9" t="s">
        <v>3582</v>
      </c>
      <c r="T317" s="9"/>
      <c r="U317" s="9" t="s">
        <v>85</v>
      </c>
      <c r="V317" s="9" t="s">
        <v>3584</v>
      </c>
      <c r="W317" s="9" t="s">
        <v>87</v>
      </c>
      <c r="X317" s="9" t="s">
        <v>3585</v>
      </c>
      <c r="Y317" s="9"/>
      <c r="Z317" s="9" t="s">
        <v>3587</v>
      </c>
      <c r="AA317" s="9" t="s">
        <v>3588</v>
      </c>
      <c r="AB317" s="9"/>
      <c r="AC317" s="9"/>
      <c r="AD317" s="9" t="s">
        <v>3589</v>
      </c>
      <c r="AE317" s="9" t="s">
        <v>512</v>
      </c>
      <c r="AF317" s="9" t="s">
        <v>3594</v>
      </c>
      <c r="AG317" s="37"/>
      <c r="AH317" s="37"/>
      <c r="AI317" s="9"/>
      <c r="AJ317" s="9"/>
      <c r="AK317" s="9"/>
      <c r="AL317" s="9"/>
      <c r="AM317" s="9" t="s">
        <v>2652</v>
      </c>
      <c r="AN317" s="9"/>
      <c r="AO317" s="9" t="s">
        <v>2653</v>
      </c>
      <c r="AP317" s="9"/>
      <c r="AQ317" s="9"/>
      <c r="AR317" s="9"/>
      <c r="AS317" s="9"/>
      <c r="AT317" s="9"/>
      <c r="AU317" s="9"/>
      <c r="AV317" s="9"/>
      <c r="AW317" s="9"/>
      <c r="AX317" s="9"/>
      <c r="AY317" s="9"/>
      <c r="AZ317" s="9"/>
      <c r="BA317" s="9"/>
      <c r="BB317" s="9"/>
      <c r="BC317" s="9"/>
      <c r="BD317" s="9"/>
    </row>
    <row r="318" ht="15.75" customHeight="1">
      <c r="A318" s="9" t="s">
        <v>230</v>
      </c>
      <c r="B318" s="9" t="s">
        <v>81</v>
      </c>
      <c r="C318" s="9"/>
      <c r="D318" s="9" t="s">
        <v>207</v>
      </c>
      <c r="E318" s="9" t="s">
        <v>82</v>
      </c>
      <c r="F318" s="9"/>
      <c r="G318" s="9"/>
      <c r="H318" s="9"/>
      <c r="I318" s="9"/>
      <c r="J318" s="9"/>
      <c r="K318" s="9"/>
      <c r="L318" s="9"/>
      <c r="M318" s="9"/>
      <c r="N318" s="9"/>
      <c r="O318" s="9"/>
      <c r="P318" s="9"/>
      <c r="Q318" s="9"/>
      <c r="R318" s="9"/>
      <c r="S318" s="9" t="s">
        <v>3604</v>
      </c>
      <c r="T318" s="9"/>
      <c r="U318" s="9"/>
      <c r="V318" s="9" t="s">
        <v>3605</v>
      </c>
      <c r="W318" s="9"/>
      <c r="X318" s="9" t="s">
        <v>3607</v>
      </c>
      <c r="Y318" s="9"/>
      <c r="Z318" s="9" t="s">
        <v>3608</v>
      </c>
      <c r="AA318" s="9" t="s">
        <v>3609</v>
      </c>
      <c r="AB318" s="9"/>
      <c r="AC318" s="9"/>
      <c r="AD318" s="9" t="s">
        <v>3610</v>
      </c>
      <c r="AE318" s="9" t="s">
        <v>230</v>
      </c>
      <c r="AF318" s="9" t="s">
        <v>3611</v>
      </c>
      <c r="AG318" s="37"/>
      <c r="AH318" s="37"/>
      <c r="AI318" s="9" t="s">
        <v>396</v>
      </c>
      <c r="AJ318" s="9"/>
      <c r="AK318" s="9"/>
      <c r="AL318" s="9"/>
      <c r="AM318" s="9" t="s">
        <v>98</v>
      </c>
      <c r="AN318" s="9"/>
      <c r="AO318" s="9"/>
      <c r="AP318" s="9"/>
      <c r="AQ318" s="9"/>
      <c r="AR318" s="9"/>
      <c r="AS318" s="9"/>
      <c r="AT318" s="9"/>
      <c r="AU318" s="9"/>
      <c r="AV318" s="9"/>
      <c r="AW318" s="9"/>
      <c r="AX318" s="9"/>
      <c r="AY318" s="9"/>
      <c r="AZ318" s="9"/>
      <c r="BA318" s="9"/>
      <c r="BB318" s="9"/>
      <c r="BC318" s="9"/>
      <c r="BD318" s="9"/>
    </row>
    <row r="319" ht="15.75" customHeight="1">
      <c r="A319" s="9" t="s">
        <v>280</v>
      </c>
      <c r="B319" s="9" t="s">
        <v>81</v>
      </c>
      <c r="C319" s="9"/>
      <c r="D319" s="9"/>
      <c r="E319" s="9"/>
      <c r="F319" s="9" t="s">
        <v>169</v>
      </c>
      <c r="G319" s="9"/>
      <c r="H319" s="9"/>
      <c r="I319" s="9"/>
      <c r="J319" s="9"/>
      <c r="K319" s="9"/>
      <c r="L319" s="9"/>
      <c r="M319" s="9"/>
      <c r="N319" s="9"/>
      <c r="O319" s="9"/>
      <c r="P319" s="9"/>
      <c r="Q319" s="9"/>
      <c r="R319" s="9"/>
      <c r="S319" s="9" t="s">
        <v>3617</v>
      </c>
      <c r="T319" s="9"/>
      <c r="U319" s="9"/>
      <c r="V319" s="9" t="s">
        <v>3618</v>
      </c>
      <c r="W319" s="9"/>
      <c r="X319" s="9" t="s">
        <v>3619</v>
      </c>
      <c r="Y319" s="9"/>
      <c r="Z319" s="9"/>
      <c r="AA319" s="9" t="s">
        <v>3620</v>
      </c>
      <c r="AB319" s="9" t="s">
        <v>3621</v>
      </c>
      <c r="AC319" s="9"/>
      <c r="AD319" s="9" t="s">
        <v>354</v>
      </c>
      <c r="AE319" s="9" t="s">
        <v>280</v>
      </c>
      <c r="AF319" s="9" t="s">
        <v>3623</v>
      </c>
      <c r="AG319" s="37"/>
      <c r="AH319" s="37"/>
      <c r="AI319" s="9"/>
      <c r="AJ319" s="9"/>
      <c r="AK319" s="9"/>
      <c r="AL319" s="9"/>
      <c r="AM319" s="9" t="s">
        <v>98</v>
      </c>
      <c r="AN319" s="9"/>
      <c r="AO319" s="9" t="s">
        <v>2644</v>
      </c>
      <c r="AP319" s="9"/>
      <c r="AQ319" s="9"/>
      <c r="AR319" s="9"/>
      <c r="AS319" s="9"/>
      <c r="AT319" s="9"/>
      <c r="AU319" s="9"/>
      <c r="AV319" s="9"/>
      <c r="AW319" s="9"/>
      <c r="AX319" s="9"/>
      <c r="AY319" s="9"/>
      <c r="AZ319" s="9"/>
      <c r="BA319" s="9"/>
      <c r="BB319" s="9"/>
      <c r="BC319" s="9"/>
      <c r="BD319" s="9"/>
    </row>
    <row r="320" ht="15.75" customHeight="1">
      <c r="A320" s="9" t="s">
        <v>111</v>
      </c>
      <c r="B320" s="9" t="s">
        <v>81</v>
      </c>
      <c r="C320" s="9"/>
      <c r="D320" s="9"/>
      <c r="E320" s="9"/>
      <c r="F320" s="9"/>
      <c r="G320" s="9"/>
      <c r="H320" s="9"/>
      <c r="I320" s="9"/>
      <c r="J320" s="9"/>
      <c r="K320" s="9"/>
      <c r="L320" s="9"/>
      <c r="M320" s="9"/>
      <c r="N320" s="9"/>
      <c r="O320" s="9"/>
      <c r="P320" s="9"/>
      <c r="Q320" s="9"/>
      <c r="R320" s="9"/>
      <c r="S320" s="9" t="s">
        <v>3629</v>
      </c>
      <c r="T320" s="9"/>
      <c r="U320" s="9" t="s">
        <v>115</v>
      </c>
      <c r="V320" s="9" t="s">
        <v>3630</v>
      </c>
      <c r="W320" s="9" t="s">
        <v>2649</v>
      </c>
      <c r="X320" s="9" t="s">
        <v>3631</v>
      </c>
      <c r="Y320" s="9"/>
      <c r="Z320" s="9" t="s">
        <v>3643</v>
      </c>
      <c r="AA320" s="9" t="s">
        <v>3644</v>
      </c>
      <c r="AB320" s="9"/>
      <c r="AC320" s="9"/>
      <c r="AD320" s="9" t="s">
        <v>3645</v>
      </c>
      <c r="AE320" s="9" t="s">
        <v>111</v>
      </c>
      <c r="AF320" s="9" t="s">
        <v>3647</v>
      </c>
      <c r="AG320" s="37"/>
      <c r="AH320" s="37"/>
      <c r="AI320" s="9"/>
      <c r="AJ320" s="9"/>
      <c r="AK320" s="9"/>
      <c r="AL320" s="9"/>
      <c r="AM320" s="9" t="s">
        <v>2652</v>
      </c>
      <c r="AN320" s="9"/>
      <c r="AO320" s="9" t="s">
        <v>2653</v>
      </c>
      <c r="AP320" s="9"/>
      <c r="AQ320" s="9"/>
      <c r="AR320" s="9"/>
      <c r="AS320" s="9"/>
      <c r="AT320" s="9"/>
      <c r="AU320" s="9"/>
      <c r="AV320" s="9"/>
      <c r="AW320" s="9"/>
      <c r="AX320" s="9"/>
      <c r="AY320" s="9"/>
      <c r="AZ320" s="9"/>
      <c r="BA320" s="9"/>
      <c r="BB320" s="9"/>
      <c r="BC320" s="9"/>
      <c r="BD320" s="9"/>
    </row>
    <row r="321" ht="15.75" customHeight="1">
      <c r="A321" s="9" t="s">
        <v>80</v>
      </c>
      <c r="B321" s="9" t="s">
        <v>81</v>
      </c>
      <c r="C321" s="9"/>
      <c r="D321" s="9"/>
      <c r="E321" s="9"/>
      <c r="F321" s="9"/>
      <c r="G321" s="9"/>
      <c r="H321" s="9"/>
      <c r="I321" s="9"/>
      <c r="J321" s="9"/>
      <c r="K321" s="9"/>
      <c r="L321" s="9"/>
      <c r="M321" s="9"/>
      <c r="N321" s="9"/>
      <c r="O321" s="9"/>
      <c r="P321" s="9"/>
      <c r="Q321" s="9"/>
      <c r="R321" s="9"/>
      <c r="S321" s="9" t="s">
        <v>3651</v>
      </c>
      <c r="T321" s="9"/>
      <c r="U321" s="9" t="s">
        <v>85</v>
      </c>
      <c r="V321" s="9" t="s">
        <v>3655</v>
      </c>
      <c r="W321" s="9" t="s">
        <v>87</v>
      </c>
      <c r="X321" s="9" t="s">
        <v>3656</v>
      </c>
      <c r="Y321" s="9"/>
      <c r="Z321" s="9" t="s">
        <v>3657</v>
      </c>
      <c r="AA321" s="9" t="s">
        <v>3658</v>
      </c>
      <c r="AB321" s="9"/>
      <c r="AC321" s="9"/>
      <c r="AD321" s="9" t="s">
        <v>3659</v>
      </c>
      <c r="AE321" s="9" t="s">
        <v>80</v>
      </c>
      <c r="AF321" s="9" t="s">
        <v>3660</v>
      </c>
      <c r="AG321" s="37"/>
      <c r="AH321" s="37"/>
      <c r="AI321" s="9"/>
      <c r="AJ321" s="9"/>
      <c r="AK321" s="9"/>
      <c r="AL321" s="9"/>
      <c r="AM321" s="9" t="s">
        <v>2652</v>
      </c>
      <c r="AN321" s="9"/>
      <c r="AO321" s="9" t="s">
        <v>2653</v>
      </c>
      <c r="AP321" s="9"/>
      <c r="AQ321" s="9"/>
      <c r="AR321" s="9"/>
      <c r="AS321" s="9"/>
      <c r="AT321" s="9" t="s">
        <v>3661</v>
      </c>
      <c r="AU321" s="9"/>
      <c r="AV321" s="9"/>
      <c r="AW321" s="9"/>
      <c r="AX321" s="9"/>
      <c r="AY321" s="9"/>
      <c r="AZ321" s="9"/>
      <c r="BA321" s="9"/>
      <c r="BB321" s="9"/>
      <c r="BC321" s="9"/>
      <c r="BD321" s="9"/>
    </row>
    <row r="322" ht="15.75" customHeight="1">
      <c r="A322" s="9" t="s">
        <v>1712</v>
      </c>
      <c r="B322" s="9" t="s">
        <v>81</v>
      </c>
      <c r="C322" s="9"/>
      <c r="D322" s="9"/>
      <c r="E322" s="9"/>
      <c r="F322" s="9"/>
      <c r="G322" s="9"/>
      <c r="H322" s="9"/>
      <c r="I322" s="9"/>
      <c r="J322" s="9"/>
      <c r="K322" s="9"/>
      <c r="L322" s="9"/>
      <c r="M322" s="9"/>
      <c r="N322" s="9"/>
      <c r="O322" s="9"/>
      <c r="P322" s="9"/>
      <c r="Q322" s="9"/>
      <c r="R322" s="9"/>
      <c r="S322" s="9"/>
      <c r="T322" s="9"/>
      <c r="U322" s="9" t="s">
        <v>85</v>
      </c>
      <c r="V322" s="9" t="s">
        <v>3663</v>
      </c>
      <c r="W322" s="9" t="s">
        <v>87</v>
      </c>
      <c r="X322" s="9" t="s">
        <v>3664</v>
      </c>
      <c r="Y322" s="9"/>
      <c r="Z322" s="9"/>
      <c r="AA322" s="9" t="s">
        <v>3665</v>
      </c>
      <c r="AB322" s="9"/>
      <c r="AC322" s="9"/>
      <c r="AD322" s="9" t="s">
        <v>1721</v>
      </c>
      <c r="AE322" s="9" t="s">
        <v>1712</v>
      </c>
      <c r="AF322" s="9" t="s">
        <v>3666</v>
      </c>
      <c r="AG322" s="37"/>
      <c r="AH322" s="37"/>
      <c r="AI322" s="9"/>
      <c r="AJ322" s="9"/>
      <c r="AK322" s="9"/>
      <c r="AL322" s="9"/>
      <c r="AM322" s="9" t="s">
        <v>2652</v>
      </c>
      <c r="AN322" s="9"/>
      <c r="AO322" s="9" t="s">
        <v>2653</v>
      </c>
      <c r="AP322" s="9"/>
      <c r="AQ322" s="9"/>
      <c r="AR322" s="9"/>
      <c r="AS322" s="9"/>
      <c r="AT322" s="9"/>
      <c r="AU322" s="9"/>
      <c r="AV322" s="9"/>
      <c r="AW322" s="9"/>
      <c r="AX322" s="9"/>
      <c r="AY322" s="9"/>
      <c r="AZ322" s="9"/>
      <c r="BA322" s="9"/>
      <c r="BB322" s="9"/>
      <c r="BC322" s="9"/>
      <c r="BD322" s="9"/>
    </row>
    <row r="323" ht="15.75" customHeight="1">
      <c r="A323" s="9" t="s">
        <v>579</v>
      </c>
      <c r="B323" s="9" t="s">
        <v>81</v>
      </c>
      <c r="C323" s="9"/>
      <c r="D323" s="9" t="s">
        <v>207</v>
      </c>
      <c r="E323" s="9"/>
      <c r="F323" s="9"/>
      <c r="G323" s="9"/>
      <c r="H323" s="9"/>
      <c r="I323" s="9"/>
      <c r="J323" s="9"/>
      <c r="K323" s="9"/>
      <c r="L323" s="9"/>
      <c r="M323" s="9"/>
      <c r="N323" s="9"/>
      <c r="O323" s="9"/>
      <c r="P323" s="9"/>
      <c r="Q323" s="9"/>
      <c r="R323" s="9"/>
      <c r="S323" s="9" t="s">
        <v>3672</v>
      </c>
      <c r="T323" s="9"/>
      <c r="U323" s="9"/>
      <c r="V323" s="9" t="s">
        <v>3675</v>
      </c>
      <c r="W323" s="9"/>
      <c r="X323" s="9" t="s">
        <v>3676</v>
      </c>
      <c r="Y323" s="9"/>
      <c r="Z323" s="9"/>
      <c r="AA323" s="9" t="s">
        <v>3677</v>
      </c>
      <c r="AB323" s="9"/>
      <c r="AC323" s="9" t="s">
        <v>3678</v>
      </c>
      <c r="AD323" s="9" t="s">
        <v>482</v>
      </c>
      <c r="AE323" s="9" t="s">
        <v>579</v>
      </c>
      <c r="AF323" s="9" t="s">
        <v>3679</v>
      </c>
      <c r="AG323" s="37"/>
      <c r="AH323" s="37"/>
      <c r="AI323" s="9"/>
      <c r="AJ323" s="9"/>
      <c r="AK323" s="9"/>
      <c r="AL323" s="9"/>
      <c r="AM323" s="9" t="s">
        <v>98</v>
      </c>
      <c r="AN323" s="9"/>
      <c r="AO323" s="9" t="s">
        <v>2644</v>
      </c>
      <c r="AP323" s="9"/>
      <c r="AQ323" s="9"/>
      <c r="AR323" s="9"/>
      <c r="AS323" s="9"/>
      <c r="AT323" s="9"/>
      <c r="AU323" s="9"/>
      <c r="AV323" s="9"/>
      <c r="AW323" s="9"/>
      <c r="AX323" s="9"/>
      <c r="AY323" s="9"/>
      <c r="AZ323" s="9"/>
      <c r="BA323" s="9"/>
      <c r="BB323" s="9"/>
      <c r="BC323" s="9"/>
      <c r="BD323" s="9"/>
    </row>
    <row r="324" ht="15.75" customHeight="1">
      <c r="A324" s="9" t="s">
        <v>976</v>
      </c>
      <c r="B324" s="9" t="s">
        <v>81</v>
      </c>
      <c r="C324" s="9"/>
      <c r="D324" s="9"/>
      <c r="E324" s="9" t="s">
        <v>82</v>
      </c>
      <c r="F324" s="9"/>
      <c r="G324" s="9"/>
      <c r="H324" s="9"/>
      <c r="I324" s="9"/>
      <c r="J324" s="9"/>
      <c r="K324" s="9"/>
      <c r="L324" s="9"/>
      <c r="M324" s="9"/>
      <c r="N324" s="9"/>
      <c r="O324" s="9"/>
      <c r="P324" s="9"/>
      <c r="Q324" s="9"/>
      <c r="R324" s="9"/>
      <c r="S324" s="9" t="s">
        <v>1484</v>
      </c>
      <c r="T324" s="9"/>
      <c r="U324" s="9" t="s">
        <v>85</v>
      </c>
      <c r="V324" s="9" t="s">
        <v>3681</v>
      </c>
      <c r="W324" s="9" t="s">
        <v>87</v>
      </c>
      <c r="X324" s="9" t="s">
        <v>3682</v>
      </c>
      <c r="Y324" s="9" t="s">
        <v>3683</v>
      </c>
      <c r="Z324" s="9" t="s">
        <v>3684</v>
      </c>
      <c r="AA324" s="9" t="s">
        <v>3685</v>
      </c>
      <c r="AB324" s="9"/>
      <c r="AC324" s="9"/>
      <c r="AD324" s="9" t="s">
        <v>1188</v>
      </c>
      <c r="AE324" s="9" t="s">
        <v>976</v>
      </c>
      <c r="AF324" s="9" t="s">
        <v>1488</v>
      </c>
      <c r="AG324" s="37"/>
      <c r="AH324" s="37"/>
      <c r="AI324" s="9" t="s">
        <v>125</v>
      </c>
      <c r="AJ324" s="9"/>
      <c r="AK324" s="9" t="s">
        <v>146</v>
      </c>
      <c r="AL324" s="9" t="s">
        <v>229</v>
      </c>
      <c r="AM324" s="9" t="s">
        <v>98</v>
      </c>
      <c r="AN324" s="9"/>
      <c r="AO324" s="9"/>
      <c r="AP324" s="9"/>
      <c r="AQ324" s="9"/>
      <c r="AR324" s="9"/>
      <c r="AS324" s="9"/>
      <c r="AT324" s="9"/>
      <c r="AU324" s="9"/>
      <c r="AV324" s="9"/>
      <c r="AW324" s="9"/>
      <c r="AX324" s="9"/>
      <c r="AY324" s="9"/>
      <c r="AZ324" s="9"/>
      <c r="BA324" s="9"/>
      <c r="BB324" s="9"/>
      <c r="BC324" s="9"/>
      <c r="BD324" s="9"/>
    </row>
    <row r="325" ht="15.75" customHeight="1">
      <c r="A325" s="9" t="s">
        <v>378</v>
      </c>
      <c r="B325" s="9" t="s">
        <v>81</v>
      </c>
      <c r="C325" s="9"/>
      <c r="D325" s="9"/>
      <c r="E325" s="9"/>
      <c r="F325" s="9"/>
      <c r="G325" s="9"/>
      <c r="H325" s="9"/>
      <c r="I325" s="9"/>
      <c r="J325" s="9"/>
      <c r="K325" s="9"/>
      <c r="L325" s="9"/>
      <c r="M325" s="9"/>
      <c r="N325" s="9"/>
      <c r="O325" s="9"/>
      <c r="P325" s="9"/>
      <c r="Q325" s="9"/>
      <c r="R325" s="9"/>
      <c r="S325" s="9" t="s">
        <v>3689</v>
      </c>
      <c r="T325" s="9"/>
      <c r="U325" s="9" t="s">
        <v>115</v>
      </c>
      <c r="V325" s="9" t="s">
        <v>3690</v>
      </c>
      <c r="W325" s="9" t="s">
        <v>87</v>
      </c>
      <c r="X325" s="9" t="s">
        <v>3691</v>
      </c>
      <c r="Y325" s="9" t="s">
        <v>3692</v>
      </c>
      <c r="Z325" s="9" t="s">
        <v>3693</v>
      </c>
      <c r="AA325" s="9" t="s">
        <v>3694</v>
      </c>
      <c r="AB325" s="9"/>
      <c r="AC325" s="9"/>
      <c r="AD325" s="9" t="s">
        <v>386</v>
      </c>
      <c r="AE325" s="9" t="s">
        <v>378</v>
      </c>
      <c r="AF325" s="9" t="s">
        <v>3695</v>
      </c>
      <c r="AG325" s="37"/>
      <c r="AH325" s="37"/>
      <c r="AI325" s="9"/>
      <c r="AJ325" s="9"/>
      <c r="AK325" s="9"/>
      <c r="AL325" s="9"/>
      <c r="AM325" s="9" t="s">
        <v>98</v>
      </c>
      <c r="AN325" s="9"/>
      <c r="AO325" s="9" t="s">
        <v>2644</v>
      </c>
      <c r="AP325" s="9"/>
      <c r="AQ325" s="9"/>
      <c r="AR325" s="9"/>
      <c r="AS325" s="9"/>
      <c r="AT325" s="9"/>
      <c r="AU325" s="9"/>
      <c r="AV325" s="9"/>
      <c r="AW325" s="9"/>
      <c r="AX325" s="9"/>
      <c r="AY325" s="9"/>
      <c r="AZ325" s="9"/>
      <c r="BA325" s="9"/>
      <c r="BB325" s="9"/>
      <c r="BC325" s="9"/>
      <c r="BD325" s="9"/>
    </row>
    <row r="326" ht="15.75" customHeight="1">
      <c r="A326" s="9" t="s">
        <v>80</v>
      </c>
      <c r="B326" s="9" t="s">
        <v>81</v>
      </c>
      <c r="C326" s="9"/>
      <c r="D326" s="9"/>
      <c r="E326" s="9"/>
      <c r="F326" s="9"/>
      <c r="G326" s="9"/>
      <c r="H326" s="9"/>
      <c r="I326" s="9"/>
      <c r="J326" s="9"/>
      <c r="K326" s="9"/>
      <c r="L326" s="9"/>
      <c r="M326" s="9"/>
      <c r="N326" s="9"/>
      <c r="O326" s="9"/>
      <c r="P326" s="9"/>
      <c r="Q326" s="9"/>
      <c r="R326" s="9"/>
      <c r="S326" s="9"/>
      <c r="T326" s="9"/>
      <c r="U326" s="9" t="s">
        <v>115</v>
      </c>
      <c r="V326" s="9" t="s">
        <v>3696</v>
      </c>
      <c r="W326" s="9" t="s">
        <v>2931</v>
      </c>
      <c r="X326" s="9" t="s">
        <v>3697</v>
      </c>
      <c r="Y326" s="9"/>
      <c r="Z326" s="9" t="s">
        <v>3698</v>
      </c>
      <c r="AA326" s="9" t="s">
        <v>3700</v>
      </c>
      <c r="AB326" s="9"/>
      <c r="AC326" s="9"/>
      <c r="AD326" s="9" t="s">
        <v>451</v>
      </c>
      <c r="AE326" s="9" t="s">
        <v>80</v>
      </c>
      <c r="AF326" s="9" t="s">
        <v>1113</v>
      </c>
      <c r="AG326" s="37"/>
      <c r="AH326" s="37"/>
      <c r="AI326" s="9"/>
      <c r="AJ326" s="9"/>
      <c r="AK326" s="9"/>
      <c r="AL326" s="9"/>
      <c r="AM326" s="9" t="s">
        <v>2631</v>
      </c>
      <c r="AN326" s="9"/>
      <c r="AO326" s="9" t="s">
        <v>2633</v>
      </c>
      <c r="AP326" s="9"/>
      <c r="AQ326" s="9"/>
      <c r="AR326" s="9" t="s">
        <v>2942</v>
      </c>
      <c r="AS326" s="9"/>
      <c r="AT326" s="9"/>
      <c r="AU326" s="9"/>
      <c r="AV326" s="9"/>
      <c r="AW326" s="9"/>
      <c r="AX326" s="9"/>
      <c r="AY326" s="9"/>
      <c r="AZ326" s="9"/>
      <c r="BA326" s="9"/>
      <c r="BB326" s="9"/>
      <c r="BC326" s="9"/>
      <c r="BD326" s="9"/>
    </row>
    <row r="327" ht="15.75" customHeight="1">
      <c r="A327" s="9" t="s">
        <v>80</v>
      </c>
      <c r="B327" s="9" t="s">
        <v>81</v>
      </c>
      <c r="C327" s="9"/>
      <c r="D327" s="9"/>
      <c r="E327" s="9"/>
      <c r="F327" s="9"/>
      <c r="G327" s="9"/>
      <c r="H327" s="9"/>
      <c r="I327" s="9"/>
      <c r="J327" s="9"/>
      <c r="K327" s="9"/>
      <c r="L327" s="9"/>
      <c r="M327" s="9"/>
      <c r="N327" s="9"/>
      <c r="O327" s="9"/>
      <c r="P327" s="9"/>
      <c r="Q327" s="9"/>
      <c r="R327" s="9"/>
      <c r="S327" s="9"/>
      <c r="T327" s="9"/>
      <c r="U327" s="9" t="s">
        <v>85</v>
      </c>
      <c r="V327" s="9" t="s">
        <v>3705</v>
      </c>
      <c r="W327" s="9" t="s">
        <v>2931</v>
      </c>
      <c r="X327" s="9" t="s">
        <v>3707</v>
      </c>
      <c r="Y327" s="9"/>
      <c r="Z327" s="9" t="s">
        <v>3709</v>
      </c>
      <c r="AA327" s="9" t="s">
        <v>3710</v>
      </c>
      <c r="AB327" s="9"/>
      <c r="AC327" s="9"/>
      <c r="AD327" s="9" t="s">
        <v>451</v>
      </c>
      <c r="AE327" s="9" t="s">
        <v>80</v>
      </c>
      <c r="AF327" s="9" t="s">
        <v>1848</v>
      </c>
      <c r="AG327" s="37"/>
      <c r="AH327" s="37"/>
      <c r="AI327" s="9"/>
      <c r="AJ327" s="9"/>
      <c r="AK327" s="9"/>
      <c r="AL327" s="9"/>
      <c r="AM327" s="9" t="s">
        <v>2631</v>
      </c>
      <c r="AN327" s="9"/>
      <c r="AO327" s="9" t="s">
        <v>2633</v>
      </c>
      <c r="AP327" s="9"/>
      <c r="AQ327" s="9"/>
      <c r="AR327" s="9" t="s">
        <v>2942</v>
      </c>
      <c r="AS327" s="9"/>
      <c r="AT327" s="9"/>
      <c r="AU327" s="9"/>
      <c r="AV327" s="9"/>
      <c r="AW327" s="9"/>
      <c r="AX327" s="9"/>
      <c r="AY327" s="9"/>
      <c r="AZ327" s="9"/>
      <c r="BA327" s="9"/>
      <c r="BB327" s="9"/>
      <c r="BC327" s="9"/>
      <c r="BD327" s="9"/>
    </row>
    <row r="328" ht="15.75" customHeight="1">
      <c r="A328" s="9" t="s">
        <v>80</v>
      </c>
      <c r="B328" s="9" t="s">
        <v>81</v>
      </c>
      <c r="C328" s="9"/>
      <c r="D328" s="9"/>
      <c r="E328" s="9"/>
      <c r="F328" s="9" t="s">
        <v>169</v>
      </c>
      <c r="G328" s="9"/>
      <c r="H328" s="9"/>
      <c r="I328" s="9"/>
      <c r="J328" s="9"/>
      <c r="K328" s="9"/>
      <c r="L328" s="9"/>
      <c r="M328" s="9"/>
      <c r="N328" s="9"/>
      <c r="O328" s="9"/>
      <c r="P328" s="9"/>
      <c r="Q328" s="9"/>
      <c r="R328" s="9"/>
      <c r="S328" s="9" t="s">
        <v>3713</v>
      </c>
      <c r="T328" s="9"/>
      <c r="U328" s="9" t="s">
        <v>115</v>
      </c>
      <c r="V328" s="9" t="s">
        <v>3715</v>
      </c>
      <c r="W328" s="9" t="s">
        <v>2649</v>
      </c>
      <c r="X328" s="9" t="s">
        <v>3716</v>
      </c>
      <c r="Y328" s="9" t="s">
        <v>3717</v>
      </c>
      <c r="Z328" s="9" t="s">
        <v>3718</v>
      </c>
      <c r="AA328" s="9" t="s">
        <v>3719</v>
      </c>
      <c r="AB328" s="9"/>
      <c r="AC328" s="9"/>
      <c r="AD328" s="9" t="s">
        <v>451</v>
      </c>
      <c r="AE328" s="9" t="s">
        <v>80</v>
      </c>
      <c r="AF328" s="9" t="s">
        <v>3720</v>
      </c>
      <c r="AG328" s="37"/>
      <c r="AH328" s="37"/>
      <c r="AI328" s="9"/>
      <c r="AJ328" s="9"/>
      <c r="AK328" s="9"/>
      <c r="AL328" s="9"/>
      <c r="AM328" s="9" t="s">
        <v>98</v>
      </c>
      <c r="AN328" s="9"/>
      <c r="AO328" s="9" t="s">
        <v>2644</v>
      </c>
      <c r="AP328" s="9"/>
      <c r="AQ328" s="9"/>
      <c r="AR328" s="9"/>
      <c r="AS328" s="9"/>
      <c r="AT328" s="9"/>
      <c r="AU328" s="9"/>
      <c r="AV328" s="9"/>
      <c r="AW328" s="9"/>
      <c r="AX328" s="9"/>
      <c r="AY328" s="9"/>
      <c r="AZ328" s="9"/>
      <c r="BA328" s="9"/>
      <c r="BB328" s="9"/>
      <c r="BC328" s="9"/>
      <c r="BD328" s="9"/>
    </row>
    <row r="329" ht="15.75" customHeight="1">
      <c r="A329" s="9" t="s">
        <v>1131</v>
      </c>
      <c r="B329" s="9" t="s">
        <v>81</v>
      </c>
      <c r="C329" s="9"/>
      <c r="D329" s="9"/>
      <c r="E329" s="9"/>
      <c r="F329" s="9"/>
      <c r="G329" s="9"/>
      <c r="H329" s="9"/>
      <c r="I329" s="9"/>
      <c r="J329" s="9"/>
      <c r="K329" s="9"/>
      <c r="L329" s="9"/>
      <c r="M329" s="9"/>
      <c r="N329" s="9"/>
      <c r="O329" s="9"/>
      <c r="P329" s="9"/>
      <c r="Q329" s="9"/>
      <c r="R329" s="9"/>
      <c r="S329" s="9" t="s">
        <v>3721</v>
      </c>
      <c r="T329" s="9"/>
      <c r="U329" s="9"/>
      <c r="V329" s="9" t="s">
        <v>3722</v>
      </c>
      <c r="W329" s="9" t="s">
        <v>87</v>
      </c>
      <c r="X329" s="9" t="s">
        <v>3723</v>
      </c>
      <c r="Y329" s="9" t="s">
        <v>3724</v>
      </c>
      <c r="Z329" s="9" t="s">
        <v>3725</v>
      </c>
      <c r="AA329" s="9" t="s">
        <v>3726</v>
      </c>
      <c r="AB329" s="9"/>
      <c r="AC329" s="9"/>
      <c r="AD329" s="9" t="s">
        <v>3727</v>
      </c>
      <c r="AE329" s="9" t="s">
        <v>1131</v>
      </c>
      <c r="AF329" s="9" t="s">
        <v>3728</v>
      </c>
      <c r="AG329" s="37"/>
      <c r="AH329" s="37"/>
      <c r="AI329" s="9"/>
      <c r="AJ329" s="9"/>
      <c r="AK329" s="9"/>
      <c r="AL329" s="9"/>
      <c r="AM329" s="9" t="s">
        <v>2652</v>
      </c>
      <c r="AN329" s="9"/>
      <c r="AO329" s="9" t="s">
        <v>2653</v>
      </c>
      <c r="AP329" s="9"/>
      <c r="AQ329" s="9"/>
      <c r="AR329" s="9"/>
      <c r="AS329" s="9"/>
      <c r="AT329" s="9"/>
      <c r="AU329" s="9"/>
      <c r="AV329" s="9"/>
      <c r="AW329" s="9"/>
      <c r="AX329" s="9"/>
      <c r="AY329" s="9"/>
      <c r="AZ329" s="9"/>
      <c r="BA329" s="9"/>
      <c r="BB329" s="9"/>
      <c r="BC329" s="9"/>
      <c r="BD329" s="9"/>
    </row>
    <row r="330" ht="15.75" customHeight="1">
      <c r="A330" s="9" t="s">
        <v>252</v>
      </c>
      <c r="B330" s="9" t="s">
        <v>81</v>
      </c>
      <c r="C330" s="9"/>
      <c r="D330" s="9"/>
      <c r="E330" s="9"/>
      <c r="F330" s="9"/>
      <c r="G330" s="9"/>
      <c r="H330" s="9"/>
      <c r="I330" s="9"/>
      <c r="J330" s="9"/>
      <c r="K330" s="9"/>
      <c r="L330" s="9"/>
      <c r="M330" s="9"/>
      <c r="N330" s="9"/>
      <c r="O330" s="9"/>
      <c r="P330" s="9"/>
      <c r="Q330" s="9"/>
      <c r="R330" s="9"/>
      <c r="S330" s="9" t="s">
        <v>3731</v>
      </c>
      <c r="T330" s="9"/>
      <c r="U330" s="9" t="s">
        <v>85</v>
      </c>
      <c r="V330" s="9" t="s">
        <v>3732</v>
      </c>
      <c r="W330" s="9" t="s">
        <v>87</v>
      </c>
      <c r="X330" s="9" t="s">
        <v>3733</v>
      </c>
      <c r="Y330" s="9" t="s">
        <v>3734</v>
      </c>
      <c r="Z330" s="9" t="s">
        <v>3735</v>
      </c>
      <c r="AA330" s="9" t="s">
        <v>3736</v>
      </c>
      <c r="AB330" s="9"/>
      <c r="AC330" s="9"/>
      <c r="AD330" s="9" t="s">
        <v>602</v>
      </c>
      <c r="AE330" s="9" t="s">
        <v>252</v>
      </c>
      <c r="AF330" s="9" t="s">
        <v>603</v>
      </c>
      <c r="AG330" s="37"/>
      <c r="AH330" s="37"/>
      <c r="AI330" s="9"/>
      <c r="AJ330" s="9"/>
      <c r="AK330" s="9"/>
      <c r="AL330" s="9"/>
      <c r="AM330" s="9" t="s">
        <v>2652</v>
      </c>
      <c r="AN330" s="9"/>
      <c r="AO330" s="9" t="s">
        <v>2653</v>
      </c>
      <c r="AP330" s="9"/>
      <c r="AQ330" s="9"/>
      <c r="AR330" s="9"/>
      <c r="AS330" s="9"/>
      <c r="AT330" s="9"/>
      <c r="AU330" s="9"/>
      <c r="AV330" s="9"/>
      <c r="AW330" s="9"/>
      <c r="AX330" s="9"/>
      <c r="AY330" s="9"/>
      <c r="AZ330" s="9"/>
      <c r="BA330" s="9"/>
      <c r="BB330" s="9"/>
      <c r="BC330" s="9"/>
      <c r="BD330" s="9"/>
    </row>
    <row r="331" ht="15.75" customHeight="1">
      <c r="A331" s="9" t="s">
        <v>512</v>
      </c>
      <c r="B331" s="9" t="s">
        <v>81</v>
      </c>
      <c r="C331" s="9"/>
      <c r="D331" s="9"/>
      <c r="E331" s="9"/>
      <c r="F331" s="9"/>
      <c r="G331" s="9"/>
      <c r="H331" s="9"/>
      <c r="I331" s="9"/>
      <c r="J331" s="9"/>
      <c r="K331" s="9"/>
      <c r="L331" s="9"/>
      <c r="M331" s="9"/>
      <c r="N331" s="9"/>
      <c r="O331" s="9"/>
      <c r="P331" s="9"/>
      <c r="Q331" s="9"/>
      <c r="R331" s="9"/>
      <c r="S331" s="9" t="s">
        <v>3741</v>
      </c>
      <c r="T331" s="9"/>
      <c r="U331" s="9" t="s">
        <v>85</v>
      </c>
      <c r="V331" s="9" t="s">
        <v>3742</v>
      </c>
      <c r="W331" s="9" t="s">
        <v>2649</v>
      </c>
      <c r="X331" s="9" t="s">
        <v>3743</v>
      </c>
      <c r="Y331" s="9" t="s">
        <v>3752</v>
      </c>
      <c r="Z331" s="9" t="s">
        <v>3753</v>
      </c>
      <c r="AA331" s="9" t="s">
        <v>3754</v>
      </c>
      <c r="AB331" s="9"/>
      <c r="AC331" s="9"/>
      <c r="AD331" s="9" t="s">
        <v>1436</v>
      </c>
      <c r="AE331" s="9" t="s">
        <v>512</v>
      </c>
      <c r="AF331" s="9" t="s">
        <v>3756</v>
      </c>
      <c r="AG331" s="37"/>
      <c r="AH331" s="37"/>
      <c r="AI331" s="9"/>
      <c r="AJ331" s="9"/>
      <c r="AK331" s="9"/>
      <c r="AL331" s="9"/>
      <c r="AM331" s="9" t="s">
        <v>2652</v>
      </c>
      <c r="AN331" s="9"/>
      <c r="AO331" s="9" t="s">
        <v>2653</v>
      </c>
      <c r="AP331" s="9"/>
      <c r="AQ331" s="9"/>
      <c r="AR331" s="9"/>
      <c r="AS331" s="9"/>
      <c r="AT331" s="9"/>
      <c r="AU331" s="9"/>
      <c r="AV331" s="9"/>
      <c r="AW331" s="9"/>
      <c r="AX331" s="9"/>
      <c r="AY331" s="9"/>
      <c r="AZ331" s="9"/>
      <c r="BA331" s="9"/>
      <c r="BB331" s="9"/>
      <c r="BC331" s="9"/>
      <c r="BD331" s="9"/>
    </row>
    <row r="332" ht="15.75" customHeight="1">
      <c r="A332" s="9" t="s">
        <v>217</v>
      </c>
      <c r="B332" s="9" t="s">
        <v>81</v>
      </c>
      <c r="C332" s="9"/>
      <c r="D332" s="9"/>
      <c r="E332" s="9"/>
      <c r="F332" s="9"/>
      <c r="G332" s="9"/>
      <c r="H332" s="9"/>
      <c r="I332" s="9"/>
      <c r="J332" s="9"/>
      <c r="K332" s="9"/>
      <c r="L332" s="9"/>
      <c r="M332" s="9"/>
      <c r="N332" s="9"/>
      <c r="O332" s="9"/>
      <c r="P332" s="9"/>
      <c r="Q332" s="9"/>
      <c r="R332" s="9"/>
      <c r="S332" s="9"/>
      <c r="T332" s="9"/>
      <c r="U332" s="9" t="s">
        <v>85</v>
      </c>
      <c r="V332" s="9" t="s">
        <v>3761</v>
      </c>
      <c r="W332" s="9"/>
      <c r="X332" s="9" t="s">
        <v>3762</v>
      </c>
      <c r="Y332" s="9"/>
      <c r="Z332" s="9"/>
      <c r="AA332" s="9" t="s">
        <v>3763</v>
      </c>
      <c r="AB332" s="9" t="s">
        <v>3764</v>
      </c>
      <c r="AC332" s="9"/>
      <c r="AD332" s="9" t="s">
        <v>659</v>
      </c>
      <c r="AE332" s="9" t="s">
        <v>217</v>
      </c>
      <c r="AF332" s="9" t="s">
        <v>1174</v>
      </c>
      <c r="AG332" s="37"/>
      <c r="AH332" s="37"/>
      <c r="AI332" s="9"/>
      <c r="AJ332" s="9"/>
      <c r="AK332" s="9"/>
      <c r="AL332" s="9"/>
      <c r="AM332" s="9" t="s">
        <v>2652</v>
      </c>
      <c r="AN332" s="9"/>
      <c r="AO332" s="9" t="s">
        <v>2653</v>
      </c>
      <c r="AP332" s="9"/>
      <c r="AQ332" s="9"/>
      <c r="AR332" s="9"/>
      <c r="AS332" s="9"/>
      <c r="AT332" s="9"/>
      <c r="AU332" s="9"/>
      <c r="AV332" s="9"/>
      <c r="AW332" s="9"/>
      <c r="AX332" s="9"/>
      <c r="AY332" s="9"/>
      <c r="AZ332" s="9"/>
      <c r="BA332" s="9"/>
      <c r="BB332" s="9"/>
      <c r="BC332" s="9"/>
      <c r="BD332" s="9"/>
    </row>
    <row r="333" ht="15.75" customHeight="1">
      <c r="A333" s="9" t="s">
        <v>665</v>
      </c>
      <c r="B333" s="9" t="s">
        <v>81</v>
      </c>
      <c r="C333" s="9"/>
      <c r="D333" s="9"/>
      <c r="E333" s="9" t="s">
        <v>82</v>
      </c>
      <c r="F333" s="9"/>
      <c r="G333" s="9"/>
      <c r="H333" s="9"/>
      <c r="I333" s="9"/>
      <c r="J333" s="9"/>
      <c r="K333" s="9"/>
      <c r="L333" s="9"/>
      <c r="M333" s="9"/>
      <c r="N333" s="9"/>
      <c r="O333" s="9"/>
      <c r="P333" s="9"/>
      <c r="Q333" s="9"/>
      <c r="R333" s="9"/>
      <c r="S333" s="9" t="s">
        <v>262</v>
      </c>
      <c r="T333" s="9"/>
      <c r="U333" s="9" t="s">
        <v>85</v>
      </c>
      <c r="V333" s="9" t="s">
        <v>3765</v>
      </c>
      <c r="W333" s="9"/>
      <c r="X333" s="9" t="s">
        <v>3766</v>
      </c>
      <c r="Y333" s="9" t="s">
        <v>3767</v>
      </c>
      <c r="Z333" s="9"/>
      <c r="AA333" s="9" t="s">
        <v>3768</v>
      </c>
      <c r="AB333" s="9"/>
      <c r="AC333" s="9"/>
      <c r="AD333" s="9" t="s">
        <v>3256</v>
      </c>
      <c r="AE333" s="9" t="s">
        <v>665</v>
      </c>
      <c r="AF333" s="9" t="s">
        <v>3769</v>
      </c>
      <c r="AG333" s="37"/>
      <c r="AH333" s="37"/>
      <c r="AI333" s="9" t="s">
        <v>145</v>
      </c>
      <c r="AJ333" s="9"/>
      <c r="AK333" s="9" t="s">
        <v>146</v>
      </c>
      <c r="AL333" s="9"/>
      <c r="AM333" s="9" t="s">
        <v>98</v>
      </c>
      <c r="AN333" s="9"/>
      <c r="AO333" s="9"/>
      <c r="AP333" s="9"/>
      <c r="AQ333" s="9"/>
      <c r="AR333" s="9"/>
      <c r="AS333" s="9"/>
      <c r="AT333" s="9"/>
      <c r="AU333" s="9"/>
      <c r="AV333" s="9"/>
      <c r="AW333" s="9"/>
      <c r="AX333" s="9"/>
      <c r="AY333" s="9"/>
      <c r="AZ333" s="9"/>
      <c r="BA333" s="9"/>
      <c r="BB333" s="9"/>
      <c r="BC333" s="9"/>
      <c r="BD333" s="9"/>
    </row>
    <row r="334" ht="15.75" customHeight="1">
      <c r="A334" s="9" t="s">
        <v>261</v>
      </c>
      <c r="B334" s="9" t="s">
        <v>81</v>
      </c>
      <c r="C334" s="9"/>
      <c r="D334" s="9"/>
      <c r="E334" s="9"/>
      <c r="F334" s="9"/>
      <c r="G334" s="9"/>
      <c r="H334" s="9"/>
      <c r="I334" s="9"/>
      <c r="J334" s="9"/>
      <c r="K334" s="9"/>
      <c r="L334" s="9"/>
      <c r="M334" s="9"/>
      <c r="N334" s="9"/>
      <c r="O334" s="9"/>
      <c r="P334" s="9"/>
      <c r="Q334" s="9"/>
      <c r="R334" s="9"/>
      <c r="S334" s="9"/>
      <c r="T334" s="9"/>
      <c r="U334" s="9" t="s">
        <v>115</v>
      </c>
      <c r="V334" s="9" t="s">
        <v>3562</v>
      </c>
      <c r="W334" s="9" t="s">
        <v>560</v>
      </c>
      <c r="X334" s="9"/>
      <c r="Y334" s="9"/>
      <c r="Z334" s="9"/>
      <c r="AA334" s="9" t="s">
        <v>3770</v>
      </c>
      <c r="AB334" s="9"/>
      <c r="AC334" s="9"/>
      <c r="AD334" s="9" t="s">
        <v>557</v>
      </c>
      <c r="AE334" s="9" t="s">
        <v>261</v>
      </c>
      <c r="AF334" s="9" t="s">
        <v>3572</v>
      </c>
      <c r="AG334" s="37"/>
      <c r="AH334" s="37"/>
      <c r="AI334" s="9"/>
      <c r="AJ334" s="9"/>
      <c r="AK334" s="9"/>
      <c r="AL334" s="9"/>
      <c r="AM334" s="9" t="s">
        <v>2631</v>
      </c>
      <c r="AN334" s="9"/>
      <c r="AO334" s="9" t="s">
        <v>2633</v>
      </c>
      <c r="AP334" s="9"/>
      <c r="AQ334" s="9"/>
      <c r="AR334" s="9" t="s">
        <v>2942</v>
      </c>
      <c r="AS334" s="9"/>
      <c r="AT334" s="9"/>
      <c r="AU334" s="9"/>
      <c r="AV334" s="9"/>
      <c r="AW334" s="9"/>
      <c r="AX334" s="9"/>
      <c r="AY334" s="9"/>
      <c r="AZ334" s="9"/>
      <c r="BA334" s="9"/>
      <c r="BB334" s="9"/>
      <c r="BC334" s="9"/>
      <c r="BD334" s="9"/>
    </row>
    <row r="335" ht="15.75" customHeight="1">
      <c r="A335" s="9" t="s">
        <v>261</v>
      </c>
      <c r="B335" s="9" t="s">
        <v>81</v>
      </c>
      <c r="C335" s="9"/>
      <c r="D335" s="9"/>
      <c r="E335" s="9"/>
      <c r="F335" s="9"/>
      <c r="G335" s="9"/>
      <c r="H335" s="9"/>
      <c r="I335" s="9"/>
      <c r="J335" s="9"/>
      <c r="K335" s="9"/>
      <c r="L335" s="9"/>
      <c r="M335" s="9"/>
      <c r="N335" s="9"/>
      <c r="O335" s="9"/>
      <c r="P335" s="9"/>
      <c r="Q335" s="9"/>
      <c r="R335" s="9"/>
      <c r="S335" s="9"/>
      <c r="T335" s="9"/>
      <c r="U335" s="9" t="s">
        <v>85</v>
      </c>
      <c r="V335" s="9" t="s">
        <v>3774</v>
      </c>
      <c r="W335" s="9" t="s">
        <v>87</v>
      </c>
      <c r="X335" s="9"/>
      <c r="Y335" s="9"/>
      <c r="Z335" s="9"/>
      <c r="AA335" s="9" t="s">
        <v>3780</v>
      </c>
      <c r="AB335" s="9"/>
      <c r="AC335" s="9"/>
      <c r="AD335" s="9" t="s">
        <v>3783</v>
      </c>
      <c r="AE335" s="9" t="s">
        <v>261</v>
      </c>
      <c r="AF335" s="9" t="s">
        <v>3786</v>
      </c>
      <c r="AG335" s="37"/>
      <c r="AH335" s="37"/>
      <c r="AI335" s="9"/>
      <c r="AJ335" s="9"/>
      <c r="AK335" s="9"/>
      <c r="AL335" s="9"/>
      <c r="AM335" s="9" t="s">
        <v>2652</v>
      </c>
      <c r="AN335" s="9"/>
      <c r="AO335" s="9" t="s">
        <v>2653</v>
      </c>
      <c r="AP335" s="9"/>
      <c r="AQ335" s="9"/>
      <c r="AR335" s="9"/>
      <c r="AS335" s="9"/>
      <c r="AT335" s="9"/>
      <c r="AU335" s="9"/>
      <c r="AV335" s="9"/>
      <c r="AW335" s="9"/>
      <c r="AX335" s="9"/>
      <c r="AY335" s="9"/>
      <c r="AZ335" s="9"/>
      <c r="BA335" s="9"/>
      <c r="BB335" s="9"/>
      <c r="BC335" s="9"/>
      <c r="BD335" s="9"/>
    </row>
    <row r="336" ht="15.75" customHeight="1">
      <c r="A336" s="9" t="s">
        <v>133</v>
      </c>
      <c r="B336" s="9" t="s">
        <v>81</v>
      </c>
      <c r="C336" s="9"/>
      <c r="D336" s="9"/>
      <c r="E336" s="9"/>
      <c r="F336" s="9"/>
      <c r="G336" s="9"/>
      <c r="H336" s="9"/>
      <c r="I336" s="9"/>
      <c r="J336" s="9"/>
      <c r="K336" s="9"/>
      <c r="L336" s="9"/>
      <c r="M336" s="9"/>
      <c r="N336" s="9"/>
      <c r="O336" s="9"/>
      <c r="P336" s="9"/>
      <c r="Q336" s="9"/>
      <c r="R336" s="9"/>
      <c r="S336" s="9" t="s">
        <v>3789</v>
      </c>
      <c r="T336" s="9"/>
      <c r="U336" s="9" t="s">
        <v>85</v>
      </c>
      <c r="V336" s="9" t="s">
        <v>3790</v>
      </c>
      <c r="W336" s="9" t="s">
        <v>87</v>
      </c>
      <c r="X336" s="9" t="s">
        <v>3791</v>
      </c>
      <c r="Y336" s="9"/>
      <c r="Z336" s="9"/>
      <c r="AA336" s="9" t="s">
        <v>3793</v>
      </c>
      <c r="AB336" s="9" t="s">
        <v>3795</v>
      </c>
      <c r="AC336" s="9"/>
      <c r="AD336" s="9" t="s">
        <v>154</v>
      </c>
      <c r="AE336" s="9" t="s">
        <v>133</v>
      </c>
      <c r="AF336" s="9" t="s">
        <v>3797</v>
      </c>
      <c r="AG336" s="37"/>
      <c r="AH336" s="37"/>
      <c r="AI336" s="9"/>
      <c r="AJ336" s="9"/>
      <c r="AK336" s="9"/>
      <c r="AL336" s="9"/>
      <c r="AM336" s="9" t="s">
        <v>2652</v>
      </c>
      <c r="AN336" s="9"/>
      <c r="AO336" s="9" t="s">
        <v>2653</v>
      </c>
      <c r="AP336" s="9"/>
      <c r="AQ336" s="9"/>
      <c r="AR336" s="9"/>
      <c r="AS336" s="9"/>
      <c r="AT336" s="9" t="s">
        <v>3802</v>
      </c>
      <c r="AU336" s="9"/>
      <c r="AV336" s="9"/>
      <c r="AW336" s="9"/>
      <c r="AX336" s="9"/>
      <c r="AY336" s="9"/>
      <c r="AZ336" s="9"/>
      <c r="BA336" s="9"/>
      <c r="BB336" s="9"/>
      <c r="BC336" s="9"/>
      <c r="BD336" s="9"/>
    </row>
    <row r="337" ht="15.75" customHeight="1">
      <c r="A337" s="9" t="s">
        <v>133</v>
      </c>
      <c r="B337" s="9" t="s">
        <v>81</v>
      </c>
      <c r="C337" s="9"/>
      <c r="D337" s="9"/>
      <c r="E337" s="9"/>
      <c r="F337" s="9"/>
      <c r="G337" s="9"/>
      <c r="H337" s="9"/>
      <c r="I337" s="9"/>
      <c r="J337" s="9"/>
      <c r="K337" s="9"/>
      <c r="L337" s="9"/>
      <c r="M337" s="9"/>
      <c r="N337" s="9"/>
      <c r="O337" s="9"/>
      <c r="P337" s="9"/>
      <c r="Q337" s="9"/>
      <c r="R337" s="9"/>
      <c r="S337" s="9"/>
      <c r="T337" s="9"/>
      <c r="U337" s="9" t="s">
        <v>115</v>
      </c>
      <c r="V337" s="9" t="s">
        <v>3804</v>
      </c>
      <c r="W337" s="9" t="s">
        <v>3331</v>
      </c>
      <c r="X337" s="9"/>
      <c r="Y337" s="9"/>
      <c r="Z337" s="9"/>
      <c r="AA337" s="9" t="s">
        <v>3805</v>
      </c>
      <c r="AB337" s="9"/>
      <c r="AC337" s="9"/>
      <c r="AD337" s="9" t="s">
        <v>249</v>
      </c>
      <c r="AE337" s="9" t="s">
        <v>133</v>
      </c>
      <c r="AF337" s="9" t="s">
        <v>3806</v>
      </c>
      <c r="AG337" s="37"/>
      <c r="AH337" s="37"/>
      <c r="AI337" s="9"/>
      <c r="AJ337" s="9"/>
      <c r="AK337" s="9"/>
      <c r="AL337" s="9"/>
      <c r="AM337" s="9" t="s">
        <v>2631</v>
      </c>
      <c r="AN337" s="9"/>
      <c r="AO337" s="9" t="s">
        <v>2633</v>
      </c>
      <c r="AP337" s="9"/>
      <c r="AQ337" s="9"/>
      <c r="AR337" s="9" t="s">
        <v>3807</v>
      </c>
      <c r="AS337" s="9"/>
      <c r="AT337" s="9"/>
      <c r="AU337" s="9"/>
      <c r="AV337" s="9"/>
      <c r="AW337" s="9"/>
      <c r="AX337" s="9"/>
      <c r="AY337" s="9"/>
      <c r="AZ337" s="9"/>
      <c r="BA337" s="9"/>
      <c r="BB337" s="9"/>
      <c r="BC337" s="9"/>
      <c r="BD337" s="9"/>
    </row>
    <row r="338" ht="15.75" customHeight="1">
      <c r="A338" s="9" t="s">
        <v>133</v>
      </c>
      <c r="B338" s="9" t="s">
        <v>81</v>
      </c>
      <c r="C338" s="9"/>
      <c r="D338" s="9"/>
      <c r="E338" s="9"/>
      <c r="F338" s="9"/>
      <c r="G338" s="9"/>
      <c r="H338" s="9"/>
      <c r="I338" s="9"/>
      <c r="J338" s="9"/>
      <c r="K338" s="9"/>
      <c r="L338" s="9"/>
      <c r="M338" s="9"/>
      <c r="N338" s="9"/>
      <c r="O338" s="9"/>
      <c r="P338" s="9"/>
      <c r="Q338" s="9"/>
      <c r="R338" s="9"/>
      <c r="S338" s="9"/>
      <c r="T338" s="9"/>
      <c r="U338" s="9"/>
      <c r="V338" s="9" t="s">
        <v>3808</v>
      </c>
      <c r="W338" s="9" t="s">
        <v>2931</v>
      </c>
      <c r="X338" s="9"/>
      <c r="Y338" s="9"/>
      <c r="Z338" s="9"/>
      <c r="AA338" s="9" t="s">
        <v>3810</v>
      </c>
      <c r="AB338" s="9"/>
      <c r="AC338" s="9"/>
      <c r="AD338" s="9" t="s">
        <v>3811</v>
      </c>
      <c r="AE338" s="9" t="s">
        <v>133</v>
      </c>
      <c r="AF338" s="9" t="s">
        <v>3812</v>
      </c>
      <c r="AG338" s="37"/>
      <c r="AH338" s="37"/>
      <c r="AI338" s="9"/>
      <c r="AJ338" s="9"/>
      <c r="AK338" s="9"/>
      <c r="AL338" s="9"/>
      <c r="AM338" s="9" t="s">
        <v>2631</v>
      </c>
      <c r="AN338" s="9"/>
      <c r="AO338" s="9" t="s">
        <v>2633</v>
      </c>
      <c r="AP338" s="9"/>
      <c r="AQ338" s="9"/>
      <c r="AR338" s="9" t="s">
        <v>2942</v>
      </c>
      <c r="AS338" s="9"/>
      <c r="AT338" s="9"/>
      <c r="AU338" s="9"/>
      <c r="AV338" s="9"/>
      <c r="AW338" s="9"/>
      <c r="AX338" s="9"/>
      <c r="AY338" s="9"/>
      <c r="AZ338" s="9"/>
      <c r="BA338" s="9"/>
      <c r="BB338" s="9"/>
      <c r="BC338" s="9"/>
      <c r="BD338" s="9"/>
    </row>
    <row r="339" ht="15.75" customHeight="1">
      <c r="A339" s="9" t="s">
        <v>133</v>
      </c>
      <c r="B339" s="9" t="s">
        <v>81</v>
      </c>
      <c r="C339" s="9"/>
      <c r="D339" s="9"/>
      <c r="E339" s="9"/>
      <c r="F339" s="9"/>
      <c r="G339" s="9"/>
      <c r="H339" s="9"/>
      <c r="I339" s="9"/>
      <c r="J339" s="9"/>
      <c r="K339" s="9"/>
      <c r="L339" s="9"/>
      <c r="M339" s="9"/>
      <c r="N339" s="9"/>
      <c r="O339" s="9"/>
      <c r="P339" s="9"/>
      <c r="Q339" s="9"/>
      <c r="R339" s="9"/>
      <c r="S339" s="9" t="s">
        <v>3815</v>
      </c>
      <c r="T339" s="9"/>
      <c r="U339" s="9" t="s">
        <v>85</v>
      </c>
      <c r="V339" s="9" t="s">
        <v>3816</v>
      </c>
      <c r="W339" s="9" t="s">
        <v>3331</v>
      </c>
      <c r="X339" s="9"/>
      <c r="Y339" s="9"/>
      <c r="Z339" s="9"/>
      <c r="AA339" s="9" t="s">
        <v>3818</v>
      </c>
      <c r="AB339" s="9"/>
      <c r="AC339" s="9"/>
      <c r="AD339" s="9" t="s">
        <v>249</v>
      </c>
      <c r="AE339" s="9" t="s">
        <v>133</v>
      </c>
      <c r="AF339" s="9" t="s">
        <v>3806</v>
      </c>
      <c r="AG339" s="37"/>
      <c r="AH339" s="37"/>
      <c r="AI339" s="9"/>
      <c r="AJ339" s="9"/>
      <c r="AK339" s="9"/>
      <c r="AL339" s="9"/>
      <c r="AM339" s="9" t="s">
        <v>2631</v>
      </c>
      <c r="AN339" s="9"/>
      <c r="AO339" s="9" t="s">
        <v>2633</v>
      </c>
      <c r="AP339" s="9"/>
      <c r="AQ339" s="9"/>
      <c r="AR339" s="9" t="s">
        <v>3820</v>
      </c>
      <c r="AS339" s="9"/>
      <c r="AT339" s="9"/>
      <c r="AU339" s="9"/>
      <c r="AV339" s="9"/>
      <c r="AW339" s="9"/>
      <c r="AX339" s="9"/>
      <c r="AY339" s="9"/>
      <c r="AZ339" s="9"/>
      <c r="BA339" s="9"/>
      <c r="BB339" s="9"/>
      <c r="BC339" s="9"/>
      <c r="BD339" s="9"/>
    </row>
    <row r="340" ht="15.75" customHeight="1">
      <c r="A340" s="9" t="s">
        <v>133</v>
      </c>
      <c r="B340" s="9" t="s">
        <v>81</v>
      </c>
      <c r="C340" s="9"/>
      <c r="D340" s="9"/>
      <c r="E340" s="9"/>
      <c r="F340" s="9"/>
      <c r="G340" s="9"/>
      <c r="H340" s="9"/>
      <c r="I340" s="9"/>
      <c r="J340" s="9"/>
      <c r="K340" s="9"/>
      <c r="L340" s="9"/>
      <c r="M340" s="9"/>
      <c r="N340" s="9"/>
      <c r="O340" s="9"/>
      <c r="P340" s="9"/>
      <c r="Q340" s="9"/>
      <c r="R340" s="9"/>
      <c r="S340" s="9"/>
      <c r="T340" s="9"/>
      <c r="U340" s="9" t="s">
        <v>85</v>
      </c>
      <c r="V340" s="9" t="s">
        <v>3821</v>
      </c>
      <c r="W340" s="9" t="s">
        <v>3331</v>
      </c>
      <c r="X340" s="9" t="s">
        <v>3822</v>
      </c>
      <c r="Y340" s="9"/>
      <c r="Z340" s="9"/>
      <c r="AA340" s="9" t="s">
        <v>3823</v>
      </c>
      <c r="AB340" s="9"/>
      <c r="AC340" s="9"/>
      <c r="AD340" s="9" t="s">
        <v>154</v>
      </c>
      <c r="AE340" s="9" t="s">
        <v>133</v>
      </c>
      <c r="AF340" s="9" t="s">
        <v>3825</v>
      </c>
      <c r="AG340" s="37"/>
      <c r="AH340" s="37"/>
      <c r="AI340" s="9"/>
      <c r="AJ340" s="9"/>
      <c r="AK340" s="9"/>
      <c r="AL340" s="9"/>
      <c r="AM340" s="9" t="s">
        <v>2631</v>
      </c>
      <c r="AN340" s="9"/>
      <c r="AO340" s="9" t="s">
        <v>2633</v>
      </c>
      <c r="AP340" s="9"/>
      <c r="AQ340" s="9"/>
      <c r="AR340" s="9" t="s">
        <v>2942</v>
      </c>
      <c r="AS340" s="9"/>
      <c r="AT340" s="9"/>
      <c r="AU340" s="9"/>
      <c r="AV340" s="9"/>
      <c r="AW340" s="9"/>
      <c r="AX340" s="9"/>
      <c r="AY340" s="9"/>
      <c r="AZ340" s="9"/>
      <c r="BA340" s="9"/>
      <c r="BB340" s="9"/>
      <c r="BC340" s="9"/>
      <c r="BD340" s="9"/>
    </row>
    <row r="341" ht="15.75" customHeight="1">
      <c r="A341" s="9" t="s">
        <v>2424</v>
      </c>
      <c r="B341" s="9" t="s">
        <v>81</v>
      </c>
      <c r="C341" s="9"/>
      <c r="D341" s="9"/>
      <c r="E341" s="9"/>
      <c r="F341" s="9"/>
      <c r="G341" s="9"/>
      <c r="H341" s="9"/>
      <c r="I341" s="9"/>
      <c r="J341" s="9"/>
      <c r="K341" s="9"/>
      <c r="L341" s="9"/>
      <c r="M341" s="9"/>
      <c r="N341" s="9"/>
      <c r="O341" s="9"/>
      <c r="P341" s="9"/>
      <c r="Q341" s="9"/>
      <c r="R341" s="9"/>
      <c r="S341" s="9" t="s">
        <v>3830</v>
      </c>
      <c r="T341" s="9"/>
      <c r="U341" s="9" t="s">
        <v>115</v>
      </c>
      <c r="V341" s="9" t="s">
        <v>3831</v>
      </c>
      <c r="W341" s="9" t="s">
        <v>3331</v>
      </c>
      <c r="X341" s="9" t="s">
        <v>3832</v>
      </c>
      <c r="Y341" s="9"/>
      <c r="Z341" s="9"/>
      <c r="AA341" s="9" t="s">
        <v>3833</v>
      </c>
      <c r="AB341" s="9"/>
      <c r="AC341" s="9"/>
      <c r="AD341" s="9" t="s">
        <v>2432</v>
      </c>
      <c r="AE341" s="9" t="s">
        <v>2424</v>
      </c>
      <c r="AF341" s="9" t="s">
        <v>3834</v>
      </c>
      <c r="AG341" s="37"/>
      <c r="AH341" s="37"/>
      <c r="AI341" s="9"/>
      <c r="AJ341" s="9"/>
      <c r="AK341" s="9"/>
      <c r="AL341" s="9"/>
      <c r="AM341" s="9" t="s">
        <v>2631</v>
      </c>
      <c r="AN341" s="9"/>
      <c r="AO341" s="9" t="s">
        <v>2633</v>
      </c>
      <c r="AP341" s="9"/>
      <c r="AQ341" s="9" t="s">
        <v>2939</v>
      </c>
      <c r="AR341" s="9" t="s">
        <v>2942</v>
      </c>
      <c r="AS341" s="9" t="s">
        <v>3850</v>
      </c>
      <c r="AT341" s="9"/>
      <c r="AU341" s="9"/>
      <c r="AV341" s="9"/>
      <c r="AW341" s="9"/>
      <c r="AX341" s="9"/>
      <c r="AY341" s="9"/>
      <c r="AZ341" s="9"/>
      <c r="BA341" s="9"/>
      <c r="BB341" s="9"/>
      <c r="BC341" s="9"/>
      <c r="BD341" s="9"/>
    </row>
    <row r="342" ht="15.75" customHeight="1">
      <c r="A342" s="9" t="s">
        <v>271</v>
      </c>
      <c r="B342" s="9" t="s">
        <v>81</v>
      </c>
      <c r="C342" s="9"/>
      <c r="D342" s="9"/>
      <c r="E342" s="9"/>
      <c r="F342" s="9"/>
      <c r="G342" s="9"/>
      <c r="H342" s="9"/>
      <c r="I342" s="9"/>
      <c r="J342" s="9"/>
      <c r="K342" s="9"/>
      <c r="L342" s="9"/>
      <c r="M342" s="9"/>
      <c r="N342" s="9"/>
      <c r="O342" s="9"/>
      <c r="P342" s="9"/>
      <c r="Q342" s="9"/>
      <c r="R342" s="9"/>
      <c r="S342" s="9" t="s">
        <v>3851</v>
      </c>
      <c r="T342" s="9"/>
      <c r="U342" s="9" t="s">
        <v>85</v>
      </c>
      <c r="V342" s="9" t="s">
        <v>3852</v>
      </c>
      <c r="W342" s="9" t="s">
        <v>87</v>
      </c>
      <c r="X342" s="9" t="s">
        <v>3853</v>
      </c>
      <c r="Y342" s="9"/>
      <c r="Z342" s="9"/>
      <c r="AA342" s="9" t="s">
        <v>3854</v>
      </c>
      <c r="AB342" s="9"/>
      <c r="AC342" s="9"/>
      <c r="AD342" s="9" t="s">
        <v>3855</v>
      </c>
      <c r="AE342" s="9" t="s">
        <v>271</v>
      </c>
      <c r="AF342" s="9" t="s">
        <v>3856</v>
      </c>
      <c r="AG342" s="37"/>
      <c r="AH342" s="37"/>
      <c r="AI342" s="9"/>
      <c r="AJ342" s="9"/>
      <c r="AK342" s="9"/>
      <c r="AL342" s="9"/>
      <c r="AM342" s="9" t="s">
        <v>2652</v>
      </c>
      <c r="AN342" s="9"/>
      <c r="AO342" s="9" t="s">
        <v>2653</v>
      </c>
      <c r="AP342" s="9"/>
      <c r="AQ342" s="9"/>
      <c r="AR342" s="9"/>
      <c r="AS342" s="9"/>
      <c r="AT342" s="9"/>
      <c r="AU342" s="9"/>
      <c r="AV342" s="9"/>
      <c r="AW342" s="9"/>
      <c r="AX342" s="9"/>
      <c r="AY342" s="9"/>
      <c r="AZ342" s="9"/>
      <c r="BA342" s="9"/>
      <c r="BB342" s="9"/>
      <c r="BC342" s="9"/>
      <c r="BD342" s="9"/>
    </row>
    <row r="343" ht="15.75" customHeight="1">
      <c r="A343" s="9" t="s">
        <v>252</v>
      </c>
      <c r="B343" s="9" t="s">
        <v>81</v>
      </c>
      <c r="C343" s="9"/>
      <c r="D343" s="9"/>
      <c r="E343" s="9"/>
      <c r="F343" s="9"/>
      <c r="G343" s="9"/>
      <c r="H343" s="9"/>
      <c r="I343" s="9"/>
      <c r="J343" s="9"/>
      <c r="K343" s="9"/>
      <c r="L343" s="9"/>
      <c r="M343" s="9"/>
      <c r="N343" s="9"/>
      <c r="O343" s="9"/>
      <c r="P343" s="9"/>
      <c r="Q343" s="9"/>
      <c r="R343" s="9"/>
      <c r="S343" s="9" t="s">
        <v>3731</v>
      </c>
      <c r="T343" s="9"/>
      <c r="U343" s="9" t="s">
        <v>85</v>
      </c>
      <c r="V343" s="9" t="s">
        <v>3861</v>
      </c>
      <c r="W343" s="9" t="s">
        <v>87</v>
      </c>
      <c r="X343" s="9" t="s">
        <v>3862</v>
      </c>
      <c r="Y343" s="9"/>
      <c r="Z343" s="9"/>
      <c r="AA343" s="9" t="s">
        <v>3736</v>
      </c>
      <c r="AB343" s="9"/>
      <c r="AC343" s="9"/>
      <c r="AD343" s="9" t="s">
        <v>602</v>
      </c>
      <c r="AE343" s="9" t="s">
        <v>252</v>
      </c>
      <c r="AF343" s="9" t="s">
        <v>3361</v>
      </c>
      <c r="AG343" s="37"/>
      <c r="AH343" s="37"/>
      <c r="AI343" s="9"/>
      <c r="AJ343" s="9"/>
      <c r="AK343" s="9"/>
      <c r="AL343" s="9"/>
      <c r="AM343" s="9" t="s">
        <v>2652</v>
      </c>
      <c r="AN343" s="9"/>
      <c r="AO343" s="9" t="s">
        <v>2653</v>
      </c>
      <c r="AP343" s="9"/>
      <c r="AQ343" s="9"/>
      <c r="AR343" s="9"/>
      <c r="AS343" s="9"/>
      <c r="AT343" s="9"/>
      <c r="AU343" s="9"/>
      <c r="AV343" s="9"/>
      <c r="AW343" s="9"/>
      <c r="AX343" s="9"/>
      <c r="AY343" s="9"/>
      <c r="AZ343" s="9"/>
      <c r="BA343" s="9"/>
      <c r="BB343" s="9"/>
      <c r="BC343" s="9"/>
      <c r="BD343" s="9"/>
    </row>
    <row r="344" ht="15.75" customHeight="1">
      <c r="A344" s="9" t="s">
        <v>80</v>
      </c>
      <c r="B344" s="9" t="s">
        <v>81</v>
      </c>
      <c r="C344" s="9"/>
      <c r="D344" s="9"/>
      <c r="E344" s="9"/>
      <c r="F344" s="9"/>
      <c r="G344" s="9"/>
      <c r="H344" s="9"/>
      <c r="I344" s="9"/>
      <c r="J344" s="9"/>
      <c r="K344" s="9"/>
      <c r="L344" s="9"/>
      <c r="M344" s="9"/>
      <c r="N344" s="9"/>
      <c r="O344" s="9"/>
      <c r="P344" s="9"/>
      <c r="Q344" s="9"/>
      <c r="R344" s="9"/>
      <c r="S344" s="9" t="s">
        <v>436</v>
      </c>
      <c r="T344" s="9"/>
      <c r="U344" s="9" t="s">
        <v>115</v>
      </c>
      <c r="V344" s="9" t="s">
        <v>3868</v>
      </c>
      <c r="W344" s="9" t="s">
        <v>87</v>
      </c>
      <c r="X344" s="9" t="s">
        <v>3870</v>
      </c>
      <c r="Y344" s="9"/>
      <c r="Z344" s="9" t="s">
        <v>3871</v>
      </c>
      <c r="AA344" s="9" t="s">
        <v>3872</v>
      </c>
      <c r="AB344" s="9"/>
      <c r="AC344" s="9"/>
      <c r="AD344" s="9" t="s">
        <v>868</v>
      </c>
      <c r="AE344" s="9" t="s">
        <v>80</v>
      </c>
      <c r="AF344" s="9" t="s">
        <v>3873</v>
      </c>
      <c r="AG344" s="37"/>
      <c r="AH344" s="37"/>
      <c r="AI344" s="9"/>
      <c r="AJ344" s="9"/>
      <c r="AK344" s="9"/>
      <c r="AL344" s="9"/>
      <c r="AM344" s="9" t="s">
        <v>98</v>
      </c>
      <c r="AN344" s="9"/>
      <c r="AO344" s="9"/>
      <c r="AP344" s="9"/>
      <c r="AQ344" s="9"/>
      <c r="AR344" s="9"/>
      <c r="AS344" s="9"/>
      <c r="AT344" s="9"/>
      <c r="AU344" s="9"/>
      <c r="AV344" s="9"/>
      <c r="AW344" s="9"/>
      <c r="AX344" s="9"/>
      <c r="AY344" s="9"/>
      <c r="AZ344" s="9"/>
      <c r="BA344" s="9"/>
      <c r="BB344" s="9"/>
      <c r="BC344" s="9"/>
      <c r="BD344" s="9"/>
    </row>
    <row r="345" ht="15.75" customHeight="1">
      <c r="A345" s="9" t="s">
        <v>3874</v>
      </c>
      <c r="B345" s="9" t="s">
        <v>81</v>
      </c>
      <c r="C345" s="9"/>
      <c r="D345" s="9" t="s">
        <v>207</v>
      </c>
      <c r="E345" s="9"/>
      <c r="F345" s="9"/>
      <c r="G345" s="9"/>
      <c r="H345" s="9"/>
      <c r="I345" s="9"/>
      <c r="J345" s="9"/>
      <c r="K345" s="9"/>
      <c r="L345" s="9"/>
      <c r="M345" s="9"/>
      <c r="N345" s="9"/>
      <c r="O345" s="9"/>
      <c r="P345" s="9"/>
      <c r="Q345" s="9"/>
      <c r="R345" s="9"/>
      <c r="S345" s="9" t="s">
        <v>3876</v>
      </c>
      <c r="T345" s="9"/>
      <c r="U345" s="9"/>
      <c r="V345" s="9" t="s">
        <v>3877</v>
      </c>
      <c r="W345" s="9"/>
      <c r="X345" s="9" t="s">
        <v>3878</v>
      </c>
      <c r="Y345" s="9" t="s">
        <v>3879</v>
      </c>
      <c r="Z345" s="9"/>
      <c r="AA345" s="9" t="s">
        <v>3881</v>
      </c>
      <c r="AB345" s="9"/>
      <c r="AC345" s="9" t="s">
        <v>3884</v>
      </c>
      <c r="AD345" s="9" t="s">
        <v>3886</v>
      </c>
      <c r="AE345" s="9" t="s">
        <v>3874</v>
      </c>
      <c r="AF345" s="9" t="s">
        <v>3887</v>
      </c>
      <c r="AG345" s="37"/>
      <c r="AH345" s="37"/>
      <c r="AI345" s="9" t="s">
        <v>166</v>
      </c>
      <c r="AJ345" s="9"/>
      <c r="AK345" s="9"/>
      <c r="AL345" s="9"/>
      <c r="AM345" s="9" t="s">
        <v>98</v>
      </c>
      <c r="AN345" s="9"/>
      <c r="AO345" s="9" t="s">
        <v>2644</v>
      </c>
      <c r="AP345" s="9"/>
      <c r="AQ345" s="9"/>
      <c r="AR345" s="9"/>
      <c r="AS345" s="9"/>
      <c r="AT345" s="9"/>
      <c r="AU345" s="9"/>
      <c r="AV345" s="9"/>
      <c r="AW345" s="9"/>
      <c r="AX345" s="9"/>
      <c r="AY345" s="9"/>
      <c r="AZ345" s="9"/>
      <c r="BA345" s="9"/>
      <c r="BB345" s="9"/>
      <c r="BC345" s="9"/>
      <c r="BD345" s="9"/>
    </row>
    <row r="346" ht="15.75" customHeight="1">
      <c r="A346" s="9" t="s">
        <v>80</v>
      </c>
      <c r="B346" s="9" t="s">
        <v>81</v>
      </c>
      <c r="C346" s="9"/>
      <c r="D346" s="9"/>
      <c r="E346" s="9"/>
      <c r="F346" s="9"/>
      <c r="G346" s="9"/>
      <c r="H346" s="9"/>
      <c r="I346" s="9"/>
      <c r="J346" s="9"/>
      <c r="K346" s="9"/>
      <c r="L346" s="9"/>
      <c r="M346" s="9"/>
      <c r="N346" s="9"/>
      <c r="O346" s="9"/>
      <c r="P346" s="9"/>
      <c r="Q346" s="9"/>
      <c r="R346" s="9"/>
      <c r="S346" s="9"/>
      <c r="T346" s="9"/>
      <c r="U346" s="9" t="s">
        <v>115</v>
      </c>
      <c r="V346" s="9" t="s">
        <v>3889</v>
      </c>
      <c r="W346" s="9" t="s">
        <v>2649</v>
      </c>
      <c r="X346" s="9" t="s">
        <v>3891</v>
      </c>
      <c r="Y346" s="9"/>
      <c r="Z346" s="9"/>
      <c r="AA346" s="9" t="s">
        <v>3893</v>
      </c>
      <c r="AB346" s="9" t="s">
        <v>3894</v>
      </c>
      <c r="AC346" s="9"/>
      <c r="AD346" s="9" t="s">
        <v>451</v>
      </c>
      <c r="AE346" s="9" t="s">
        <v>80</v>
      </c>
      <c r="AF346" s="9" t="s">
        <v>3895</v>
      </c>
      <c r="AG346" s="37"/>
      <c r="AH346" s="37"/>
      <c r="AI346" s="9"/>
      <c r="AJ346" s="9"/>
      <c r="AK346" s="9"/>
      <c r="AL346" s="9"/>
      <c r="AM346" s="9" t="s">
        <v>2652</v>
      </c>
      <c r="AN346" s="9"/>
      <c r="AO346" s="9" t="s">
        <v>2653</v>
      </c>
      <c r="AP346" s="9"/>
      <c r="AQ346" s="9"/>
      <c r="AR346" s="9"/>
      <c r="AS346" s="9"/>
      <c r="AT346" s="9"/>
      <c r="AU346" s="9"/>
      <c r="AV346" s="9"/>
      <c r="AW346" s="9"/>
      <c r="AX346" s="9"/>
      <c r="AY346" s="9"/>
      <c r="AZ346" s="9"/>
      <c r="BA346" s="9"/>
      <c r="BB346" s="9"/>
      <c r="BC346" s="9"/>
      <c r="BD346" s="9"/>
    </row>
    <row r="347" ht="15.75" customHeight="1">
      <c r="A347" s="9" t="s">
        <v>133</v>
      </c>
      <c r="B347" s="9" t="s">
        <v>81</v>
      </c>
      <c r="C347" s="9"/>
      <c r="D347" s="9"/>
      <c r="E347" s="9"/>
      <c r="F347" s="9"/>
      <c r="G347" s="9" t="s">
        <v>10</v>
      </c>
      <c r="H347" s="9"/>
      <c r="I347" s="9"/>
      <c r="J347" s="9"/>
      <c r="K347" s="9"/>
      <c r="L347" s="9"/>
      <c r="M347" s="9"/>
      <c r="N347" s="9"/>
      <c r="O347" s="9"/>
      <c r="P347" s="9"/>
      <c r="Q347" s="9"/>
      <c r="R347" s="9"/>
      <c r="S347" s="9" t="s">
        <v>3897</v>
      </c>
      <c r="T347" s="9"/>
      <c r="U347" s="9"/>
      <c r="V347" s="9" t="s">
        <v>3898</v>
      </c>
      <c r="W347" s="9" t="s">
        <v>87</v>
      </c>
      <c r="X347" s="9" t="s">
        <v>3899</v>
      </c>
      <c r="Y347" s="9"/>
      <c r="Z347" s="9" t="s">
        <v>3900</v>
      </c>
      <c r="AA347" s="9"/>
      <c r="AB347" s="9"/>
      <c r="AC347" s="9" t="s">
        <v>3906</v>
      </c>
      <c r="AD347" s="9" t="s">
        <v>154</v>
      </c>
      <c r="AE347" s="9" t="s">
        <v>133</v>
      </c>
      <c r="AF347" s="9" t="s">
        <v>3909</v>
      </c>
      <c r="AG347" s="37"/>
      <c r="AH347" s="37"/>
      <c r="AI347" s="9" t="s">
        <v>3910</v>
      </c>
      <c r="AJ347" s="9"/>
      <c r="AK347" s="9"/>
      <c r="AL347" s="9"/>
      <c r="AM347" s="9" t="s">
        <v>98</v>
      </c>
      <c r="AN347" s="9"/>
      <c r="AO347" s="9" t="s">
        <v>2644</v>
      </c>
      <c r="AP347" s="9"/>
      <c r="AQ347" s="9"/>
      <c r="AR347" s="9"/>
      <c r="AS347" s="9"/>
      <c r="AT347" s="9" t="s">
        <v>3924</v>
      </c>
      <c r="AU347" s="9"/>
      <c r="AV347" s="9"/>
      <c r="AW347" s="9"/>
      <c r="AX347" s="9"/>
      <c r="AY347" s="9"/>
      <c r="AZ347" s="9"/>
      <c r="BA347" s="9"/>
      <c r="BB347" s="9"/>
      <c r="BC347" s="9"/>
      <c r="BD347" s="9"/>
    </row>
    <row r="348" ht="15.75" customHeight="1">
      <c r="A348" s="9" t="s">
        <v>271</v>
      </c>
      <c r="B348" s="9" t="s">
        <v>81</v>
      </c>
      <c r="C348" s="9"/>
      <c r="D348" s="9"/>
      <c r="E348" s="9"/>
      <c r="F348" s="9"/>
      <c r="G348" s="9"/>
      <c r="H348" s="9"/>
      <c r="I348" s="9"/>
      <c r="J348" s="9"/>
      <c r="K348" s="9"/>
      <c r="L348" s="9"/>
      <c r="M348" s="9"/>
      <c r="N348" s="9"/>
      <c r="O348" s="9"/>
      <c r="P348" s="9"/>
      <c r="Q348" s="9"/>
      <c r="R348" s="9"/>
      <c r="S348" s="9"/>
      <c r="T348" s="9"/>
      <c r="U348" s="9" t="s">
        <v>85</v>
      </c>
      <c r="V348" s="9" t="s">
        <v>3925</v>
      </c>
      <c r="W348" s="9" t="s">
        <v>560</v>
      </c>
      <c r="X348" s="9" t="s">
        <v>3926</v>
      </c>
      <c r="Y348" s="9"/>
      <c r="Z348" s="9" t="s">
        <v>3927</v>
      </c>
      <c r="AA348" s="9" t="s">
        <v>3928</v>
      </c>
      <c r="AB348" s="9"/>
      <c r="AC348" s="9"/>
      <c r="AD348" s="9" t="s">
        <v>3929</v>
      </c>
      <c r="AE348" s="9" t="s">
        <v>271</v>
      </c>
      <c r="AF348" s="9" t="s">
        <v>3930</v>
      </c>
      <c r="AG348" s="37"/>
      <c r="AH348" s="37"/>
      <c r="AI348" s="9"/>
      <c r="AJ348" s="9"/>
      <c r="AK348" s="9"/>
      <c r="AL348" s="9"/>
      <c r="AM348" s="9" t="s">
        <v>2631</v>
      </c>
      <c r="AN348" s="9"/>
      <c r="AO348" s="9" t="s">
        <v>2633</v>
      </c>
      <c r="AP348" s="9"/>
      <c r="AQ348" s="9"/>
      <c r="AR348" s="9" t="s">
        <v>2634</v>
      </c>
      <c r="AS348" s="9" t="s">
        <v>3931</v>
      </c>
      <c r="AT348" s="9"/>
      <c r="AU348" s="9"/>
      <c r="AV348" s="9"/>
      <c r="AW348" s="9"/>
      <c r="AX348" s="9"/>
      <c r="AY348" s="9"/>
      <c r="AZ348" s="9"/>
      <c r="BA348" s="9"/>
      <c r="BB348" s="9"/>
      <c r="BC348" s="9"/>
      <c r="BD348" s="9"/>
    </row>
    <row r="349" ht="15.75" customHeight="1">
      <c r="A349" s="9" t="s">
        <v>252</v>
      </c>
      <c r="B349" s="9" t="s">
        <v>81</v>
      </c>
      <c r="C349" s="9"/>
      <c r="D349" s="9"/>
      <c r="E349" s="9"/>
      <c r="F349" s="9"/>
      <c r="G349" s="9"/>
      <c r="H349" s="9"/>
      <c r="I349" s="9"/>
      <c r="J349" s="9"/>
      <c r="K349" s="9"/>
      <c r="L349" s="9"/>
      <c r="M349" s="9"/>
      <c r="N349" s="9"/>
      <c r="O349" s="9"/>
      <c r="P349" s="9"/>
      <c r="Q349" s="9"/>
      <c r="R349" s="9"/>
      <c r="S349" s="9"/>
      <c r="T349" s="9"/>
      <c r="U349" s="9" t="s">
        <v>85</v>
      </c>
      <c r="V349" s="9" t="s">
        <v>3934</v>
      </c>
      <c r="W349" s="9" t="s">
        <v>560</v>
      </c>
      <c r="X349" s="9" t="s">
        <v>3935</v>
      </c>
      <c r="Y349" s="9" t="s">
        <v>3936</v>
      </c>
      <c r="Z349" s="9"/>
      <c r="AA349" s="9" t="s">
        <v>3937</v>
      </c>
      <c r="AB349" s="9" t="s">
        <v>3938</v>
      </c>
      <c r="AC349" s="9" t="s">
        <v>3940</v>
      </c>
      <c r="AD349" s="9" t="s">
        <v>602</v>
      </c>
      <c r="AE349" s="9" t="s">
        <v>252</v>
      </c>
      <c r="AF349" s="9" t="s">
        <v>3941</v>
      </c>
      <c r="AG349" s="37"/>
      <c r="AH349" s="37"/>
      <c r="AI349" s="9"/>
      <c r="AJ349" s="9"/>
      <c r="AK349" s="9"/>
      <c r="AL349" s="9"/>
      <c r="AM349" s="9" t="s">
        <v>2631</v>
      </c>
      <c r="AN349" s="9"/>
      <c r="AO349" s="9" t="s">
        <v>2633</v>
      </c>
      <c r="AP349" s="9"/>
      <c r="AQ349" s="9"/>
      <c r="AR349" s="9" t="s">
        <v>2634</v>
      </c>
      <c r="AS349" s="9"/>
      <c r="AT349" s="9"/>
      <c r="AU349" s="9"/>
      <c r="AV349" s="9"/>
      <c r="AW349" s="9"/>
      <c r="AX349" s="9"/>
      <c r="AY349" s="9"/>
      <c r="AZ349" s="9"/>
      <c r="BA349" s="9"/>
      <c r="BB349" s="9"/>
      <c r="BC349" s="9"/>
      <c r="BD349" s="9"/>
    </row>
    <row r="350" ht="15.75" customHeight="1">
      <c r="A350" s="9" t="s">
        <v>80</v>
      </c>
      <c r="B350" s="9" t="s">
        <v>81</v>
      </c>
      <c r="C350" s="9"/>
      <c r="D350" s="9"/>
      <c r="E350" s="9"/>
      <c r="F350" s="9"/>
      <c r="G350" s="9"/>
      <c r="H350" s="9"/>
      <c r="I350" s="9"/>
      <c r="J350" s="9"/>
      <c r="K350" s="9"/>
      <c r="L350" s="9"/>
      <c r="M350" s="9"/>
      <c r="N350" s="9"/>
      <c r="O350" s="9"/>
      <c r="P350" s="9"/>
      <c r="Q350" s="9"/>
      <c r="R350" s="9"/>
      <c r="S350" s="9"/>
      <c r="T350" s="9"/>
      <c r="U350" s="9" t="s">
        <v>85</v>
      </c>
      <c r="V350" s="9" t="s">
        <v>3947</v>
      </c>
      <c r="W350" s="9" t="s">
        <v>87</v>
      </c>
      <c r="X350" s="9" t="s">
        <v>3948</v>
      </c>
      <c r="Y350" s="9"/>
      <c r="Z350" s="9"/>
      <c r="AA350" s="9" t="s">
        <v>3950</v>
      </c>
      <c r="AB350" s="9"/>
      <c r="AC350" s="9" t="s">
        <v>3951</v>
      </c>
      <c r="AD350" s="9" t="s">
        <v>3955</v>
      </c>
      <c r="AE350" s="9" t="s">
        <v>80</v>
      </c>
      <c r="AF350" s="9" t="s">
        <v>3963</v>
      </c>
      <c r="AG350" s="37"/>
      <c r="AH350" s="37"/>
      <c r="AI350" s="9"/>
      <c r="AJ350" s="9"/>
      <c r="AK350" s="9"/>
      <c r="AL350" s="9"/>
      <c r="AM350" s="9" t="s">
        <v>2652</v>
      </c>
      <c r="AN350" s="9"/>
      <c r="AO350" s="9" t="s">
        <v>2653</v>
      </c>
      <c r="AP350" s="9"/>
      <c r="AQ350" s="9"/>
      <c r="AR350" s="9"/>
      <c r="AS350" s="9"/>
      <c r="AT350" s="9"/>
      <c r="AU350" s="9"/>
      <c r="AV350" s="9"/>
      <c r="AW350" s="9"/>
      <c r="AX350" s="9"/>
      <c r="AY350" s="9"/>
      <c r="AZ350" s="9"/>
      <c r="BA350" s="9"/>
      <c r="BB350" s="9"/>
      <c r="BC350" s="9"/>
      <c r="BD350" s="9"/>
    </row>
    <row r="351" ht="15.75" customHeight="1">
      <c r="A351" s="9" t="s">
        <v>605</v>
      </c>
      <c r="B351" s="9" t="s">
        <v>81</v>
      </c>
      <c r="C351" s="9"/>
      <c r="D351" s="9"/>
      <c r="E351" s="9"/>
      <c r="F351" s="9"/>
      <c r="G351" s="9"/>
      <c r="H351" s="9"/>
      <c r="I351" s="9"/>
      <c r="J351" s="9"/>
      <c r="K351" s="9"/>
      <c r="L351" s="9"/>
      <c r="M351" s="9"/>
      <c r="N351" s="9"/>
      <c r="O351" s="9"/>
      <c r="P351" s="9"/>
      <c r="Q351" s="9"/>
      <c r="R351" s="9"/>
      <c r="S351" s="9" t="s">
        <v>3971</v>
      </c>
      <c r="T351" s="9"/>
      <c r="U351" s="9"/>
      <c r="V351" s="9" t="s">
        <v>3972</v>
      </c>
      <c r="W351" s="9" t="s">
        <v>3973</v>
      </c>
      <c r="X351" s="9" t="s">
        <v>3974</v>
      </c>
      <c r="Y351" s="9" t="s">
        <v>3975</v>
      </c>
      <c r="Z351" s="9" t="s">
        <v>3976</v>
      </c>
      <c r="AA351" s="9" t="s">
        <v>3978</v>
      </c>
      <c r="AB351" s="9"/>
      <c r="AC351" s="9"/>
      <c r="AD351" s="9" t="s">
        <v>1669</v>
      </c>
      <c r="AE351" s="9" t="s">
        <v>605</v>
      </c>
      <c r="AF351" s="9" t="s">
        <v>3980</v>
      </c>
      <c r="AG351" s="37"/>
      <c r="AH351" s="37"/>
      <c r="AI351" s="9"/>
      <c r="AJ351" s="9"/>
      <c r="AK351" s="9"/>
      <c r="AL351" s="9"/>
      <c r="AM351" s="9" t="s">
        <v>2631</v>
      </c>
      <c r="AN351" s="9"/>
      <c r="AO351" s="9" t="s">
        <v>2633</v>
      </c>
      <c r="AP351" s="9"/>
      <c r="AQ351" s="9"/>
      <c r="AR351" s="9" t="s">
        <v>2942</v>
      </c>
      <c r="AS351" s="9" t="s">
        <v>3981</v>
      </c>
      <c r="AT351" s="9"/>
      <c r="AU351" s="9"/>
      <c r="AV351" s="9"/>
      <c r="AW351" s="9"/>
      <c r="AX351" s="9"/>
      <c r="AY351" s="9"/>
      <c r="AZ351" s="9"/>
      <c r="BA351" s="9"/>
      <c r="BB351" s="9"/>
      <c r="BC351" s="9"/>
      <c r="BD351" s="9"/>
    </row>
    <row r="352" ht="15.75" customHeight="1">
      <c r="A352" s="9" t="s">
        <v>168</v>
      </c>
      <c r="B352" s="9" t="s">
        <v>81</v>
      </c>
      <c r="C352" s="9"/>
      <c r="D352" s="9"/>
      <c r="E352" s="9"/>
      <c r="F352" s="9"/>
      <c r="G352" s="9"/>
      <c r="H352" s="9"/>
      <c r="I352" s="9"/>
      <c r="J352" s="9"/>
      <c r="K352" s="9"/>
      <c r="L352" s="9"/>
      <c r="M352" s="9"/>
      <c r="N352" s="9"/>
      <c r="O352" s="9"/>
      <c r="P352" s="9"/>
      <c r="Q352" s="9"/>
      <c r="R352" s="9"/>
      <c r="S352" s="9" t="s">
        <v>3983</v>
      </c>
      <c r="T352" s="9"/>
      <c r="U352" s="9" t="s">
        <v>85</v>
      </c>
      <c r="V352" s="9" t="s">
        <v>3984</v>
      </c>
      <c r="W352" s="9" t="s">
        <v>87</v>
      </c>
      <c r="X352" s="9" t="s">
        <v>3986</v>
      </c>
      <c r="Y352" s="9"/>
      <c r="Z352" s="9" t="s">
        <v>3987</v>
      </c>
      <c r="AA352" s="9" t="s">
        <v>3988</v>
      </c>
      <c r="AB352" s="9"/>
      <c r="AC352" s="9"/>
      <c r="AD352" s="9" t="s">
        <v>177</v>
      </c>
      <c r="AE352" s="9" t="s">
        <v>168</v>
      </c>
      <c r="AF352" s="9" t="s">
        <v>973</v>
      </c>
      <c r="AG352" s="37"/>
      <c r="AH352" s="37"/>
      <c r="AI352" s="9"/>
      <c r="AJ352" s="9"/>
      <c r="AK352" s="9"/>
      <c r="AL352" s="9"/>
      <c r="AM352" s="9" t="s">
        <v>2652</v>
      </c>
      <c r="AN352" s="9"/>
      <c r="AO352" s="9" t="s">
        <v>2653</v>
      </c>
      <c r="AP352" s="9"/>
      <c r="AQ352" s="9"/>
      <c r="AR352" s="9"/>
      <c r="AS352" s="9"/>
      <c r="AT352" s="9"/>
      <c r="AU352" s="9"/>
      <c r="AV352" s="9"/>
      <c r="AW352" s="9"/>
      <c r="AX352" s="9"/>
      <c r="AY352" s="9"/>
      <c r="AZ352" s="9"/>
      <c r="BA352" s="9"/>
      <c r="BB352" s="9"/>
      <c r="BC352" s="9"/>
      <c r="BD352" s="9"/>
    </row>
    <row r="353" ht="15.75" customHeight="1">
      <c r="A353" s="9" t="s">
        <v>3992</v>
      </c>
      <c r="B353" s="9" t="s">
        <v>81</v>
      </c>
      <c r="C353" s="9"/>
      <c r="D353" s="9"/>
      <c r="E353" s="9"/>
      <c r="F353" s="9"/>
      <c r="G353" s="9"/>
      <c r="H353" s="9"/>
      <c r="I353" s="9"/>
      <c r="J353" s="9"/>
      <c r="K353" s="9"/>
      <c r="L353" s="9"/>
      <c r="M353" s="9"/>
      <c r="N353" s="9"/>
      <c r="O353" s="9"/>
      <c r="P353" s="9"/>
      <c r="Q353" s="9"/>
      <c r="R353" s="9"/>
      <c r="S353" s="9"/>
      <c r="T353" s="9"/>
      <c r="U353" s="9" t="s">
        <v>85</v>
      </c>
      <c r="V353" s="9" t="s">
        <v>3994</v>
      </c>
      <c r="W353" s="9"/>
      <c r="X353" s="9" t="s">
        <v>3995</v>
      </c>
      <c r="Y353" s="9"/>
      <c r="Z353" s="9" t="s">
        <v>3996</v>
      </c>
      <c r="AA353" s="9" t="s">
        <v>3997</v>
      </c>
      <c r="AB353" s="9"/>
      <c r="AC353" s="9"/>
      <c r="AD353" s="9" t="s">
        <v>3998</v>
      </c>
      <c r="AE353" s="9" t="s">
        <v>3992</v>
      </c>
      <c r="AF353" s="9" t="s">
        <v>4000</v>
      </c>
      <c r="AG353" s="37"/>
      <c r="AH353" s="37"/>
      <c r="AI353" s="9"/>
      <c r="AJ353" s="9"/>
      <c r="AK353" s="9"/>
      <c r="AL353" s="9"/>
      <c r="AM353" s="9" t="s">
        <v>2652</v>
      </c>
      <c r="AN353" s="9"/>
      <c r="AO353" s="9" t="s">
        <v>2653</v>
      </c>
      <c r="AP353" s="9"/>
      <c r="AQ353" s="9"/>
      <c r="AR353" s="9"/>
      <c r="AS353" s="9"/>
      <c r="AT353" s="9"/>
      <c r="AU353" s="9"/>
      <c r="AV353" s="9"/>
      <c r="AW353" s="9"/>
      <c r="AX353" s="9"/>
      <c r="AY353" s="9"/>
      <c r="AZ353" s="9"/>
      <c r="BA353" s="9"/>
      <c r="BB353" s="9"/>
      <c r="BC353" s="9"/>
      <c r="BD353" s="9"/>
    </row>
    <row r="354" ht="15.75" customHeight="1">
      <c r="A354" s="9" t="s">
        <v>156</v>
      </c>
      <c r="B354" s="9" t="s">
        <v>81</v>
      </c>
      <c r="C354" s="9"/>
      <c r="D354" s="9" t="s">
        <v>207</v>
      </c>
      <c r="E354" s="9"/>
      <c r="F354" s="9"/>
      <c r="G354" s="9"/>
      <c r="H354" s="9"/>
      <c r="I354" s="9"/>
      <c r="J354" s="9"/>
      <c r="K354" s="9"/>
      <c r="L354" s="9"/>
      <c r="M354" s="9"/>
      <c r="N354" s="9"/>
      <c r="O354" s="9"/>
      <c r="P354" s="9"/>
      <c r="Q354" s="9"/>
      <c r="R354" s="9"/>
      <c r="S354" s="9" t="s">
        <v>4005</v>
      </c>
      <c r="T354" s="9"/>
      <c r="U354" s="9" t="s">
        <v>85</v>
      </c>
      <c r="V354" s="9" t="s">
        <v>4006</v>
      </c>
      <c r="W354" s="9" t="s">
        <v>2649</v>
      </c>
      <c r="X354" s="9" t="s">
        <v>4007</v>
      </c>
      <c r="Y354" s="9" t="s">
        <v>4008</v>
      </c>
      <c r="Z354" s="9" t="s">
        <v>4009</v>
      </c>
      <c r="AA354" s="9" t="s">
        <v>4010</v>
      </c>
      <c r="AB354" s="9"/>
      <c r="AC354" s="9"/>
      <c r="AD354" s="9" t="s">
        <v>163</v>
      </c>
      <c r="AE354" s="9" t="s">
        <v>156</v>
      </c>
      <c r="AF354" s="9" t="s">
        <v>4011</v>
      </c>
      <c r="AG354" s="37"/>
      <c r="AH354" s="37"/>
      <c r="AI354" s="9"/>
      <c r="AJ354" s="9"/>
      <c r="AK354" s="9"/>
      <c r="AL354" s="9"/>
      <c r="AM354" s="9" t="s">
        <v>98</v>
      </c>
      <c r="AN354" s="9"/>
      <c r="AO354" s="9" t="s">
        <v>2644</v>
      </c>
      <c r="AP354" s="9"/>
      <c r="AQ354" s="9"/>
      <c r="AR354" s="9"/>
      <c r="AS354" s="9"/>
      <c r="AT354" s="9"/>
      <c r="AU354" s="9"/>
      <c r="AV354" s="9"/>
      <c r="AW354" s="9"/>
      <c r="AX354" s="9"/>
      <c r="AY354" s="9"/>
      <c r="AZ354" s="9"/>
      <c r="BA354" s="9"/>
      <c r="BB354" s="9"/>
      <c r="BC354" s="9"/>
      <c r="BD354" s="9"/>
    </row>
    <row r="355" ht="15.75" customHeight="1">
      <c r="A355" s="9" t="s">
        <v>261</v>
      </c>
      <c r="B355" s="9" t="s">
        <v>81</v>
      </c>
      <c r="C355" s="9"/>
      <c r="D355" s="9"/>
      <c r="E355" s="9"/>
      <c r="F355" s="9"/>
      <c r="G355" s="9"/>
      <c r="H355" s="9"/>
      <c r="I355" s="9"/>
      <c r="J355" s="9"/>
      <c r="K355" s="9"/>
      <c r="L355" s="9"/>
      <c r="M355" s="9"/>
      <c r="N355" s="9"/>
      <c r="O355" s="9"/>
      <c r="P355" s="9"/>
      <c r="Q355" s="9"/>
      <c r="R355" s="9"/>
      <c r="S355" s="9"/>
      <c r="T355" s="9"/>
      <c r="U355" s="9" t="s">
        <v>85</v>
      </c>
      <c r="V355" s="9" t="s">
        <v>4014</v>
      </c>
      <c r="W355" s="9" t="s">
        <v>4018</v>
      </c>
      <c r="X355" s="9" t="s">
        <v>4019</v>
      </c>
      <c r="Y355" s="9"/>
      <c r="Z355" s="9" t="s">
        <v>4020</v>
      </c>
      <c r="AA355" s="9" t="s">
        <v>4023</v>
      </c>
      <c r="AB355" s="9"/>
      <c r="AC355" s="9"/>
      <c r="AD355" s="9" t="s">
        <v>4024</v>
      </c>
      <c r="AE355" s="9" t="s">
        <v>261</v>
      </c>
      <c r="AF355" s="9" t="s">
        <v>4025</v>
      </c>
      <c r="AG355" s="37"/>
      <c r="AH355" s="37"/>
      <c r="AI355" s="9"/>
      <c r="AJ355" s="9"/>
      <c r="AK355" s="9"/>
      <c r="AL355" s="9"/>
      <c r="AM355" s="9" t="s">
        <v>2631</v>
      </c>
      <c r="AN355" s="9"/>
      <c r="AO355" s="9" t="s">
        <v>2633</v>
      </c>
      <c r="AP355" s="9"/>
      <c r="AQ355" s="9"/>
      <c r="AR355" s="9" t="s">
        <v>2634</v>
      </c>
      <c r="AS355" s="9"/>
      <c r="AT355" s="9"/>
      <c r="AU355" s="9"/>
      <c r="AV355" s="9"/>
      <c r="AW355" s="9"/>
      <c r="AX355" s="9"/>
      <c r="AY355" s="9"/>
      <c r="AZ355" s="9"/>
      <c r="BA355" s="9"/>
      <c r="BB355" s="9"/>
      <c r="BC355" s="9"/>
      <c r="BD355" s="9"/>
    </row>
    <row r="356" ht="15.75" customHeight="1">
      <c r="A356" s="9" t="s">
        <v>280</v>
      </c>
      <c r="B356" s="9" t="s">
        <v>81</v>
      </c>
      <c r="C356" s="9"/>
      <c r="D356" s="9"/>
      <c r="E356" s="9"/>
      <c r="F356" s="9" t="s">
        <v>169</v>
      </c>
      <c r="G356" s="9"/>
      <c r="H356" s="9"/>
      <c r="I356" s="9"/>
      <c r="J356" s="9"/>
      <c r="K356" s="9"/>
      <c r="L356" s="9"/>
      <c r="M356" s="9"/>
      <c r="N356" s="9"/>
      <c r="O356" s="9"/>
      <c r="P356" s="9"/>
      <c r="Q356" s="9"/>
      <c r="R356" s="9"/>
      <c r="S356" s="9" t="s">
        <v>4028</v>
      </c>
      <c r="T356" s="9"/>
      <c r="U356" s="9"/>
      <c r="V356" s="9" t="s">
        <v>4029</v>
      </c>
      <c r="W356" s="9"/>
      <c r="X356" s="9"/>
      <c r="Y356" s="9"/>
      <c r="Z356" s="9"/>
      <c r="AA356" s="9" t="s">
        <v>4030</v>
      </c>
      <c r="AB356" s="9"/>
      <c r="AC356" s="9"/>
      <c r="AD356" s="9" t="s">
        <v>354</v>
      </c>
      <c r="AE356" s="9" t="s">
        <v>280</v>
      </c>
      <c r="AF356" s="9" t="s">
        <v>395</v>
      </c>
      <c r="AG356" s="37"/>
      <c r="AH356" s="37"/>
      <c r="AI356" s="9"/>
      <c r="AJ356" s="9"/>
      <c r="AK356" s="9"/>
      <c r="AL356" s="9"/>
      <c r="AM356" s="9" t="s">
        <v>98</v>
      </c>
      <c r="AN356" s="9"/>
      <c r="AO356" s="9" t="s">
        <v>2644</v>
      </c>
      <c r="AP356" s="9"/>
      <c r="AQ356" s="9"/>
      <c r="AR356" s="9"/>
      <c r="AS356" s="9"/>
      <c r="AT356" s="9" t="s">
        <v>4031</v>
      </c>
      <c r="AU356" s="9"/>
      <c r="AV356" s="9"/>
      <c r="AW356" s="9"/>
      <c r="AX356" s="9"/>
      <c r="AY356" s="9"/>
      <c r="AZ356" s="9"/>
      <c r="BA356" s="9"/>
      <c r="BB356" s="9"/>
      <c r="BC356" s="9"/>
      <c r="BD356" s="9"/>
    </row>
    <row r="357" ht="15.75" customHeight="1">
      <c r="A357" s="9" t="s">
        <v>99</v>
      </c>
      <c r="B357" s="9" t="s">
        <v>81</v>
      </c>
      <c r="C357" s="9"/>
      <c r="D357" s="9"/>
      <c r="E357" s="9"/>
      <c r="F357" s="9" t="s">
        <v>169</v>
      </c>
      <c r="G357" s="9"/>
      <c r="H357" s="9"/>
      <c r="I357" s="9"/>
      <c r="J357" s="9"/>
      <c r="K357" s="9"/>
      <c r="L357" s="9"/>
      <c r="M357" s="9"/>
      <c r="N357" s="9"/>
      <c r="O357" s="9"/>
      <c r="P357" s="9"/>
      <c r="Q357" s="9"/>
      <c r="R357" s="9"/>
      <c r="S357" s="9" t="s">
        <v>4033</v>
      </c>
      <c r="T357" s="9"/>
      <c r="U357" s="9" t="s">
        <v>85</v>
      </c>
      <c r="V357" s="9" t="s">
        <v>4034</v>
      </c>
      <c r="W357" s="9"/>
      <c r="X357" s="9" t="s">
        <v>4036</v>
      </c>
      <c r="Y357" s="9"/>
      <c r="Z357" s="9"/>
      <c r="AA357" s="9" t="s">
        <v>4038</v>
      </c>
      <c r="AB357" s="9" t="s">
        <v>4040</v>
      </c>
      <c r="AC357" s="9"/>
      <c r="AD357" s="9" t="s">
        <v>2222</v>
      </c>
      <c r="AE357" s="9" t="s">
        <v>99</v>
      </c>
      <c r="AF357" s="9" t="s">
        <v>4041</v>
      </c>
      <c r="AG357" s="37"/>
      <c r="AH357" s="37"/>
      <c r="AI357" s="9"/>
      <c r="AJ357" s="9"/>
      <c r="AK357" s="9"/>
      <c r="AL357" s="9"/>
      <c r="AM357" s="9" t="s">
        <v>98</v>
      </c>
      <c r="AN357" s="9"/>
      <c r="AO357" s="9" t="s">
        <v>2644</v>
      </c>
      <c r="AP357" s="9"/>
      <c r="AQ357" s="9"/>
      <c r="AR357" s="9"/>
      <c r="AS357" s="9"/>
      <c r="AT357" s="9"/>
      <c r="AU357" s="9"/>
      <c r="AV357" s="9"/>
      <c r="AW357" s="9"/>
      <c r="AX357" s="9"/>
      <c r="AY357" s="9"/>
      <c r="AZ357" s="9"/>
      <c r="BA357" s="9"/>
      <c r="BB357" s="9"/>
      <c r="BC357" s="9"/>
      <c r="BD357" s="9"/>
    </row>
    <row r="358" ht="15.75" customHeight="1">
      <c r="A358" s="9" t="s">
        <v>337</v>
      </c>
      <c r="B358" s="9" t="s">
        <v>81</v>
      </c>
      <c r="C358" s="9"/>
      <c r="D358" s="9" t="s">
        <v>207</v>
      </c>
      <c r="E358" s="9"/>
      <c r="F358" s="9"/>
      <c r="G358" s="9"/>
      <c r="H358" s="9"/>
      <c r="I358" s="9"/>
      <c r="J358" s="9"/>
      <c r="K358" s="9"/>
      <c r="L358" s="9"/>
      <c r="M358" s="9"/>
      <c r="N358" s="9"/>
      <c r="O358" s="9"/>
      <c r="P358" s="9"/>
      <c r="Q358" s="9"/>
      <c r="R358" s="9"/>
      <c r="S358" s="9" t="s">
        <v>4054</v>
      </c>
      <c r="T358" s="9"/>
      <c r="U358" s="9" t="s">
        <v>85</v>
      </c>
      <c r="V358" s="9" t="s">
        <v>4055</v>
      </c>
      <c r="W358" s="9"/>
      <c r="X358" s="9" t="s">
        <v>4056</v>
      </c>
      <c r="Y358" s="9" t="s">
        <v>4057</v>
      </c>
      <c r="Z358" s="9" t="s">
        <v>4058</v>
      </c>
      <c r="AA358" s="9" t="s">
        <v>4059</v>
      </c>
      <c r="AB358" s="9" t="s">
        <v>4060</v>
      </c>
      <c r="AC358" s="9" t="s">
        <v>4061</v>
      </c>
      <c r="AD358" s="9" t="s">
        <v>404</v>
      </c>
      <c r="AE358" s="9" t="s">
        <v>337</v>
      </c>
      <c r="AF358" s="9" t="s">
        <v>4062</v>
      </c>
      <c r="AG358" s="37"/>
      <c r="AH358" s="37"/>
      <c r="AI358" s="9"/>
      <c r="AJ358" s="9"/>
      <c r="AK358" s="9"/>
      <c r="AL358" s="9"/>
      <c r="AM358" s="9" t="s">
        <v>98</v>
      </c>
      <c r="AN358" s="9"/>
      <c r="AO358" s="9" t="s">
        <v>2644</v>
      </c>
      <c r="AP358" s="9"/>
      <c r="AQ358" s="9"/>
      <c r="AR358" s="9"/>
      <c r="AS358" s="9"/>
      <c r="AT358" s="9"/>
      <c r="AU358" s="9"/>
      <c r="AV358" s="9"/>
      <c r="AW358" s="9"/>
      <c r="AX358" s="9"/>
      <c r="AY358" s="9"/>
      <c r="AZ358" s="9"/>
      <c r="BA358" s="9"/>
      <c r="BB358" s="9"/>
      <c r="BC358" s="9"/>
      <c r="BD358" s="9"/>
    </row>
    <row r="359" ht="15.75" customHeight="1">
      <c r="A359" s="9" t="s">
        <v>99</v>
      </c>
      <c r="B359" s="9" t="s">
        <v>81</v>
      </c>
      <c r="C359" s="9"/>
      <c r="D359" s="9"/>
      <c r="E359" s="9"/>
      <c r="F359" s="9"/>
      <c r="G359" s="9"/>
      <c r="H359" s="9"/>
      <c r="I359" s="9"/>
      <c r="J359" s="9"/>
      <c r="K359" s="9"/>
      <c r="L359" s="9"/>
      <c r="M359" s="9"/>
      <c r="N359" s="9"/>
      <c r="O359" s="9"/>
      <c r="P359" s="9"/>
      <c r="Q359" s="9"/>
      <c r="R359" s="9"/>
      <c r="S359" s="9"/>
      <c r="T359" s="9"/>
      <c r="U359" s="9"/>
      <c r="V359" s="9" t="s">
        <v>4063</v>
      </c>
      <c r="W359" s="9"/>
      <c r="X359" s="9" t="s">
        <v>4064</v>
      </c>
      <c r="Y359" s="9"/>
      <c r="Z359" s="9"/>
      <c r="AA359" s="9" t="s">
        <v>4065</v>
      </c>
      <c r="AB359" s="9"/>
      <c r="AC359" s="9"/>
      <c r="AD359" s="9" t="s">
        <v>963</v>
      </c>
      <c r="AE359" s="9" t="s">
        <v>99</v>
      </c>
      <c r="AF359" s="9" t="s">
        <v>4066</v>
      </c>
      <c r="AG359" s="37"/>
      <c r="AH359" s="37"/>
      <c r="AI359" s="9"/>
      <c r="AJ359" s="9"/>
      <c r="AK359" s="9"/>
      <c r="AL359" s="9"/>
      <c r="AM359" s="9" t="s">
        <v>98</v>
      </c>
      <c r="AN359" s="9"/>
      <c r="AO359" s="9" t="s">
        <v>2644</v>
      </c>
      <c r="AP359" s="9"/>
      <c r="AQ359" s="9"/>
      <c r="AR359" s="9"/>
      <c r="AS359" s="9"/>
      <c r="AT359" s="9"/>
      <c r="AU359" s="9"/>
      <c r="AV359" s="9"/>
      <c r="AW359" s="9"/>
      <c r="AX359" s="9"/>
      <c r="AY359" s="9"/>
      <c r="AZ359" s="9"/>
      <c r="BA359" s="9"/>
      <c r="BB359" s="9"/>
      <c r="BC359" s="9"/>
      <c r="BD359" s="9"/>
    </row>
    <row r="360" ht="15.75" customHeight="1">
      <c r="A360" s="9" t="s">
        <v>1058</v>
      </c>
      <c r="B360" s="9" t="s">
        <v>81</v>
      </c>
      <c r="C360" s="9"/>
      <c r="D360" s="9"/>
      <c r="E360" s="9" t="s">
        <v>82</v>
      </c>
      <c r="F360" s="9"/>
      <c r="G360" s="9"/>
      <c r="H360" s="9"/>
      <c r="I360" s="9"/>
      <c r="J360" s="9"/>
      <c r="K360" s="9"/>
      <c r="L360" s="9"/>
      <c r="M360" s="9"/>
      <c r="N360" s="9"/>
      <c r="O360" s="9"/>
      <c r="P360" s="9"/>
      <c r="Q360" s="9"/>
      <c r="R360" s="9"/>
      <c r="S360" s="9" t="s">
        <v>4069</v>
      </c>
      <c r="T360" s="9"/>
      <c r="U360" s="9" t="s">
        <v>85</v>
      </c>
      <c r="V360" s="9" t="s">
        <v>4070</v>
      </c>
      <c r="W360" s="9" t="s">
        <v>87</v>
      </c>
      <c r="X360" s="9" t="s">
        <v>4071</v>
      </c>
      <c r="Y360" s="9"/>
      <c r="Z360" s="9" t="s">
        <v>4072</v>
      </c>
      <c r="AA360" s="9" t="s">
        <v>4073</v>
      </c>
      <c r="AB360" s="9"/>
      <c r="AC360" s="9"/>
      <c r="AD360" s="9" t="s">
        <v>1067</v>
      </c>
      <c r="AE360" s="9" t="s">
        <v>1058</v>
      </c>
      <c r="AF360" s="9" t="s">
        <v>1997</v>
      </c>
      <c r="AG360" s="37"/>
      <c r="AH360" s="37"/>
      <c r="AI360" s="9"/>
      <c r="AJ360" s="9"/>
      <c r="AK360" s="9"/>
      <c r="AL360" s="9"/>
      <c r="AM360" s="9" t="s">
        <v>98</v>
      </c>
      <c r="AN360" s="9"/>
      <c r="AO360" s="9"/>
      <c r="AP360" s="9"/>
      <c r="AQ360" s="9"/>
      <c r="AR360" s="9"/>
      <c r="AS360" s="9"/>
      <c r="AT360" s="9"/>
      <c r="AU360" s="9"/>
      <c r="AV360" s="9"/>
      <c r="AW360" s="9"/>
      <c r="AX360" s="9"/>
      <c r="AY360" s="9"/>
      <c r="AZ360" s="9"/>
      <c r="BA360" s="9"/>
      <c r="BB360" s="9"/>
      <c r="BC360" s="9"/>
      <c r="BD360" s="9"/>
    </row>
    <row r="361" ht="15.75" customHeight="1">
      <c r="A361" s="9" t="s">
        <v>280</v>
      </c>
      <c r="B361" s="9" t="s">
        <v>81</v>
      </c>
      <c r="C361" s="9"/>
      <c r="D361" s="9"/>
      <c r="E361" s="9"/>
      <c r="F361" s="9"/>
      <c r="G361" s="9"/>
      <c r="H361" s="9"/>
      <c r="I361" s="9"/>
      <c r="J361" s="9"/>
      <c r="K361" s="9"/>
      <c r="L361" s="9"/>
      <c r="M361" s="9"/>
      <c r="N361" s="9"/>
      <c r="O361" s="9"/>
      <c r="P361" s="9"/>
      <c r="Q361" s="9"/>
      <c r="R361" s="9"/>
      <c r="S361" s="9" t="s">
        <v>3262</v>
      </c>
      <c r="T361" s="9"/>
      <c r="U361" s="9" t="s">
        <v>115</v>
      </c>
      <c r="V361" s="9" t="s">
        <v>4075</v>
      </c>
      <c r="W361" s="9"/>
      <c r="X361" s="9" t="s">
        <v>4076</v>
      </c>
      <c r="Y361" s="9"/>
      <c r="Z361" s="9" t="s">
        <v>4077</v>
      </c>
      <c r="AA361" s="9" t="s">
        <v>4078</v>
      </c>
      <c r="AB361" s="9"/>
      <c r="AC361" s="9"/>
      <c r="AD361" s="9" t="s">
        <v>354</v>
      </c>
      <c r="AE361" s="9" t="s">
        <v>280</v>
      </c>
      <c r="AF361" s="9" t="s">
        <v>4079</v>
      </c>
      <c r="AG361" s="37"/>
      <c r="AH361" s="37"/>
      <c r="AI361" s="9"/>
      <c r="AJ361" s="9"/>
      <c r="AK361" s="9"/>
      <c r="AL361" s="9"/>
      <c r="AM361" s="9" t="s">
        <v>98</v>
      </c>
      <c r="AN361" s="9"/>
      <c r="AO361" s="9"/>
      <c r="AP361" s="9"/>
      <c r="AQ361" s="9"/>
      <c r="AR361" s="9"/>
      <c r="AS361" s="9"/>
      <c r="AT361" s="9"/>
      <c r="AU361" s="9"/>
      <c r="AV361" s="9"/>
      <c r="AW361" s="9"/>
      <c r="AX361" s="9"/>
      <c r="AY361" s="9"/>
      <c r="AZ361" s="9"/>
      <c r="BA361" s="9"/>
      <c r="BB361" s="9"/>
      <c r="BC361" s="9"/>
      <c r="BD361" s="9"/>
    </row>
    <row r="362" ht="15.75" customHeight="1">
      <c r="A362" s="9" t="s">
        <v>217</v>
      </c>
      <c r="B362" s="9" t="s">
        <v>81</v>
      </c>
      <c r="C362" s="9"/>
      <c r="D362" s="9"/>
      <c r="E362" s="9"/>
      <c r="F362" s="9"/>
      <c r="G362" s="9"/>
      <c r="H362" s="9"/>
      <c r="I362" s="9"/>
      <c r="J362" s="9"/>
      <c r="K362" s="9"/>
      <c r="L362" s="9"/>
      <c r="M362" s="9"/>
      <c r="N362" s="9"/>
      <c r="O362" s="9"/>
      <c r="P362" s="9"/>
      <c r="Q362" s="9"/>
      <c r="R362" s="9"/>
      <c r="S362" s="9"/>
      <c r="T362" s="9"/>
      <c r="U362" s="9" t="s">
        <v>85</v>
      </c>
      <c r="V362" s="9" t="s">
        <v>4081</v>
      </c>
      <c r="W362" s="9"/>
      <c r="X362" s="9" t="s">
        <v>4082</v>
      </c>
      <c r="Y362" s="9"/>
      <c r="Z362" s="9"/>
      <c r="AA362" s="9" t="s">
        <v>4083</v>
      </c>
      <c r="AB362" s="9" t="s">
        <v>4084</v>
      </c>
      <c r="AC362" s="9"/>
      <c r="AD362" s="9" t="s">
        <v>4086</v>
      </c>
      <c r="AE362" s="9" t="s">
        <v>217</v>
      </c>
      <c r="AF362" s="9" t="s">
        <v>4087</v>
      </c>
      <c r="AG362" s="37"/>
      <c r="AH362" s="37"/>
      <c r="AI362" s="9"/>
      <c r="AJ362" s="9"/>
      <c r="AK362" s="9"/>
      <c r="AL362" s="9"/>
      <c r="AM362" s="9" t="s">
        <v>2652</v>
      </c>
      <c r="AN362" s="9"/>
      <c r="AO362" s="9" t="s">
        <v>2653</v>
      </c>
      <c r="AP362" s="9"/>
      <c r="AQ362" s="9"/>
      <c r="AR362" s="9"/>
      <c r="AS362" s="9"/>
      <c r="AT362" s="9"/>
      <c r="AU362" s="9"/>
      <c r="AV362" s="9"/>
      <c r="AW362" s="9"/>
      <c r="AX362" s="9"/>
      <c r="AY362" s="9"/>
      <c r="AZ362" s="9"/>
      <c r="BA362" s="9"/>
      <c r="BB362" s="9"/>
      <c r="BC362" s="9"/>
      <c r="BD362" s="9"/>
    </row>
    <row r="363" ht="15.75" customHeight="1">
      <c r="A363" s="9" t="s">
        <v>217</v>
      </c>
      <c r="B363" s="9" t="s">
        <v>81</v>
      </c>
      <c r="C363" s="9"/>
      <c r="D363" s="9"/>
      <c r="E363" s="9"/>
      <c r="F363" s="9"/>
      <c r="G363" s="9"/>
      <c r="H363" s="9"/>
      <c r="I363" s="9"/>
      <c r="J363" s="9"/>
      <c r="K363" s="9"/>
      <c r="L363" s="9"/>
      <c r="M363" s="9"/>
      <c r="N363" s="9"/>
      <c r="O363" s="9"/>
      <c r="P363" s="9"/>
      <c r="Q363" s="9"/>
      <c r="R363" s="9"/>
      <c r="S363" s="9"/>
      <c r="T363" s="9"/>
      <c r="U363" s="9" t="s">
        <v>85</v>
      </c>
      <c r="V363" s="9" t="s">
        <v>4088</v>
      </c>
      <c r="W363" s="9"/>
      <c r="X363" s="9" t="s">
        <v>4089</v>
      </c>
      <c r="Y363" s="9"/>
      <c r="Z363" s="9"/>
      <c r="AA363" s="9" t="s">
        <v>4091</v>
      </c>
      <c r="AB363" s="9" t="s">
        <v>4093</v>
      </c>
      <c r="AC363" s="9"/>
      <c r="AD363" s="9" t="s">
        <v>659</v>
      </c>
      <c r="AE363" s="9" t="s">
        <v>217</v>
      </c>
      <c r="AF363" s="9" t="s">
        <v>4094</v>
      </c>
      <c r="AG363" s="37"/>
      <c r="AH363" s="37"/>
      <c r="AI363" s="9"/>
      <c r="AJ363" s="9"/>
      <c r="AK363" s="9"/>
      <c r="AL363" s="9"/>
      <c r="AM363" s="9" t="s">
        <v>2652</v>
      </c>
      <c r="AN363" s="9"/>
      <c r="AO363" s="9" t="s">
        <v>2653</v>
      </c>
      <c r="AP363" s="9"/>
      <c r="AQ363" s="9"/>
      <c r="AR363" s="9"/>
      <c r="AS363" s="9"/>
      <c r="AT363" s="9"/>
      <c r="AU363" s="9"/>
      <c r="AV363" s="9"/>
      <c r="AW363" s="9"/>
      <c r="AX363" s="9"/>
      <c r="AY363" s="9"/>
      <c r="AZ363" s="9"/>
      <c r="BA363" s="9"/>
      <c r="BB363" s="9"/>
      <c r="BC363" s="9"/>
      <c r="BD363" s="9"/>
    </row>
    <row r="364" ht="15.75" customHeight="1">
      <c r="A364" s="9" t="s">
        <v>80</v>
      </c>
      <c r="B364" s="9" t="s">
        <v>81</v>
      </c>
      <c r="C364" s="9"/>
      <c r="D364" s="9"/>
      <c r="E364" s="9"/>
      <c r="F364" s="9"/>
      <c r="G364" s="9"/>
      <c r="H364" s="9"/>
      <c r="I364" s="9"/>
      <c r="J364" s="9"/>
      <c r="K364" s="9"/>
      <c r="L364" s="9"/>
      <c r="M364" s="9"/>
      <c r="N364" s="9"/>
      <c r="O364" s="9"/>
      <c r="P364" s="9"/>
      <c r="Q364" s="9"/>
      <c r="R364" s="9"/>
      <c r="S364" s="9" t="s">
        <v>4095</v>
      </c>
      <c r="T364" s="9"/>
      <c r="U364" s="9" t="s">
        <v>85</v>
      </c>
      <c r="V364" s="9" t="s">
        <v>4096</v>
      </c>
      <c r="W364" s="9"/>
      <c r="X364" s="9" t="s">
        <v>4097</v>
      </c>
      <c r="Y364" s="9"/>
      <c r="Z364" s="9"/>
      <c r="AA364" s="9" t="s">
        <v>4098</v>
      </c>
      <c r="AB364" s="9" t="s">
        <v>4099</v>
      </c>
      <c r="AC364" s="9"/>
      <c r="AD364" s="9" t="s">
        <v>451</v>
      </c>
      <c r="AE364" s="9" t="s">
        <v>80</v>
      </c>
      <c r="AF364" s="9" t="s">
        <v>1113</v>
      </c>
      <c r="AG364" s="37"/>
      <c r="AH364" s="37"/>
      <c r="AI364" s="9"/>
      <c r="AJ364" s="9"/>
      <c r="AK364" s="9"/>
      <c r="AL364" s="9"/>
      <c r="AM364" s="9" t="s">
        <v>2652</v>
      </c>
      <c r="AN364" s="9"/>
      <c r="AO364" s="9" t="s">
        <v>2653</v>
      </c>
      <c r="AP364" s="9"/>
      <c r="AQ364" s="9"/>
      <c r="AR364" s="9"/>
      <c r="AS364" s="9"/>
      <c r="AT364" s="9"/>
      <c r="AU364" s="9"/>
      <c r="AV364" s="9"/>
      <c r="AW364" s="9"/>
      <c r="AX364" s="9"/>
      <c r="AY364" s="9"/>
      <c r="AZ364" s="9"/>
      <c r="BA364" s="9"/>
      <c r="BB364" s="9"/>
      <c r="BC364" s="9"/>
      <c r="BD364" s="9"/>
    </row>
    <row r="365" ht="15.75" customHeight="1">
      <c r="A365" s="9" t="s">
        <v>724</v>
      </c>
      <c r="B365" s="9" t="s">
        <v>81</v>
      </c>
      <c r="C365" s="9"/>
      <c r="D365" s="9"/>
      <c r="E365" s="9"/>
      <c r="F365" s="9"/>
      <c r="G365" s="9"/>
      <c r="H365" s="9"/>
      <c r="I365" s="9"/>
      <c r="J365" s="9"/>
      <c r="K365" s="9"/>
      <c r="L365" s="9"/>
      <c r="M365" s="9"/>
      <c r="N365" s="9"/>
      <c r="O365" s="9"/>
      <c r="P365" s="9"/>
      <c r="Q365" s="9"/>
      <c r="R365" s="9"/>
      <c r="S365" s="9" t="s">
        <v>4101</v>
      </c>
      <c r="T365" s="9"/>
      <c r="U365" s="9" t="s">
        <v>85</v>
      </c>
      <c r="V365" s="9" t="s">
        <v>4102</v>
      </c>
      <c r="W365" s="9" t="s">
        <v>2649</v>
      </c>
      <c r="X365" s="9" t="s">
        <v>4103</v>
      </c>
      <c r="Y365" s="9" t="s">
        <v>4104</v>
      </c>
      <c r="Z365" s="9"/>
      <c r="AA365" s="9" t="s">
        <v>4105</v>
      </c>
      <c r="AB365" s="9"/>
      <c r="AC365" s="9"/>
      <c r="AD365" s="9" t="s">
        <v>730</v>
      </c>
      <c r="AE365" s="9" t="s">
        <v>724</v>
      </c>
      <c r="AF365" s="9" t="s">
        <v>731</v>
      </c>
      <c r="AG365" s="37"/>
      <c r="AH365" s="37"/>
      <c r="AI365" s="9"/>
      <c r="AJ365" s="9"/>
      <c r="AK365" s="9"/>
      <c r="AL365" s="9"/>
      <c r="AM365" s="9" t="s">
        <v>2652</v>
      </c>
      <c r="AN365" s="9"/>
      <c r="AO365" s="9" t="s">
        <v>2653</v>
      </c>
      <c r="AP365" s="9"/>
      <c r="AQ365" s="9"/>
      <c r="AR365" s="9"/>
      <c r="AS365" s="9"/>
      <c r="AT365" s="9"/>
      <c r="AU365" s="9"/>
      <c r="AV365" s="9"/>
      <c r="AW365" s="9"/>
      <c r="AX365" s="9"/>
      <c r="AY365" s="9"/>
      <c r="AZ365" s="9"/>
      <c r="BA365" s="9"/>
      <c r="BB365" s="9"/>
      <c r="BC365" s="9"/>
      <c r="BD365" s="9"/>
    </row>
    <row r="366" ht="15.75" customHeight="1">
      <c r="A366" s="9" t="s">
        <v>569</v>
      </c>
      <c r="B366" s="9" t="s">
        <v>81</v>
      </c>
      <c r="C366" s="9"/>
      <c r="D366" s="9" t="s">
        <v>207</v>
      </c>
      <c r="E366" s="9"/>
      <c r="F366" s="9"/>
      <c r="G366" s="9"/>
      <c r="H366" s="9"/>
      <c r="I366" s="9"/>
      <c r="J366" s="9"/>
      <c r="K366" s="9"/>
      <c r="L366" s="9"/>
      <c r="M366" s="9"/>
      <c r="N366" s="9"/>
      <c r="O366" s="9"/>
      <c r="P366" s="9"/>
      <c r="Q366" s="9"/>
      <c r="R366" s="9"/>
      <c r="S366" s="9" t="s">
        <v>4109</v>
      </c>
      <c r="T366" s="9"/>
      <c r="U366" s="9"/>
      <c r="V366" s="9" t="s">
        <v>4110</v>
      </c>
      <c r="W366" s="9" t="s">
        <v>87</v>
      </c>
      <c r="X366" s="9" t="s">
        <v>4111</v>
      </c>
      <c r="Y366" s="9"/>
      <c r="Z366" s="9" t="s">
        <v>4112</v>
      </c>
      <c r="AA366" s="9" t="s">
        <v>4113</v>
      </c>
      <c r="AB366" s="9"/>
      <c r="AC366" s="9"/>
      <c r="AD366" s="9" t="s">
        <v>1065</v>
      </c>
      <c r="AE366" s="9" t="s">
        <v>569</v>
      </c>
      <c r="AF366" s="9" t="s">
        <v>1232</v>
      </c>
      <c r="AG366" s="37"/>
      <c r="AH366" s="37"/>
      <c r="AI366" s="9"/>
      <c r="AJ366" s="9"/>
      <c r="AK366" s="9"/>
      <c r="AL366" s="9"/>
      <c r="AM366" s="9" t="s">
        <v>98</v>
      </c>
      <c r="AN366" s="9"/>
      <c r="AO366" s="9"/>
      <c r="AP366" s="9"/>
      <c r="AQ366" s="9"/>
      <c r="AR366" s="9"/>
      <c r="AS366" s="9"/>
      <c r="AT366" s="9"/>
      <c r="AU366" s="9"/>
      <c r="AV366" s="9"/>
      <c r="AW366" s="9"/>
      <c r="AX366" s="9"/>
      <c r="AY366" s="9"/>
      <c r="AZ366" s="9"/>
      <c r="BA366" s="9"/>
      <c r="BB366" s="9"/>
      <c r="BC366" s="9"/>
      <c r="BD366" s="9"/>
    </row>
    <row r="367" ht="15.75" customHeight="1">
      <c r="A367" s="9" t="s">
        <v>99</v>
      </c>
      <c r="B367" s="9" t="s">
        <v>81</v>
      </c>
      <c r="C367" s="9"/>
      <c r="D367" s="9"/>
      <c r="E367" s="9" t="s">
        <v>82</v>
      </c>
      <c r="F367" s="9"/>
      <c r="G367" s="9"/>
      <c r="H367" s="9"/>
      <c r="I367" s="9"/>
      <c r="J367" s="9"/>
      <c r="K367" s="9"/>
      <c r="L367" s="9"/>
      <c r="M367" s="9"/>
      <c r="N367" s="9"/>
      <c r="O367" s="9"/>
      <c r="P367" s="9"/>
      <c r="Q367" s="9"/>
      <c r="R367" s="9"/>
      <c r="S367" s="9" t="s">
        <v>4114</v>
      </c>
      <c r="T367" s="9"/>
      <c r="U367" s="9" t="s">
        <v>85</v>
      </c>
      <c r="V367" s="9" t="s">
        <v>4115</v>
      </c>
      <c r="W367" s="9" t="s">
        <v>87</v>
      </c>
      <c r="X367" s="9" t="s">
        <v>4117</v>
      </c>
      <c r="Y367" s="9"/>
      <c r="Z367" s="9"/>
      <c r="AA367" s="9" t="s">
        <v>4118</v>
      </c>
      <c r="AB367" s="9"/>
      <c r="AC367" s="9"/>
      <c r="AD367" s="9" t="s">
        <v>3073</v>
      </c>
      <c r="AE367" s="9" t="s">
        <v>99</v>
      </c>
      <c r="AF367" s="9" t="s">
        <v>3074</v>
      </c>
      <c r="AG367" s="37"/>
      <c r="AH367" s="37"/>
      <c r="AI367" s="9"/>
      <c r="AJ367" s="9"/>
      <c r="AK367" s="9"/>
      <c r="AL367" s="9"/>
      <c r="AM367" s="9" t="s">
        <v>98</v>
      </c>
      <c r="AN367" s="9"/>
      <c r="AO367" s="9"/>
      <c r="AP367" s="9"/>
      <c r="AQ367" s="9"/>
      <c r="AR367" s="9"/>
      <c r="AS367" s="9"/>
      <c r="AT367" s="9"/>
      <c r="AU367" s="9"/>
      <c r="AV367" s="9"/>
      <c r="AW367" s="9"/>
      <c r="AX367" s="9"/>
      <c r="AY367" s="9"/>
      <c r="AZ367" s="9"/>
      <c r="BA367" s="9"/>
      <c r="BB367" s="9"/>
      <c r="BC367" s="9"/>
      <c r="BD367" s="9"/>
    </row>
    <row r="368" ht="15.75" customHeight="1">
      <c r="A368" s="9" t="s">
        <v>99</v>
      </c>
      <c r="B368" s="9" t="s">
        <v>81</v>
      </c>
      <c r="C368" s="9"/>
      <c r="D368" s="9"/>
      <c r="E368" s="9"/>
      <c r="F368" s="9" t="s">
        <v>169</v>
      </c>
      <c r="G368" s="9"/>
      <c r="H368" s="9"/>
      <c r="I368" s="9"/>
      <c r="J368" s="9"/>
      <c r="K368" s="9"/>
      <c r="L368" s="9"/>
      <c r="M368" s="9"/>
      <c r="N368" s="9"/>
      <c r="O368" s="9"/>
      <c r="P368" s="9"/>
      <c r="Q368" s="9"/>
      <c r="R368" s="9"/>
      <c r="S368" s="9" t="s">
        <v>4149</v>
      </c>
      <c r="T368" s="9"/>
      <c r="U368" s="9" t="s">
        <v>115</v>
      </c>
      <c r="V368" s="9" t="s">
        <v>4150</v>
      </c>
      <c r="W368" s="9"/>
      <c r="X368" s="9" t="s">
        <v>4151</v>
      </c>
      <c r="Y368" s="9"/>
      <c r="Z368" s="9"/>
      <c r="AA368" s="9" t="s">
        <v>4152</v>
      </c>
      <c r="AB368" s="9" t="s">
        <v>4153</v>
      </c>
      <c r="AC368" s="9"/>
      <c r="AD368" s="9" t="s">
        <v>215</v>
      </c>
      <c r="AE368" s="9" t="s">
        <v>99</v>
      </c>
      <c r="AF368" s="9" t="s">
        <v>2522</v>
      </c>
      <c r="AG368" s="37"/>
      <c r="AH368" s="37"/>
      <c r="AI368" s="9"/>
      <c r="AJ368" s="9"/>
      <c r="AK368" s="9"/>
      <c r="AL368" s="9"/>
      <c r="AM368" s="9" t="s">
        <v>98</v>
      </c>
      <c r="AN368" s="9"/>
      <c r="AO368" s="9" t="s">
        <v>2644</v>
      </c>
      <c r="AP368" s="9"/>
      <c r="AQ368" s="9"/>
      <c r="AR368" s="9"/>
      <c r="AS368" s="9"/>
      <c r="AT368" s="9"/>
      <c r="AU368" s="9"/>
      <c r="AV368" s="9"/>
      <c r="AW368" s="9"/>
      <c r="AX368" s="9"/>
      <c r="AY368" s="9"/>
      <c r="AZ368" s="9"/>
      <c r="BA368" s="9"/>
      <c r="BB368" s="9"/>
      <c r="BC368" s="9"/>
      <c r="BD368" s="9"/>
    </row>
    <row r="369" ht="15.75" customHeight="1">
      <c r="A369" s="9" t="s">
        <v>406</v>
      </c>
      <c r="B369" s="9" t="s">
        <v>81</v>
      </c>
      <c r="C369" s="9"/>
      <c r="D369" s="9"/>
      <c r="E369" s="9"/>
      <c r="F369" s="9"/>
      <c r="G369" s="9" t="s">
        <v>10</v>
      </c>
      <c r="H369" s="9"/>
      <c r="I369" s="9"/>
      <c r="J369" s="9"/>
      <c r="K369" s="9"/>
      <c r="L369" s="9"/>
      <c r="M369" s="9"/>
      <c r="N369" s="9"/>
      <c r="O369" s="9"/>
      <c r="P369" s="9"/>
      <c r="Q369" s="9"/>
      <c r="R369" s="9"/>
      <c r="S369" s="9" t="s">
        <v>4157</v>
      </c>
      <c r="T369" s="9"/>
      <c r="U369" s="9" t="s">
        <v>85</v>
      </c>
      <c r="V369" s="9" t="s">
        <v>4159</v>
      </c>
      <c r="W369" s="9" t="s">
        <v>2649</v>
      </c>
      <c r="X369" s="9" t="s">
        <v>4160</v>
      </c>
      <c r="Y369" s="9" t="s">
        <v>4161</v>
      </c>
      <c r="Z369" s="9" t="s">
        <v>4162</v>
      </c>
      <c r="AA369" s="9" t="s">
        <v>4163</v>
      </c>
      <c r="AB369" s="9" t="s">
        <v>4164</v>
      </c>
      <c r="AC369" s="9"/>
      <c r="AD369" s="9" t="s">
        <v>413</v>
      </c>
      <c r="AE369" s="9" t="s">
        <v>406</v>
      </c>
      <c r="AF369" s="9" t="s">
        <v>2379</v>
      </c>
      <c r="AG369" s="37"/>
      <c r="AH369" s="37"/>
      <c r="AI369" s="9"/>
      <c r="AJ369" s="9"/>
      <c r="AK369" s="9"/>
      <c r="AL369" s="9"/>
      <c r="AM369" s="9" t="s">
        <v>98</v>
      </c>
      <c r="AN369" s="9"/>
      <c r="AO369" s="9" t="s">
        <v>2644</v>
      </c>
      <c r="AP369" s="9"/>
      <c r="AQ369" s="9"/>
      <c r="AR369" s="9"/>
      <c r="AS369" s="9"/>
      <c r="AT369" s="9"/>
      <c r="AU369" s="9"/>
      <c r="AV369" s="9"/>
      <c r="AW369" s="9"/>
      <c r="AX369" s="9"/>
      <c r="AY369" s="9"/>
      <c r="AZ369" s="9"/>
      <c r="BA369" s="9"/>
      <c r="BB369" s="9"/>
      <c r="BC369" s="9"/>
      <c r="BD369" s="9"/>
    </row>
    <row r="370" ht="15.75" customHeight="1">
      <c r="A370" s="9" t="s">
        <v>230</v>
      </c>
      <c r="B370" s="9" t="s">
        <v>81</v>
      </c>
      <c r="C370" s="9"/>
      <c r="D370" s="9"/>
      <c r="E370" s="9" t="s">
        <v>82</v>
      </c>
      <c r="F370" s="9"/>
      <c r="G370" s="9"/>
      <c r="H370" s="9"/>
      <c r="I370" s="9"/>
      <c r="J370" s="9"/>
      <c r="K370" s="9"/>
      <c r="L370" s="9"/>
      <c r="M370" s="9"/>
      <c r="N370" s="9"/>
      <c r="O370" s="9"/>
      <c r="P370" s="9"/>
      <c r="Q370" s="9"/>
      <c r="R370" s="9"/>
      <c r="S370" s="9" t="s">
        <v>318</v>
      </c>
      <c r="T370" s="9"/>
      <c r="U370" s="9"/>
      <c r="V370" s="9" t="s">
        <v>4167</v>
      </c>
      <c r="W370" s="9"/>
      <c r="X370" s="9" t="s">
        <v>4168</v>
      </c>
      <c r="Y370" s="9" t="s">
        <v>321</v>
      </c>
      <c r="Z370" s="9" t="s">
        <v>4169</v>
      </c>
      <c r="AA370" s="9" t="s">
        <v>323</v>
      </c>
      <c r="AB370" s="9" t="s">
        <v>4170</v>
      </c>
      <c r="AC370" s="9"/>
      <c r="AD370" s="9" t="s">
        <v>325</v>
      </c>
      <c r="AE370" s="9" t="s">
        <v>230</v>
      </c>
      <c r="AF370" s="9" t="s">
        <v>326</v>
      </c>
      <c r="AG370" s="37"/>
      <c r="AH370" s="37"/>
      <c r="AI370" s="9" t="s">
        <v>124</v>
      </c>
      <c r="AJ370" s="9" t="s">
        <v>317</v>
      </c>
      <c r="AK370" s="9" t="s">
        <v>251</v>
      </c>
      <c r="AL370" s="9"/>
      <c r="AM370" s="9" t="s">
        <v>98</v>
      </c>
      <c r="AN370" s="9"/>
      <c r="AO370" s="9" t="s">
        <v>2644</v>
      </c>
      <c r="AP370" s="9"/>
      <c r="AQ370" s="9"/>
      <c r="AR370" s="9"/>
      <c r="AS370" s="9"/>
      <c r="AT370" s="9"/>
      <c r="AU370" s="9"/>
      <c r="AV370" s="9"/>
      <c r="AW370" s="9"/>
      <c r="AX370" s="9"/>
      <c r="AY370" s="9"/>
      <c r="AZ370" s="9"/>
      <c r="BA370" s="9"/>
      <c r="BB370" s="9"/>
      <c r="BC370" s="9"/>
      <c r="BD370" s="9"/>
    </row>
    <row r="371" ht="15.75" customHeight="1">
      <c r="A371" s="9" t="s">
        <v>569</v>
      </c>
      <c r="B371" s="9" t="s">
        <v>81</v>
      </c>
      <c r="C371" s="9"/>
      <c r="D371" s="9"/>
      <c r="E371" s="9"/>
      <c r="F371" s="9"/>
      <c r="G371" s="9"/>
      <c r="H371" s="9"/>
      <c r="I371" s="9"/>
      <c r="J371" s="9"/>
      <c r="K371" s="9"/>
      <c r="L371" s="9"/>
      <c r="M371" s="9"/>
      <c r="N371" s="9"/>
      <c r="O371" s="9"/>
      <c r="P371" s="9"/>
      <c r="Q371" s="9"/>
      <c r="R371" s="9"/>
      <c r="S371" s="9" t="s">
        <v>4172</v>
      </c>
      <c r="T371" s="9"/>
      <c r="U371" s="9"/>
      <c r="V371" s="9" t="s">
        <v>4173</v>
      </c>
      <c r="W371" s="9" t="s">
        <v>4174</v>
      </c>
      <c r="X371" s="9"/>
      <c r="Y371" s="9"/>
      <c r="Z371" s="9"/>
      <c r="AA371" s="9"/>
      <c r="AB371" s="9"/>
      <c r="AC371" s="9"/>
      <c r="AD371" s="9"/>
      <c r="AE371" s="9" t="s">
        <v>569</v>
      </c>
      <c r="AF371" s="37"/>
      <c r="AG371" s="37"/>
      <c r="AH371" s="37"/>
      <c r="AI371" s="9"/>
      <c r="AJ371" s="9"/>
      <c r="AK371" s="9"/>
      <c r="AL371" s="9"/>
      <c r="AM371" s="9" t="s">
        <v>2658</v>
      </c>
      <c r="AN371" s="9"/>
      <c r="AO371" s="9" t="s">
        <v>2659</v>
      </c>
      <c r="AP371" s="9"/>
      <c r="AQ371" s="9"/>
      <c r="AR371" s="9" t="s">
        <v>2661</v>
      </c>
      <c r="AS371" s="9"/>
      <c r="AT371" s="9"/>
      <c r="AU371" s="9"/>
      <c r="AV371" s="9"/>
      <c r="AW371" s="9"/>
      <c r="AX371" s="9"/>
      <c r="AY371" s="9"/>
      <c r="AZ371" s="9"/>
      <c r="BA371" s="9"/>
      <c r="BB371" s="9"/>
      <c r="BC371" s="9"/>
      <c r="BD371" s="9"/>
    </row>
    <row r="372" ht="15.75" customHeight="1">
      <c r="A372" s="9" t="s">
        <v>478</v>
      </c>
      <c r="B372" s="9" t="s">
        <v>81</v>
      </c>
      <c r="C372" s="9"/>
      <c r="D372" s="9" t="s">
        <v>207</v>
      </c>
      <c r="E372" s="9"/>
      <c r="F372" s="9"/>
      <c r="G372" s="9"/>
      <c r="H372" s="9"/>
      <c r="I372" s="9"/>
      <c r="J372" s="9"/>
      <c r="K372" s="9"/>
      <c r="L372" s="9"/>
      <c r="M372" s="9"/>
      <c r="N372" s="9"/>
      <c r="O372" s="9"/>
      <c r="P372" s="9"/>
      <c r="Q372" s="9"/>
      <c r="R372" s="9"/>
      <c r="S372" s="9" t="s">
        <v>4184</v>
      </c>
      <c r="T372" s="9"/>
      <c r="U372" s="9" t="s">
        <v>85</v>
      </c>
      <c r="V372" s="9" t="s">
        <v>4185</v>
      </c>
      <c r="W372" s="9" t="s">
        <v>87</v>
      </c>
      <c r="X372" s="9" t="s">
        <v>4186</v>
      </c>
      <c r="Y372" s="9" t="s">
        <v>4187</v>
      </c>
      <c r="Z372" s="9" t="s">
        <v>4188</v>
      </c>
      <c r="AA372" s="9" t="s">
        <v>4189</v>
      </c>
      <c r="AB372" s="9"/>
      <c r="AC372" s="9" t="s">
        <v>4190</v>
      </c>
      <c r="AD372" s="9" t="s">
        <v>4191</v>
      </c>
      <c r="AE372" s="9" t="s">
        <v>478</v>
      </c>
      <c r="AF372" s="9" t="s">
        <v>4192</v>
      </c>
      <c r="AG372" s="37"/>
      <c r="AH372" s="37"/>
      <c r="AI372" s="9"/>
      <c r="AJ372" s="9"/>
      <c r="AK372" s="9"/>
      <c r="AL372" s="9"/>
      <c r="AM372" s="9" t="s">
        <v>98</v>
      </c>
      <c r="AN372" s="9"/>
      <c r="AO372" s="9" t="s">
        <v>2644</v>
      </c>
      <c r="AP372" s="9"/>
      <c r="AQ372" s="9"/>
      <c r="AR372" s="9"/>
      <c r="AS372" s="9"/>
      <c r="AT372" s="9"/>
      <c r="AU372" s="9"/>
      <c r="AV372" s="9"/>
      <c r="AW372" s="9"/>
      <c r="AX372" s="9"/>
      <c r="AY372" s="9"/>
      <c r="AZ372" s="9"/>
      <c r="BA372" s="9"/>
      <c r="BB372" s="9"/>
      <c r="BC372" s="9"/>
      <c r="BD372" s="9"/>
    </row>
    <row r="373" ht="15.75" customHeight="1">
      <c r="A373" s="9" t="s">
        <v>80</v>
      </c>
      <c r="B373" s="9" t="s">
        <v>81</v>
      </c>
      <c r="C373" s="9"/>
      <c r="D373" s="9"/>
      <c r="E373" s="9"/>
      <c r="F373" s="9"/>
      <c r="G373" s="9"/>
      <c r="H373" s="9"/>
      <c r="I373" s="9"/>
      <c r="J373" s="9"/>
      <c r="K373" s="9"/>
      <c r="L373" s="9"/>
      <c r="M373" s="9"/>
      <c r="N373" s="9"/>
      <c r="O373" s="9"/>
      <c r="P373" s="9"/>
      <c r="Q373" s="9"/>
      <c r="R373" s="9"/>
      <c r="S373" s="9" t="s">
        <v>436</v>
      </c>
      <c r="T373" s="9"/>
      <c r="U373" s="9"/>
      <c r="V373" s="9" t="s">
        <v>4195</v>
      </c>
      <c r="W373" s="9" t="s">
        <v>87</v>
      </c>
      <c r="X373" s="9" t="s">
        <v>4196</v>
      </c>
      <c r="Y373" s="9" t="s">
        <v>4197</v>
      </c>
      <c r="Z373" s="9" t="s">
        <v>4198</v>
      </c>
      <c r="AA373" s="9" t="s">
        <v>4199</v>
      </c>
      <c r="AB373" s="9"/>
      <c r="AC373" s="9"/>
      <c r="AD373" s="9" t="s">
        <v>753</v>
      </c>
      <c r="AE373" s="9" t="s">
        <v>80</v>
      </c>
      <c r="AF373" s="9" t="s">
        <v>4200</v>
      </c>
      <c r="AG373" s="37"/>
      <c r="AH373" s="37"/>
      <c r="AI373" s="9"/>
      <c r="AJ373" s="9"/>
      <c r="AK373" s="9"/>
      <c r="AL373" s="9"/>
      <c r="AM373" s="9" t="s">
        <v>98</v>
      </c>
      <c r="AN373" s="9"/>
      <c r="AO373" s="9"/>
      <c r="AP373" s="9"/>
      <c r="AQ373" s="9"/>
      <c r="AR373" s="9"/>
      <c r="AS373" s="9"/>
      <c r="AT373" s="9"/>
      <c r="AU373" s="9"/>
      <c r="AV373" s="9"/>
      <c r="AW373" s="9"/>
      <c r="AX373" s="9"/>
      <c r="AY373" s="9"/>
      <c r="AZ373" s="9"/>
      <c r="BA373" s="9"/>
      <c r="BB373" s="9"/>
      <c r="BC373" s="9"/>
      <c r="BD373" s="9"/>
    </row>
    <row r="374" ht="15.75" customHeight="1">
      <c r="A374" s="9" t="s">
        <v>337</v>
      </c>
      <c r="B374" s="9" t="s">
        <v>81</v>
      </c>
      <c r="C374" s="9"/>
      <c r="D374" s="9"/>
      <c r="E374" s="9"/>
      <c r="F374" s="9" t="s">
        <v>169</v>
      </c>
      <c r="G374" s="9"/>
      <c r="H374" s="9"/>
      <c r="I374" s="9"/>
      <c r="J374" s="9"/>
      <c r="K374" s="9"/>
      <c r="L374" s="9"/>
      <c r="M374" s="9"/>
      <c r="N374" s="9"/>
      <c r="O374" s="9"/>
      <c r="P374" s="9"/>
      <c r="Q374" s="9"/>
      <c r="R374" s="9"/>
      <c r="S374" s="9" t="s">
        <v>4202</v>
      </c>
      <c r="T374" s="9"/>
      <c r="U374" s="9" t="s">
        <v>85</v>
      </c>
      <c r="V374" s="9" t="s">
        <v>4203</v>
      </c>
      <c r="W374" s="9" t="s">
        <v>87</v>
      </c>
      <c r="X374" s="9" t="s">
        <v>4205</v>
      </c>
      <c r="Y374" s="9" t="s">
        <v>4207</v>
      </c>
      <c r="Z374" s="9" t="s">
        <v>4208</v>
      </c>
      <c r="AA374" s="9" t="s">
        <v>4209</v>
      </c>
      <c r="AB374" s="9"/>
      <c r="AC374" s="9"/>
      <c r="AD374" s="9" t="s">
        <v>4210</v>
      </c>
      <c r="AE374" s="9" t="s">
        <v>337</v>
      </c>
      <c r="AF374" s="9" t="s">
        <v>4211</v>
      </c>
      <c r="AG374" s="37"/>
      <c r="AH374" s="37"/>
      <c r="AI374" s="9"/>
      <c r="AJ374" s="9"/>
      <c r="AK374" s="9"/>
      <c r="AL374" s="9"/>
      <c r="AM374" s="9" t="s">
        <v>98</v>
      </c>
      <c r="AN374" s="9"/>
      <c r="AO374" s="9" t="s">
        <v>2644</v>
      </c>
      <c r="AP374" s="9"/>
      <c r="AQ374" s="9"/>
      <c r="AR374" s="9"/>
      <c r="AS374" s="9"/>
      <c r="AT374" s="9" t="s">
        <v>4212</v>
      </c>
      <c r="AU374" s="9"/>
      <c r="AV374" s="9"/>
      <c r="AW374" s="9"/>
      <c r="AX374" s="9"/>
      <c r="AY374" s="9"/>
      <c r="AZ374" s="9"/>
      <c r="BA374" s="9"/>
      <c r="BB374" s="9"/>
      <c r="BC374" s="9"/>
      <c r="BD374" s="9"/>
    </row>
    <row r="375" ht="15.75" customHeight="1">
      <c r="A375" s="9" t="s">
        <v>80</v>
      </c>
      <c r="B375" s="9" t="s">
        <v>81</v>
      </c>
      <c r="C375" s="9"/>
      <c r="D375" s="9"/>
      <c r="E375" s="9"/>
      <c r="F375" s="9"/>
      <c r="G375" s="9"/>
      <c r="H375" s="9"/>
      <c r="I375" s="9"/>
      <c r="J375" s="9"/>
      <c r="K375" s="9"/>
      <c r="L375" s="9"/>
      <c r="M375" s="9"/>
      <c r="N375" s="9"/>
      <c r="O375" s="9"/>
      <c r="P375" s="9"/>
      <c r="Q375" s="9"/>
      <c r="R375" s="9"/>
      <c r="S375" s="9"/>
      <c r="T375" s="9"/>
      <c r="U375" s="9"/>
      <c r="V375" s="9" t="s">
        <v>4213</v>
      </c>
      <c r="W375" s="9" t="s">
        <v>560</v>
      </c>
      <c r="X375" s="9" t="s">
        <v>4214</v>
      </c>
      <c r="Y375" s="9"/>
      <c r="Z375" s="9"/>
      <c r="AA375" s="9" t="s">
        <v>4215</v>
      </c>
      <c r="AB375" s="9"/>
      <c r="AC375" s="9"/>
      <c r="AD375" s="9" t="s">
        <v>451</v>
      </c>
      <c r="AE375" s="9" t="s">
        <v>80</v>
      </c>
      <c r="AF375" s="9" t="s">
        <v>4217</v>
      </c>
      <c r="AG375" s="37"/>
      <c r="AH375" s="37"/>
      <c r="AI375" s="9"/>
      <c r="AJ375" s="9"/>
      <c r="AK375" s="9"/>
      <c r="AL375" s="9"/>
      <c r="AM375" s="9" t="s">
        <v>2631</v>
      </c>
      <c r="AN375" s="9"/>
      <c r="AO375" s="9" t="s">
        <v>2633</v>
      </c>
      <c r="AP375" s="9"/>
      <c r="AQ375" s="9"/>
      <c r="AR375" s="9" t="s">
        <v>2942</v>
      </c>
      <c r="AS375" s="9"/>
      <c r="AT375" s="9"/>
      <c r="AU375" s="9"/>
      <c r="AV375" s="9"/>
      <c r="AW375" s="9"/>
      <c r="AX375" s="9"/>
      <c r="AY375" s="9"/>
      <c r="AZ375" s="9"/>
      <c r="BA375" s="9"/>
      <c r="BB375" s="9"/>
      <c r="BC375" s="9"/>
      <c r="BD375" s="9"/>
    </row>
    <row r="376" ht="15.75" customHeight="1">
      <c r="A376" s="9" t="s">
        <v>307</v>
      </c>
      <c r="B376" s="9" t="s">
        <v>81</v>
      </c>
      <c r="C376" s="9"/>
      <c r="D376" s="9"/>
      <c r="E376" s="9"/>
      <c r="F376" s="9"/>
      <c r="G376" s="9"/>
      <c r="H376" s="9"/>
      <c r="I376" s="9"/>
      <c r="J376" s="9"/>
      <c r="K376" s="9"/>
      <c r="L376" s="9"/>
      <c r="M376" s="9"/>
      <c r="N376" s="9"/>
      <c r="O376" s="9"/>
      <c r="P376" s="9"/>
      <c r="Q376" s="9"/>
      <c r="R376" s="9"/>
      <c r="S376" s="9"/>
      <c r="T376" s="9"/>
      <c r="U376" s="9" t="s">
        <v>85</v>
      </c>
      <c r="V376" s="9" t="s">
        <v>4222</v>
      </c>
      <c r="W376" s="9" t="s">
        <v>4223</v>
      </c>
      <c r="X376" s="9" t="s">
        <v>4224</v>
      </c>
      <c r="Y376" s="9" t="s">
        <v>4225</v>
      </c>
      <c r="Z376" s="9" t="s">
        <v>4226</v>
      </c>
      <c r="AA376" s="9" t="s">
        <v>4228</v>
      </c>
      <c r="AB376" s="9"/>
      <c r="AC376" s="9"/>
      <c r="AD376" s="9" t="s">
        <v>4230</v>
      </c>
      <c r="AE376" s="9" t="s">
        <v>307</v>
      </c>
      <c r="AF376" s="9" t="s">
        <v>4231</v>
      </c>
      <c r="AG376" s="37"/>
      <c r="AH376" s="37"/>
      <c r="AI376" s="9"/>
      <c r="AJ376" s="9"/>
      <c r="AK376" s="9"/>
      <c r="AL376" s="9"/>
      <c r="AM376" s="9" t="s">
        <v>2631</v>
      </c>
      <c r="AN376" s="9"/>
      <c r="AO376" s="9" t="s">
        <v>2633</v>
      </c>
      <c r="AP376" s="9"/>
      <c r="AQ376" s="9"/>
      <c r="AR376" s="9" t="s">
        <v>2942</v>
      </c>
      <c r="AS376" s="9"/>
      <c r="AT376" s="9"/>
      <c r="AU376" s="9"/>
      <c r="AV376" s="9"/>
      <c r="AW376" s="9"/>
      <c r="AX376" s="9"/>
      <c r="AY376" s="9"/>
      <c r="AZ376" s="9"/>
      <c r="BA376" s="9"/>
      <c r="BB376" s="9"/>
      <c r="BC376" s="9"/>
      <c r="BD376" s="9"/>
    </row>
    <row r="377" ht="15.75" customHeight="1">
      <c r="A377" s="9" t="s">
        <v>80</v>
      </c>
      <c r="B377" s="9" t="s">
        <v>81</v>
      </c>
      <c r="C377" s="9"/>
      <c r="D377" s="9"/>
      <c r="E377" s="9"/>
      <c r="F377" s="9"/>
      <c r="G377" s="9"/>
      <c r="H377" s="9"/>
      <c r="I377" s="9"/>
      <c r="J377" s="9"/>
      <c r="K377" s="9"/>
      <c r="L377" s="9"/>
      <c r="M377" s="9"/>
      <c r="N377" s="9"/>
      <c r="O377" s="9"/>
      <c r="P377" s="9"/>
      <c r="Q377" s="9"/>
      <c r="R377" s="9"/>
      <c r="S377" s="9" t="s">
        <v>4234</v>
      </c>
      <c r="T377" s="9"/>
      <c r="U377" s="9" t="s">
        <v>85</v>
      </c>
      <c r="V377" s="9" t="s">
        <v>4235</v>
      </c>
      <c r="W377" s="9" t="s">
        <v>4236</v>
      </c>
      <c r="X377" s="9" t="s">
        <v>4237</v>
      </c>
      <c r="Y377" s="9" t="s">
        <v>4238</v>
      </c>
      <c r="Z377" s="9"/>
      <c r="AA377" s="9" t="s">
        <v>4239</v>
      </c>
      <c r="AB377" s="9" t="s">
        <v>4240</v>
      </c>
      <c r="AC377" s="9"/>
      <c r="AD377" s="9" t="s">
        <v>451</v>
      </c>
      <c r="AE377" s="9" t="s">
        <v>80</v>
      </c>
      <c r="AF377" s="9" t="s">
        <v>4242</v>
      </c>
      <c r="AG377" s="37"/>
      <c r="AH377" s="37"/>
      <c r="AI377" s="9"/>
      <c r="AJ377" s="9"/>
      <c r="AK377" s="9"/>
      <c r="AL377" s="9"/>
      <c r="AM377" s="9" t="s">
        <v>2658</v>
      </c>
      <c r="AN377" s="9"/>
      <c r="AO377" s="9" t="s">
        <v>2659</v>
      </c>
      <c r="AP377" s="9"/>
      <c r="AQ377" s="9"/>
      <c r="AR377" s="9" t="s">
        <v>2661</v>
      </c>
      <c r="AS377" s="9"/>
      <c r="AT377" s="9"/>
      <c r="AU377" s="9"/>
      <c r="AV377" s="9"/>
      <c r="AW377" s="9"/>
      <c r="AX377" s="9"/>
      <c r="AY377" s="9"/>
      <c r="AZ377" s="9"/>
      <c r="BA377" s="9"/>
      <c r="BB377" s="9"/>
      <c r="BC377" s="9"/>
      <c r="BD377" s="9"/>
    </row>
    <row r="378" ht="15.75" customHeight="1">
      <c r="A378" s="9" t="s">
        <v>271</v>
      </c>
      <c r="B378" s="9" t="s">
        <v>81</v>
      </c>
      <c r="C378" s="9"/>
      <c r="D378" s="9"/>
      <c r="E378" s="9"/>
      <c r="F378" s="9" t="s">
        <v>169</v>
      </c>
      <c r="G378" s="9"/>
      <c r="H378" s="9"/>
      <c r="I378" s="9"/>
      <c r="J378" s="9"/>
      <c r="K378" s="9"/>
      <c r="L378" s="9"/>
      <c r="M378" s="9"/>
      <c r="N378" s="9"/>
      <c r="O378" s="9"/>
      <c r="P378" s="9"/>
      <c r="Q378" s="9"/>
      <c r="R378" s="9"/>
      <c r="S378" s="9" t="s">
        <v>4247</v>
      </c>
      <c r="T378" s="9"/>
      <c r="U378" s="9"/>
      <c r="V378" s="9" t="s">
        <v>4248</v>
      </c>
      <c r="W378" s="9"/>
      <c r="X378" s="9" t="s">
        <v>4250</v>
      </c>
      <c r="Y378" s="9"/>
      <c r="Z378" s="9" t="s">
        <v>4251</v>
      </c>
      <c r="AA378" s="9" t="s">
        <v>4252</v>
      </c>
      <c r="AB378" s="9"/>
      <c r="AC378" s="9" t="s">
        <v>4253</v>
      </c>
      <c r="AD378" s="9" t="s">
        <v>4255</v>
      </c>
      <c r="AE378" s="9" t="s">
        <v>271</v>
      </c>
      <c r="AF378" s="9" t="s">
        <v>4256</v>
      </c>
      <c r="AG378" s="37"/>
      <c r="AH378" s="37"/>
      <c r="AI378" s="9" t="s">
        <v>4257</v>
      </c>
      <c r="AJ378" s="9"/>
      <c r="AK378" s="9"/>
      <c r="AL378" s="9"/>
      <c r="AM378" s="9" t="s">
        <v>98</v>
      </c>
      <c r="AN378" s="9"/>
      <c r="AO378" s="9" t="s">
        <v>2644</v>
      </c>
      <c r="AP378" s="9"/>
      <c r="AQ378" s="9"/>
      <c r="AR378" s="9"/>
      <c r="AS378" s="9"/>
      <c r="AT378" s="9"/>
      <c r="AU378" s="9"/>
      <c r="AV378" s="9"/>
      <c r="AW378" s="9"/>
      <c r="AX378" s="9"/>
      <c r="AY378" s="9"/>
      <c r="AZ378" s="9"/>
      <c r="BA378" s="9"/>
      <c r="BB378" s="9"/>
      <c r="BC378" s="9"/>
      <c r="BD378" s="9"/>
    </row>
    <row r="379" ht="15.75" customHeight="1">
      <c r="A379" s="9" t="s">
        <v>111</v>
      </c>
      <c r="B379" s="9" t="s">
        <v>81</v>
      </c>
      <c r="C379" s="9"/>
      <c r="D379" s="9"/>
      <c r="E379" s="9" t="s">
        <v>82</v>
      </c>
      <c r="F379" s="9"/>
      <c r="G379" s="9"/>
      <c r="H379" s="9"/>
      <c r="I379" s="9"/>
      <c r="J379" s="9"/>
      <c r="K379" s="9"/>
      <c r="L379" s="9"/>
      <c r="M379" s="9"/>
      <c r="N379" s="9"/>
      <c r="O379" s="9"/>
      <c r="P379" s="9"/>
      <c r="Q379" s="9"/>
      <c r="R379" s="9"/>
      <c r="S379" s="9" t="s">
        <v>4258</v>
      </c>
      <c r="T379" s="9"/>
      <c r="U379" s="9" t="s">
        <v>85</v>
      </c>
      <c r="V379" s="9" t="s">
        <v>4259</v>
      </c>
      <c r="W379" s="9" t="s">
        <v>87</v>
      </c>
      <c r="X379" s="9" t="s">
        <v>4260</v>
      </c>
      <c r="Y379" s="9"/>
      <c r="Z379" s="9" t="s">
        <v>4262</v>
      </c>
      <c r="AA379" s="9" t="s">
        <v>4263</v>
      </c>
      <c r="AB379" s="9" t="s">
        <v>4264</v>
      </c>
      <c r="AC379" s="9"/>
      <c r="AD379" s="9" t="s">
        <v>4267</v>
      </c>
      <c r="AE379" s="9" t="s">
        <v>111</v>
      </c>
      <c r="AF379" s="9" t="s">
        <v>4268</v>
      </c>
      <c r="AG379" s="37"/>
      <c r="AH379" s="37"/>
      <c r="AI379" s="9" t="s">
        <v>686</v>
      </c>
      <c r="AJ379" s="9" t="s">
        <v>661</v>
      </c>
      <c r="AK379" s="9" t="s">
        <v>146</v>
      </c>
      <c r="AL379" s="9"/>
      <c r="AM379" s="9" t="s">
        <v>98</v>
      </c>
      <c r="AN379" s="9"/>
      <c r="AO379" s="9"/>
      <c r="AP379" s="9"/>
      <c r="AQ379" s="9"/>
      <c r="AR379" s="9"/>
      <c r="AS379" s="9"/>
      <c r="AT379" s="9"/>
      <c r="AU379" s="9"/>
      <c r="AV379" s="9"/>
      <c r="AW379" s="9"/>
      <c r="AX379" s="9"/>
      <c r="AY379" s="9"/>
      <c r="AZ379" s="9"/>
      <c r="BA379" s="9"/>
      <c r="BB379" s="9"/>
      <c r="BC379" s="9"/>
      <c r="BD379" s="9"/>
    </row>
    <row r="380" ht="15.75" customHeight="1">
      <c r="A380" s="9" t="s">
        <v>271</v>
      </c>
      <c r="B380" s="9" t="s">
        <v>81</v>
      </c>
      <c r="C380" s="9"/>
      <c r="D380" s="9"/>
      <c r="E380" s="9"/>
      <c r="F380" s="9"/>
      <c r="G380" s="9"/>
      <c r="H380" s="9"/>
      <c r="I380" s="9"/>
      <c r="J380" s="9"/>
      <c r="K380" s="9"/>
      <c r="L380" s="9"/>
      <c r="M380" s="9"/>
      <c r="N380" s="9"/>
      <c r="O380" s="9"/>
      <c r="P380" s="9"/>
      <c r="Q380" s="9"/>
      <c r="R380" s="9"/>
      <c r="S380" s="9" t="s">
        <v>4269</v>
      </c>
      <c r="T380" s="9"/>
      <c r="U380" s="9" t="s">
        <v>85</v>
      </c>
      <c r="V380" s="9" t="s">
        <v>4270</v>
      </c>
      <c r="W380" s="9" t="s">
        <v>2649</v>
      </c>
      <c r="X380" s="9" t="s">
        <v>4271</v>
      </c>
      <c r="Y380" s="9"/>
      <c r="Z380" s="9"/>
      <c r="AA380" s="9" t="s">
        <v>4272</v>
      </c>
      <c r="AB380" s="9"/>
      <c r="AC380" s="9"/>
      <c r="AD380" s="9" t="s">
        <v>4133</v>
      </c>
      <c r="AE380" s="9" t="s">
        <v>271</v>
      </c>
      <c r="AF380" s="9" t="s">
        <v>4273</v>
      </c>
      <c r="AG380" s="37"/>
      <c r="AH380" s="37"/>
      <c r="AI380" s="9"/>
      <c r="AJ380" s="9"/>
      <c r="AK380" s="9"/>
      <c r="AL380" s="9"/>
      <c r="AM380" s="9" t="s">
        <v>2652</v>
      </c>
      <c r="AN380" s="9"/>
      <c r="AO380" s="9" t="s">
        <v>2653</v>
      </c>
      <c r="AP380" s="9"/>
      <c r="AQ380" s="9"/>
      <c r="AR380" s="9"/>
      <c r="AS380" s="9"/>
      <c r="AT380" s="9"/>
      <c r="AU380" s="9"/>
      <c r="AV380" s="9"/>
      <c r="AW380" s="9"/>
      <c r="AX380" s="9"/>
      <c r="AY380" s="9"/>
      <c r="AZ380" s="9"/>
      <c r="BA380" s="9"/>
      <c r="BB380" s="9"/>
      <c r="BC380" s="9"/>
      <c r="BD380" s="9"/>
    </row>
    <row r="381" ht="15.75" customHeight="1">
      <c r="A381" s="9" t="s">
        <v>156</v>
      </c>
      <c r="B381" s="9" t="s">
        <v>81</v>
      </c>
      <c r="C381" s="9"/>
      <c r="D381" s="9"/>
      <c r="E381" s="9"/>
      <c r="F381" s="9"/>
      <c r="G381" s="9"/>
      <c r="H381" s="9"/>
      <c r="I381" s="9"/>
      <c r="J381" s="9"/>
      <c r="K381" s="9"/>
      <c r="L381" s="9"/>
      <c r="M381" s="9"/>
      <c r="N381" s="9"/>
      <c r="O381" s="9"/>
      <c r="P381" s="9"/>
      <c r="Q381" s="9"/>
      <c r="R381" s="9"/>
      <c r="S381" s="9" t="s">
        <v>4275</v>
      </c>
      <c r="T381" s="9"/>
      <c r="U381" s="9"/>
      <c r="V381" s="9" t="s">
        <v>4278</v>
      </c>
      <c r="W381" s="9"/>
      <c r="X381" s="9" t="s">
        <v>4279</v>
      </c>
      <c r="Y381" s="9"/>
      <c r="Z381" s="9"/>
      <c r="AA381" s="9" t="s">
        <v>4280</v>
      </c>
      <c r="AB381" s="9"/>
      <c r="AC381" s="9"/>
      <c r="AD381" s="9" t="s">
        <v>4281</v>
      </c>
      <c r="AE381" s="9" t="s">
        <v>156</v>
      </c>
      <c r="AF381" s="9" t="s">
        <v>4282</v>
      </c>
      <c r="AG381" s="37"/>
      <c r="AH381" s="37"/>
      <c r="AI381" s="9"/>
      <c r="AJ381" s="9"/>
      <c r="AK381" s="9"/>
      <c r="AL381" s="9"/>
      <c r="AM381" s="9" t="s">
        <v>4283</v>
      </c>
      <c r="AN381" s="9"/>
      <c r="AO381" s="9" t="s">
        <v>4286</v>
      </c>
      <c r="AP381" s="9"/>
      <c r="AQ381" s="9"/>
      <c r="AR381" s="9"/>
      <c r="AS381" s="9"/>
      <c r="AT381" s="9"/>
      <c r="AU381" s="9"/>
      <c r="AV381" s="9"/>
      <c r="AW381" s="9"/>
      <c r="AX381" s="9"/>
      <c r="AY381" s="9"/>
      <c r="AZ381" s="9"/>
      <c r="BA381" s="9"/>
      <c r="BB381" s="9"/>
      <c r="BC381" s="9"/>
      <c r="BD381" s="9"/>
    </row>
    <row r="382" ht="15.75" customHeight="1">
      <c r="A382" s="9" t="s">
        <v>1008</v>
      </c>
      <c r="B382" s="9" t="s">
        <v>81</v>
      </c>
      <c r="C382" s="9"/>
      <c r="D382" s="9"/>
      <c r="E382" s="9"/>
      <c r="F382" s="9"/>
      <c r="G382" s="9"/>
      <c r="H382" s="9"/>
      <c r="I382" s="9"/>
      <c r="J382" s="9"/>
      <c r="K382" s="9"/>
      <c r="L382" s="9"/>
      <c r="M382" s="9"/>
      <c r="N382" s="9"/>
      <c r="O382" s="9"/>
      <c r="P382" s="9"/>
      <c r="Q382" s="9"/>
      <c r="R382" s="9"/>
      <c r="S382" s="9" t="s">
        <v>4291</v>
      </c>
      <c r="T382" s="9"/>
      <c r="U382" s="9"/>
      <c r="V382" s="9" t="s">
        <v>4292</v>
      </c>
      <c r="W382" s="9"/>
      <c r="X382" s="9"/>
      <c r="Y382" s="9"/>
      <c r="Z382" s="9"/>
      <c r="AA382" s="9" t="s">
        <v>4293</v>
      </c>
      <c r="AB382" s="9"/>
      <c r="AC382" s="9"/>
      <c r="AD382" s="9" t="s">
        <v>325</v>
      </c>
      <c r="AE382" s="9" t="s">
        <v>1008</v>
      </c>
      <c r="AF382" s="9" t="s">
        <v>4294</v>
      </c>
      <c r="AG382" s="37"/>
      <c r="AH382" s="37"/>
      <c r="AI382" s="9"/>
      <c r="AJ382" s="9"/>
      <c r="AK382" s="9"/>
      <c r="AL382" s="9"/>
      <c r="AM382" s="9" t="s">
        <v>4283</v>
      </c>
      <c r="AN382" s="9"/>
      <c r="AO382" s="9" t="s">
        <v>4286</v>
      </c>
      <c r="AP382" s="9"/>
      <c r="AQ382" s="9"/>
      <c r="AR382" s="9"/>
      <c r="AS382" s="9"/>
      <c r="AT382" s="9"/>
      <c r="AU382" s="9"/>
      <c r="AV382" s="9"/>
      <c r="AW382" s="9"/>
      <c r="AX382" s="9"/>
      <c r="AY382" s="9"/>
      <c r="AZ382" s="9"/>
      <c r="BA382" s="9"/>
      <c r="BB382" s="9"/>
      <c r="BC382" s="9"/>
      <c r="BD382" s="9"/>
    </row>
    <row r="383" ht="15.75" customHeight="1">
      <c r="A383" s="9" t="s">
        <v>99</v>
      </c>
      <c r="B383" s="9" t="s">
        <v>81</v>
      </c>
      <c r="C383" s="9"/>
      <c r="D383" s="9"/>
      <c r="E383" s="9"/>
      <c r="F383" s="9"/>
      <c r="G383" s="9"/>
      <c r="H383" s="9"/>
      <c r="I383" s="9"/>
      <c r="J383" s="9"/>
      <c r="K383" s="9"/>
      <c r="L383" s="9"/>
      <c r="M383" s="9"/>
      <c r="N383" s="9"/>
      <c r="O383" s="9"/>
      <c r="P383" s="9"/>
      <c r="Q383" s="9"/>
      <c r="R383" s="9"/>
      <c r="S383" s="9"/>
      <c r="T383" s="9"/>
      <c r="U383" s="9"/>
      <c r="V383" s="9" t="s">
        <v>4298</v>
      </c>
      <c r="W383" s="9"/>
      <c r="X383" s="9"/>
      <c r="Y383" s="9" t="s">
        <v>4300</v>
      </c>
      <c r="Z383" s="9" t="s">
        <v>4301</v>
      </c>
      <c r="AA383" s="9"/>
      <c r="AB383" s="9"/>
      <c r="AC383" s="9" t="s">
        <v>4302</v>
      </c>
      <c r="AD383" s="9" t="s">
        <v>4303</v>
      </c>
      <c r="AE383" s="9" t="s">
        <v>99</v>
      </c>
      <c r="AF383" s="9" t="s">
        <v>4304</v>
      </c>
      <c r="AG383" s="37"/>
      <c r="AH383" s="37"/>
      <c r="AI383" s="9"/>
      <c r="AJ383" s="9"/>
      <c r="AK383" s="9"/>
      <c r="AL383" s="9"/>
      <c r="AM383" s="9" t="s">
        <v>4307</v>
      </c>
      <c r="AN383" s="9"/>
      <c r="AO383" s="9" t="s">
        <v>4308</v>
      </c>
      <c r="AP383" s="9"/>
      <c r="AQ383" s="9"/>
      <c r="AR383" s="9"/>
      <c r="AS383" s="9"/>
      <c r="AT383" s="9"/>
      <c r="AU383" s="9"/>
      <c r="AV383" s="9"/>
      <c r="AW383" s="9"/>
      <c r="AX383" s="9"/>
      <c r="AY383" s="9"/>
      <c r="AZ383" s="9"/>
      <c r="BA383" s="9"/>
      <c r="BB383" s="9"/>
      <c r="BC383" s="9"/>
      <c r="BD383" s="9"/>
    </row>
    <row r="384" ht="15.75" customHeight="1">
      <c r="A384" s="9" t="s">
        <v>1008</v>
      </c>
      <c r="B384" s="9" t="s">
        <v>81</v>
      </c>
      <c r="C384" s="9"/>
      <c r="D384" s="9"/>
      <c r="E384" s="9"/>
      <c r="F384" s="9"/>
      <c r="G384" s="9"/>
      <c r="H384" s="9"/>
      <c r="I384" s="9"/>
      <c r="J384" s="9"/>
      <c r="K384" s="9"/>
      <c r="L384" s="9"/>
      <c r="M384" s="9"/>
      <c r="N384" s="9"/>
      <c r="O384" s="9"/>
      <c r="P384" s="9"/>
      <c r="Q384" s="9"/>
      <c r="R384" s="9"/>
      <c r="S384" s="9" t="s">
        <v>4310</v>
      </c>
      <c r="T384" s="9"/>
      <c r="U384" s="9"/>
      <c r="V384" s="9" t="s">
        <v>4311</v>
      </c>
      <c r="W384" s="9"/>
      <c r="X384" s="9"/>
      <c r="Y384" s="9"/>
      <c r="Z384" s="9"/>
      <c r="AA384" s="9" t="s">
        <v>4312</v>
      </c>
      <c r="AB384" s="9"/>
      <c r="AC384" s="9"/>
      <c r="AD384" s="9" t="s">
        <v>4313</v>
      </c>
      <c r="AE384" s="9" t="s">
        <v>1008</v>
      </c>
      <c r="AF384" s="9" t="s">
        <v>4314</v>
      </c>
      <c r="AG384" s="37"/>
      <c r="AH384" s="37"/>
      <c r="AI384" s="9"/>
      <c r="AJ384" s="9"/>
      <c r="AK384" s="9"/>
      <c r="AL384" s="9"/>
      <c r="AM384" s="9" t="s">
        <v>4283</v>
      </c>
      <c r="AN384" s="9"/>
      <c r="AO384" s="9" t="s">
        <v>4286</v>
      </c>
      <c r="AP384" s="9"/>
      <c r="AQ384" s="9"/>
      <c r="AR384" s="9"/>
      <c r="AS384" s="9"/>
      <c r="AT384" s="9"/>
      <c r="AU384" s="9"/>
      <c r="AV384" s="9"/>
      <c r="AW384" s="9"/>
      <c r="AX384" s="9"/>
      <c r="AY384" s="9"/>
      <c r="AZ384" s="9"/>
      <c r="BA384" s="9"/>
      <c r="BB384" s="9"/>
      <c r="BC384" s="9"/>
      <c r="BD384" s="9"/>
    </row>
    <row r="385" ht="15.75" customHeight="1">
      <c r="A385" s="9" t="s">
        <v>111</v>
      </c>
      <c r="B385" s="9" t="s">
        <v>81</v>
      </c>
      <c r="C385" s="9"/>
      <c r="D385" s="9"/>
      <c r="E385" s="9"/>
      <c r="F385" s="9"/>
      <c r="G385" s="9"/>
      <c r="H385" s="9"/>
      <c r="I385" s="9"/>
      <c r="J385" s="9"/>
      <c r="K385" s="9"/>
      <c r="L385" s="9"/>
      <c r="M385" s="9"/>
      <c r="N385" s="9"/>
      <c r="O385" s="9"/>
      <c r="P385" s="9"/>
      <c r="Q385" s="9"/>
      <c r="R385" s="9"/>
      <c r="S385" s="9" t="s">
        <v>4315</v>
      </c>
      <c r="T385" s="9"/>
      <c r="U385" s="9"/>
      <c r="V385" s="9" t="s">
        <v>4316</v>
      </c>
      <c r="W385" s="9"/>
      <c r="X385" s="9" t="s">
        <v>4317</v>
      </c>
      <c r="Y385" s="9"/>
      <c r="Z385" s="9"/>
      <c r="AA385" s="9" t="s">
        <v>4318</v>
      </c>
      <c r="AB385" s="9"/>
      <c r="AC385" s="9"/>
      <c r="AD385" s="9" t="s">
        <v>4319</v>
      </c>
      <c r="AE385" s="9" t="s">
        <v>111</v>
      </c>
      <c r="AF385" s="9" t="s">
        <v>4321</v>
      </c>
      <c r="AG385" s="37"/>
      <c r="AH385" s="37"/>
      <c r="AI385" s="9"/>
      <c r="AJ385" s="9"/>
      <c r="AK385" s="9"/>
      <c r="AL385" s="9"/>
      <c r="AM385" s="9" t="s">
        <v>2631</v>
      </c>
      <c r="AN385" s="9"/>
      <c r="AO385" s="9" t="s">
        <v>2633</v>
      </c>
      <c r="AP385" s="9"/>
      <c r="AQ385" s="9"/>
      <c r="AR385" s="9" t="s">
        <v>2942</v>
      </c>
      <c r="AS385" s="9"/>
      <c r="AT385" s="9"/>
      <c r="AU385" s="9"/>
      <c r="AV385" s="9"/>
      <c r="AW385" s="9"/>
      <c r="AX385" s="9"/>
      <c r="AY385" s="9"/>
      <c r="AZ385" s="9"/>
      <c r="BA385" s="9"/>
      <c r="BB385" s="9"/>
      <c r="BC385" s="9"/>
      <c r="BD385" s="9"/>
    </row>
    <row r="386" ht="15.75" customHeight="1">
      <c r="A386" s="9" t="s">
        <v>1008</v>
      </c>
      <c r="B386" s="9" t="s">
        <v>81</v>
      </c>
      <c r="C386" s="9"/>
      <c r="D386" s="9"/>
      <c r="E386" s="9"/>
      <c r="F386" s="9"/>
      <c r="G386" s="9"/>
      <c r="H386" s="9"/>
      <c r="I386" s="9"/>
      <c r="J386" s="9"/>
      <c r="K386" s="9"/>
      <c r="L386" s="9"/>
      <c r="M386" s="9"/>
      <c r="N386" s="9"/>
      <c r="O386" s="9"/>
      <c r="P386" s="9"/>
      <c r="Q386" s="9"/>
      <c r="R386" s="9"/>
      <c r="S386" s="9" t="s">
        <v>4322</v>
      </c>
      <c r="T386" s="9"/>
      <c r="U386" s="9"/>
      <c r="V386" s="9" t="s">
        <v>4324</v>
      </c>
      <c r="W386" s="9"/>
      <c r="X386" s="9" t="s">
        <v>4325</v>
      </c>
      <c r="Y386" s="9"/>
      <c r="Z386" s="9"/>
      <c r="AA386" s="9" t="s">
        <v>4326</v>
      </c>
      <c r="AB386" s="9"/>
      <c r="AC386" s="9"/>
      <c r="AD386" s="9" t="s">
        <v>325</v>
      </c>
      <c r="AE386" s="9" t="s">
        <v>1008</v>
      </c>
      <c r="AF386" s="9" t="s">
        <v>4327</v>
      </c>
      <c r="AG386" s="37"/>
      <c r="AH386" s="37"/>
      <c r="AI386" s="9"/>
      <c r="AJ386" s="9"/>
      <c r="AK386" s="9"/>
      <c r="AL386" s="9"/>
      <c r="AM386" s="9" t="s">
        <v>2652</v>
      </c>
      <c r="AN386" s="9"/>
      <c r="AO386" s="9" t="s">
        <v>2653</v>
      </c>
      <c r="AP386" s="9"/>
      <c r="AQ386" s="9"/>
      <c r="AR386" s="9"/>
      <c r="AS386" s="9"/>
      <c r="AT386" s="9"/>
      <c r="AU386" s="9"/>
      <c r="AV386" s="9"/>
      <c r="AW386" s="9"/>
      <c r="AX386" s="9"/>
      <c r="AY386" s="9"/>
      <c r="AZ386" s="9"/>
      <c r="BA386" s="9"/>
      <c r="BB386" s="9"/>
      <c r="BC386" s="9"/>
      <c r="BD386" s="9"/>
    </row>
    <row r="387" ht="15.75" customHeight="1">
      <c r="A387" s="9" t="s">
        <v>252</v>
      </c>
      <c r="B387" s="9" t="s">
        <v>81</v>
      </c>
      <c r="C387" s="9"/>
      <c r="D387" s="9"/>
      <c r="E387" s="9"/>
      <c r="F387" s="9"/>
      <c r="G387" s="9"/>
      <c r="H387" s="9"/>
      <c r="I387" s="9"/>
      <c r="J387" s="9"/>
      <c r="K387" s="9"/>
      <c r="L387" s="9"/>
      <c r="M387" s="9"/>
      <c r="N387" s="9"/>
      <c r="O387" s="9"/>
      <c r="P387" s="9"/>
      <c r="Q387" s="9"/>
      <c r="R387" s="9"/>
      <c r="S387" s="9" t="s">
        <v>4330</v>
      </c>
      <c r="T387" s="9"/>
      <c r="U387" s="9"/>
      <c r="V387" s="9" t="s">
        <v>4331</v>
      </c>
      <c r="W387" s="9"/>
      <c r="X387" s="9" t="s">
        <v>4332</v>
      </c>
      <c r="Y387" s="9" t="s">
        <v>4333</v>
      </c>
      <c r="Z387" s="9"/>
      <c r="AA387" s="9" t="s">
        <v>4334</v>
      </c>
      <c r="AB387" s="9" t="s">
        <v>4335</v>
      </c>
      <c r="AC387" s="9"/>
      <c r="AD387" s="9" t="s">
        <v>4336</v>
      </c>
      <c r="AE387" s="9" t="s">
        <v>252</v>
      </c>
      <c r="AF387" s="9" t="s">
        <v>4337</v>
      </c>
      <c r="AG387" s="37"/>
      <c r="AH387" s="37"/>
      <c r="AI387" s="9"/>
      <c r="AJ387" s="9"/>
      <c r="AK387" s="9"/>
      <c r="AL387" s="9"/>
      <c r="AM387" s="9" t="s">
        <v>2631</v>
      </c>
      <c r="AN387" s="9"/>
      <c r="AO387" s="9" t="s">
        <v>2633</v>
      </c>
      <c r="AP387" s="9"/>
      <c r="AQ387" s="9"/>
      <c r="AR387" s="9" t="s">
        <v>2942</v>
      </c>
      <c r="AS387" s="9" t="s">
        <v>4341</v>
      </c>
      <c r="AT387" s="9"/>
      <c r="AU387" s="9"/>
      <c r="AV387" s="9"/>
      <c r="AW387" s="9"/>
      <c r="AX387" s="9"/>
      <c r="AY387" s="9"/>
      <c r="AZ387" s="9"/>
      <c r="BA387" s="9"/>
      <c r="BB387" s="9"/>
      <c r="BC387" s="9"/>
      <c r="BD387" s="9"/>
    </row>
    <row r="388" ht="15.75" customHeight="1">
      <c r="A388" s="9" t="s">
        <v>156</v>
      </c>
      <c r="B388" s="9" t="s">
        <v>81</v>
      </c>
      <c r="C388" s="9"/>
      <c r="D388" s="9"/>
      <c r="E388" s="9"/>
      <c r="F388" s="9"/>
      <c r="G388" s="9"/>
      <c r="H388" s="9"/>
      <c r="I388" s="9"/>
      <c r="J388" s="9"/>
      <c r="K388" s="9"/>
      <c r="L388" s="9"/>
      <c r="M388" s="9"/>
      <c r="N388" s="9"/>
      <c r="O388" s="9"/>
      <c r="P388" s="9"/>
      <c r="Q388" s="9"/>
      <c r="R388" s="9"/>
      <c r="S388" s="9" t="s">
        <v>4342</v>
      </c>
      <c r="T388" s="9"/>
      <c r="U388" s="9" t="s">
        <v>85</v>
      </c>
      <c r="V388" s="9" t="s">
        <v>4343</v>
      </c>
      <c r="W388" s="9" t="s">
        <v>2649</v>
      </c>
      <c r="X388" s="9"/>
      <c r="Y388" s="9"/>
      <c r="Z388" s="9"/>
      <c r="AA388" s="9"/>
      <c r="AB388" s="9"/>
      <c r="AC388" s="9"/>
      <c r="AD388" s="9"/>
      <c r="AE388" s="9" t="s">
        <v>156</v>
      </c>
      <c r="AF388" s="37"/>
      <c r="AG388" s="37"/>
      <c r="AH388" s="37"/>
      <c r="AI388" s="9"/>
      <c r="AJ388" s="9"/>
      <c r="AK388" s="9"/>
      <c r="AL388" s="9"/>
      <c r="AM388" s="9" t="s">
        <v>2652</v>
      </c>
      <c r="AN388" s="9"/>
      <c r="AO388" s="9" t="s">
        <v>2653</v>
      </c>
      <c r="AP388" s="9"/>
      <c r="AQ388" s="9"/>
      <c r="AR388" s="9"/>
      <c r="AS388" s="9"/>
      <c r="AT388" s="9"/>
      <c r="AU388" s="9"/>
      <c r="AV388" s="9"/>
      <c r="AW388" s="9"/>
      <c r="AX388" s="9"/>
      <c r="AY388" s="9"/>
      <c r="AZ388" s="9"/>
      <c r="BA388" s="9"/>
      <c r="BB388" s="9"/>
      <c r="BC388" s="9"/>
      <c r="BD388" s="9"/>
    </row>
    <row r="389" ht="15.75" customHeight="1">
      <c r="A389" s="9" t="s">
        <v>80</v>
      </c>
      <c r="B389" s="9" t="s">
        <v>81</v>
      </c>
      <c r="C389" s="9"/>
      <c r="D389" s="9"/>
      <c r="E389" s="9" t="s">
        <v>82</v>
      </c>
      <c r="F389" s="9"/>
      <c r="G389" s="9"/>
      <c r="H389" s="9"/>
      <c r="I389" s="9"/>
      <c r="J389" s="9"/>
      <c r="K389" s="9"/>
      <c r="L389" s="9"/>
      <c r="M389" s="9"/>
      <c r="N389" s="9"/>
      <c r="O389" s="9"/>
      <c r="P389" s="9"/>
      <c r="Q389" s="9"/>
      <c r="R389" s="9"/>
      <c r="S389" s="9" t="s">
        <v>1142</v>
      </c>
      <c r="T389" s="9"/>
      <c r="U389" s="9" t="s">
        <v>85</v>
      </c>
      <c r="V389" s="9" t="s">
        <v>4350</v>
      </c>
      <c r="W389" s="9" t="s">
        <v>87</v>
      </c>
      <c r="X389" s="9" t="s">
        <v>1144</v>
      </c>
      <c r="Y389" s="9" t="s">
        <v>4351</v>
      </c>
      <c r="Z389" s="9" t="s">
        <v>1146</v>
      </c>
      <c r="AA389" s="9" t="s">
        <v>4352</v>
      </c>
      <c r="AB389" s="9"/>
      <c r="AC389" s="9"/>
      <c r="AD389" s="9" t="s">
        <v>451</v>
      </c>
      <c r="AE389" s="9" t="s">
        <v>80</v>
      </c>
      <c r="AF389" s="9" t="s">
        <v>1106</v>
      </c>
      <c r="AG389" s="37"/>
      <c r="AH389" s="37"/>
      <c r="AI389" s="9" t="s">
        <v>1148</v>
      </c>
      <c r="AJ389" s="9" t="s">
        <v>166</v>
      </c>
      <c r="AK389" s="9" t="s">
        <v>109</v>
      </c>
      <c r="AL389" s="9"/>
      <c r="AM389" s="9" t="s">
        <v>98</v>
      </c>
      <c r="AN389" s="9"/>
      <c r="AO389" s="9"/>
      <c r="AP389" s="9"/>
      <c r="AQ389" s="9"/>
      <c r="AR389" s="9"/>
      <c r="AS389" s="9"/>
      <c r="AT389" s="9"/>
      <c r="AU389" s="9"/>
      <c r="AV389" s="9"/>
      <c r="AW389" s="9"/>
      <c r="AX389" s="9"/>
      <c r="AY389" s="9"/>
      <c r="AZ389" s="9"/>
      <c r="BA389" s="9"/>
      <c r="BB389" s="9"/>
      <c r="BC389" s="9"/>
      <c r="BD389" s="9"/>
    </row>
    <row r="390" ht="15.75" customHeight="1">
      <c r="A390" s="9" t="s">
        <v>632</v>
      </c>
      <c r="B390" s="9" t="s">
        <v>81</v>
      </c>
      <c r="C390" s="9"/>
      <c r="D390" s="9"/>
      <c r="E390" s="9"/>
      <c r="F390" s="9"/>
      <c r="G390" s="9"/>
      <c r="H390" s="9"/>
      <c r="I390" s="9"/>
      <c r="J390" s="9"/>
      <c r="K390" s="9"/>
      <c r="L390" s="9"/>
      <c r="M390" s="9"/>
      <c r="N390" s="9"/>
      <c r="O390" s="9"/>
      <c r="P390" s="9"/>
      <c r="Q390" s="9"/>
      <c r="R390" s="9"/>
      <c r="S390" s="9" t="s">
        <v>4353</v>
      </c>
      <c r="T390" s="9"/>
      <c r="U390" s="9"/>
      <c r="V390" s="9" t="s">
        <v>4354</v>
      </c>
      <c r="W390" s="9"/>
      <c r="X390" s="9" t="s">
        <v>4355</v>
      </c>
      <c r="Y390" s="9"/>
      <c r="Z390" s="9"/>
      <c r="AA390" s="9" t="s">
        <v>4356</v>
      </c>
      <c r="AB390" s="9"/>
      <c r="AC390" s="9"/>
      <c r="AD390" s="9" t="s">
        <v>639</v>
      </c>
      <c r="AE390" s="9" t="s">
        <v>632</v>
      </c>
      <c r="AF390" s="9" t="s">
        <v>640</v>
      </c>
      <c r="AG390" s="37"/>
      <c r="AH390" s="37"/>
      <c r="AI390" s="9"/>
      <c r="AJ390" s="9"/>
      <c r="AK390" s="9"/>
      <c r="AL390" s="9"/>
      <c r="AM390" s="9" t="s">
        <v>2652</v>
      </c>
      <c r="AN390" s="9"/>
      <c r="AO390" s="9" t="s">
        <v>2653</v>
      </c>
      <c r="AP390" s="9"/>
      <c r="AQ390" s="9"/>
      <c r="AR390" s="9"/>
      <c r="AS390" s="9"/>
      <c r="AT390" s="9"/>
      <c r="AU390" s="9"/>
      <c r="AV390" s="9"/>
      <c r="AW390" s="9"/>
      <c r="AX390" s="9"/>
      <c r="AY390" s="9"/>
      <c r="AZ390" s="9"/>
      <c r="BA390" s="9"/>
      <c r="BB390" s="9"/>
      <c r="BC390" s="9"/>
      <c r="BD390" s="9"/>
    </row>
    <row r="391" ht="15.75" customHeight="1">
      <c r="A391" s="9" t="s">
        <v>1801</v>
      </c>
      <c r="B391" s="9" t="s">
        <v>81</v>
      </c>
      <c r="C391" s="9"/>
      <c r="D391" s="9"/>
      <c r="E391" s="9"/>
      <c r="F391" s="9" t="s">
        <v>169</v>
      </c>
      <c r="G391" s="9"/>
      <c r="H391" s="9"/>
      <c r="I391" s="9"/>
      <c r="J391" s="9"/>
      <c r="K391" s="9"/>
      <c r="L391" s="9"/>
      <c r="M391" s="9"/>
      <c r="N391" s="9"/>
      <c r="O391" s="9"/>
      <c r="P391" s="9"/>
      <c r="Q391" s="9"/>
      <c r="R391" s="9"/>
      <c r="S391" s="9" t="s">
        <v>4364</v>
      </c>
      <c r="T391" s="9"/>
      <c r="U391" s="9"/>
      <c r="V391" s="9" t="s">
        <v>4365</v>
      </c>
      <c r="W391" s="9"/>
      <c r="X391" s="9" t="s">
        <v>4366</v>
      </c>
      <c r="Y391" s="9"/>
      <c r="Z391" s="9"/>
      <c r="AA391" s="9"/>
      <c r="AB391" s="9"/>
      <c r="AC391" s="9" t="s">
        <v>4367</v>
      </c>
      <c r="AD391" s="9" t="s">
        <v>4368</v>
      </c>
      <c r="AE391" s="9" t="s">
        <v>1801</v>
      </c>
      <c r="AF391" s="9" t="s">
        <v>4369</v>
      </c>
      <c r="AG391" s="37"/>
      <c r="AH391" s="37"/>
      <c r="AI391" s="9" t="s">
        <v>661</v>
      </c>
      <c r="AJ391" s="9"/>
      <c r="AK391" s="9"/>
      <c r="AL391" s="9"/>
      <c r="AM391" s="9" t="s">
        <v>98</v>
      </c>
      <c r="AN391" s="9"/>
      <c r="AO391" s="9" t="s">
        <v>2644</v>
      </c>
      <c r="AP391" s="9"/>
      <c r="AQ391" s="9"/>
      <c r="AR391" s="9"/>
      <c r="AS391" s="9"/>
      <c r="AT391" s="9"/>
      <c r="AU391" s="9"/>
      <c r="AV391" s="9"/>
      <c r="AW391" s="9"/>
      <c r="AX391" s="9"/>
      <c r="AY391" s="9"/>
      <c r="AZ391" s="9"/>
      <c r="BA391" s="9"/>
      <c r="BB391" s="9"/>
      <c r="BC391" s="9"/>
      <c r="BD391" s="9"/>
    </row>
    <row r="392" ht="15.75" customHeight="1">
      <c r="A392" s="9" t="s">
        <v>337</v>
      </c>
      <c r="B392" s="9" t="s">
        <v>81</v>
      </c>
      <c r="C392" s="9"/>
      <c r="D392" s="9" t="s">
        <v>207</v>
      </c>
      <c r="E392" s="9"/>
      <c r="F392" s="9"/>
      <c r="G392" s="9"/>
      <c r="H392" s="9"/>
      <c r="I392" s="9"/>
      <c r="J392" s="9"/>
      <c r="K392" s="9"/>
      <c r="L392" s="9"/>
      <c r="M392" s="9"/>
      <c r="N392" s="9"/>
      <c r="O392" s="9"/>
      <c r="P392" s="9"/>
      <c r="Q392" s="9"/>
      <c r="R392" s="9"/>
      <c r="S392" s="9" t="s">
        <v>4372</v>
      </c>
      <c r="T392" s="9"/>
      <c r="U392" s="9" t="s">
        <v>85</v>
      </c>
      <c r="V392" s="9" t="s">
        <v>4373</v>
      </c>
      <c r="W392" s="9" t="s">
        <v>87</v>
      </c>
      <c r="X392" s="9" t="s">
        <v>4374</v>
      </c>
      <c r="Y392" s="9" t="s">
        <v>4375</v>
      </c>
      <c r="Z392" s="9" t="s">
        <v>4376</v>
      </c>
      <c r="AA392" s="9" t="s">
        <v>4377</v>
      </c>
      <c r="AB392" s="9"/>
      <c r="AC392" s="9"/>
      <c r="AD392" s="9" t="s">
        <v>4378</v>
      </c>
      <c r="AE392" s="9" t="s">
        <v>337</v>
      </c>
      <c r="AF392" s="9" t="s">
        <v>4379</v>
      </c>
      <c r="AG392" s="37"/>
      <c r="AH392" s="37"/>
      <c r="AI392" s="9" t="s">
        <v>165</v>
      </c>
      <c r="AJ392" s="9" t="s">
        <v>94</v>
      </c>
      <c r="AK392" s="9"/>
      <c r="AL392" s="9"/>
      <c r="AM392" s="9" t="s">
        <v>98</v>
      </c>
      <c r="AN392" s="9"/>
      <c r="AO392" s="9" t="s">
        <v>2644</v>
      </c>
      <c r="AP392" s="9"/>
      <c r="AQ392" s="9"/>
      <c r="AR392" s="9"/>
      <c r="AS392" s="9"/>
      <c r="AT392" s="9"/>
      <c r="AU392" s="9"/>
      <c r="AV392" s="9"/>
      <c r="AW392" s="9"/>
      <c r="AX392" s="9"/>
      <c r="AY392" s="9"/>
      <c r="AZ392" s="9"/>
      <c r="BA392" s="9"/>
      <c r="BB392" s="9"/>
      <c r="BC392" s="9"/>
      <c r="BD392" s="9"/>
    </row>
    <row r="393" ht="15.75" customHeight="1">
      <c r="A393" s="9" t="s">
        <v>337</v>
      </c>
      <c r="B393" s="9" t="s">
        <v>81</v>
      </c>
      <c r="C393" s="9"/>
      <c r="D393" s="9"/>
      <c r="E393" s="9"/>
      <c r="F393" s="9"/>
      <c r="G393" s="9"/>
      <c r="H393" s="9"/>
      <c r="I393" s="9"/>
      <c r="J393" s="9"/>
      <c r="K393" s="9"/>
      <c r="L393" s="9"/>
      <c r="M393" s="9"/>
      <c r="N393" s="9"/>
      <c r="O393" s="9"/>
      <c r="P393" s="9"/>
      <c r="Q393" s="9"/>
      <c r="R393" s="9"/>
      <c r="S393" s="9"/>
      <c r="T393" s="9"/>
      <c r="U393" s="9"/>
      <c r="V393" s="9" t="s">
        <v>4381</v>
      </c>
      <c r="W393" s="9"/>
      <c r="X393" s="9" t="s">
        <v>4382</v>
      </c>
      <c r="Y393" s="9"/>
      <c r="Z393" s="9"/>
      <c r="AA393" s="9" t="s">
        <v>4383</v>
      </c>
      <c r="AB393" s="9"/>
      <c r="AC393" s="9"/>
      <c r="AD393" s="9" t="s">
        <v>346</v>
      </c>
      <c r="AE393" s="9" t="s">
        <v>337</v>
      </c>
      <c r="AF393" s="9" t="s">
        <v>4384</v>
      </c>
      <c r="AG393" s="37"/>
      <c r="AH393" s="37"/>
      <c r="AI393" s="9"/>
      <c r="AJ393" s="9"/>
      <c r="AK393" s="9"/>
      <c r="AL393" s="9"/>
      <c r="AM393" s="9" t="s">
        <v>2631</v>
      </c>
      <c r="AN393" s="9"/>
      <c r="AO393" s="9" t="s">
        <v>2633</v>
      </c>
      <c r="AP393" s="9"/>
      <c r="AQ393" s="9"/>
      <c r="AR393" s="9" t="s">
        <v>2942</v>
      </c>
      <c r="AS393" s="9" t="s">
        <v>4341</v>
      </c>
      <c r="AT393" s="9"/>
      <c r="AU393" s="9"/>
      <c r="AV393" s="9"/>
      <c r="AW393" s="9"/>
      <c r="AX393" s="9"/>
      <c r="AY393" s="9"/>
      <c r="AZ393" s="9"/>
      <c r="BA393" s="9"/>
      <c r="BB393" s="9"/>
      <c r="BC393" s="9"/>
      <c r="BD393" s="9"/>
    </row>
    <row r="394" ht="15.75" customHeight="1">
      <c r="A394" s="9" t="s">
        <v>217</v>
      </c>
      <c r="B394" s="9" t="s">
        <v>81</v>
      </c>
      <c r="C394" s="9"/>
      <c r="D394" s="9"/>
      <c r="E394" s="9"/>
      <c r="F394" s="9"/>
      <c r="G394" s="9"/>
      <c r="H394" s="9"/>
      <c r="I394" s="9"/>
      <c r="J394" s="9"/>
      <c r="K394" s="9"/>
      <c r="L394" s="9"/>
      <c r="M394" s="9"/>
      <c r="N394" s="9"/>
      <c r="O394" s="9"/>
      <c r="P394" s="9"/>
      <c r="Q394" s="9"/>
      <c r="R394" s="9"/>
      <c r="S394" s="9" t="s">
        <v>4387</v>
      </c>
      <c r="T394" s="9"/>
      <c r="U394" s="9" t="s">
        <v>85</v>
      </c>
      <c r="V394" s="9" t="s">
        <v>4388</v>
      </c>
      <c r="W394" s="9"/>
      <c r="X394" s="9"/>
      <c r="Y394" s="9"/>
      <c r="Z394" s="9"/>
      <c r="AA394" s="9" t="s">
        <v>4389</v>
      </c>
      <c r="AB394" s="9" t="s">
        <v>4390</v>
      </c>
      <c r="AC394" s="9"/>
      <c r="AD394" s="9" t="s">
        <v>659</v>
      </c>
      <c r="AE394" s="9" t="s">
        <v>217</v>
      </c>
      <c r="AF394" s="9" t="s">
        <v>1741</v>
      </c>
      <c r="AG394" s="37"/>
      <c r="AH394" s="37"/>
      <c r="AI394" s="9"/>
      <c r="AJ394" s="9"/>
      <c r="AK394" s="9"/>
      <c r="AL394" s="9"/>
      <c r="AM394" s="9" t="s">
        <v>2652</v>
      </c>
      <c r="AN394" s="9"/>
      <c r="AO394" s="9" t="s">
        <v>2653</v>
      </c>
      <c r="AP394" s="9"/>
      <c r="AQ394" s="9"/>
      <c r="AR394" s="9"/>
      <c r="AS394" s="9"/>
      <c r="AT394" s="9"/>
      <c r="AU394" s="9"/>
      <c r="AV394" s="9"/>
      <c r="AW394" s="9"/>
      <c r="AX394" s="9"/>
      <c r="AY394" s="9"/>
      <c r="AZ394" s="9"/>
      <c r="BA394" s="9"/>
      <c r="BB394" s="9"/>
      <c r="BC394" s="9"/>
      <c r="BD394" s="9"/>
    </row>
    <row r="395" ht="15.75" customHeight="1">
      <c r="A395" s="9" t="s">
        <v>280</v>
      </c>
      <c r="B395" s="9" t="s">
        <v>81</v>
      </c>
      <c r="C395" s="9"/>
      <c r="D395" s="9"/>
      <c r="E395" s="9"/>
      <c r="F395" s="9"/>
      <c r="G395" s="9"/>
      <c r="H395" s="9"/>
      <c r="I395" s="9"/>
      <c r="J395" s="9"/>
      <c r="K395" s="9"/>
      <c r="L395" s="9"/>
      <c r="M395" s="9"/>
      <c r="N395" s="9"/>
      <c r="O395" s="9"/>
      <c r="P395" s="9"/>
      <c r="Q395" s="9"/>
      <c r="R395" s="9"/>
      <c r="S395" s="9" t="s">
        <v>4393</v>
      </c>
      <c r="T395" s="9"/>
      <c r="U395" s="9" t="s">
        <v>85</v>
      </c>
      <c r="V395" s="9" t="s">
        <v>4395</v>
      </c>
      <c r="W395" s="9" t="s">
        <v>87</v>
      </c>
      <c r="X395" s="9" t="s">
        <v>4397</v>
      </c>
      <c r="Y395" s="9"/>
      <c r="Z395" s="9"/>
      <c r="AA395" s="9" t="s">
        <v>4398</v>
      </c>
      <c r="AB395" s="9" t="s">
        <v>4399</v>
      </c>
      <c r="AC395" s="9"/>
      <c r="AD395" s="9" t="s">
        <v>4400</v>
      </c>
      <c r="AE395" s="9" t="s">
        <v>280</v>
      </c>
      <c r="AF395" s="9" t="s">
        <v>4401</v>
      </c>
      <c r="AG395" s="37"/>
      <c r="AH395" s="37"/>
      <c r="AI395" s="9"/>
      <c r="AJ395" s="9"/>
      <c r="AK395" s="9"/>
      <c r="AL395" s="9"/>
      <c r="AM395" s="9" t="s">
        <v>2652</v>
      </c>
      <c r="AN395" s="9"/>
      <c r="AO395" s="9" t="s">
        <v>2653</v>
      </c>
      <c r="AP395" s="9"/>
      <c r="AQ395" s="9"/>
      <c r="AR395" s="9"/>
      <c r="AS395" s="9"/>
      <c r="AT395" s="9"/>
      <c r="AU395" s="9"/>
      <c r="AV395" s="9"/>
      <c r="AW395" s="9"/>
      <c r="AX395" s="9"/>
      <c r="AY395" s="9"/>
      <c r="AZ395" s="9"/>
      <c r="BA395" s="9"/>
      <c r="BB395" s="9"/>
      <c r="BC395" s="9"/>
      <c r="BD395" s="9"/>
    </row>
    <row r="396" ht="15.75" customHeight="1">
      <c r="A396" s="9" t="s">
        <v>378</v>
      </c>
      <c r="B396" s="9" t="s">
        <v>81</v>
      </c>
      <c r="C396" s="9"/>
      <c r="D396" s="9"/>
      <c r="E396" s="9"/>
      <c r="F396" s="9"/>
      <c r="G396" s="9"/>
      <c r="H396" s="9"/>
      <c r="I396" s="9"/>
      <c r="J396" s="9"/>
      <c r="K396" s="9"/>
      <c r="L396" s="9"/>
      <c r="M396" s="9"/>
      <c r="N396" s="9"/>
      <c r="O396" s="9"/>
      <c r="P396" s="9"/>
      <c r="Q396" s="9"/>
      <c r="R396" s="9"/>
      <c r="S396" s="9" t="s">
        <v>4402</v>
      </c>
      <c r="T396" s="9"/>
      <c r="U396" s="9" t="s">
        <v>85</v>
      </c>
      <c r="V396" s="9" t="s">
        <v>4405</v>
      </c>
      <c r="W396" s="9"/>
      <c r="X396" s="9" t="s">
        <v>4406</v>
      </c>
      <c r="Y396" s="9"/>
      <c r="Z396" s="9" t="s">
        <v>4407</v>
      </c>
      <c r="AA396" s="9" t="s">
        <v>4408</v>
      </c>
      <c r="AB396" s="9" t="s">
        <v>4409</v>
      </c>
      <c r="AC396" s="9"/>
      <c r="AD396" s="9" t="s">
        <v>4410</v>
      </c>
      <c r="AE396" s="9" t="s">
        <v>378</v>
      </c>
      <c r="AF396" s="9" t="s">
        <v>4411</v>
      </c>
      <c r="AG396" s="37"/>
      <c r="AH396" s="37"/>
      <c r="AI396" s="9"/>
      <c r="AJ396" s="9"/>
      <c r="AK396" s="9"/>
      <c r="AL396" s="9"/>
      <c r="AM396" s="9" t="s">
        <v>2652</v>
      </c>
      <c r="AN396" s="9"/>
      <c r="AO396" s="9" t="s">
        <v>2653</v>
      </c>
      <c r="AP396" s="9"/>
      <c r="AQ396" s="9"/>
      <c r="AR396" s="9"/>
      <c r="AS396" s="9"/>
      <c r="AT396" s="9"/>
      <c r="AU396" s="9"/>
      <c r="AV396" s="9"/>
      <c r="AW396" s="9"/>
      <c r="AX396" s="9"/>
      <c r="AY396" s="9"/>
      <c r="AZ396" s="9"/>
      <c r="BA396" s="9"/>
      <c r="BB396" s="9"/>
      <c r="BC396" s="9"/>
      <c r="BD396" s="9"/>
    </row>
    <row r="397" ht="15.75" customHeight="1">
      <c r="A397" s="9" t="s">
        <v>632</v>
      </c>
      <c r="B397" s="9" t="s">
        <v>81</v>
      </c>
      <c r="C397" s="9"/>
      <c r="D397" s="9"/>
      <c r="E397" s="9"/>
      <c r="F397" s="9" t="s">
        <v>169</v>
      </c>
      <c r="G397" s="9"/>
      <c r="H397" s="9"/>
      <c r="I397" s="9"/>
      <c r="J397" s="9"/>
      <c r="K397" s="9"/>
      <c r="L397" s="9"/>
      <c r="M397" s="9"/>
      <c r="N397" s="9"/>
      <c r="O397" s="9"/>
      <c r="P397" s="9"/>
      <c r="Q397" s="9"/>
      <c r="R397" s="9"/>
      <c r="S397" s="9" t="s">
        <v>4414</v>
      </c>
      <c r="T397" s="9"/>
      <c r="U397" s="9"/>
      <c r="V397" s="9" t="s">
        <v>4416</v>
      </c>
      <c r="W397" s="9"/>
      <c r="X397" s="9" t="s">
        <v>4418</v>
      </c>
      <c r="Y397" s="9"/>
      <c r="Z397" s="9" t="s">
        <v>4419</v>
      </c>
      <c r="AA397" s="9" t="s">
        <v>4420</v>
      </c>
      <c r="AB397" s="9"/>
      <c r="AC397" s="9"/>
      <c r="AD397" s="9" t="s">
        <v>4421</v>
      </c>
      <c r="AE397" s="9" t="s">
        <v>632</v>
      </c>
      <c r="AF397" s="9" t="s">
        <v>640</v>
      </c>
      <c r="AG397" s="37"/>
      <c r="AH397" s="37"/>
      <c r="AI397" s="9"/>
      <c r="AJ397" s="9"/>
      <c r="AK397" s="9"/>
      <c r="AL397" s="9"/>
      <c r="AM397" s="9" t="s">
        <v>98</v>
      </c>
      <c r="AN397" s="9"/>
      <c r="AO397" s="9" t="s">
        <v>2644</v>
      </c>
      <c r="AP397" s="9"/>
      <c r="AQ397" s="9"/>
      <c r="AR397" s="9"/>
      <c r="AS397" s="9"/>
      <c r="AT397" s="9"/>
      <c r="AU397" s="9"/>
      <c r="AV397" s="9"/>
      <c r="AW397" s="9"/>
      <c r="AX397" s="9"/>
      <c r="AY397" s="9"/>
      <c r="AZ397" s="9"/>
      <c r="BA397" s="9"/>
      <c r="BB397" s="9"/>
      <c r="BC397" s="9"/>
      <c r="BD397" s="9"/>
    </row>
    <row r="398" ht="15.75" customHeight="1">
      <c r="A398" s="9" t="s">
        <v>261</v>
      </c>
      <c r="B398" s="9" t="s">
        <v>81</v>
      </c>
      <c r="C398" s="9"/>
      <c r="D398" s="9" t="s">
        <v>207</v>
      </c>
      <c r="E398" s="9" t="s">
        <v>82</v>
      </c>
      <c r="F398" s="9" t="s">
        <v>169</v>
      </c>
      <c r="G398" s="9"/>
      <c r="H398" s="9"/>
      <c r="I398" s="9"/>
      <c r="J398" s="9"/>
      <c r="K398" s="9"/>
      <c r="L398" s="9"/>
      <c r="M398" s="9"/>
      <c r="N398" s="9"/>
      <c r="O398" s="9"/>
      <c r="P398" s="9"/>
      <c r="Q398" s="9"/>
      <c r="R398" s="9"/>
      <c r="S398" s="9" t="s">
        <v>262</v>
      </c>
      <c r="T398" s="9"/>
      <c r="U398" s="9" t="s">
        <v>85</v>
      </c>
      <c r="V398" s="9" t="s">
        <v>4427</v>
      </c>
      <c r="W398" s="9" t="s">
        <v>87</v>
      </c>
      <c r="X398" s="9" t="s">
        <v>4433</v>
      </c>
      <c r="Y398" s="9" t="s">
        <v>4434</v>
      </c>
      <c r="Z398" s="9" t="s">
        <v>4435</v>
      </c>
      <c r="AA398" s="9" t="s">
        <v>4436</v>
      </c>
      <c r="AB398" s="9" t="s">
        <v>4437</v>
      </c>
      <c r="AC398" s="9"/>
      <c r="AD398" s="9" t="s">
        <v>475</v>
      </c>
      <c r="AE398" s="9" t="s">
        <v>261</v>
      </c>
      <c r="AF398" s="9" t="s">
        <v>849</v>
      </c>
      <c r="AG398" s="37"/>
      <c r="AH398" s="37"/>
      <c r="AI398" s="9" t="s">
        <v>145</v>
      </c>
      <c r="AJ398" s="9"/>
      <c r="AK398" s="9" t="s">
        <v>146</v>
      </c>
      <c r="AL398" s="9"/>
      <c r="AM398" s="9" t="s">
        <v>98</v>
      </c>
      <c r="AN398" s="9"/>
      <c r="AO398" s="9"/>
      <c r="AP398" s="9"/>
      <c r="AQ398" s="9"/>
      <c r="AR398" s="9"/>
      <c r="AS398" s="9"/>
      <c r="AT398" s="9"/>
      <c r="AU398" s="9"/>
      <c r="AV398" s="9"/>
      <c r="AW398" s="9"/>
      <c r="AX398" s="9"/>
      <c r="AY398" s="9"/>
      <c r="AZ398" s="9"/>
      <c r="BA398" s="9"/>
      <c r="BB398" s="9"/>
      <c r="BC398" s="9"/>
      <c r="BD398" s="9"/>
    </row>
    <row r="399" ht="15.75" customHeight="1">
      <c r="A399" s="9" t="s">
        <v>2230</v>
      </c>
      <c r="B399" s="9" t="s">
        <v>81</v>
      </c>
      <c r="C399" s="9"/>
      <c r="D399" s="9"/>
      <c r="E399" s="9" t="s">
        <v>82</v>
      </c>
      <c r="F399" s="9"/>
      <c r="G399" s="9"/>
      <c r="H399" s="9"/>
      <c r="I399" s="9"/>
      <c r="J399" s="9"/>
      <c r="K399" s="9"/>
      <c r="L399" s="9"/>
      <c r="M399" s="9"/>
      <c r="N399" s="9"/>
      <c r="O399" s="9"/>
      <c r="P399" s="9"/>
      <c r="Q399" s="9"/>
      <c r="R399" s="9"/>
      <c r="S399" s="9" t="s">
        <v>4441</v>
      </c>
      <c r="T399" s="9"/>
      <c r="U399" s="9" t="s">
        <v>85</v>
      </c>
      <c r="V399" s="9" t="s">
        <v>4442</v>
      </c>
      <c r="W399" s="9" t="s">
        <v>2649</v>
      </c>
      <c r="X399" s="9" t="s">
        <v>4443</v>
      </c>
      <c r="Y399" s="9" t="s">
        <v>4444</v>
      </c>
      <c r="Z399" s="9" t="s">
        <v>4445</v>
      </c>
      <c r="AA399" s="9" t="s">
        <v>4446</v>
      </c>
      <c r="AB399" s="9" t="s">
        <v>4448</v>
      </c>
      <c r="AC399" s="9"/>
      <c r="AD399" s="9" t="s">
        <v>2238</v>
      </c>
      <c r="AE399" s="9" t="s">
        <v>2230</v>
      </c>
      <c r="AF399" s="9" t="s">
        <v>2243</v>
      </c>
      <c r="AG399" s="37"/>
      <c r="AH399" s="37"/>
      <c r="AI399" s="9"/>
      <c r="AJ399" s="9"/>
      <c r="AK399" s="9"/>
      <c r="AL399" s="9"/>
      <c r="AM399" s="9" t="s">
        <v>98</v>
      </c>
      <c r="AN399" s="9"/>
      <c r="AO399" s="9"/>
      <c r="AP399" s="9"/>
      <c r="AQ399" s="9"/>
      <c r="AR399" s="9"/>
      <c r="AS399" s="9"/>
      <c r="AT399" s="9"/>
      <c r="AU399" s="9"/>
      <c r="AV399" s="9"/>
      <c r="AW399" s="9"/>
      <c r="AX399" s="9"/>
      <c r="AY399" s="9"/>
      <c r="AZ399" s="9"/>
      <c r="BA399" s="9"/>
      <c r="BB399" s="9"/>
      <c r="BC399" s="9"/>
      <c r="BD399" s="9"/>
    </row>
    <row r="400" ht="15.75" customHeight="1">
      <c r="A400" s="9" t="s">
        <v>3992</v>
      </c>
      <c r="B400" s="9" t="s">
        <v>81</v>
      </c>
      <c r="C400" s="9"/>
      <c r="D400" s="9"/>
      <c r="E400" s="9" t="s">
        <v>82</v>
      </c>
      <c r="F400" s="9"/>
      <c r="G400" s="9"/>
      <c r="H400" s="9"/>
      <c r="I400" s="9"/>
      <c r="J400" s="9"/>
      <c r="K400" s="9"/>
      <c r="L400" s="9"/>
      <c r="M400" s="9"/>
      <c r="N400" s="9"/>
      <c r="O400" s="9"/>
      <c r="P400" s="9"/>
      <c r="Q400" s="9"/>
      <c r="R400" s="9"/>
      <c r="S400" s="9" t="s">
        <v>4451</v>
      </c>
      <c r="T400" s="9"/>
      <c r="U400" s="9" t="s">
        <v>85</v>
      </c>
      <c r="V400" s="9" t="s">
        <v>4453</v>
      </c>
      <c r="W400" s="9"/>
      <c r="X400" s="9" t="s">
        <v>4454</v>
      </c>
      <c r="Y400" s="9" t="s">
        <v>4455</v>
      </c>
      <c r="Z400" s="9" t="s">
        <v>4457</v>
      </c>
      <c r="AA400" s="9" t="s">
        <v>4459</v>
      </c>
      <c r="AB400" s="9"/>
      <c r="AC400" s="9" t="s">
        <v>4460</v>
      </c>
      <c r="AD400" s="9" t="s">
        <v>4461</v>
      </c>
      <c r="AE400" s="9" t="s">
        <v>3992</v>
      </c>
      <c r="AF400" s="9" t="s">
        <v>4462</v>
      </c>
      <c r="AG400" s="37"/>
      <c r="AH400" s="37"/>
      <c r="AI400" s="9"/>
      <c r="AJ400" s="9"/>
      <c r="AK400" s="9"/>
      <c r="AL400" s="9"/>
      <c r="AM400" s="9" t="s">
        <v>98</v>
      </c>
      <c r="AN400" s="9"/>
      <c r="AO400" s="9" t="s">
        <v>2644</v>
      </c>
      <c r="AP400" s="9"/>
      <c r="AQ400" s="9"/>
      <c r="AR400" s="9"/>
      <c r="AS400" s="9"/>
      <c r="AT400" s="9"/>
      <c r="AU400" s="9"/>
      <c r="AV400" s="9"/>
      <c r="AW400" s="9"/>
      <c r="AX400" s="9"/>
      <c r="AY400" s="9"/>
      <c r="AZ400" s="9"/>
      <c r="BA400" s="9"/>
      <c r="BB400" s="9"/>
      <c r="BC400" s="9"/>
      <c r="BD400" s="9"/>
    </row>
    <row r="401" ht="15.75" customHeight="1">
      <c r="A401" s="9" t="s">
        <v>80</v>
      </c>
      <c r="B401" s="9" t="s">
        <v>81</v>
      </c>
      <c r="C401" s="9"/>
      <c r="D401" s="9" t="s">
        <v>207</v>
      </c>
      <c r="E401" s="9"/>
      <c r="F401" s="9"/>
      <c r="G401" s="9"/>
      <c r="H401" s="9"/>
      <c r="I401" s="9"/>
      <c r="J401" s="9"/>
      <c r="K401" s="9"/>
      <c r="L401" s="9"/>
      <c r="M401" s="9"/>
      <c r="N401" s="9"/>
      <c r="O401" s="9"/>
      <c r="P401" s="9"/>
      <c r="Q401" s="9"/>
      <c r="R401" s="9"/>
      <c r="S401" s="9" t="s">
        <v>4463</v>
      </c>
      <c r="T401" s="9"/>
      <c r="U401" s="9" t="s">
        <v>115</v>
      </c>
      <c r="V401" s="9" t="s">
        <v>4465</v>
      </c>
      <c r="W401" s="9" t="s">
        <v>87</v>
      </c>
      <c r="X401" s="9" t="s">
        <v>4466</v>
      </c>
      <c r="Y401" s="9" t="s">
        <v>4468</v>
      </c>
      <c r="Z401" s="9" t="s">
        <v>4470</v>
      </c>
      <c r="AA401" s="9" t="s">
        <v>4471</v>
      </c>
      <c r="AB401" s="9"/>
      <c r="AC401" s="9"/>
      <c r="AD401" s="9" t="s">
        <v>4472</v>
      </c>
      <c r="AE401" s="9" t="s">
        <v>80</v>
      </c>
      <c r="AF401" s="9" t="s">
        <v>4473</v>
      </c>
      <c r="AG401" s="37"/>
      <c r="AH401" s="37"/>
      <c r="AI401" s="9" t="s">
        <v>166</v>
      </c>
      <c r="AJ401" s="9" t="s">
        <v>166</v>
      </c>
      <c r="AK401" s="9" t="s">
        <v>662</v>
      </c>
      <c r="AL401" s="9"/>
      <c r="AM401" s="9" t="s">
        <v>98</v>
      </c>
      <c r="AN401" s="9"/>
      <c r="AO401" s="9"/>
      <c r="AP401" s="9"/>
      <c r="AQ401" s="9"/>
      <c r="AR401" s="9"/>
      <c r="AS401" s="9"/>
      <c r="AT401" s="9"/>
      <c r="AU401" s="9"/>
      <c r="AV401" s="9"/>
      <c r="AW401" s="9"/>
      <c r="AX401" s="9"/>
      <c r="AY401" s="9"/>
      <c r="AZ401" s="9"/>
      <c r="BA401" s="9"/>
      <c r="BB401" s="9"/>
      <c r="BC401" s="9"/>
      <c r="BD401" s="9"/>
    </row>
    <row r="402" ht="15.75" customHeight="1">
      <c r="A402" s="9" t="s">
        <v>80</v>
      </c>
      <c r="B402" s="9" t="s">
        <v>81</v>
      </c>
      <c r="C402" s="9"/>
      <c r="D402" s="9"/>
      <c r="E402" s="9"/>
      <c r="F402" s="9"/>
      <c r="G402" s="9"/>
      <c r="H402" s="9"/>
      <c r="I402" s="9"/>
      <c r="J402" s="9"/>
      <c r="K402" s="9"/>
      <c r="L402" s="9"/>
      <c r="M402" s="9"/>
      <c r="N402" s="9"/>
      <c r="O402" s="9"/>
      <c r="P402" s="9"/>
      <c r="Q402" s="9"/>
      <c r="R402" s="9"/>
      <c r="S402" s="9" t="s">
        <v>4474</v>
      </c>
      <c r="T402" s="9"/>
      <c r="U402" s="9" t="s">
        <v>115</v>
      </c>
      <c r="V402" s="9" t="s">
        <v>4475</v>
      </c>
      <c r="W402" s="9"/>
      <c r="X402" s="9" t="s">
        <v>4476</v>
      </c>
      <c r="Y402" s="9"/>
      <c r="Z402" s="9"/>
      <c r="AA402" s="9" t="s">
        <v>4477</v>
      </c>
      <c r="AB402" s="9"/>
      <c r="AC402" s="9"/>
      <c r="AD402" s="9" t="s">
        <v>4478</v>
      </c>
      <c r="AE402" s="9" t="s">
        <v>80</v>
      </c>
      <c r="AF402" s="9" t="s">
        <v>4479</v>
      </c>
      <c r="AG402" s="37"/>
      <c r="AH402" s="37"/>
      <c r="AI402" s="9"/>
      <c r="AJ402" s="9"/>
      <c r="AK402" s="9"/>
      <c r="AL402" s="9"/>
      <c r="AM402" s="9" t="s">
        <v>2652</v>
      </c>
      <c r="AN402" s="9"/>
      <c r="AO402" s="9" t="s">
        <v>2653</v>
      </c>
      <c r="AP402" s="9"/>
      <c r="AQ402" s="9"/>
      <c r="AR402" s="9"/>
      <c r="AS402" s="9"/>
      <c r="AT402" s="9"/>
      <c r="AU402" s="9"/>
      <c r="AV402" s="9"/>
      <c r="AW402" s="9"/>
      <c r="AX402" s="9"/>
      <c r="AY402" s="9"/>
      <c r="AZ402" s="9"/>
      <c r="BA402" s="9"/>
      <c r="BB402" s="9"/>
      <c r="BC402" s="9"/>
      <c r="BD402" s="9"/>
    </row>
    <row r="403" ht="15.75" customHeight="1">
      <c r="A403" s="9" t="s">
        <v>569</v>
      </c>
      <c r="B403" s="9" t="s">
        <v>81</v>
      </c>
      <c r="C403" s="9"/>
      <c r="D403" s="9"/>
      <c r="E403" s="9"/>
      <c r="F403" s="9"/>
      <c r="G403" s="9"/>
      <c r="H403" s="9"/>
      <c r="I403" s="9"/>
      <c r="J403" s="9"/>
      <c r="K403" s="9"/>
      <c r="L403" s="9"/>
      <c r="M403" s="9"/>
      <c r="N403" s="9"/>
      <c r="O403" s="9"/>
      <c r="P403" s="9"/>
      <c r="Q403" s="9"/>
      <c r="R403" s="9"/>
      <c r="S403" s="9"/>
      <c r="T403" s="9"/>
      <c r="U403" s="9"/>
      <c r="V403" s="9" t="s">
        <v>4480</v>
      </c>
      <c r="W403" s="9"/>
      <c r="X403" s="9"/>
      <c r="Y403" s="9"/>
      <c r="Z403" s="9"/>
      <c r="AA403" s="9" t="s">
        <v>4481</v>
      </c>
      <c r="AB403" s="9"/>
      <c r="AC403" s="9"/>
      <c r="AD403" s="9" t="s">
        <v>4482</v>
      </c>
      <c r="AE403" s="9" t="s">
        <v>569</v>
      </c>
      <c r="AF403" s="9" t="s">
        <v>4483</v>
      </c>
      <c r="AG403" s="37"/>
      <c r="AH403" s="37"/>
      <c r="AI403" s="9"/>
      <c r="AJ403" s="9"/>
      <c r="AK403" s="9"/>
      <c r="AL403" s="9"/>
      <c r="AM403" s="9" t="s">
        <v>2631</v>
      </c>
      <c r="AN403" s="9"/>
      <c r="AO403" s="9" t="s">
        <v>2633</v>
      </c>
      <c r="AP403" s="9"/>
      <c r="AQ403" s="9"/>
      <c r="AR403" s="9" t="s">
        <v>3807</v>
      </c>
      <c r="AS403" s="9"/>
      <c r="AT403" s="9"/>
      <c r="AU403" s="9"/>
      <c r="AV403" s="9"/>
      <c r="AW403" s="9"/>
      <c r="AX403" s="9"/>
      <c r="AY403" s="9"/>
      <c r="AZ403" s="9"/>
      <c r="BA403" s="9"/>
      <c r="BB403" s="9"/>
      <c r="BC403" s="9"/>
      <c r="BD403" s="9"/>
    </row>
    <row r="404" ht="15.75" customHeight="1">
      <c r="A404" s="9" t="s">
        <v>1461</v>
      </c>
      <c r="B404" s="9" t="s">
        <v>81</v>
      </c>
      <c r="C404" s="9"/>
      <c r="D404" s="9"/>
      <c r="E404" s="9"/>
      <c r="F404" s="9"/>
      <c r="G404" s="9"/>
      <c r="H404" s="9"/>
      <c r="I404" s="9"/>
      <c r="J404" s="9"/>
      <c r="K404" s="9"/>
      <c r="L404" s="9"/>
      <c r="M404" s="9"/>
      <c r="N404" s="9"/>
      <c r="O404" s="9"/>
      <c r="P404" s="9"/>
      <c r="Q404" s="9"/>
      <c r="R404" s="9"/>
      <c r="S404" s="9"/>
      <c r="T404" s="9"/>
      <c r="U404" s="9"/>
      <c r="V404" s="9" t="s">
        <v>4484</v>
      </c>
      <c r="W404" s="9"/>
      <c r="X404" s="9"/>
      <c r="Y404" s="9"/>
      <c r="Z404" s="9"/>
      <c r="AA404" s="9" t="s">
        <v>4486</v>
      </c>
      <c r="AB404" s="9"/>
      <c r="AC404" s="9"/>
      <c r="AD404" s="9" t="s">
        <v>4488</v>
      </c>
      <c r="AE404" s="9" t="s">
        <v>1461</v>
      </c>
      <c r="AF404" s="9" t="s">
        <v>4489</v>
      </c>
      <c r="AG404" s="37"/>
      <c r="AH404" s="37"/>
      <c r="AI404" s="9"/>
      <c r="AJ404" s="9"/>
      <c r="AK404" s="9"/>
      <c r="AL404" s="9"/>
      <c r="AM404" s="9" t="s">
        <v>4307</v>
      </c>
      <c r="AN404" s="9"/>
      <c r="AO404" s="9" t="s">
        <v>4308</v>
      </c>
      <c r="AP404" s="9"/>
      <c r="AQ404" s="9"/>
      <c r="AR404" s="9"/>
      <c r="AS404" s="9"/>
      <c r="AT404" s="9"/>
      <c r="AU404" s="9"/>
      <c r="AV404" s="9"/>
      <c r="AW404" s="9"/>
      <c r="AX404" s="9"/>
      <c r="AY404" s="9"/>
      <c r="AZ404" s="9"/>
      <c r="BA404" s="9"/>
      <c r="BB404" s="9"/>
      <c r="BC404" s="9"/>
      <c r="BD404" s="9"/>
    </row>
    <row r="405" ht="15.75" customHeight="1">
      <c r="A405" s="9" t="s">
        <v>217</v>
      </c>
      <c r="B405" s="9" t="s">
        <v>81</v>
      </c>
      <c r="C405" s="9"/>
      <c r="D405" s="9"/>
      <c r="E405" s="9"/>
      <c r="F405" s="9"/>
      <c r="G405" s="9"/>
      <c r="H405" s="9"/>
      <c r="I405" s="9"/>
      <c r="J405" s="9"/>
      <c r="K405" s="9"/>
      <c r="L405" s="9"/>
      <c r="M405" s="9"/>
      <c r="N405" s="9"/>
      <c r="O405" s="9"/>
      <c r="P405" s="9"/>
      <c r="Q405" s="9"/>
      <c r="R405" s="9"/>
      <c r="S405" s="9"/>
      <c r="T405" s="9"/>
      <c r="U405" s="9"/>
      <c r="V405" s="9" t="s">
        <v>4493</v>
      </c>
      <c r="W405" s="9"/>
      <c r="X405" s="9"/>
      <c r="Y405" s="9"/>
      <c r="Z405" s="9"/>
      <c r="AA405" s="9" t="s">
        <v>4495</v>
      </c>
      <c r="AB405" s="9"/>
      <c r="AC405" s="9"/>
      <c r="AD405" s="9" t="s">
        <v>4498</v>
      </c>
      <c r="AE405" s="9" t="s">
        <v>217</v>
      </c>
      <c r="AF405" s="9" t="s">
        <v>4499</v>
      </c>
      <c r="AG405" s="37"/>
      <c r="AH405" s="37"/>
      <c r="AI405" s="9"/>
      <c r="AJ405" s="9"/>
      <c r="AK405" s="9"/>
      <c r="AL405" s="9"/>
      <c r="AM405" s="9" t="s">
        <v>4307</v>
      </c>
      <c r="AN405" s="9"/>
      <c r="AO405" s="9" t="s">
        <v>4308</v>
      </c>
      <c r="AP405" s="9"/>
      <c r="AQ405" s="9"/>
      <c r="AR405" s="9"/>
      <c r="AS405" s="9"/>
      <c r="AT405" s="9"/>
      <c r="AU405" s="9"/>
      <c r="AV405" s="9"/>
      <c r="AW405" s="9"/>
      <c r="AX405" s="9"/>
      <c r="AY405" s="9"/>
      <c r="AZ405" s="9"/>
      <c r="BA405" s="9"/>
      <c r="BB405" s="9"/>
      <c r="BC405" s="9"/>
      <c r="BD405" s="9"/>
    </row>
    <row r="406" ht="15.75" customHeight="1">
      <c r="A406" s="9" t="s">
        <v>280</v>
      </c>
      <c r="B406" s="9" t="s">
        <v>81</v>
      </c>
      <c r="C406" s="9"/>
      <c r="D406" s="9"/>
      <c r="E406" s="9"/>
      <c r="F406" s="9"/>
      <c r="G406" s="9"/>
      <c r="H406" s="9"/>
      <c r="I406" s="9"/>
      <c r="J406" s="9"/>
      <c r="K406" s="9"/>
      <c r="L406" s="9"/>
      <c r="M406" s="9"/>
      <c r="N406" s="9"/>
      <c r="O406" s="9"/>
      <c r="P406" s="9"/>
      <c r="Q406" s="9"/>
      <c r="R406" s="9"/>
      <c r="S406" s="9"/>
      <c r="T406" s="9"/>
      <c r="U406" s="9"/>
      <c r="V406" s="9" t="s">
        <v>4500</v>
      </c>
      <c r="W406" s="9"/>
      <c r="X406" s="9"/>
      <c r="Y406" s="9"/>
      <c r="Z406" s="9"/>
      <c r="AA406" s="9" t="s">
        <v>4501</v>
      </c>
      <c r="AB406" s="9"/>
      <c r="AC406" s="9"/>
      <c r="AD406" s="9" t="s">
        <v>4502</v>
      </c>
      <c r="AE406" s="9" t="s">
        <v>280</v>
      </c>
      <c r="AF406" s="9" t="s">
        <v>4503</v>
      </c>
      <c r="AG406" s="37"/>
      <c r="AH406" s="37"/>
      <c r="AI406" s="9"/>
      <c r="AJ406" s="9"/>
      <c r="AK406" s="9"/>
      <c r="AL406" s="9"/>
      <c r="AM406" s="9" t="s">
        <v>2631</v>
      </c>
      <c r="AN406" s="9"/>
      <c r="AO406" s="9" t="s">
        <v>2633</v>
      </c>
      <c r="AP406" s="9"/>
      <c r="AQ406" s="9"/>
      <c r="AR406" s="9" t="s">
        <v>2942</v>
      </c>
      <c r="AS406" s="9"/>
      <c r="AT406" s="9"/>
      <c r="AU406" s="9"/>
      <c r="AV406" s="9"/>
      <c r="AW406" s="9"/>
      <c r="AX406" s="9"/>
      <c r="AY406" s="9"/>
      <c r="AZ406" s="9"/>
      <c r="BA406" s="9"/>
      <c r="BB406" s="9"/>
      <c r="BC406" s="9"/>
      <c r="BD406" s="9"/>
    </row>
    <row r="407" ht="15.75" customHeight="1">
      <c r="A407" s="9" t="s">
        <v>406</v>
      </c>
      <c r="B407" s="9" t="s">
        <v>81</v>
      </c>
      <c r="C407" s="9"/>
      <c r="D407" s="9"/>
      <c r="E407" s="9"/>
      <c r="F407" s="9"/>
      <c r="G407" s="9"/>
      <c r="H407" s="9"/>
      <c r="I407" s="9"/>
      <c r="J407" s="9"/>
      <c r="K407" s="9"/>
      <c r="L407" s="9"/>
      <c r="M407" s="9"/>
      <c r="N407" s="9"/>
      <c r="O407" s="9"/>
      <c r="P407" s="9"/>
      <c r="Q407" s="9"/>
      <c r="R407" s="9"/>
      <c r="S407" s="9" t="s">
        <v>4510</v>
      </c>
      <c r="T407" s="9"/>
      <c r="U407" s="9"/>
      <c r="V407" s="9" t="s">
        <v>4515</v>
      </c>
      <c r="W407" s="9"/>
      <c r="X407" s="9"/>
      <c r="Y407" s="9"/>
      <c r="Z407" s="9"/>
      <c r="AA407" s="9" t="s">
        <v>4516</v>
      </c>
      <c r="AB407" s="9"/>
      <c r="AC407" s="9"/>
      <c r="AD407" s="9" t="s">
        <v>413</v>
      </c>
      <c r="AE407" s="9" t="s">
        <v>406</v>
      </c>
      <c r="AF407" s="9" t="s">
        <v>4517</v>
      </c>
      <c r="AG407" s="37"/>
      <c r="AH407" s="37"/>
      <c r="AI407" s="9"/>
      <c r="AJ407" s="9"/>
      <c r="AK407" s="9"/>
      <c r="AL407" s="9"/>
      <c r="AM407" s="9" t="s">
        <v>4307</v>
      </c>
      <c r="AN407" s="9"/>
      <c r="AO407" s="9" t="s">
        <v>4308</v>
      </c>
      <c r="AP407" s="9"/>
      <c r="AQ407" s="9"/>
      <c r="AR407" s="9"/>
      <c r="AS407" s="9"/>
      <c r="AT407" s="9"/>
      <c r="AU407" s="9"/>
      <c r="AV407" s="9"/>
      <c r="AW407" s="9"/>
      <c r="AX407" s="9"/>
      <c r="AY407" s="9"/>
      <c r="AZ407" s="9"/>
      <c r="BA407" s="9"/>
      <c r="BB407" s="9"/>
      <c r="BC407" s="9"/>
      <c r="BD407" s="9"/>
    </row>
    <row r="408" ht="15.75" customHeight="1">
      <c r="A408" s="9" t="s">
        <v>569</v>
      </c>
      <c r="B408" s="9" t="s">
        <v>81</v>
      </c>
      <c r="C408" s="9"/>
      <c r="D408" s="9"/>
      <c r="E408" s="9"/>
      <c r="F408" s="9"/>
      <c r="G408" s="9"/>
      <c r="H408" s="9"/>
      <c r="I408" s="9"/>
      <c r="J408" s="9"/>
      <c r="K408" s="9"/>
      <c r="L408" s="9"/>
      <c r="M408" s="9"/>
      <c r="N408" s="9"/>
      <c r="O408" s="9"/>
      <c r="P408" s="9"/>
      <c r="Q408" s="9"/>
      <c r="R408" s="9"/>
      <c r="S408" s="9"/>
      <c r="T408" s="9"/>
      <c r="U408" s="9"/>
      <c r="V408" s="9" t="s">
        <v>4520</v>
      </c>
      <c r="W408" s="9"/>
      <c r="X408" s="9"/>
      <c r="Y408" s="9"/>
      <c r="Z408" s="9"/>
      <c r="AA408" s="9" t="s">
        <v>4521</v>
      </c>
      <c r="AB408" s="9"/>
      <c r="AC408" s="9"/>
      <c r="AD408" s="9" t="s">
        <v>4482</v>
      </c>
      <c r="AE408" s="9" t="s">
        <v>569</v>
      </c>
      <c r="AF408" s="9" t="s">
        <v>4483</v>
      </c>
      <c r="AG408" s="37"/>
      <c r="AH408" s="37"/>
      <c r="AI408" s="9"/>
      <c r="AJ408" s="9"/>
      <c r="AK408" s="9"/>
      <c r="AL408" s="9"/>
      <c r="AM408" s="9" t="s">
        <v>4307</v>
      </c>
      <c r="AN408" s="9"/>
      <c r="AO408" s="9" t="s">
        <v>4308</v>
      </c>
      <c r="AP408" s="9"/>
      <c r="AQ408" s="9"/>
      <c r="AR408" s="9"/>
      <c r="AS408" s="9"/>
      <c r="AT408" s="9"/>
      <c r="AU408" s="9"/>
      <c r="AV408" s="9"/>
      <c r="AW408" s="9"/>
      <c r="AX408" s="9"/>
      <c r="AY408" s="9"/>
      <c r="AZ408" s="9"/>
      <c r="BA408" s="9"/>
      <c r="BB408" s="9"/>
      <c r="BC408" s="9"/>
      <c r="BD408" s="9"/>
    </row>
    <row r="409" ht="15.75" customHeight="1">
      <c r="A409" s="9" t="s">
        <v>80</v>
      </c>
      <c r="B409" s="9" t="s">
        <v>81</v>
      </c>
      <c r="C409" s="9"/>
      <c r="D409" s="9"/>
      <c r="E409" s="9"/>
      <c r="F409" s="9"/>
      <c r="G409" s="9"/>
      <c r="H409" s="9"/>
      <c r="I409" s="9"/>
      <c r="J409" s="9"/>
      <c r="K409" s="9"/>
      <c r="L409" s="9"/>
      <c r="M409" s="9"/>
      <c r="N409" s="9"/>
      <c r="O409" s="9"/>
      <c r="P409" s="9"/>
      <c r="Q409" s="9"/>
      <c r="R409" s="9"/>
      <c r="S409" s="9"/>
      <c r="T409" s="9"/>
      <c r="U409" s="9"/>
      <c r="V409" s="9" t="s">
        <v>4531</v>
      </c>
      <c r="W409" s="9"/>
      <c r="X409" s="9"/>
      <c r="Y409" s="9"/>
      <c r="Z409" s="9"/>
      <c r="AA409" s="9" t="s">
        <v>4532</v>
      </c>
      <c r="AB409" s="9"/>
      <c r="AC409" s="9"/>
      <c r="AD409" s="9" t="s">
        <v>4533</v>
      </c>
      <c r="AE409" s="9" t="s">
        <v>80</v>
      </c>
      <c r="AF409" s="9" t="s">
        <v>4534</v>
      </c>
      <c r="AG409" s="37"/>
      <c r="AH409" s="37"/>
      <c r="AI409" s="9"/>
      <c r="AJ409" s="9"/>
      <c r="AK409" s="9"/>
      <c r="AL409" s="9"/>
      <c r="AM409" s="9" t="s">
        <v>4307</v>
      </c>
      <c r="AN409" s="9"/>
      <c r="AO409" s="9" t="s">
        <v>4308</v>
      </c>
      <c r="AP409" s="9"/>
      <c r="AQ409" s="9"/>
      <c r="AR409" s="9"/>
      <c r="AS409" s="9"/>
      <c r="AT409" s="9"/>
      <c r="AU409" s="9"/>
      <c r="AV409" s="9"/>
      <c r="AW409" s="9"/>
      <c r="AX409" s="9"/>
      <c r="AY409" s="9"/>
      <c r="AZ409" s="9"/>
      <c r="BA409" s="9"/>
      <c r="BB409" s="9"/>
      <c r="BC409" s="9"/>
      <c r="BD409" s="9"/>
    </row>
    <row r="410" ht="15.75" customHeight="1">
      <c r="A410" s="9" t="s">
        <v>569</v>
      </c>
      <c r="B410" s="9" t="s">
        <v>81</v>
      </c>
      <c r="C410" s="9"/>
      <c r="D410" s="9"/>
      <c r="E410" s="9"/>
      <c r="F410" s="9"/>
      <c r="G410" s="9"/>
      <c r="H410" s="9"/>
      <c r="I410" s="9"/>
      <c r="J410" s="9"/>
      <c r="K410" s="9"/>
      <c r="L410" s="9"/>
      <c r="M410" s="9"/>
      <c r="N410" s="9"/>
      <c r="O410" s="9"/>
      <c r="P410" s="9"/>
      <c r="Q410" s="9"/>
      <c r="R410" s="9"/>
      <c r="S410" s="9" t="s">
        <v>4538</v>
      </c>
      <c r="T410" s="9"/>
      <c r="U410" s="9"/>
      <c r="V410" s="9" t="s">
        <v>4539</v>
      </c>
      <c r="W410" s="9"/>
      <c r="X410" s="9"/>
      <c r="Y410" s="9"/>
      <c r="Z410" s="9"/>
      <c r="AA410" s="9" t="s">
        <v>4540</v>
      </c>
      <c r="AB410" s="9"/>
      <c r="AC410" s="9"/>
      <c r="AD410" s="9" t="s">
        <v>4541</v>
      </c>
      <c r="AE410" s="9" t="s">
        <v>569</v>
      </c>
      <c r="AF410" s="9" t="s">
        <v>4545</v>
      </c>
      <c r="AG410" s="37"/>
      <c r="AH410" s="37"/>
      <c r="AI410" s="9"/>
      <c r="AJ410" s="9"/>
      <c r="AK410" s="9"/>
      <c r="AL410" s="9"/>
      <c r="AM410" s="9" t="s">
        <v>4283</v>
      </c>
      <c r="AN410" s="9"/>
      <c r="AO410" s="9" t="s">
        <v>4286</v>
      </c>
      <c r="AP410" s="9"/>
      <c r="AQ410" s="9"/>
      <c r="AR410" s="9"/>
      <c r="AS410" s="9"/>
      <c r="AT410" s="9"/>
      <c r="AU410" s="9"/>
      <c r="AV410" s="9"/>
      <c r="AW410" s="9"/>
      <c r="AX410" s="9"/>
      <c r="AY410" s="9"/>
      <c r="AZ410" s="9"/>
      <c r="BA410" s="9"/>
      <c r="BB410" s="9"/>
      <c r="BC410" s="9"/>
      <c r="BD410" s="9"/>
    </row>
    <row r="411" ht="15.75" customHeight="1">
      <c r="A411" s="9" t="s">
        <v>80</v>
      </c>
      <c r="B411" s="9" t="s">
        <v>81</v>
      </c>
      <c r="C411" s="9"/>
      <c r="D411" s="9"/>
      <c r="E411" s="9"/>
      <c r="F411" s="9"/>
      <c r="G411" s="9"/>
      <c r="H411" s="9"/>
      <c r="I411" s="9"/>
      <c r="J411" s="9"/>
      <c r="K411" s="9"/>
      <c r="L411" s="9"/>
      <c r="M411" s="9"/>
      <c r="N411" s="9"/>
      <c r="O411" s="9"/>
      <c r="P411" s="9"/>
      <c r="Q411" s="9"/>
      <c r="R411" s="9"/>
      <c r="S411" s="9"/>
      <c r="T411" s="9"/>
      <c r="U411" s="9" t="s">
        <v>85</v>
      </c>
      <c r="V411" s="9" t="s">
        <v>4551</v>
      </c>
      <c r="W411" s="9" t="s">
        <v>2649</v>
      </c>
      <c r="X411" s="9" t="s">
        <v>4552</v>
      </c>
      <c r="Y411" s="9"/>
      <c r="Z411" s="9"/>
      <c r="AA411" s="9" t="s">
        <v>4553</v>
      </c>
      <c r="AB411" s="9"/>
      <c r="AC411" s="9"/>
      <c r="AD411" s="9" t="s">
        <v>451</v>
      </c>
      <c r="AE411" s="9" t="s">
        <v>80</v>
      </c>
      <c r="AF411" s="9" t="s">
        <v>999</v>
      </c>
      <c r="AG411" s="37"/>
      <c r="AH411" s="37"/>
      <c r="AI411" s="9"/>
      <c r="AJ411" s="9"/>
      <c r="AK411" s="9"/>
      <c r="AL411" s="9"/>
      <c r="AM411" s="9" t="s">
        <v>2652</v>
      </c>
      <c r="AN411" s="9"/>
      <c r="AO411" s="9" t="s">
        <v>2653</v>
      </c>
      <c r="AP411" s="9"/>
      <c r="AQ411" s="9"/>
      <c r="AR411" s="9"/>
      <c r="AS411" s="9"/>
      <c r="AT411" s="9"/>
      <c r="AU411" s="9"/>
      <c r="AV411" s="9"/>
      <c r="AW411" s="9"/>
      <c r="AX411" s="9"/>
      <c r="AY411" s="9"/>
      <c r="AZ411" s="9"/>
      <c r="BA411" s="9"/>
      <c r="BB411" s="9"/>
      <c r="BC411" s="9"/>
      <c r="BD411" s="9"/>
    </row>
    <row r="412" ht="15.75" customHeight="1">
      <c r="A412" s="9" t="s">
        <v>1131</v>
      </c>
      <c r="B412" s="9" t="s">
        <v>81</v>
      </c>
      <c r="C412" s="9"/>
      <c r="D412" s="9" t="s">
        <v>207</v>
      </c>
      <c r="E412" s="9"/>
      <c r="F412" s="9"/>
      <c r="G412" s="9"/>
      <c r="H412" s="9"/>
      <c r="I412" s="9"/>
      <c r="J412" s="9"/>
      <c r="K412" s="9"/>
      <c r="L412" s="9"/>
      <c r="M412" s="9"/>
      <c r="N412" s="9"/>
      <c r="O412" s="9"/>
      <c r="P412" s="9"/>
      <c r="Q412" s="9"/>
      <c r="R412" s="9"/>
      <c r="S412" s="9" t="s">
        <v>4557</v>
      </c>
      <c r="T412" s="9"/>
      <c r="U412" s="9" t="s">
        <v>85</v>
      </c>
      <c r="V412" s="9" t="s">
        <v>4558</v>
      </c>
      <c r="W412" s="9" t="s">
        <v>87</v>
      </c>
      <c r="X412" s="9" t="s">
        <v>4560</v>
      </c>
      <c r="Y412" s="9" t="s">
        <v>4562</v>
      </c>
      <c r="Z412" s="9"/>
      <c r="AA412" s="9" t="s">
        <v>4563</v>
      </c>
      <c r="AB412" s="9"/>
      <c r="AC412" s="9"/>
      <c r="AD412" s="9" t="s">
        <v>2729</v>
      </c>
      <c r="AE412" s="9" t="s">
        <v>1131</v>
      </c>
      <c r="AF412" s="9" t="s">
        <v>4564</v>
      </c>
      <c r="AG412" s="37"/>
      <c r="AH412" s="37"/>
      <c r="AI412" s="9" t="s">
        <v>4565</v>
      </c>
      <c r="AJ412" s="9"/>
      <c r="AK412" s="9"/>
      <c r="AL412" s="9"/>
      <c r="AM412" s="9" t="s">
        <v>98</v>
      </c>
      <c r="AN412" s="9"/>
      <c r="AO412" s="9" t="s">
        <v>2644</v>
      </c>
      <c r="AP412" s="9"/>
      <c r="AQ412" s="9"/>
      <c r="AR412" s="9"/>
      <c r="AS412" s="9"/>
      <c r="AT412" s="9"/>
      <c r="AU412" s="9"/>
      <c r="AV412" s="9"/>
      <c r="AW412" s="9"/>
      <c r="AX412" s="9"/>
      <c r="AY412" s="9"/>
      <c r="AZ412" s="9"/>
      <c r="BA412" s="9"/>
      <c r="BB412" s="9"/>
      <c r="BC412" s="9"/>
      <c r="BD412" s="9"/>
    </row>
    <row r="413" ht="15.75" customHeight="1">
      <c r="A413" s="9"/>
      <c r="B413" s="9" t="s">
        <v>81</v>
      </c>
      <c r="C413" s="9"/>
      <c r="D413" s="9"/>
      <c r="E413" s="9"/>
      <c r="F413" s="9"/>
      <c r="G413" s="9"/>
      <c r="H413" s="9"/>
      <c r="I413" s="9"/>
      <c r="J413" s="9"/>
      <c r="K413" s="9"/>
      <c r="L413" s="9"/>
      <c r="M413" s="9"/>
      <c r="N413" s="9"/>
      <c r="O413" s="9"/>
      <c r="P413" s="9"/>
      <c r="Q413" s="9"/>
      <c r="R413" s="9"/>
      <c r="S413" s="9" t="s">
        <v>4567</v>
      </c>
      <c r="T413" s="9"/>
      <c r="U413" s="9"/>
      <c r="V413" s="9" t="s">
        <v>4568</v>
      </c>
      <c r="W413" s="9" t="s">
        <v>4570</v>
      </c>
      <c r="X413" s="9"/>
      <c r="Y413" s="9"/>
      <c r="Z413" s="9"/>
      <c r="AA413" s="9" t="s">
        <v>4571</v>
      </c>
      <c r="AB413" s="9"/>
      <c r="AC413" s="9"/>
      <c r="AD413" s="9"/>
      <c r="AE413" s="9"/>
      <c r="AF413" s="37"/>
      <c r="AG413" s="37"/>
      <c r="AH413" s="37"/>
      <c r="AI413" s="9"/>
      <c r="AJ413" s="9"/>
      <c r="AK413" s="9"/>
      <c r="AL413" s="9"/>
      <c r="AM413" s="9" t="s">
        <v>2658</v>
      </c>
      <c r="AN413" s="9"/>
      <c r="AO413" s="9" t="s">
        <v>2659</v>
      </c>
      <c r="AP413" s="9"/>
      <c r="AQ413" s="9"/>
      <c r="AR413" s="9" t="s">
        <v>2661</v>
      </c>
      <c r="AS413" s="9"/>
      <c r="AT413" s="9"/>
      <c r="AU413" s="9"/>
      <c r="AV413" s="9"/>
      <c r="AW413" s="9"/>
      <c r="AX413" s="9"/>
      <c r="AY413" s="9"/>
      <c r="AZ413" s="9"/>
      <c r="BA413" s="9"/>
      <c r="BB413" s="9"/>
      <c r="BC413" s="9"/>
      <c r="BD413" s="9"/>
    </row>
    <row r="414" ht="15.75" customHeight="1">
      <c r="A414" s="9" t="s">
        <v>217</v>
      </c>
      <c r="B414" s="9" t="s">
        <v>81</v>
      </c>
      <c r="C414" s="9"/>
      <c r="D414" s="9"/>
      <c r="E414" s="9"/>
      <c r="F414" s="9"/>
      <c r="G414" s="9"/>
      <c r="H414" s="9"/>
      <c r="I414" s="9"/>
      <c r="J414" s="9"/>
      <c r="K414" s="9"/>
      <c r="L414" s="9"/>
      <c r="M414" s="9"/>
      <c r="N414" s="9"/>
      <c r="O414" s="9"/>
      <c r="P414" s="9"/>
      <c r="Q414" s="9"/>
      <c r="R414" s="9"/>
      <c r="S414" s="9" t="s">
        <v>4583</v>
      </c>
      <c r="T414" s="9"/>
      <c r="U414" s="9" t="s">
        <v>85</v>
      </c>
      <c r="V414" s="9" t="s">
        <v>4599</v>
      </c>
      <c r="W414" s="9" t="s">
        <v>4601</v>
      </c>
      <c r="X414" s="9" t="s">
        <v>4602</v>
      </c>
      <c r="Y414" s="9" t="s">
        <v>4603</v>
      </c>
      <c r="Z414" s="9" t="s">
        <v>4605</v>
      </c>
      <c r="AA414" s="9" t="s">
        <v>4606</v>
      </c>
      <c r="AB414" s="9"/>
      <c r="AC414" s="9"/>
      <c r="AD414" s="9" t="s">
        <v>4607</v>
      </c>
      <c r="AE414" s="9" t="s">
        <v>217</v>
      </c>
      <c r="AF414" s="9" t="s">
        <v>4609</v>
      </c>
      <c r="AG414" s="37"/>
      <c r="AH414" s="37"/>
      <c r="AI414" s="9"/>
      <c r="AJ414" s="9"/>
      <c r="AK414" s="9"/>
      <c r="AL414" s="9"/>
      <c r="AM414" s="9" t="s">
        <v>2652</v>
      </c>
      <c r="AN414" s="9"/>
      <c r="AO414" s="9" t="s">
        <v>2653</v>
      </c>
      <c r="AP414" s="9"/>
      <c r="AQ414" s="9"/>
      <c r="AR414" s="9"/>
      <c r="AS414" s="9"/>
      <c r="AT414" s="9"/>
      <c r="AU414" s="9"/>
      <c r="AV414" s="9"/>
      <c r="AW414" s="9"/>
      <c r="AX414" s="9"/>
      <c r="AY414" s="9"/>
      <c r="AZ414" s="9"/>
      <c r="BA414" s="9"/>
      <c r="BB414" s="9"/>
      <c r="BC414" s="9"/>
      <c r="BD414" s="9"/>
    </row>
    <row r="415" ht="15.75" customHeight="1">
      <c r="A415" s="9" t="s">
        <v>560</v>
      </c>
      <c r="B415" s="9" t="s">
        <v>81</v>
      </c>
      <c r="C415" s="9"/>
      <c r="D415" s="9"/>
      <c r="E415" s="9"/>
      <c r="F415" s="9"/>
      <c r="G415" s="9"/>
      <c r="H415" s="9"/>
      <c r="I415" s="9"/>
      <c r="J415" s="9"/>
      <c r="K415" s="9"/>
      <c r="L415" s="9"/>
      <c r="M415" s="9"/>
      <c r="N415" s="9"/>
      <c r="O415" s="9"/>
      <c r="P415" s="9"/>
      <c r="Q415" s="9"/>
      <c r="R415" s="9"/>
      <c r="S415" s="9" t="s">
        <v>4614</v>
      </c>
      <c r="T415" s="9"/>
      <c r="U415" s="9" t="s">
        <v>85</v>
      </c>
      <c r="V415" s="9" t="s">
        <v>4615</v>
      </c>
      <c r="W415" s="9" t="s">
        <v>2649</v>
      </c>
      <c r="X415" s="9" t="s">
        <v>4616</v>
      </c>
      <c r="Y415" s="9"/>
      <c r="Z415" s="9"/>
      <c r="AA415" s="9" t="s">
        <v>4617</v>
      </c>
      <c r="AB415" s="9" t="s">
        <v>4618</v>
      </c>
      <c r="AC415" s="9"/>
      <c r="AD415" s="9" t="s">
        <v>567</v>
      </c>
      <c r="AE415" s="9" t="s">
        <v>560</v>
      </c>
      <c r="AF415" s="9" t="s">
        <v>568</v>
      </c>
      <c r="AG415" s="37"/>
      <c r="AH415" s="37"/>
      <c r="AI415" s="9"/>
      <c r="AJ415" s="9"/>
      <c r="AK415" s="9"/>
      <c r="AL415" s="9"/>
      <c r="AM415" s="9" t="s">
        <v>2652</v>
      </c>
      <c r="AN415" s="9"/>
      <c r="AO415" s="9" t="s">
        <v>2653</v>
      </c>
      <c r="AP415" s="9"/>
      <c r="AQ415" s="9"/>
      <c r="AR415" s="9"/>
      <c r="AS415" s="9"/>
      <c r="AT415" s="9"/>
      <c r="AU415" s="9"/>
      <c r="AV415" s="9"/>
      <c r="AW415" s="9"/>
      <c r="AX415" s="9"/>
      <c r="AY415" s="9"/>
      <c r="AZ415" s="9"/>
      <c r="BA415" s="9"/>
      <c r="BB415" s="9"/>
      <c r="BC415" s="9"/>
      <c r="BD415" s="9"/>
    </row>
    <row r="416" ht="15.75" customHeight="1">
      <c r="A416" s="9" t="s">
        <v>560</v>
      </c>
      <c r="B416" s="9" t="s">
        <v>81</v>
      </c>
      <c r="C416" s="9"/>
      <c r="D416" s="9"/>
      <c r="E416" s="9"/>
      <c r="F416" s="9"/>
      <c r="G416" s="9"/>
      <c r="H416" s="9"/>
      <c r="I416" s="9"/>
      <c r="J416" s="9"/>
      <c r="K416" s="9"/>
      <c r="L416" s="9"/>
      <c r="M416" s="9"/>
      <c r="N416" s="9"/>
      <c r="O416" s="9"/>
      <c r="P416" s="9"/>
      <c r="Q416" s="9"/>
      <c r="R416" s="9"/>
      <c r="S416" s="9"/>
      <c r="T416" s="9"/>
      <c r="U416" s="9" t="s">
        <v>85</v>
      </c>
      <c r="V416" s="9" t="s">
        <v>4621</v>
      </c>
      <c r="W416" s="9" t="s">
        <v>560</v>
      </c>
      <c r="X416" s="9"/>
      <c r="Y416" s="9"/>
      <c r="Z416" s="9"/>
      <c r="AA416" s="9" t="s">
        <v>4622</v>
      </c>
      <c r="AB416" s="9"/>
      <c r="AC416" s="9"/>
      <c r="AD416" s="9" t="s">
        <v>4623</v>
      </c>
      <c r="AE416" s="9" t="s">
        <v>560</v>
      </c>
      <c r="AF416" s="9" t="s">
        <v>4629</v>
      </c>
      <c r="AG416" s="37"/>
      <c r="AH416" s="37"/>
      <c r="AI416" s="9"/>
      <c r="AJ416" s="9"/>
      <c r="AK416" s="9"/>
      <c r="AL416" s="9"/>
      <c r="AM416" s="9" t="s">
        <v>2631</v>
      </c>
      <c r="AN416" s="9"/>
      <c r="AO416" s="9" t="s">
        <v>2633</v>
      </c>
      <c r="AP416" s="9"/>
      <c r="AQ416" s="9"/>
      <c r="AR416" s="9" t="s">
        <v>2942</v>
      </c>
      <c r="AS416" s="9"/>
      <c r="AT416" s="9"/>
      <c r="AU416" s="9"/>
      <c r="AV416" s="9"/>
      <c r="AW416" s="9"/>
      <c r="AX416" s="9"/>
      <c r="AY416" s="9"/>
      <c r="AZ416" s="9"/>
      <c r="BA416" s="9"/>
      <c r="BB416" s="9"/>
      <c r="BC416" s="9"/>
      <c r="BD416" s="9"/>
    </row>
    <row r="417" ht="15.75" customHeight="1">
      <c r="A417" s="9" t="s">
        <v>512</v>
      </c>
      <c r="B417" s="9" t="s">
        <v>81</v>
      </c>
      <c r="C417" s="9"/>
      <c r="D417" s="9"/>
      <c r="E417" s="9"/>
      <c r="F417" s="9"/>
      <c r="G417" s="9"/>
      <c r="H417" s="9"/>
      <c r="I417" s="9"/>
      <c r="J417" s="9"/>
      <c r="K417" s="9"/>
      <c r="L417" s="9"/>
      <c r="M417" s="9"/>
      <c r="N417" s="9"/>
      <c r="O417" s="9"/>
      <c r="P417" s="9"/>
      <c r="Q417" s="9"/>
      <c r="R417" s="9"/>
      <c r="S417" s="9" t="s">
        <v>4630</v>
      </c>
      <c r="T417" s="9"/>
      <c r="U417" s="9" t="s">
        <v>85</v>
      </c>
      <c r="V417" s="9" t="s">
        <v>4631</v>
      </c>
      <c r="W417" s="9" t="s">
        <v>87</v>
      </c>
      <c r="X417" s="9" t="s">
        <v>4633</v>
      </c>
      <c r="Y417" s="9" t="s">
        <v>4634</v>
      </c>
      <c r="Z417" s="9"/>
      <c r="AA417" s="9" t="s">
        <v>4635</v>
      </c>
      <c r="AB417" s="9" t="s">
        <v>4636</v>
      </c>
      <c r="AC417" s="9"/>
      <c r="AD417" s="9" t="s">
        <v>4637</v>
      </c>
      <c r="AE417" s="9" t="s">
        <v>512</v>
      </c>
      <c r="AF417" s="9" t="s">
        <v>4638</v>
      </c>
      <c r="AG417" s="37"/>
      <c r="AH417" s="37"/>
      <c r="AI417" s="9"/>
      <c r="AJ417" s="9"/>
      <c r="AK417" s="9"/>
      <c r="AL417" s="9"/>
      <c r="AM417" s="9" t="s">
        <v>2652</v>
      </c>
      <c r="AN417" s="9"/>
      <c r="AO417" s="9" t="s">
        <v>2653</v>
      </c>
      <c r="AP417" s="9"/>
      <c r="AQ417" s="9"/>
      <c r="AR417" s="9"/>
      <c r="AS417" s="9"/>
      <c r="AT417" s="9"/>
      <c r="AU417" s="9"/>
      <c r="AV417" s="9"/>
      <c r="AW417" s="9"/>
      <c r="AX417" s="9"/>
      <c r="AY417" s="9"/>
      <c r="AZ417" s="9"/>
      <c r="BA417" s="9"/>
      <c r="BB417" s="9"/>
      <c r="BC417" s="9"/>
      <c r="BD417" s="9"/>
    </row>
    <row r="418" ht="15.75" customHeight="1">
      <c r="A418" s="9" t="s">
        <v>512</v>
      </c>
      <c r="B418" s="9" t="s">
        <v>81</v>
      </c>
      <c r="C418" s="9"/>
      <c r="D418" s="9"/>
      <c r="E418" s="9"/>
      <c r="F418" s="9"/>
      <c r="G418" s="9"/>
      <c r="H418" s="9"/>
      <c r="I418" s="9"/>
      <c r="J418" s="9"/>
      <c r="K418" s="9"/>
      <c r="L418" s="9"/>
      <c r="M418" s="9"/>
      <c r="N418" s="9"/>
      <c r="O418" s="9"/>
      <c r="P418" s="9"/>
      <c r="Q418" s="9"/>
      <c r="R418" s="9"/>
      <c r="S418" s="9" t="s">
        <v>4641</v>
      </c>
      <c r="T418" s="9"/>
      <c r="U418" s="9" t="s">
        <v>85</v>
      </c>
      <c r="V418" s="9" t="s">
        <v>4642</v>
      </c>
      <c r="W418" s="9" t="s">
        <v>87</v>
      </c>
      <c r="X418" s="9" t="s">
        <v>4643</v>
      </c>
      <c r="Y418" s="9"/>
      <c r="Z418" s="9"/>
      <c r="AA418" s="9" t="s">
        <v>4644</v>
      </c>
      <c r="AB418" s="9"/>
      <c r="AC418" s="9"/>
      <c r="AD418" s="9" t="s">
        <v>4645</v>
      </c>
      <c r="AE418" s="9" t="s">
        <v>512</v>
      </c>
      <c r="AF418" s="9" t="s">
        <v>4646</v>
      </c>
      <c r="AG418" s="37"/>
      <c r="AH418" s="37"/>
      <c r="AI418" s="9"/>
      <c r="AJ418" s="9"/>
      <c r="AK418" s="9"/>
      <c r="AL418" s="9"/>
      <c r="AM418" s="9" t="s">
        <v>2652</v>
      </c>
      <c r="AN418" s="9"/>
      <c r="AO418" s="9" t="s">
        <v>2653</v>
      </c>
      <c r="AP418" s="9"/>
      <c r="AQ418" s="9"/>
      <c r="AR418" s="9"/>
      <c r="AS418" s="9"/>
      <c r="AT418" s="9"/>
      <c r="AU418" s="9"/>
      <c r="AV418" s="9"/>
      <c r="AW418" s="9"/>
      <c r="AX418" s="9"/>
      <c r="AY418" s="9"/>
      <c r="AZ418" s="9"/>
      <c r="BA418" s="9"/>
      <c r="BB418" s="9"/>
      <c r="BC418" s="9"/>
      <c r="BD418" s="9"/>
    </row>
    <row r="419" ht="15.75" customHeight="1">
      <c r="A419" s="9" t="s">
        <v>230</v>
      </c>
      <c r="B419" s="9" t="s">
        <v>81</v>
      </c>
      <c r="C419" s="9"/>
      <c r="D419" s="9" t="s">
        <v>207</v>
      </c>
      <c r="E419" s="9" t="s">
        <v>82</v>
      </c>
      <c r="F419" s="9" t="s">
        <v>169</v>
      </c>
      <c r="G419" s="9"/>
      <c r="H419" s="9"/>
      <c r="I419" s="9"/>
      <c r="J419" s="9"/>
      <c r="K419" s="9"/>
      <c r="L419" s="9"/>
      <c r="M419" s="9"/>
      <c r="N419" s="9"/>
      <c r="O419" s="9"/>
      <c r="P419" s="9"/>
      <c r="Q419" s="9"/>
      <c r="R419" s="9"/>
      <c r="S419" s="9" t="s">
        <v>2174</v>
      </c>
      <c r="T419" s="9"/>
      <c r="U419" s="9" t="s">
        <v>85</v>
      </c>
      <c r="V419" s="9" t="s">
        <v>4649</v>
      </c>
      <c r="W419" s="9" t="s">
        <v>87</v>
      </c>
      <c r="X419" s="9" t="s">
        <v>4650</v>
      </c>
      <c r="Y419" s="9" t="s">
        <v>4651</v>
      </c>
      <c r="Z419" s="9" t="s">
        <v>4653</v>
      </c>
      <c r="AA419" s="9" t="s">
        <v>4655</v>
      </c>
      <c r="AB419" s="9"/>
      <c r="AC419" s="9"/>
      <c r="AD419" s="9" t="s">
        <v>2182</v>
      </c>
      <c r="AE419" s="9" t="s">
        <v>230</v>
      </c>
      <c r="AF419" s="9" t="s">
        <v>4656</v>
      </c>
      <c r="AG419" s="37"/>
      <c r="AH419" s="37"/>
      <c r="AI419" s="9" t="s">
        <v>124</v>
      </c>
      <c r="AJ419" s="9" t="s">
        <v>251</v>
      </c>
      <c r="AK419" s="9" t="s">
        <v>662</v>
      </c>
      <c r="AL419" s="9"/>
      <c r="AM419" s="9" t="s">
        <v>98</v>
      </c>
      <c r="AN419" s="9"/>
      <c r="AO419" s="9"/>
      <c r="AP419" s="9"/>
      <c r="AQ419" s="9"/>
      <c r="AR419" s="9"/>
      <c r="AS419" s="9"/>
      <c r="AT419" s="9"/>
      <c r="AU419" s="9"/>
      <c r="AV419" s="9"/>
      <c r="AW419" s="9"/>
      <c r="AX419" s="9"/>
      <c r="AY419" s="9"/>
      <c r="AZ419" s="9"/>
      <c r="BA419" s="9"/>
      <c r="BB419" s="9"/>
      <c r="BC419" s="9"/>
      <c r="BD419" s="9"/>
    </row>
    <row r="420" ht="15.75" customHeight="1">
      <c r="A420" s="9" t="s">
        <v>3874</v>
      </c>
      <c r="B420" s="9" t="s">
        <v>81</v>
      </c>
      <c r="C420" s="9"/>
      <c r="D420" s="9"/>
      <c r="E420" s="9"/>
      <c r="F420" s="9"/>
      <c r="G420" s="9"/>
      <c r="H420" s="9"/>
      <c r="I420" s="9"/>
      <c r="J420" s="9"/>
      <c r="K420" s="9"/>
      <c r="L420" s="9"/>
      <c r="M420" s="9"/>
      <c r="N420" s="9"/>
      <c r="O420" s="9"/>
      <c r="P420" s="9"/>
      <c r="Q420" s="9"/>
      <c r="R420" s="9" t="s">
        <v>147</v>
      </c>
      <c r="S420" s="9" t="s">
        <v>4658</v>
      </c>
      <c r="T420" s="9"/>
      <c r="U420" s="9" t="s">
        <v>85</v>
      </c>
      <c r="V420" s="9" t="s">
        <v>4659</v>
      </c>
      <c r="W420" s="9"/>
      <c r="X420" s="9" t="s">
        <v>4660</v>
      </c>
      <c r="Y420" s="9"/>
      <c r="Z420" s="9" t="s">
        <v>4662</v>
      </c>
      <c r="AA420" s="9" t="s">
        <v>4663</v>
      </c>
      <c r="AB420" s="9" t="s">
        <v>4664</v>
      </c>
      <c r="AC420" s="9"/>
      <c r="AD420" s="9" t="s">
        <v>4665</v>
      </c>
      <c r="AE420" s="9" t="s">
        <v>3874</v>
      </c>
      <c r="AF420" s="9" t="s">
        <v>4670</v>
      </c>
      <c r="AG420" s="37"/>
      <c r="AH420" s="37"/>
      <c r="AI420" s="9"/>
      <c r="AJ420" s="9"/>
      <c r="AK420" s="9"/>
      <c r="AL420" s="9"/>
      <c r="AM420" s="9" t="s">
        <v>98</v>
      </c>
      <c r="AN420" s="9"/>
      <c r="AO420" s="9"/>
      <c r="AP420" s="9"/>
      <c r="AQ420" s="9"/>
      <c r="AR420" s="9"/>
      <c r="AS420" s="9"/>
      <c r="AT420" s="9"/>
      <c r="AU420" s="9"/>
      <c r="AV420" s="9"/>
      <c r="AW420" s="9"/>
      <c r="AX420" s="9"/>
      <c r="AY420" s="9"/>
      <c r="AZ420" s="9"/>
      <c r="BA420" s="9"/>
      <c r="BB420" s="9"/>
      <c r="BC420" s="9"/>
      <c r="BD420" s="9"/>
    </row>
    <row r="421" ht="15.75" customHeight="1">
      <c r="A421" s="9" t="s">
        <v>80</v>
      </c>
      <c r="B421" s="9" t="s">
        <v>81</v>
      </c>
      <c r="C421" s="9"/>
      <c r="D421" s="9"/>
      <c r="E421" s="9"/>
      <c r="F421" s="9"/>
      <c r="G421" s="9"/>
      <c r="H421" s="9"/>
      <c r="I421" s="9"/>
      <c r="J421" s="9"/>
      <c r="K421" s="9"/>
      <c r="L421" s="9"/>
      <c r="M421" s="9"/>
      <c r="N421" s="9"/>
      <c r="O421" s="9"/>
      <c r="P421" s="9"/>
      <c r="Q421" s="9"/>
      <c r="R421" s="9"/>
      <c r="S421" s="9" t="s">
        <v>4674</v>
      </c>
      <c r="T421" s="9"/>
      <c r="U421" s="9" t="s">
        <v>85</v>
      </c>
      <c r="V421" s="9" t="s">
        <v>4674</v>
      </c>
      <c r="W421" s="9" t="s">
        <v>2649</v>
      </c>
      <c r="X421" s="9" t="s">
        <v>4675</v>
      </c>
      <c r="Y421" s="9"/>
      <c r="Z421" s="9"/>
      <c r="AA421" s="9" t="s">
        <v>4677</v>
      </c>
      <c r="AB421" s="9"/>
      <c r="AC421" s="9"/>
      <c r="AD421" s="9" t="s">
        <v>4678</v>
      </c>
      <c r="AE421" s="9" t="s">
        <v>80</v>
      </c>
      <c r="AF421" s="9" t="s">
        <v>4679</v>
      </c>
      <c r="AG421" s="37"/>
      <c r="AH421" s="37"/>
      <c r="AI421" s="9"/>
      <c r="AJ421" s="9"/>
      <c r="AK421" s="9"/>
      <c r="AL421" s="9"/>
      <c r="AM421" s="9" t="s">
        <v>2652</v>
      </c>
      <c r="AN421" s="9"/>
      <c r="AO421" s="9" t="s">
        <v>2653</v>
      </c>
      <c r="AP421" s="9"/>
      <c r="AQ421" s="9"/>
      <c r="AR421" s="9"/>
      <c r="AS421" s="9"/>
      <c r="AT421" s="9"/>
      <c r="AU421" s="9"/>
      <c r="AV421" s="9"/>
      <c r="AW421" s="9"/>
      <c r="AX421" s="9"/>
      <c r="AY421" s="9"/>
      <c r="AZ421" s="9"/>
      <c r="BA421" s="9"/>
      <c r="BB421" s="9"/>
      <c r="BC421" s="9"/>
      <c r="BD421" s="9"/>
    </row>
    <row r="422" ht="15.75" customHeight="1">
      <c r="A422" s="9" t="s">
        <v>560</v>
      </c>
      <c r="B422" s="9" t="s">
        <v>81</v>
      </c>
      <c r="C422" s="9"/>
      <c r="D422" s="9"/>
      <c r="E422" s="9"/>
      <c r="F422" s="9"/>
      <c r="G422" s="9"/>
      <c r="H422" s="9"/>
      <c r="I422" s="9"/>
      <c r="J422" s="9"/>
      <c r="K422" s="9"/>
      <c r="L422" s="9"/>
      <c r="M422" s="9"/>
      <c r="N422" s="9"/>
      <c r="O422" s="9"/>
      <c r="P422" s="9"/>
      <c r="Q422" s="9"/>
      <c r="R422" s="9"/>
      <c r="S422" s="9" t="s">
        <v>4684</v>
      </c>
      <c r="T422" s="9"/>
      <c r="U422" s="9" t="s">
        <v>115</v>
      </c>
      <c r="V422" s="9" t="s">
        <v>4685</v>
      </c>
      <c r="W422" s="9" t="s">
        <v>2649</v>
      </c>
      <c r="X422" s="9" t="s">
        <v>4686</v>
      </c>
      <c r="Y422" s="9"/>
      <c r="Z422" s="9"/>
      <c r="AA422" s="9" t="s">
        <v>4688</v>
      </c>
      <c r="AB422" s="9"/>
      <c r="AC422" s="9"/>
      <c r="AD422" s="9" t="s">
        <v>567</v>
      </c>
      <c r="AE422" s="9" t="s">
        <v>560</v>
      </c>
      <c r="AF422" s="9" t="s">
        <v>4696</v>
      </c>
      <c r="AG422" s="37"/>
      <c r="AH422" s="37"/>
      <c r="AI422" s="9"/>
      <c r="AJ422" s="9"/>
      <c r="AK422" s="9"/>
      <c r="AL422" s="9"/>
      <c r="AM422" s="9" t="s">
        <v>2652</v>
      </c>
      <c r="AN422" s="9"/>
      <c r="AO422" s="9" t="s">
        <v>2653</v>
      </c>
      <c r="AP422" s="9"/>
      <c r="AQ422" s="9"/>
      <c r="AR422" s="9"/>
      <c r="AS422" s="9"/>
      <c r="AT422" s="9"/>
      <c r="AU422" s="9"/>
      <c r="AV422" s="9"/>
      <c r="AW422" s="9"/>
      <c r="AX422" s="9"/>
      <c r="AY422" s="9"/>
      <c r="AZ422" s="9"/>
      <c r="BA422" s="9"/>
      <c r="BB422" s="9"/>
      <c r="BC422" s="9"/>
      <c r="BD422" s="9"/>
    </row>
    <row r="423" ht="15.75" customHeight="1">
      <c r="A423" s="9" t="s">
        <v>80</v>
      </c>
      <c r="B423" s="9" t="s">
        <v>81</v>
      </c>
      <c r="C423" s="9"/>
      <c r="D423" s="9"/>
      <c r="E423" s="9"/>
      <c r="F423" s="9" t="s">
        <v>169</v>
      </c>
      <c r="G423" s="9"/>
      <c r="H423" s="9"/>
      <c r="I423" s="9"/>
      <c r="J423" s="9"/>
      <c r="K423" s="9"/>
      <c r="L423" s="9"/>
      <c r="M423" s="9"/>
      <c r="N423" s="9"/>
      <c r="O423" s="9"/>
      <c r="P423" s="9"/>
      <c r="Q423" s="9"/>
      <c r="R423" s="9"/>
      <c r="S423" s="9" t="s">
        <v>4703</v>
      </c>
      <c r="T423" s="9"/>
      <c r="U423" s="9"/>
      <c r="V423" s="9" t="s">
        <v>4704</v>
      </c>
      <c r="W423" s="9" t="s">
        <v>4705</v>
      </c>
      <c r="X423" s="9" t="s">
        <v>4707</v>
      </c>
      <c r="Y423" s="9" t="s">
        <v>4708</v>
      </c>
      <c r="Z423" s="9" t="s">
        <v>4709</v>
      </c>
      <c r="AA423" s="9" t="s">
        <v>4711</v>
      </c>
      <c r="AB423" s="9" t="s">
        <v>4712</v>
      </c>
      <c r="AC423" s="9"/>
      <c r="AD423" s="9" t="s">
        <v>4713</v>
      </c>
      <c r="AE423" s="9" t="s">
        <v>80</v>
      </c>
      <c r="AF423" s="9" t="s">
        <v>4714</v>
      </c>
      <c r="AG423" s="37"/>
      <c r="AH423" s="37"/>
      <c r="AI423" s="9"/>
      <c r="AJ423" s="9"/>
      <c r="AK423" s="9"/>
      <c r="AL423" s="9"/>
      <c r="AM423" s="9" t="s">
        <v>98</v>
      </c>
      <c r="AN423" s="9"/>
      <c r="AO423" s="9"/>
      <c r="AP423" s="9"/>
      <c r="AQ423" s="9"/>
      <c r="AR423" s="9"/>
      <c r="AS423" s="9"/>
      <c r="AT423" s="9"/>
      <c r="AU423" s="9"/>
      <c r="AV423" s="9"/>
      <c r="AW423" s="9"/>
      <c r="AX423" s="9"/>
      <c r="AY423" s="9"/>
      <c r="AZ423" s="9"/>
      <c r="BA423" s="9"/>
      <c r="BB423" s="9"/>
      <c r="BC423" s="9"/>
      <c r="BD423" s="9"/>
    </row>
    <row r="424" ht="15.75" customHeight="1">
      <c r="A424" s="9" t="s">
        <v>111</v>
      </c>
      <c r="B424" s="9" t="s">
        <v>81</v>
      </c>
      <c r="C424" s="9"/>
      <c r="D424" s="9"/>
      <c r="E424" s="9"/>
      <c r="F424" s="9" t="s">
        <v>169</v>
      </c>
      <c r="G424" s="9"/>
      <c r="H424" s="9"/>
      <c r="I424" s="9"/>
      <c r="J424" s="9"/>
      <c r="K424" s="9"/>
      <c r="L424" s="9"/>
      <c r="M424" s="9"/>
      <c r="N424" s="9"/>
      <c r="O424" s="9"/>
      <c r="P424" s="9"/>
      <c r="Q424" s="9"/>
      <c r="R424" s="9"/>
      <c r="S424" s="9" t="s">
        <v>4716</v>
      </c>
      <c r="T424" s="9"/>
      <c r="U424" s="9" t="s">
        <v>85</v>
      </c>
      <c r="V424" s="9" t="s">
        <v>4717</v>
      </c>
      <c r="W424" s="9" t="s">
        <v>87</v>
      </c>
      <c r="X424" s="9" t="s">
        <v>4718</v>
      </c>
      <c r="Y424" s="9" t="s">
        <v>4719</v>
      </c>
      <c r="Z424" s="9" t="s">
        <v>4721</v>
      </c>
      <c r="AA424" s="9" t="s">
        <v>4723</v>
      </c>
      <c r="AB424" s="9"/>
      <c r="AC424" s="9"/>
      <c r="AD424" s="9" t="s">
        <v>122</v>
      </c>
      <c r="AE424" s="9" t="s">
        <v>111</v>
      </c>
      <c r="AF424" s="9" t="s">
        <v>4724</v>
      </c>
      <c r="AG424" s="37"/>
      <c r="AH424" s="37"/>
      <c r="AI424" s="9"/>
      <c r="AJ424" s="9"/>
      <c r="AK424" s="9"/>
      <c r="AL424" s="9"/>
      <c r="AM424" s="9" t="s">
        <v>98</v>
      </c>
      <c r="AN424" s="9"/>
      <c r="AO424" s="9" t="s">
        <v>2644</v>
      </c>
      <c r="AP424" s="9"/>
      <c r="AQ424" s="9"/>
      <c r="AR424" s="9"/>
      <c r="AS424" s="9"/>
      <c r="AT424" s="9"/>
      <c r="AU424" s="9"/>
      <c r="AV424" s="9"/>
      <c r="AW424" s="9"/>
      <c r="AX424" s="9"/>
      <c r="AY424" s="9"/>
      <c r="AZ424" s="9"/>
      <c r="BA424" s="9"/>
      <c r="BB424" s="9"/>
      <c r="BC424" s="9"/>
      <c r="BD424" s="9"/>
    </row>
    <row r="425" ht="15.75" customHeight="1">
      <c r="A425" s="9" t="s">
        <v>80</v>
      </c>
      <c r="B425" s="9" t="s">
        <v>81</v>
      </c>
      <c r="C425" s="9"/>
      <c r="D425" s="9"/>
      <c r="E425" s="9"/>
      <c r="F425" s="9"/>
      <c r="G425" s="9"/>
      <c r="H425" s="9"/>
      <c r="I425" s="9"/>
      <c r="J425" s="9"/>
      <c r="K425" s="9"/>
      <c r="L425" s="9"/>
      <c r="M425" s="9"/>
      <c r="N425" s="9"/>
      <c r="O425" s="9"/>
      <c r="P425" s="9"/>
      <c r="Q425" s="9"/>
      <c r="R425" s="9"/>
      <c r="S425" s="9"/>
      <c r="T425" s="9"/>
      <c r="U425" s="9" t="s">
        <v>85</v>
      </c>
      <c r="V425" s="9" t="s">
        <v>4727</v>
      </c>
      <c r="W425" s="9" t="s">
        <v>2649</v>
      </c>
      <c r="X425" s="9" t="s">
        <v>4728</v>
      </c>
      <c r="Y425" s="9"/>
      <c r="Z425" s="9"/>
      <c r="AA425" s="9" t="s">
        <v>4729</v>
      </c>
      <c r="AB425" s="9"/>
      <c r="AC425" s="9"/>
      <c r="AD425" s="9" t="s">
        <v>80</v>
      </c>
      <c r="AE425" s="9" t="s">
        <v>80</v>
      </c>
      <c r="AF425" s="9" t="s">
        <v>4731</v>
      </c>
      <c r="AG425" s="37"/>
      <c r="AH425" s="37"/>
      <c r="AI425" s="9"/>
      <c r="AJ425" s="9"/>
      <c r="AK425" s="9"/>
      <c r="AL425" s="9"/>
      <c r="AM425" s="9" t="s">
        <v>2652</v>
      </c>
      <c r="AN425" s="9"/>
      <c r="AO425" s="9" t="s">
        <v>2653</v>
      </c>
      <c r="AP425" s="9"/>
      <c r="AQ425" s="9"/>
      <c r="AR425" s="9"/>
      <c r="AS425" s="9"/>
      <c r="AT425" s="9"/>
      <c r="AU425" s="9"/>
      <c r="AV425" s="9"/>
      <c r="AW425" s="9"/>
      <c r="AX425" s="9"/>
      <c r="AY425" s="9"/>
      <c r="AZ425" s="9"/>
      <c r="BA425" s="9"/>
      <c r="BB425" s="9"/>
      <c r="BC425" s="9"/>
      <c r="BD425" s="9"/>
    </row>
    <row r="426" ht="15.75" customHeight="1">
      <c r="A426" s="9" t="s">
        <v>99</v>
      </c>
      <c r="B426" s="9" t="s">
        <v>81</v>
      </c>
      <c r="C426" s="9"/>
      <c r="D426" s="9" t="s">
        <v>207</v>
      </c>
      <c r="E426" s="9"/>
      <c r="F426" s="9"/>
      <c r="G426" s="9"/>
      <c r="H426" s="9"/>
      <c r="I426" s="9"/>
      <c r="J426" s="9"/>
      <c r="K426" s="9"/>
      <c r="L426" s="9"/>
      <c r="M426" s="9"/>
      <c r="N426" s="9"/>
      <c r="O426" s="9"/>
      <c r="P426" s="9"/>
      <c r="Q426" s="9"/>
      <c r="R426" s="9"/>
      <c r="S426" s="9" t="s">
        <v>4735</v>
      </c>
      <c r="T426" s="9"/>
      <c r="U426" s="9" t="s">
        <v>85</v>
      </c>
      <c r="V426" s="9" t="s">
        <v>291</v>
      </c>
      <c r="W426" s="9" t="s">
        <v>87</v>
      </c>
      <c r="X426" s="9" t="s">
        <v>292</v>
      </c>
      <c r="Y426" s="9" t="s">
        <v>293</v>
      </c>
      <c r="Z426" s="9" t="s">
        <v>294</v>
      </c>
      <c r="AA426" s="9" t="s">
        <v>295</v>
      </c>
      <c r="AB426" s="9"/>
      <c r="AC426" s="9"/>
      <c r="AD426" s="9" t="s">
        <v>297</v>
      </c>
      <c r="AE426" s="9" t="s">
        <v>99</v>
      </c>
      <c r="AF426" s="9" t="s">
        <v>2845</v>
      </c>
      <c r="AG426" s="37"/>
      <c r="AH426" s="37"/>
      <c r="AI426" s="9" t="s">
        <v>165</v>
      </c>
      <c r="AJ426" s="9" t="s">
        <v>226</v>
      </c>
      <c r="AK426" s="9" t="s">
        <v>662</v>
      </c>
      <c r="AL426" s="9"/>
      <c r="AM426" s="9" t="s">
        <v>98</v>
      </c>
      <c r="AN426" s="9"/>
      <c r="AO426" s="9" t="s">
        <v>2644</v>
      </c>
      <c r="AP426" s="9"/>
      <c r="AQ426" s="9"/>
      <c r="AR426" s="9"/>
      <c r="AS426" s="9"/>
      <c r="AT426" s="9"/>
      <c r="AU426" s="9"/>
      <c r="AV426" s="9"/>
      <c r="AW426" s="9"/>
      <c r="AX426" s="9"/>
      <c r="AY426" s="9"/>
      <c r="AZ426" s="9"/>
      <c r="BA426" s="9"/>
      <c r="BB426" s="9"/>
      <c r="BC426" s="9"/>
      <c r="BD426" s="9"/>
    </row>
    <row r="427" ht="15.75" customHeight="1">
      <c r="A427" s="9" t="s">
        <v>80</v>
      </c>
      <c r="B427" s="9" t="s">
        <v>81</v>
      </c>
      <c r="C427" s="9"/>
      <c r="D427" s="9"/>
      <c r="E427" s="9"/>
      <c r="F427" s="9"/>
      <c r="G427" s="9"/>
      <c r="H427" s="9"/>
      <c r="I427" s="9"/>
      <c r="J427" s="9"/>
      <c r="K427" s="9"/>
      <c r="L427" s="9"/>
      <c r="M427" s="9"/>
      <c r="N427" s="9"/>
      <c r="O427" s="9"/>
      <c r="P427" s="9"/>
      <c r="Q427" s="9"/>
      <c r="R427" s="9"/>
      <c r="S427" s="9"/>
      <c r="T427" s="9"/>
      <c r="U427" s="9" t="s">
        <v>85</v>
      </c>
      <c r="V427" s="9" t="s">
        <v>4741</v>
      </c>
      <c r="W427" s="9" t="s">
        <v>560</v>
      </c>
      <c r="X427" s="9"/>
      <c r="Y427" s="9"/>
      <c r="Z427" s="9"/>
      <c r="AA427" s="9" t="s">
        <v>4745</v>
      </c>
      <c r="AB427" s="9"/>
      <c r="AC427" s="9"/>
      <c r="AD427" s="9" t="s">
        <v>451</v>
      </c>
      <c r="AE427" s="9" t="s">
        <v>80</v>
      </c>
      <c r="AF427" s="9" t="s">
        <v>1848</v>
      </c>
      <c r="AG427" s="37"/>
      <c r="AH427" s="37"/>
      <c r="AI427" s="9"/>
      <c r="AJ427" s="9"/>
      <c r="AK427" s="9"/>
      <c r="AL427" s="9"/>
      <c r="AM427" s="9" t="s">
        <v>2631</v>
      </c>
      <c r="AN427" s="9"/>
      <c r="AO427" s="9" t="s">
        <v>2633</v>
      </c>
      <c r="AP427" s="9"/>
      <c r="AQ427" s="9"/>
      <c r="AR427" s="9" t="s">
        <v>2942</v>
      </c>
      <c r="AS427" s="9"/>
      <c r="AT427" s="9"/>
      <c r="AU427" s="9"/>
      <c r="AV427" s="9"/>
      <c r="AW427" s="9"/>
      <c r="AX427" s="9"/>
      <c r="AY427" s="9"/>
      <c r="AZ427" s="9"/>
      <c r="BA427" s="9"/>
      <c r="BB427" s="9"/>
      <c r="BC427" s="9"/>
      <c r="BD427" s="9"/>
    </row>
    <row r="428" ht="15.75" customHeight="1">
      <c r="A428" s="9" t="s">
        <v>724</v>
      </c>
      <c r="B428" s="9" t="s">
        <v>81</v>
      </c>
      <c r="C428" s="9"/>
      <c r="D428" s="9"/>
      <c r="E428" s="9"/>
      <c r="F428" s="9"/>
      <c r="G428" s="9"/>
      <c r="H428" s="9"/>
      <c r="I428" s="9"/>
      <c r="J428" s="9"/>
      <c r="K428" s="9"/>
      <c r="L428" s="9"/>
      <c r="M428" s="9"/>
      <c r="N428" s="9"/>
      <c r="O428" s="9"/>
      <c r="P428" s="9"/>
      <c r="Q428" s="9"/>
      <c r="R428" s="9"/>
      <c r="S428" s="9"/>
      <c r="T428" s="9"/>
      <c r="U428" s="9" t="s">
        <v>85</v>
      </c>
      <c r="V428" s="9" t="s">
        <v>4753</v>
      </c>
      <c r="W428" s="9" t="s">
        <v>2649</v>
      </c>
      <c r="X428" s="9" t="s">
        <v>4757</v>
      </c>
      <c r="Y428" s="9"/>
      <c r="Z428" s="9"/>
      <c r="AA428" s="9" t="s">
        <v>4758</v>
      </c>
      <c r="AB428" s="9"/>
      <c r="AC428" s="9"/>
      <c r="AD428" s="9" t="s">
        <v>730</v>
      </c>
      <c r="AE428" s="9" t="s">
        <v>724</v>
      </c>
      <c r="AF428" s="9" t="s">
        <v>731</v>
      </c>
      <c r="AG428" s="37"/>
      <c r="AH428" s="37"/>
      <c r="AI428" s="9"/>
      <c r="AJ428" s="9"/>
      <c r="AK428" s="9"/>
      <c r="AL428" s="9"/>
      <c r="AM428" s="9" t="s">
        <v>2652</v>
      </c>
      <c r="AN428" s="9"/>
      <c r="AO428" s="9" t="s">
        <v>2653</v>
      </c>
      <c r="AP428" s="9"/>
      <c r="AQ428" s="9"/>
      <c r="AR428" s="9"/>
      <c r="AS428" s="9"/>
      <c r="AT428" s="9"/>
      <c r="AU428" s="9"/>
      <c r="AV428" s="9"/>
      <c r="AW428" s="9"/>
      <c r="AX428" s="9"/>
      <c r="AY428" s="9"/>
      <c r="AZ428" s="9"/>
      <c r="BA428" s="9"/>
      <c r="BB428" s="9"/>
      <c r="BC428" s="9"/>
      <c r="BD428" s="9"/>
    </row>
    <row r="429" ht="15.75" customHeight="1">
      <c r="A429" s="9" t="s">
        <v>605</v>
      </c>
      <c r="B429" s="9" t="s">
        <v>81</v>
      </c>
      <c r="C429" s="9"/>
      <c r="D429" s="9"/>
      <c r="E429" s="9"/>
      <c r="F429" s="9"/>
      <c r="G429" s="9"/>
      <c r="H429" s="9"/>
      <c r="I429" s="9"/>
      <c r="J429" s="9"/>
      <c r="K429" s="9"/>
      <c r="L429" s="9"/>
      <c r="M429" s="9"/>
      <c r="N429" s="9"/>
      <c r="O429" s="9"/>
      <c r="P429" s="9"/>
      <c r="Q429" s="9"/>
      <c r="R429" s="9"/>
      <c r="S429" s="9"/>
      <c r="T429" s="9"/>
      <c r="U429" s="9" t="s">
        <v>115</v>
      </c>
      <c r="V429" s="9" t="s">
        <v>4767</v>
      </c>
      <c r="W429" s="9" t="s">
        <v>4768</v>
      </c>
      <c r="X429" s="9" t="s">
        <v>4770</v>
      </c>
      <c r="Y429" s="9" t="s">
        <v>4772</v>
      </c>
      <c r="Z429" s="9"/>
      <c r="AA429" s="9" t="s">
        <v>4773</v>
      </c>
      <c r="AB429" s="9"/>
      <c r="AC429" s="9"/>
      <c r="AD429" s="9" t="s">
        <v>2030</v>
      </c>
      <c r="AE429" s="9" t="s">
        <v>605</v>
      </c>
      <c r="AF429" s="9" t="s">
        <v>4775</v>
      </c>
      <c r="AG429" s="37"/>
      <c r="AH429" s="37"/>
      <c r="AI429" s="9"/>
      <c r="AJ429" s="9"/>
      <c r="AK429" s="9"/>
      <c r="AL429" s="9"/>
      <c r="AM429" s="9" t="s">
        <v>2631</v>
      </c>
      <c r="AN429" s="9"/>
      <c r="AO429" s="9" t="s">
        <v>2633</v>
      </c>
      <c r="AP429" s="9"/>
      <c r="AQ429" s="9"/>
      <c r="AR429" s="9" t="s">
        <v>2634</v>
      </c>
      <c r="AS429" s="9"/>
      <c r="AT429" s="9"/>
      <c r="AU429" s="9"/>
      <c r="AV429" s="9"/>
      <c r="AW429" s="9"/>
      <c r="AX429" s="9"/>
      <c r="AY429" s="9"/>
      <c r="AZ429" s="9"/>
      <c r="BA429" s="9"/>
      <c r="BB429" s="9"/>
      <c r="BC429" s="9"/>
      <c r="BD429" s="9"/>
    </row>
    <row r="430" ht="15.75" customHeight="1">
      <c r="A430" s="9" t="s">
        <v>512</v>
      </c>
      <c r="B430" s="9" t="s">
        <v>81</v>
      </c>
      <c r="C430" s="9"/>
      <c r="D430" s="9"/>
      <c r="E430" s="9"/>
      <c r="F430" s="9"/>
      <c r="G430" s="9"/>
      <c r="H430" s="9"/>
      <c r="I430" s="9"/>
      <c r="J430" s="9"/>
      <c r="K430" s="9"/>
      <c r="L430" s="9"/>
      <c r="M430" s="9"/>
      <c r="N430" s="9"/>
      <c r="O430" s="9"/>
      <c r="P430" s="9"/>
      <c r="Q430" s="9"/>
      <c r="R430" s="9"/>
      <c r="S430" s="9" t="s">
        <v>4782</v>
      </c>
      <c r="T430" s="9"/>
      <c r="U430" s="9"/>
      <c r="V430" s="9" t="s">
        <v>4783</v>
      </c>
      <c r="W430" s="9"/>
      <c r="X430" s="9" t="s">
        <v>4784</v>
      </c>
      <c r="Y430" s="9"/>
      <c r="Z430" s="9"/>
      <c r="AA430" s="9" t="s">
        <v>4785</v>
      </c>
      <c r="AB430" s="9"/>
      <c r="AC430" s="9" t="s">
        <v>4786</v>
      </c>
      <c r="AD430" s="9" t="s">
        <v>519</v>
      </c>
      <c r="AE430" s="9" t="s">
        <v>512</v>
      </c>
      <c r="AF430" s="9" t="s">
        <v>4787</v>
      </c>
      <c r="AG430" s="37"/>
      <c r="AH430" s="37"/>
      <c r="AI430" s="9"/>
      <c r="AJ430" s="9"/>
      <c r="AK430" s="9"/>
      <c r="AL430" s="9"/>
      <c r="AM430" s="9" t="s">
        <v>2652</v>
      </c>
      <c r="AN430" s="9"/>
      <c r="AO430" s="9" t="s">
        <v>2653</v>
      </c>
      <c r="AP430" s="9"/>
      <c r="AQ430" s="9"/>
      <c r="AR430" s="9"/>
      <c r="AS430" s="9"/>
      <c r="AT430" s="9"/>
      <c r="AU430" s="9"/>
      <c r="AV430" s="9"/>
      <c r="AW430" s="9"/>
      <c r="AX430" s="9"/>
      <c r="AY430" s="9"/>
      <c r="AZ430" s="9"/>
      <c r="BA430" s="9"/>
      <c r="BB430" s="9"/>
      <c r="BC430" s="9"/>
      <c r="BD430" s="9"/>
    </row>
    <row r="431" ht="15.75" customHeight="1">
      <c r="A431" s="9" t="s">
        <v>512</v>
      </c>
      <c r="B431" s="9" t="s">
        <v>81</v>
      </c>
      <c r="C431" s="9"/>
      <c r="D431" s="9"/>
      <c r="E431" s="9"/>
      <c r="F431" s="9"/>
      <c r="G431" s="9"/>
      <c r="H431" s="9"/>
      <c r="I431" s="9"/>
      <c r="J431" s="9"/>
      <c r="K431" s="9"/>
      <c r="L431" s="9"/>
      <c r="M431" s="9"/>
      <c r="N431" s="9"/>
      <c r="O431" s="9"/>
      <c r="P431" s="9"/>
      <c r="Q431" s="9"/>
      <c r="R431" s="9"/>
      <c r="S431" s="9" t="s">
        <v>4790</v>
      </c>
      <c r="T431" s="9"/>
      <c r="U431" s="9"/>
      <c r="V431" s="9" t="s">
        <v>4791</v>
      </c>
      <c r="W431" s="9"/>
      <c r="X431" s="9" t="s">
        <v>4792</v>
      </c>
      <c r="Y431" s="9" t="s">
        <v>4793</v>
      </c>
      <c r="Z431" s="9" t="s">
        <v>1433</v>
      </c>
      <c r="AA431" s="9" t="s">
        <v>4794</v>
      </c>
      <c r="AB431" s="9"/>
      <c r="AC431" s="9"/>
      <c r="AD431" s="9" t="s">
        <v>1436</v>
      </c>
      <c r="AE431" s="9" t="s">
        <v>512</v>
      </c>
      <c r="AF431" s="9" t="s">
        <v>1437</v>
      </c>
      <c r="AG431" s="37"/>
      <c r="AH431" s="37"/>
      <c r="AI431" s="9"/>
      <c r="AJ431" s="9"/>
      <c r="AK431" s="9"/>
      <c r="AL431" s="9"/>
      <c r="AM431" s="9" t="s">
        <v>98</v>
      </c>
      <c r="AN431" s="9"/>
      <c r="AO431" s="9" t="s">
        <v>2644</v>
      </c>
      <c r="AP431" s="9"/>
      <c r="AQ431" s="9"/>
      <c r="AR431" s="9"/>
      <c r="AS431" s="9"/>
      <c r="AT431" s="9"/>
      <c r="AU431" s="9"/>
      <c r="AV431" s="9"/>
      <c r="AW431" s="9"/>
      <c r="AX431" s="9"/>
      <c r="AY431" s="9"/>
      <c r="AZ431" s="9"/>
      <c r="BA431" s="9"/>
      <c r="BB431" s="9"/>
      <c r="BC431" s="9"/>
      <c r="BD431" s="9"/>
    </row>
    <row r="432" ht="15.75" customHeight="1">
      <c r="A432" s="9" t="s">
        <v>80</v>
      </c>
      <c r="B432" s="9" t="s">
        <v>81</v>
      </c>
      <c r="C432" s="9"/>
      <c r="D432" s="9"/>
      <c r="E432" s="9"/>
      <c r="F432" s="9"/>
      <c r="G432" s="9"/>
      <c r="H432" s="9"/>
      <c r="I432" s="9"/>
      <c r="J432" s="9"/>
      <c r="K432" s="9"/>
      <c r="L432" s="9"/>
      <c r="M432" s="9"/>
      <c r="N432" s="9"/>
      <c r="O432" s="9"/>
      <c r="P432" s="9"/>
      <c r="Q432" s="9"/>
      <c r="R432" s="9"/>
      <c r="S432" s="9"/>
      <c r="T432" s="9"/>
      <c r="U432" s="9" t="s">
        <v>85</v>
      </c>
      <c r="V432" s="9" t="s">
        <v>4800</v>
      </c>
      <c r="W432" s="9" t="s">
        <v>2649</v>
      </c>
      <c r="X432" s="9" t="s">
        <v>4802</v>
      </c>
      <c r="Y432" s="9"/>
      <c r="Z432" s="9"/>
      <c r="AA432" s="9" t="s">
        <v>4803</v>
      </c>
      <c r="AB432" s="9"/>
      <c r="AC432" s="9"/>
      <c r="AD432" s="9" t="s">
        <v>467</v>
      </c>
      <c r="AE432" s="9" t="s">
        <v>80</v>
      </c>
      <c r="AF432" s="9" t="s">
        <v>468</v>
      </c>
      <c r="AG432" s="37"/>
      <c r="AH432" s="37"/>
      <c r="AI432" s="9"/>
      <c r="AJ432" s="9"/>
      <c r="AK432" s="9"/>
      <c r="AL432" s="9"/>
      <c r="AM432" s="9" t="s">
        <v>2652</v>
      </c>
      <c r="AN432" s="9"/>
      <c r="AO432" s="9" t="s">
        <v>2653</v>
      </c>
      <c r="AP432" s="9"/>
      <c r="AQ432" s="9"/>
      <c r="AR432" s="9"/>
      <c r="AS432" s="9"/>
      <c r="AT432" s="9"/>
      <c r="AU432" s="9"/>
      <c r="AV432" s="9"/>
      <c r="AW432" s="9"/>
      <c r="AX432" s="9"/>
      <c r="AY432" s="9"/>
      <c r="AZ432" s="9"/>
      <c r="BA432" s="9"/>
      <c r="BB432" s="9"/>
      <c r="BC432" s="9"/>
      <c r="BD432" s="9"/>
    </row>
    <row r="433" ht="15.75" customHeight="1">
      <c r="A433" s="9" t="s">
        <v>1801</v>
      </c>
      <c r="B433" s="9" t="s">
        <v>81</v>
      </c>
      <c r="C433" s="9"/>
      <c r="D433" s="9" t="s">
        <v>207</v>
      </c>
      <c r="E433" s="9"/>
      <c r="F433" s="9"/>
      <c r="G433" s="9"/>
      <c r="H433" s="9"/>
      <c r="I433" s="9"/>
      <c r="J433" s="9"/>
      <c r="K433" s="9"/>
      <c r="L433" s="9"/>
      <c r="M433" s="9"/>
      <c r="N433" s="9"/>
      <c r="O433" s="9"/>
      <c r="P433" s="9"/>
      <c r="Q433" s="9"/>
      <c r="R433" s="9"/>
      <c r="S433" s="9" t="s">
        <v>4804</v>
      </c>
      <c r="T433" s="9"/>
      <c r="U433" s="9"/>
      <c r="V433" s="9" t="s">
        <v>4806</v>
      </c>
      <c r="W433" s="9"/>
      <c r="X433" s="9" t="s">
        <v>4808</v>
      </c>
      <c r="Y433" s="9"/>
      <c r="Z433" s="9"/>
      <c r="AA433" s="9" t="s">
        <v>4811</v>
      </c>
      <c r="AB433" s="9"/>
      <c r="AC433" s="9" t="s">
        <v>4812</v>
      </c>
      <c r="AD433" s="9" t="s">
        <v>4368</v>
      </c>
      <c r="AE433" s="9" t="s">
        <v>1801</v>
      </c>
      <c r="AF433" s="9" t="s">
        <v>4369</v>
      </c>
      <c r="AG433" s="37"/>
      <c r="AH433" s="37"/>
      <c r="AI433" s="9" t="s">
        <v>124</v>
      </c>
      <c r="AJ433" s="9"/>
      <c r="AK433" s="9"/>
      <c r="AL433" s="9"/>
      <c r="AM433" s="9" t="s">
        <v>98</v>
      </c>
      <c r="AN433" s="9"/>
      <c r="AO433" s="9" t="s">
        <v>2644</v>
      </c>
      <c r="AP433" s="9"/>
      <c r="AQ433" s="9"/>
      <c r="AR433" s="9"/>
      <c r="AS433" s="9"/>
      <c r="AT433" s="9"/>
      <c r="AU433" s="9"/>
      <c r="AV433" s="9"/>
      <c r="AW433" s="9"/>
      <c r="AX433" s="9"/>
      <c r="AY433" s="9"/>
      <c r="AZ433" s="9"/>
      <c r="BA433" s="9"/>
      <c r="BB433" s="9"/>
      <c r="BC433" s="9"/>
      <c r="BD433" s="9"/>
    </row>
    <row r="434" ht="15.75" customHeight="1">
      <c r="A434" s="9" t="s">
        <v>80</v>
      </c>
      <c r="B434" s="9" t="s">
        <v>81</v>
      </c>
      <c r="C434" s="9"/>
      <c r="D434" s="9"/>
      <c r="E434" s="9"/>
      <c r="F434" s="9" t="s">
        <v>169</v>
      </c>
      <c r="G434" s="9"/>
      <c r="H434" s="9"/>
      <c r="I434" s="9"/>
      <c r="J434" s="9"/>
      <c r="K434" s="9"/>
      <c r="L434" s="9"/>
      <c r="M434" s="9"/>
      <c r="N434" s="9"/>
      <c r="O434" s="9"/>
      <c r="P434" s="9"/>
      <c r="Q434" s="9"/>
      <c r="R434" s="9"/>
      <c r="S434" s="9"/>
      <c r="T434" s="9"/>
      <c r="U434" s="9"/>
      <c r="V434" s="9" t="s">
        <v>4815</v>
      </c>
      <c r="W434" s="9"/>
      <c r="X434" s="9"/>
      <c r="Y434" s="9"/>
      <c r="Z434" s="9"/>
      <c r="AA434" s="9"/>
      <c r="AB434" s="9"/>
      <c r="AC434" s="9"/>
      <c r="AD434" s="9" t="s">
        <v>4817</v>
      </c>
      <c r="AE434" s="9" t="s">
        <v>80</v>
      </c>
      <c r="AF434" s="9" t="s">
        <v>4818</v>
      </c>
      <c r="AG434" s="37"/>
      <c r="AH434" s="37"/>
      <c r="AI434" s="9"/>
      <c r="AJ434" s="9"/>
      <c r="AK434" s="9"/>
      <c r="AL434" s="9"/>
      <c r="AM434" s="9" t="s">
        <v>98</v>
      </c>
      <c r="AN434" s="9"/>
      <c r="AO434" s="9" t="s">
        <v>2644</v>
      </c>
      <c r="AP434" s="9"/>
      <c r="AQ434" s="9"/>
      <c r="AR434" s="9"/>
      <c r="AS434" s="9"/>
      <c r="AT434" s="9"/>
      <c r="AU434" s="9"/>
      <c r="AV434" s="9"/>
      <c r="AW434" s="9"/>
      <c r="AX434" s="9"/>
      <c r="AY434" s="9"/>
      <c r="AZ434" s="9"/>
      <c r="BA434" s="9"/>
      <c r="BB434" s="9"/>
      <c r="BC434" s="9"/>
      <c r="BD434" s="9"/>
    </row>
    <row r="435" ht="15.75" customHeight="1">
      <c r="A435" s="9" t="s">
        <v>80</v>
      </c>
      <c r="B435" s="9" t="s">
        <v>81</v>
      </c>
      <c r="C435" s="9"/>
      <c r="D435" s="9" t="s">
        <v>207</v>
      </c>
      <c r="E435" s="9"/>
      <c r="F435" s="9"/>
      <c r="G435" s="9"/>
      <c r="H435" s="9"/>
      <c r="I435" s="9"/>
      <c r="J435" s="9"/>
      <c r="K435" s="9"/>
      <c r="L435" s="9"/>
      <c r="M435" s="9"/>
      <c r="N435" s="9"/>
      <c r="O435" s="9"/>
      <c r="P435" s="9"/>
      <c r="Q435" s="9"/>
      <c r="R435" s="9"/>
      <c r="S435" s="9" t="s">
        <v>4824</v>
      </c>
      <c r="T435" s="9"/>
      <c r="U435" s="9" t="s">
        <v>85</v>
      </c>
      <c r="V435" s="9" t="s">
        <v>4825</v>
      </c>
      <c r="W435" s="9" t="s">
        <v>87</v>
      </c>
      <c r="X435" s="9" t="s">
        <v>4826</v>
      </c>
      <c r="Y435" s="9" t="s">
        <v>4827</v>
      </c>
      <c r="Z435" s="9"/>
      <c r="AA435" s="9" t="s">
        <v>4828</v>
      </c>
      <c r="AB435" s="9"/>
      <c r="AC435" s="9"/>
      <c r="AD435" s="9" t="s">
        <v>451</v>
      </c>
      <c r="AE435" s="9" t="s">
        <v>80</v>
      </c>
      <c r="AF435" s="9" t="s">
        <v>2788</v>
      </c>
      <c r="AG435" s="37"/>
      <c r="AH435" s="37"/>
      <c r="AI435" s="9"/>
      <c r="AJ435" s="9"/>
      <c r="AK435" s="9"/>
      <c r="AL435" s="9"/>
      <c r="AM435" s="9" t="s">
        <v>98</v>
      </c>
      <c r="AN435" s="9"/>
      <c r="AO435" s="9"/>
      <c r="AP435" s="9"/>
      <c r="AQ435" s="9"/>
      <c r="AR435" s="9"/>
      <c r="AS435" s="9"/>
      <c r="AT435" s="9"/>
      <c r="AU435" s="9"/>
      <c r="AV435" s="9"/>
      <c r="AW435" s="9"/>
      <c r="AX435" s="9"/>
      <c r="AY435" s="9"/>
      <c r="AZ435" s="9"/>
      <c r="BA435" s="9"/>
      <c r="BB435" s="9"/>
      <c r="BC435" s="9"/>
      <c r="BD435" s="9"/>
    </row>
    <row r="436" ht="15.75" customHeight="1">
      <c r="A436" s="9" t="s">
        <v>80</v>
      </c>
      <c r="B436" s="9" t="s">
        <v>81</v>
      </c>
      <c r="C436" s="9"/>
      <c r="D436" s="9"/>
      <c r="E436" s="9"/>
      <c r="F436" s="9" t="s">
        <v>169</v>
      </c>
      <c r="G436" s="9"/>
      <c r="H436" s="9"/>
      <c r="I436" s="9"/>
      <c r="J436" s="9"/>
      <c r="K436" s="9"/>
      <c r="L436" s="9"/>
      <c r="M436" s="9"/>
      <c r="N436" s="9"/>
      <c r="O436" s="9"/>
      <c r="P436" s="9"/>
      <c r="Q436" s="9"/>
      <c r="R436" s="9" t="s">
        <v>147</v>
      </c>
      <c r="S436" s="9" t="s">
        <v>4831</v>
      </c>
      <c r="T436" s="9"/>
      <c r="U436" s="9" t="s">
        <v>85</v>
      </c>
      <c r="V436" s="9" t="s">
        <v>4704</v>
      </c>
      <c r="W436" s="9" t="s">
        <v>2649</v>
      </c>
      <c r="X436" s="9" t="s">
        <v>4707</v>
      </c>
      <c r="Y436" s="9"/>
      <c r="Z436" s="9" t="s">
        <v>4709</v>
      </c>
      <c r="AA436" s="9" t="s">
        <v>4833</v>
      </c>
      <c r="AB436" s="9"/>
      <c r="AC436" s="9"/>
      <c r="AD436" s="9" t="s">
        <v>4713</v>
      </c>
      <c r="AE436" s="9" t="s">
        <v>80</v>
      </c>
      <c r="AF436" s="9" t="s">
        <v>4714</v>
      </c>
      <c r="AG436" s="37"/>
      <c r="AH436" s="37"/>
      <c r="AI436" s="9"/>
      <c r="AJ436" s="9"/>
      <c r="AK436" s="9"/>
      <c r="AL436" s="9"/>
      <c r="AM436" s="9" t="s">
        <v>98</v>
      </c>
      <c r="AN436" s="9"/>
      <c r="AO436" s="9"/>
      <c r="AP436" s="9"/>
      <c r="AQ436" s="9"/>
      <c r="AR436" s="9"/>
      <c r="AS436" s="9"/>
      <c r="AT436" s="9"/>
      <c r="AU436" s="9"/>
      <c r="AV436" s="9"/>
      <c r="AW436" s="9"/>
      <c r="AX436" s="9"/>
      <c r="AY436" s="9"/>
      <c r="AZ436" s="9"/>
      <c r="BA436" s="9"/>
      <c r="BB436" s="9"/>
      <c r="BC436" s="9"/>
      <c r="BD436" s="9"/>
    </row>
    <row r="437" ht="15.75" customHeight="1">
      <c r="A437" s="9" t="s">
        <v>417</v>
      </c>
      <c r="B437" s="9" t="s">
        <v>81</v>
      </c>
      <c r="C437" s="9"/>
      <c r="D437" s="9" t="s">
        <v>207</v>
      </c>
      <c r="E437" s="9"/>
      <c r="F437" s="9"/>
      <c r="G437" s="9"/>
      <c r="H437" s="9"/>
      <c r="I437" s="9"/>
      <c r="J437" s="9"/>
      <c r="K437" s="9"/>
      <c r="L437" s="9"/>
      <c r="M437" s="9"/>
      <c r="N437" s="9"/>
      <c r="O437" s="9"/>
      <c r="P437" s="9"/>
      <c r="Q437" s="9"/>
      <c r="R437" s="9"/>
      <c r="S437" s="9" t="s">
        <v>4834</v>
      </c>
      <c r="T437" s="9"/>
      <c r="U437" s="9" t="s">
        <v>85</v>
      </c>
      <c r="V437" s="9" t="s">
        <v>4835</v>
      </c>
      <c r="W437" s="9" t="s">
        <v>87</v>
      </c>
      <c r="X437" s="9" t="s">
        <v>4836</v>
      </c>
      <c r="Y437" s="9" t="s">
        <v>4845</v>
      </c>
      <c r="Z437" s="9" t="s">
        <v>4846</v>
      </c>
      <c r="AA437" s="9" t="s">
        <v>4848</v>
      </c>
      <c r="AB437" s="9"/>
      <c r="AC437" s="9"/>
      <c r="AD437" s="9" t="s">
        <v>425</v>
      </c>
      <c r="AE437" s="9" t="s">
        <v>417</v>
      </c>
      <c r="AF437" s="9" t="s">
        <v>4206</v>
      </c>
      <c r="AG437" s="37"/>
      <c r="AH437" s="37"/>
      <c r="AI437" s="9" t="s">
        <v>165</v>
      </c>
      <c r="AJ437" s="9" t="s">
        <v>453</v>
      </c>
      <c r="AK437" s="9" t="s">
        <v>662</v>
      </c>
      <c r="AL437" s="9"/>
      <c r="AM437" s="9" t="s">
        <v>98</v>
      </c>
      <c r="AN437" s="9"/>
      <c r="AO437" s="9" t="s">
        <v>2644</v>
      </c>
      <c r="AP437" s="9"/>
      <c r="AQ437" s="9"/>
      <c r="AR437" s="9"/>
      <c r="AS437" s="9"/>
      <c r="AT437" s="9"/>
      <c r="AU437" s="9"/>
      <c r="AV437" s="9"/>
      <c r="AW437" s="9"/>
      <c r="AX437" s="9"/>
      <c r="AY437" s="9"/>
      <c r="AZ437" s="9"/>
      <c r="BA437" s="9"/>
      <c r="BB437" s="9"/>
      <c r="BC437" s="9"/>
      <c r="BD437" s="9"/>
    </row>
    <row r="438" ht="15.75" customHeight="1">
      <c r="A438" s="9" t="s">
        <v>80</v>
      </c>
      <c r="B438" s="9" t="s">
        <v>81</v>
      </c>
      <c r="C438" s="9"/>
      <c r="D438" s="9"/>
      <c r="E438" s="9"/>
      <c r="F438" s="9"/>
      <c r="G438" s="9"/>
      <c r="H438" s="9"/>
      <c r="I438" s="9"/>
      <c r="J438" s="9"/>
      <c r="K438" s="9"/>
      <c r="L438" s="9"/>
      <c r="M438" s="9"/>
      <c r="N438" s="9"/>
      <c r="O438" s="9"/>
      <c r="P438" s="9"/>
      <c r="Q438" s="9"/>
      <c r="R438" s="9"/>
      <c r="S438" s="9"/>
      <c r="T438" s="9"/>
      <c r="U438" s="9" t="s">
        <v>85</v>
      </c>
      <c r="V438" s="9" t="s">
        <v>4856</v>
      </c>
      <c r="W438" s="9" t="s">
        <v>2649</v>
      </c>
      <c r="X438" s="9" t="s">
        <v>4858</v>
      </c>
      <c r="Y438" s="9"/>
      <c r="Z438" s="9"/>
      <c r="AA438" s="9" t="s">
        <v>4859</v>
      </c>
      <c r="AB438" s="9"/>
      <c r="AC438" s="9"/>
      <c r="AD438" s="9" t="s">
        <v>451</v>
      </c>
      <c r="AE438" s="9" t="s">
        <v>80</v>
      </c>
      <c r="AF438" s="9" t="s">
        <v>2788</v>
      </c>
      <c r="AG438" s="37"/>
      <c r="AH438" s="37"/>
      <c r="AI438" s="9"/>
      <c r="AJ438" s="9"/>
      <c r="AK438" s="9"/>
      <c r="AL438" s="9"/>
      <c r="AM438" s="9" t="s">
        <v>2652</v>
      </c>
      <c r="AN438" s="9"/>
      <c r="AO438" s="9" t="s">
        <v>2653</v>
      </c>
      <c r="AP438" s="9"/>
      <c r="AQ438" s="9"/>
      <c r="AR438" s="9"/>
      <c r="AS438" s="9"/>
      <c r="AT438" s="9"/>
      <c r="AU438" s="9"/>
      <c r="AV438" s="9"/>
      <c r="AW438" s="9"/>
      <c r="AX438" s="9"/>
      <c r="AY438" s="9"/>
      <c r="AZ438" s="9"/>
      <c r="BA438" s="9"/>
      <c r="BB438" s="9"/>
      <c r="BC438" s="9"/>
      <c r="BD438" s="9"/>
    </row>
    <row r="439" ht="15.75" customHeight="1">
      <c r="A439" s="9" t="s">
        <v>80</v>
      </c>
      <c r="B439" s="9" t="s">
        <v>81</v>
      </c>
      <c r="C439" s="9"/>
      <c r="D439" s="9"/>
      <c r="E439" s="9"/>
      <c r="F439" s="9"/>
      <c r="G439" s="9"/>
      <c r="H439" s="9"/>
      <c r="I439" s="9"/>
      <c r="J439" s="9"/>
      <c r="K439" s="9"/>
      <c r="L439" s="9"/>
      <c r="M439" s="9"/>
      <c r="N439" s="9"/>
      <c r="O439" s="9"/>
      <c r="P439" s="9"/>
      <c r="Q439" s="9"/>
      <c r="R439" s="9"/>
      <c r="S439" s="9" t="s">
        <v>4864</v>
      </c>
      <c r="T439" s="9"/>
      <c r="U439" s="9" t="s">
        <v>85</v>
      </c>
      <c r="V439" s="9" t="s">
        <v>4865</v>
      </c>
      <c r="W439" s="9" t="s">
        <v>2649</v>
      </c>
      <c r="X439" s="9" t="s">
        <v>4866</v>
      </c>
      <c r="Y439" s="9"/>
      <c r="Z439" s="9"/>
      <c r="AA439" s="9" t="s">
        <v>4869</v>
      </c>
      <c r="AB439" s="9"/>
      <c r="AC439" s="9"/>
      <c r="AD439" s="9" t="s">
        <v>451</v>
      </c>
      <c r="AE439" s="9" t="s">
        <v>80</v>
      </c>
      <c r="AF439" s="9" t="s">
        <v>3355</v>
      </c>
      <c r="AG439" s="37"/>
      <c r="AH439" s="37"/>
      <c r="AI439" s="9"/>
      <c r="AJ439" s="9"/>
      <c r="AK439" s="9"/>
      <c r="AL439" s="9"/>
      <c r="AM439" s="9" t="s">
        <v>98</v>
      </c>
      <c r="AN439" s="9"/>
      <c r="AO439" s="9" t="s">
        <v>2644</v>
      </c>
      <c r="AP439" s="9"/>
      <c r="AQ439" s="9"/>
      <c r="AR439" s="9"/>
      <c r="AS439" s="9"/>
      <c r="AT439" s="9"/>
      <c r="AU439" s="9"/>
      <c r="AV439" s="9"/>
      <c r="AW439" s="9"/>
      <c r="AX439" s="9"/>
      <c r="AY439" s="9"/>
      <c r="AZ439" s="9"/>
      <c r="BA439" s="9"/>
      <c r="BB439" s="9"/>
      <c r="BC439" s="9"/>
      <c r="BD439" s="9"/>
    </row>
    <row r="440" ht="15.75" customHeight="1">
      <c r="A440" s="9" t="s">
        <v>632</v>
      </c>
      <c r="B440" s="9" t="s">
        <v>81</v>
      </c>
      <c r="C440" s="9"/>
      <c r="D440" s="9"/>
      <c r="E440" s="9" t="s">
        <v>82</v>
      </c>
      <c r="F440" s="9"/>
      <c r="G440" s="9"/>
      <c r="H440" s="9"/>
      <c r="I440" s="9"/>
      <c r="J440" s="9"/>
      <c r="K440" s="9"/>
      <c r="L440" s="9"/>
      <c r="M440" s="9"/>
      <c r="N440" s="9"/>
      <c r="O440" s="9"/>
      <c r="P440" s="9"/>
      <c r="Q440" s="9"/>
      <c r="R440" s="9"/>
      <c r="S440" s="9" t="s">
        <v>4870</v>
      </c>
      <c r="T440" s="9"/>
      <c r="U440" s="9" t="s">
        <v>85</v>
      </c>
      <c r="V440" s="9" t="s">
        <v>4871</v>
      </c>
      <c r="W440" s="9" t="s">
        <v>87</v>
      </c>
      <c r="X440" s="9" t="s">
        <v>4872</v>
      </c>
      <c r="Y440" s="9" t="s">
        <v>4873</v>
      </c>
      <c r="Z440" s="9" t="s">
        <v>637</v>
      </c>
      <c r="AA440" s="9" t="s">
        <v>4875</v>
      </c>
      <c r="AB440" s="9"/>
      <c r="AC440" s="9"/>
      <c r="AD440" s="9" t="s">
        <v>639</v>
      </c>
      <c r="AE440" s="9" t="s">
        <v>632</v>
      </c>
      <c r="AF440" s="9" t="s">
        <v>640</v>
      </c>
      <c r="AG440" s="37"/>
      <c r="AH440" s="37"/>
      <c r="AI440" s="9"/>
      <c r="AJ440" s="9"/>
      <c r="AK440" s="9"/>
      <c r="AL440" s="9"/>
      <c r="AM440" s="9" t="s">
        <v>98</v>
      </c>
      <c r="AN440" s="9"/>
      <c r="AO440" s="9" t="s">
        <v>2644</v>
      </c>
      <c r="AP440" s="9"/>
      <c r="AQ440" s="9"/>
      <c r="AR440" s="9"/>
      <c r="AS440" s="9"/>
      <c r="AT440" s="9"/>
      <c r="AU440" s="9"/>
      <c r="AV440" s="9"/>
      <c r="AW440" s="9"/>
      <c r="AX440" s="9"/>
      <c r="AY440" s="9"/>
      <c r="AZ440" s="9"/>
      <c r="BA440" s="9"/>
      <c r="BB440" s="9"/>
      <c r="BC440" s="9"/>
      <c r="BD440" s="9"/>
    </row>
    <row r="441" ht="15.75" customHeight="1">
      <c r="A441" s="9" t="s">
        <v>665</v>
      </c>
      <c r="B441" s="9" t="s">
        <v>81</v>
      </c>
      <c r="C441" s="9"/>
      <c r="D441" s="9" t="s">
        <v>207</v>
      </c>
      <c r="E441" s="9"/>
      <c r="F441" s="9"/>
      <c r="G441" s="9"/>
      <c r="H441" s="9"/>
      <c r="I441" s="9"/>
      <c r="J441" s="9"/>
      <c r="K441" s="9"/>
      <c r="L441" s="9"/>
      <c r="M441" s="9"/>
      <c r="N441" s="9"/>
      <c r="O441" s="9"/>
      <c r="P441" s="9"/>
      <c r="Q441" s="9"/>
      <c r="R441" s="9"/>
      <c r="S441" s="9" t="s">
        <v>4879</v>
      </c>
      <c r="T441" s="9"/>
      <c r="U441" s="9"/>
      <c r="V441" s="9" t="s">
        <v>4880</v>
      </c>
      <c r="W441" s="9"/>
      <c r="X441" s="9" t="s">
        <v>4881</v>
      </c>
      <c r="Y441" s="9" t="s">
        <v>4882</v>
      </c>
      <c r="Z441" s="9" t="s">
        <v>4883</v>
      </c>
      <c r="AA441" s="9" t="s">
        <v>4884</v>
      </c>
      <c r="AB441" s="9"/>
      <c r="AC441" s="9"/>
      <c r="AD441" s="9" t="s">
        <v>4885</v>
      </c>
      <c r="AE441" s="9" t="s">
        <v>665</v>
      </c>
      <c r="AF441" s="9" t="s">
        <v>4886</v>
      </c>
      <c r="AG441" s="37"/>
      <c r="AH441" s="37"/>
      <c r="AI441" s="9" t="s">
        <v>94</v>
      </c>
      <c r="AJ441" s="9"/>
      <c r="AK441" s="9"/>
      <c r="AL441" s="9"/>
      <c r="AM441" s="9" t="s">
        <v>98</v>
      </c>
      <c r="AN441" s="9"/>
      <c r="AO441" s="9" t="s">
        <v>2644</v>
      </c>
      <c r="AP441" s="9"/>
      <c r="AQ441" s="9"/>
      <c r="AR441" s="9"/>
      <c r="AS441" s="9"/>
      <c r="AT441" s="9"/>
      <c r="AU441" s="9"/>
      <c r="AV441" s="9"/>
      <c r="AW441" s="9"/>
      <c r="AX441" s="9"/>
      <c r="AY441" s="9"/>
      <c r="AZ441" s="9"/>
      <c r="BA441" s="9"/>
      <c r="BB441" s="9"/>
      <c r="BC441" s="9"/>
      <c r="BD441" s="9"/>
    </row>
    <row r="442" ht="15.75" customHeight="1">
      <c r="A442" s="9" t="s">
        <v>665</v>
      </c>
      <c r="B442" s="9" t="s">
        <v>81</v>
      </c>
      <c r="C442" s="9"/>
      <c r="D442" s="9" t="s">
        <v>207</v>
      </c>
      <c r="E442" s="9"/>
      <c r="F442" s="9"/>
      <c r="G442" s="9"/>
      <c r="H442" s="9"/>
      <c r="I442" s="9"/>
      <c r="J442" s="9"/>
      <c r="K442" s="9"/>
      <c r="L442" s="9"/>
      <c r="M442" s="9"/>
      <c r="N442" s="9"/>
      <c r="O442" s="9"/>
      <c r="P442" s="9"/>
      <c r="Q442" s="9"/>
      <c r="R442" s="9"/>
      <c r="S442" s="9" t="s">
        <v>4890</v>
      </c>
      <c r="T442" s="9"/>
      <c r="U442" s="9" t="s">
        <v>85</v>
      </c>
      <c r="V442" s="9" t="s">
        <v>4891</v>
      </c>
      <c r="W442" s="9" t="s">
        <v>2649</v>
      </c>
      <c r="X442" s="9" t="s">
        <v>4892</v>
      </c>
      <c r="Y442" s="9"/>
      <c r="Z442" s="9"/>
      <c r="AA442" s="9" t="s">
        <v>4893</v>
      </c>
      <c r="AB442" s="9" t="s">
        <v>4894</v>
      </c>
      <c r="AC442" s="9"/>
      <c r="AD442" s="9" t="s">
        <v>4885</v>
      </c>
      <c r="AE442" s="9" t="s">
        <v>665</v>
      </c>
      <c r="AF442" s="9" t="s">
        <v>4895</v>
      </c>
      <c r="AG442" s="37"/>
      <c r="AH442" s="37"/>
      <c r="AI442" s="9"/>
      <c r="AJ442" s="9"/>
      <c r="AK442" s="9"/>
      <c r="AL442" s="9"/>
      <c r="AM442" s="9" t="s">
        <v>98</v>
      </c>
      <c r="AN442" s="9"/>
      <c r="AO442" s="9" t="s">
        <v>2644</v>
      </c>
      <c r="AP442" s="9"/>
      <c r="AQ442" s="9"/>
      <c r="AR442" s="9"/>
      <c r="AS442" s="9"/>
      <c r="AT442" s="9"/>
      <c r="AU442" s="9"/>
      <c r="AV442" s="9"/>
      <c r="AW442" s="9"/>
      <c r="AX442" s="9"/>
      <c r="AY442" s="9"/>
      <c r="AZ442" s="9"/>
      <c r="BA442" s="9"/>
      <c r="BB442" s="9"/>
      <c r="BC442" s="9"/>
      <c r="BD442" s="9"/>
    </row>
    <row r="443" ht="15.75" customHeight="1">
      <c r="A443" s="9" t="s">
        <v>724</v>
      </c>
      <c r="B443" s="9" t="s">
        <v>81</v>
      </c>
      <c r="C443" s="9"/>
      <c r="D443" s="9" t="s">
        <v>207</v>
      </c>
      <c r="E443" s="9"/>
      <c r="F443" s="9"/>
      <c r="G443" s="9"/>
      <c r="H443" s="9"/>
      <c r="I443" s="9"/>
      <c r="J443" s="9"/>
      <c r="K443" s="9"/>
      <c r="L443" s="9"/>
      <c r="M443" s="9"/>
      <c r="N443" s="9"/>
      <c r="O443" s="9"/>
      <c r="P443" s="9"/>
      <c r="Q443" s="9"/>
      <c r="R443" s="9"/>
      <c r="S443" s="9" t="s">
        <v>4898</v>
      </c>
      <c r="T443" s="9"/>
      <c r="U443" s="9" t="s">
        <v>85</v>
      </c>
      <c r="V443" s="9" t="s">
        <v>4899</v>
      </c>
      <c r="W443" s="9" t="s">
        <v>2649</v>
      </c>
      <c r="X443" s="9" t="s">
        <v>873</v>
      </c>
      <c r="Y443" s="9" t="s">
        <v>4900</v>
      </c>
      <c r="Z443" s="9" t="s">
        <v>875</v>
      </c>
      <c r="AA443" s="9" t="s">
        <v>4901</v>
      </c>
      <c r="AB443" s="9"/>
      <c r="AC443" s="9"/>
      <c r="AD443" s="9" t="s">
        <v>730</v>
      </c>
      <c r="AE443" s="9" t="s">
        <v>724</v>
      </c>
      <c r="AF443" s="9" t="s">
        <v>731</v>
      </c>
      <c r="AG443" s="37"/>
      <c r="AH443" s="37"/>
      <c r="AI443" s="9"/>
      <c r="AJ443" s="9"/>
      <c r="AK443" s="9"/>
      <c r="AL443" s="9"/>
      <c r="AM443" s="9" t="s">
        <v>98</v>
      </c>
      <c r="AN443" s="9"/>
      <c r="AO443" s="9"/>
      <c r="AP443" s="9"/>
      <c r="AQ443" s="9"/>
      <c r="AR443" s="9"/>
      <c r="AS443" s="9"/>
      <c r="AT443" s="9"/>
      <c r="AU443" s="9"/>
      <c r="AV443" s="9"/>
      <c r="AW443" s="9"/>
      <c r="AX443" s="9"/>
      <c r="AY443" s="9"/>
      <c r="AZ443" s="9"/>
      <c r="BA443" s="9"/>
      <c r="BB443" s="9"/>
      <c r="BC443" s="9"/>
      <c r="BD443" s="9"/>
    </row>
    <row r="444" ht="15.75" customHeight="1">
      <c r="A444" s="9" t="s">
        <v>512</v>
      </c>
      <c r="B444" s="9" t="s">
        <v>81</v>
      </c>
      <c r="C444" s="9"/>
      <c r="D444" s="9"/>
      <c r="E444" s="9"/>
      <c r="F444" s="9"/>
      <c r="G444" s="9"/>
      <c r="H444" s="9"/>
      <c r="I444" s="9"/>
      <c r="J444" s="9"/>
      <c r="K444" s="9"/>
      <c r="L444" s="9"/>
      <c r="M444" s="9"/>
      <c r="N444" s="9"/>
      <c r="O444" s="9"/>
      <c r="P444" s="9"/>
      <c r="Q444" s="9"/>
      <c r="R444" s="9"/>
      <c r="S444" s="9" t="s">
        <v>4904</v>
      </c>
      <c r="T444" s="9"/>
      <c r="U444" s="9" t="s">
        <v>85</v>
      </c>
      <c r="V444" s="9" t="s">
        <v>4905</v>
      </c>
      <c r="W444" s="9" t="s">
        <v>2649</v>
      </c>
      <c r="X444" s="9" t="s">
        <v>4906</v>
      </c>
      <c r="Y444" s="9"/>
      <c r="Z444" s="9"/>
      <c r="AA444" s="9" t="s">
        <v>4907</v>
      </c>
      <c r="AB444" s="9"/>
      <c r="AC444" s="9"/>
      <c r="AD444" s="9" t="s">
        <v>1436</v>
      </c>
      <c r="AE444" s="9" t="s">
        <v>512</v>
      </c>
      <c r="AF444" s="37"/>
      <c r="AG444" s="37"/>
      <c r="AH444" s="37"/>
      <c r="AI444" s="9"/>
      <c r="AJ444" s="9"/>
      <c r="AK444" s="9"/>
      <c r="AL444" s="9"/>
      <c r="AM444" s="9" t="s">
        <v>2652</v>
      </c>
      <c r="AN444" s="9"/>
      <c r="AO444" s="9" t="s">
        <v>2653</v>
      </c>
      <c r="AP444" s="9"/>
      <c r="AQ444" s="9"/>
      <c r="AR444" s="9"/>
      <c r="AS444" s="9"/>
      <c r="AT444" s="9"/>
      <c r="AU444" s="9"/>
      <c r="AV444" s="9"/>
      <c r="AW444" s="9"/>
      <c r="AX444" s="9"/>
      <c r="AY444" s="9"/>
      <c r="AZ444" s="9"/>
      <c r="BA444" s="9"/>
      <c r="BB444" s="9"/>
      <c r="BC444" s="9"/>
      <c r="BD444" s="9"/>
    </row>
    <row r="445" ht="15.75" customHeight="1">
      <c r="A445" s="9" t="s">
        <v>252</v>
      </c>
      <c r="B445" s="9" t="s">
        <v>81</v>
      </c>
      <c r="C445" s="9"/>
      <c r="D445" s="9"/>
      <c r="E445" s="9"/>
      <c r="F445" s="9"/>
      <c r="G445" s="9"/>
      <c r="H445" s="9"/>
      <c r="I445" s="9"/>
      <c r="J445" s="9"/>
      <c r="K445" s="9"/>
      <c r="L445" s="9"/>
      <c r="M445" s="9"/>
      <c r="N445" s="9"/>
      <c r="O445" s="9"/>
      <c r="P445" s="9"/>
      <c r="Q445" s="9"/>
      <c r="R445" s="9"/>
      <c r="S445" s="9" t="s">
        <v>4910</v>
      </c>
      <c r="T445" s="9"/>
      <c r="U445" s="9" t="s">
        <v>85</v>
      </c>
      <c r="V445" s="9" t="s">
        <v>4912</v>
      </c>
      <c r="W445" s="9" t="s">
        <v>2649</v>
      </c>
      <c r="X445" s="9" t="s">
        <v>4914</v>
      </c>
      <c r="Y445" s="9"/>
      <c r="Z445" s="9"/>
      <c r="AA445" s="9" t="s">
        <v>4915</v>
      </c>
      <c r="AB445" s="9"/>
      <c r="AC445" s="9"/>
      <c r="AD445" s="9" t="s">
        <v>4916</v>
      </c>
      <c r="AE445" s="9" t="s">
        <v>252</v>
      </c>
      <c r="AF445" s="9" t="s">
        <v>4917</v>
      </c>
      <c r="AG445" s="37"/>
      <c r="AH445" s="37"/>
      <c r="AI445" s="9"/>
      <c r="AJ445" s="9"/>
      <c r="AK445" s="9"/>
      <c r="AL445" s="9"/>
      <c r="AM445" s="9" t="s">
        <v>2652</v>
      </c>
      <c r="AN445" s="9"/>
      <c r="AO445" s="9" t="s">
        <v>2653</v>
      </c>
      <c r="AP445" s="9"/>
      <c r="AQ445" s="9"/>
      <c r="AR445" s="9"/>
      <c r="AS445" s="9"/>
      <c r="AT445" s="9"/>
      <c r="AU445" s="9"/>
      <c r="AV445" s="9"/>
      <c r="AW445" s="9"/>
      <c r="AX445" s="9"/>
      <c r="AY445" s="9"/>
      <c r="AZ445" s="9"/>
      <c r="BA445" s="9"/>
      <c r="BB445" s="9"/>
      <c r="BC445" s="9"/>
      <c r="BD445" s="9"/>
    </row>
    <row r="446" ht="15.75" customHeight="1">
      <c r="A446" s="9" t="s">
        <v>261</v>
      </c>
      <c r="B446" s="9" t="s">
        <v>81</v>
      </c>
      <c r="C446" s="9"/>
      <c r="D446" s="9" t="s">
        <v>207</v>
      </c>
      <c r="E446" s="9"/>
      <c r="F446" s="9"/>
      <c r="G446" s="9"/>
      <c r="H446" s="9"/>
      <c r="I446" s="9"/>
      <c r="J446" s="9"/>
      <c r="K446" s="9"/>
      <c r="L446" s="9"/>
      <c r="M446" s="9"/>
      <c r="N446" s="9"/>
      <c r="O446" s="9"/>
      <c r="P446" s="9"/>
      <c r="Q446" s="9"/>
      <c r="R446" s="9"/>
      <c r="S446" s="9" t="s">
        <v>262</v>
      </c>
      <c r="T446" s="9"/>
      <c r="U446" s="9" t="s">
        <v>85</v>
      </c>
      <c r="V446" s="9" t="s">
        <v>4919</v>
      </c>
      <c r="W446" s="9" t="s">
        <v>87</v>
      </c>
      <c r="X446" s="9" t="s">
        <v>4920</v>
      </c>
      <c r="Y446" s="9" t="s">
        <v>4921</v>
      </c>
      <c r="Z446" s="9" t="s">
        <v>4435</v>
      </c>
      <c r="AA446" s="9" t="s">
        <v>4922</v>
      </c>
      <c r="AB446" s="9" t="s">
        <v>4923</v>
      </c>
      <c r="AC446" s="9"/>
      <c r="AD446" s="9" t="s">
        <v>475</v>
      </c>
      <c r="AE446" s="9" t="s">
        <v>261</v>
      </c>
      <c r="AF446" s="9" t="s">
        <v>849</v>
      </c>
      <c r="AG446" s="37"/>
      <c r="AH446" s="37"/>
      <c r="AI446" s="9" t="s">
        <v>145</v>
      </c>
      <c r="AJ446" s="9"/>
      <c r="AK446" s="9" t="s">
        <v>146</v>
      </c>
      <c r="AL446" s="9"/>
      <c r="AM446" s="9" t="s">
        <v>98</v>
      </c>
      <c r="AN446" s="9"/>
      <c r="AO446" s="9"/>
      <c r="AP446" s="9"/>
      <c r="AQ446" s="9"/>
      <c r="AR446" s="9"/>
      <c r="AS446" s="9"/>
      <c r="AT446" s="9"/>
      <c r="AU446" s="9"/>
      <c r="AV446" s="9"/>
      <c r="AW446" s="9"/>
      <c r="AX446" s="9"/>
      <c r="AY446" s="9"/>
      <c r="AZ446" s="9"/>
      <c r="BA446" s="9"/>
      <c r="BB446" s="9"/>
      <c r="BC446" s="9"/>
      <c r="BD446" s="9"/>
    </row>
    <row r="447" ht="15.75" customHeight="1">
      <c r="A447" s="9" t="s">
        <v>80</v>
      </c>
      <c r="B447" s="9" t="s">
        <v>81</v>
      </c>
      <c r="C447" s="9"/>
      <c r="D447" s="9" t="s">
        <v>207</v>
      </c>
      <c r="E447" s="9"/>
      <c r="F447" s="9"/>
      <c r="G447" s="9"/>
      <c r="H447" s="9"/>
      <c r="I447" s="9"/>
      <c r="J447" s="9"/>
      <c r="K447" s="9"/>
      <c r="L447" s="9"/>
      <c r="M447" s="9"/>
      <c r="N447" s="9"/>
      <c r="O447" s="9"/>
      <c r="P447" s="9"/>
      <c r="Q447" s="9"/>
      <c r="R447" s="9"/>
      <c r="S447" s="9" t="s">
        <v>4926</v>
      </c>
      <c r="T447" s="9"/>
      <c r="U447" s="9" t="s">
        <v>85</v>
      </c>
      <c r="V447" s="9" t="s">
        <v>4927</v>
      </c>
      <c r="W447" s="9" t="s">
        <v>2649</v>
      </c>
      <c r="X447" s="9"/>
      <c r="Y447" s="9"/>
      <c r="Z447" s="9"/>
      <c r="AA447" s="9" t="s">
        <v>4928</v>
      </c>
      <c r="AB447" s="9"/>
      <c r="AC447" s="9"/>
      <c r="AD447" s="9" t="s">
        <v>451</v>
      </c>
      <c r="AE447" s="9" t="s">
        <v>80</v>
      </c>
      <c r="AF447" s="9" t="s">
        <v>4930</v>
      </c>
      <c r="AG447" s="37"/>
      <c r="AH447" s="37"/>
      <c r="AI447" s="9"/>
      <c r="AJ447" s="9"/>
      <c r="AK447" s="9"/>
      <c r="AL447" s="9"/>
      <c r="AM447" s="9" t="s">
        <v>98</v>
      </c>
      <c r="AN447" s="9"/>
      <c r="AO447" s="9" t="s">
        <v>2644</v>
      </c>
      <c r="AP447" s="9"/>
      <c r="AQ447" s="9"/>
      <c r="AR447" s="9"/>
      <c r="AS447" s="9"/>
      <c r="AT447" s="9"/>
      <c r="AU447" s="9"/>
      <c r="AV447" s="9"/>
      <c r="AW447" s="9"/>
      <c r="AX447" s="9"/>
      <c r="AY447" s="9"/>
      <c r="AZ447" s="9"/>
      <c r="BA447" s="9"/>
      <c r="BB447" s="9"/>
      <c r="BC447" s="9"/>
      <c r="BD447" s="9"/>
    </row>
    <row r="448" ht="15.75" customHeight="1">
      <c r="A448" s="9"/>
      <c r="B448" s="9" t="s">
        <v>81</v>
      </c>
      <c r="C448" s="9"/>
      <c r="D448" s="9"/>
      <c r="E448" s="9"/>
      <c r="F448" s="9"/>
      <c r="G448" s="9"/>
      <c r="H448" s="9"/>
      <c r="I448" s="9"/>
      <c r="J448" s="9"/>
      <c r="K448" s="9"/>
      <c r="L448" s="9"/>
      <c r="M448" s="9"/>
      <c r="N448" s="9"/>
      <c r="O448" s="9"/>
      <c r="P448" s="9"/>
      <c r="Q448" s="9"/>
      <c r="R448" s="9"/>
      <c r="S448" s="9"/>
      <c r="T448" s="9"/>
      <c r="U448" s="9"/>
      <c r="V448" s="9" t="s">
        <v>4933</v>
      </c>
      <c r="W448" s="9" t="s">
        <v>2931</v>
      </c>
      <c r="X448" s="9"/>
      <c r="Y448" s="9"/>
      <c r="Z448" s="9"/>
      <c r="AA448" s="9"/>
      <c r="AB448" s="9"/>
      <c r="AC448" s="9"/>
      <c r="AD448" s="9"/>
      <c r="AE448" s="9"/>
      <c r="AF448" s="37"/>
      <c r="AG448" s="37"/>
      <c r="AH448" s="37"/>
      <c r="AI448" s="9"/>
      <c r="AJ448" s="9"/>
      <c r="AK448" s="9"/>
      <c r="AL448" s="9"/>
      <c r="AM448" s="9" t="s">
        <v>2631</v>
      </c>
      <c r="AN448" s="9"/>
      <c r="AO448" s="9" t="s">
        <v>2633</v>
      </c>
      <c r="AP448" s="9"/>
      <c r="AQ448" s="9"/>
      <c r="AR448" s="9" t="s">
        <v>2942</v>
      </c>
      <c r="AS448" s="9"/>
      <c r="AT448" s="9"/>
      <c r="AU448" s="9"/>
      <c r="AV448" s="9"/>
      <c r="AW448" s="9"/>
      <c r="AX448" s="9"/>
      <c r="AY448" s="9"/>
      <c r="AZ448" s="9"/>
      <c r="BA448" s="9"/>
      <c r="BB448" s="9"/>
      <c r="BC448" s="9"/>
      <c r="BD448" s="9"/>
    </row>
    <row r="449" ht="15.75" customHeight="1">
      <c r="A449" s="9" t="s">
        <v>605</v>
      </c>
      <c r="B449" s="9" t="s">
        <v>81</v>
      </c>
      <c r="C449" s="9"/>
      <c r="D449" s="9" t="s">
        <v>207</v>
      </c>
      <c r="E449" s="9"/>
      <c r="F449" s="9"/>
      <c r="G449" s="9"/>
      <c r="H449" s="9"/>
      <c r="I449" s="9"/>
      <c r="J449" s="9"/>
      <c r="K449" s="9"/>
      <c r="L449" s="9"/>
      <c r="M449" s="9"/>
      <c r="N449" s="9"/>
      <c r="O449" s="9"/>
      <c r="P449" s="9"/>
      <c r="Q449" s="9"/>
      <c r="R449" s="9"/>
      <c r="S449" s="9" t="s">
        <v>4936</v>
      </c>
      <c r="T449" s="9"/>
      <c r="U449" s="9" t="s">
        <v>85</v>
      </c>
      <c r="V449" s="9" t="s">
        <v>4937</v>
      </c>
      <c r="W449" s="9" t="s">
        <v>87</v>
      </c>
      <c r="X449" s="9" t="s">
        <v>4938</v>
      </c>
      <c r="Y449" s="9" t="s">
        <v>4939</v>
      </c>
      <c r="Z449" s="9"/>
      <c r="AA449" s="9" t="s">
        <v>4940</v>
      </c>
      <c r="AB449" s="9" t="s">
        <v>4941</v>
      </c>
      <c r="AC449" s="9"/>
      <c r="AD449" s="9" t="s">
        <v>1378</v>
      </c>
      <c r="AE449" s="9" t="s">
        <v>605</v>
      </c>
      <c r="AF449" s="9" t="s">
        <v>4942</v>
      </c>
      <c r="AG449" s="37"/>
      <c r="AH449" s="37"/>
      <c r="AI449" s="9" t="s">
        <v>165</v>
      </c>
      <c r="AJ449" s="9"/>
      <c r="AK449" s="9"/>
      <c r="AL449" s="9"/>
      <c r="AM449" s="9" t="s">
        <v>98</v>
      </c>
      <c r="AN449" s="9"/>
      <c r="AO449" s="9" t="s">
        <v>2644</v>
      </c>
      <c r="AP449" s="9"/>
      <c r="AQ449" s="9"/>
      <c r="AR449" s="9"/>
      <c r="AS449" s="9"/>
      <c r="AT449" s="9"/>
      <c r="AU449" s="9"/>
      <c r="AV449" s="9"/>
      <c r="AW449" s="9"/>
      <c r="AX449" s="9"/>
      <c r="AY449" s="9"/>
      <c r="AZ449" s="9"/>
      <c r="BA449" s="9"/>
      <c r="BB449" s="9"/>
      <c r="BC449" s="9"/>
      <c r="BD449" s="9"/>
    </row>
    <row r="450" ht="15.75" customHeight="1">
      <c r="A450" s="9" t="s">
        <v>579</v>
      </c>
      <c r="B450" s="9" t="s">
        <v>81</v>
      </c>
      <c r="C450" s="9"/>
      <c r="D450" s="9" t="s">
        <v>207</v>
      </c>
      <c r="E450" s="9"/>
      <c r="F450" s="9"/>
      <c r="G450" s="9"/>
      <c r="H450" s="9"/>
      <c r="I450" s="9"/>
      <c r="J450" s="9"/>
      <c r="K450" s="9"/>
      <c r="L450" s="9"/>
      <c r="M450" s="9"/>
      <c r="N450" s="9"/>
      <c r="O450" s="9"/>
      <c r="P450" s="9"/>
      <c r="Q450" s="9"/>
      <c r="R450" s="9"/>
      <c r="S450" s="9" t="s">
        <v>4946</v>
      </c>
      <c r="T450" s="9"/>
      <c r="U450" s="9"/>
      <c r="V450" s="9" t="s">
        <v>4947</v>
      </c>
      <c r="W450" s="9"/>
      <c r="X450" s="9" t="s">
        <v>4948</v>
      </c>
      <c r="Y450" s="9"/>
      <c r="Z450" s="9" t="s">
        <v>4949</v>
      </c>
      <c r="AA450" s="9" t="s">
        <v>4950</v>
      </c>
      <c r="AB450" s="9"/>
      <c r="AC450" s="9" t="s">
        <v>4951</v>
      </c>
      <c r="AD450" s="9" t="s">
        <v>482</v>
      </c>
      <c r="AE450" s="9" t="s">
        <v>579</v>
      </c>
      <c r="AF450" s="9" t="s">
        <v>3679</v>
      </c>
      <c r="AG450" s="37"/>
      <c r="AH450" s="37"/>
      <c r="AI450" s="9" t="s">
        <v>686</v>
      </c>
      <c r="AJ450" s="9" t="s">
        <v>396</v>
      </c>
      <c r="AK450" s="9" t="s">
        <v>109</v>
      </c>
      <c r="AL450" s="9"/>
      <c r="AM450" s="9" t="s">
        <v>98</v>
      </c>
      <c r="AN450" s="9"/>
      <c r="AO450" s="9" t="s">
        <v>2644</v>
      </c>
      <c r="AP450" s="9"/>
      <c r="AQ450" s="9"/>
      <c r="AR450" s="9"/>
      <c r="AS450" s="9"/>
      <c r="AT450" s="9"/>
      <c r="AU450" s="9"/>
      <c r="AV450" s="9"/>
      <c r="AW450" s="9"/>
      <c r="AX450" s="9"/>
      <c r="AY450" s="9"/>
      <c r="AZ450" s="9"/>
      <c r="BA450" s="9"/>
      <c r="BB450" s="9"/>
      <c r="BC450" s="9"/>
      <c r="BD450" s="9"/>
    </row>
    <row r="451" ht="15.75" customHeight="1">
      <c r="A451" s="9" t="s">
        <v>512</v>
      </c>
      <c r="B451" s="9" t="s">
        <v>81</v>
      </c>
      <c r="C451" s="9"/>
      <c r="D451" s="9"/>
      <c r="E451" s="9"/>
      <c r="F451" s="9"/>
      <c r="G451" s="9"/>
      <c r="H451" s="9"/>
      <c r="I451" s="9"/>
      <c r="J451" s="9"/>
      <c r="K451" s="9"/>
      <c r="L451" s="9"/>
      <c r="M451" s="9"/>
      <c r="N451" s="9"/>
      <c r="O451" s="9"/>
      <c r="P451" s="9"/>
      <c r="Q451" s="9"/>
      <c r="R451" s="9"/>
      <c r="S451" s="9" t="s">
        <v>4953</v>
      </c>
      <c r="T451" s="9"/>
      <c r="U451" s="9" t="s">
        <v>85</v>
      </c>
      <c r="V451" s="9" t="s">
        <v>4905</v>
      </c>
      <c r="W451" s="9" t="s">
        <v>2649</v>
      </c>
      <c r="X451" s="9" t="s">
        <v>4906</v>
      </c>
      <c r="Y451" s="9"/>
      <c r="Z451" s="9" t="s">
        <v>4954</v>
      </c>
      <c r="AA451" s="9" t="s">
        <v>4955</v>
      </c>
      <c r="AB451" s="9"/>
      <c r="AC451" s="9"/>
      <c r="AD451" s="9" t="s">
        <v>1436</v>
      </c>
      <c r="AE451" s="9" t="s">
        <v>512</v>
      </c>
      <c r="AF451" s="9" t="s">
        <v>1437</v>
      </c>
      <c r="AG451" s="37"/>
      <c r="AH451" s="37"/>
      <c r="AI451" s="9"/>
      <c r="AJ451" s="9"/>
      <c r="AK451" s="9"/>
      <c r="AL451" s="9"/>
      <c r="AM451" s="9" t="s">
        <v>2652</v>
      </c>
      <c r="AN451" s="9"/>
      <c r="AO451" s="9" t="s">
        <v>2653</v>
      </c>
      <c r="AP451" s="9"/>
      <c r="AQ451" s="9"/>
      <c r="AR451" s="9"/>
      <c r="AS451" s="9"/>
      <c r="AT451" s="9"/>
      <c r="AU451" s="9"/>
      <c r="AV451" s="9"/>
      <c r="AW451" s="9"/>
      <c r="AX451" s="9"/>
      <c r="AY451" s="9"/>
      <c r="AZ451" s="9"/>
      <c r="BA451" s="9"/>
      <c r="BB451" s="9"/>
      <c r="BC451" s="9"/>
      <c r="BD451" s="9"/>
    </row>
    <row r="452" ht="15.75" customHeight="1">
      <c r="A452" s="9" t="s">
        <v>337</v>
      </c>
      <c r="B452" s="9" t="s">
        <v>81</v>
      </c>
      <c r="C452" s="9"/>
      <c r="D452" s="9" t="s">
        <v>207</v>
      </c>
      <c r="E452" s="9"/>
      <c r="F452" s="9"/>
      <c r="G452" s="9"/>
      <c r="H452" s="9"/>
      <c r="I452" s="9"/>
      <c r="J452" s="9"/>
      <c r="K452" s="9"/>
      <c r="L452" s="9"/>
      <c r="M452" s="9"/>
      <c r="N452" s="9"/>
      <c r="O452" s="9"/>
      <c r="P452" s="9"/>
      <c r="Q452" s="9"/>
      <c r="R452" s="9"/>
      <c r="S452" s="9" t="s">
        <v>4958</v>
      </c>
      <c r="T452" s="9"/>
      <c r="U452" s="9" t="s">
        <v>85</v>
      </c>
      <c r="V452" s="9" t="s">
        <v>4959</v>
      </c>
      <c r="W452" s="9"/>
      <c r="X452" s="9" t="s">
        <v>4960</v>
      </c>
      <c r="Y452" s="9" t="s">
        <v>4961</v>
      </c>
      <c r="Z452" s="9" t="s">
        <v>4962</v>
      </c>
      <c r="AA452" s="9" t="s">
        <v>4964</v>
      </c>
      <c r="AB452" s="9"/>
      <c r="AC452" s="9"/>
      <c r="AD452" s="9" t="s">
        <v>3096</v>
      </c>
      <c r="AE452" s="9" t="s">
        <v>337</v>
      </c>
      <c r="AF452" s="9" t="s">
        <v>4965</v>
      </c>
      <c r="AG452" s="37"/>
      <c r="AH452" s="37"/>
      <c r="AI452" s="9" t="s">
        <v>623</v>
      </c>
      <c r="AJ452" s="9" t="s">
        <v>477</v>
      </c>
      <c r="AK452" s="9" t="s">
        <v>95</v>
      </c>
      <c r="AL452" s="9"/>
      <c r="AM452" s="9" t="s">
        <v>98</v>
      </c>
      <c r="AN452" s="9"/>
      <c r="AO452" s="9" t="s">
        <v>2644</v>
      </c>
      <c r="AP452" s="9"/>
      <c r="AQ452" s="9"/>
      <c r="AR452" s="9"/>
      <c r="AS452" s="9"/>
      <c r="AT452" s="9"/>
      <c r="AU452" s="9"/>
      <c r="AV452" s="9"/>
      <c r="AW452" s="9"/>
      <c r="AX452" s="9"/>
      <c r="AY452" s="9"/>
      <c r="AZ452" s="9"/>
      <c r="BA452" s="9"/>
      <c r="BB452" s="9"/>
      <c r="BC452" s="9"/>
      <c r="BD452" s="9"/>
    </row>
    <row r="453" ht="15.75" customHeight="1">
      <c r="A453" s="9" t="s">
        <v>80</v>
      </c>
      <c r="B453" s="9" t="s">
        <v>81</v>
      </c>
      <c r="C453" s="9"/>
      <c r="D453" s="9" t="s">
        <v>207</v>
      </c>
      <c r="E453" s="9"/>
      <c r="F453" s="9"/>
      <c r="G453" s="9"/>
      <c r="H453" s="9"/>
      <c r="I453" s="9"/>
      <c r="J453" s="9"/>
      <c r="K453" s="9"/>
      <c r="L453" s="9"/>
      <c r="M453" s="9"/>
      <c r="N453" s="9"/>
      <c r="O453" s="9"/>
      <c r="P453" s="9"/>
      <c r="Q453" s="9"/>
      <c r="R453" s="9"/>
      <c r="S453" s="9" t="s">
        <v>4968</v>
      </c>
      <c r="T453" s="9"/>
      <c r="U453" s="9" t="s">
        <v>85</v>
      </c>
      <c r="V453" s="9" t="s">
        <v>4975</v>
      </c>
      <c r="W453" s="9" t="s">
        <v>2649</v>
      </c>
      <c r="X453" s="9" t="s">
        <v>4976</v>
      </c>
      <c r="Y453" s="9"/>
      <c r="Z453" s="9"/>
      <c r="AA453" s="9" t="s">
        <v>4977</v>
      </c>
      <c r="AB453" s="9"/>
      <c r="AC453" s="9"/>
      <c r="AD453" s="9" t="s">
        <v>3659</v>
      </c>
      <c r="AE453" s="9" t="s">
        <v>80</v>
      </c>
      <c r="AF453" s="9" t="s">
        <v>3660</v>
      </c>
      <c r="AG453" s="37"/>
      <c r="AH453" s="37"/>
      <c r="AI453" s="9"/>
      <c r="AJ453" s="9"/>
      <c r="AK453" s="9"/>
      <c r="AL453" s="9"/>
      <c r="AM453" s="9" t="s">
        <v>98</v>
      </c>
      <c r="AN453" s="9"/>
      <c r="AO453" s="9" t="s">
        <v>2644</v>
      </c>
      <c r="AP453" s="9"/>
      <c r="AQ453" s="9"/>
      <c r="AR453" s="9"/>
      <c r="AS453" s="9"/>
      <c r="AT453" s="9"/>
      <c r="AU453" s="9"/>
      <c r="AV453" s="9"/>
      <c r="AW453" s="9"/>
      <c r="AX453" s="9"/>
      <c r="AY453" s="9"/>
      <c r="AZ453" s="9"/>
      <c r="BA453" s="9"/>
      <c r="BB453" s="9"/>
      <c r="BC453" s="9"/>
      <c r="BD453" s="9"/>
    </row>
    <row r="454" ht="15.75" customHeight="1">
      <c r="A454" s="9" t="s">
        <v>99</v>
      </c>
      <c r="B454" s="9" t="s">
        <v>81</v>
      </c>
      <c r="C454" s="9"/>
      <c r="D454" s="9" t="s">
        <v>207</v>
      </c>
      <c r="E454" s="9"/>
      <c r="F454" s="9"/>
      <c r="G454" s="9"/>
      <c r="H454" s="9"/>
      <c r="I454" s="9"/>
      <c r="J454" s="9"/>
      <c r="K454" s="9"/>
      <c r="L454" s="9"/>
      <c r="M454" s="9"/>
      <c r="N454" s="9"/>
      <c r="O454" s="9"/>
      <c r="P454" s="9"/>
      <c r="Q454" s="9"/>
      <c r="R454" s="9"/>
      <c r="S454" s="9" t="s">
        <v>4986</v>
      </c>
      <c r="T454" s="9"/>
      <c r="U454" s="9" t="s">
        <v>85</v>
      </c>
      <c r="V454" s="9" t="s">
        <v>4987</v>
      </c>
      <c r="W454" s="9" t="s">
        <v>87</v>
      </c>
      <c r="X454" s="9" t="s">
        <v>4988</v>
      </c>
      <c r="Y454" s="9"/>
      <c r="Z454" s="9"/>
      <c r="AA454" s="9" t="s">
        <v>4989</v>
      </c>
      <c r="AB454" s="9" t="s">
        <v>4990</v>
      </c>
      <c r="AC454" s="9"/>
      <c r="AD454" s="9" t="s">
        <v>2222</v>
      </c>
      <c r="AE454" s="9" t="s">
        <v>99</v>
      </c>
      <c r="AF454" s="9" t="s">
        <v>3028</v>
      </c>
      <c r="AG454" s="37"/>
      <c r="AH454" s="37"/>
      <c r="AI454" s="9" t="s">
        <v>4994</v>
      </c>
      <c r="AJ454" s="9"/>
      <c r="AK454" s="9"/>
      <c r="AL454" s="9"/>
      <c r="AM454" s="9" t="s">
        <v>98</v>
      </c>
      <c r="AN454" s="9"/>
      <c r="AO454" s="9" t="s">
        <v>2644</v>
      </c>
      <c r="AP454" s="9"/>
      <c r="AQ454" s="9"/>
      <c r="AR454" s="9"/>
      <c r="AS454" s="9"/>
      <c r="AT454" s="9"/>
      <c r="AU454" s="9"/>
      <c r="AV454" s="9"/>
      <c r="AW454" s="9"/>
      <c r="AX454" s="9"/>
      <c r="AY454" s="9"/>
      <c r="AZ454" s="9"/>
      <c r="BA454" s="9"/>
      <c r="BB454" s="9"/>
      <c r="BC454" s="9"/>
      <c r="BD454" s="9"/>
    </row>
    <row r="455" ht="15.75" customHeight="1">
      <c r="A455" s="9" t="s">
        <v>605</v>
      </c>
      <c r="B455" s="9" t="s">
        <v>81</v>
      </c>
      <c r="C455" s="9"/>
      <c r="D455" s="9" t="s">
        <v>207</v>
      </c>
      <c r="E455" s="9"/>
      <c r="F455" s="9"/>
      <c r="G455" s="9"/>
      <c r="H455" s="9"/>
      <c r="I455" s="9"/>
      <c r="J455" s="9"/>
      <c r="K455" s="9"/>
      <c r="L455" s="9"/>
      <c r="M455" s="9"/>
      <c r="N455" s="9"/>
      <c r="O455" s="9"/>
      <c r="P455" s="9"/>
      <c r="Q455" s="9"/>
      <c r="R455" s="9"/>
      <c r="S455" s="9" t="s">
        <v>4999</v>
      </c>
      <c r="T455" s="9"/>
      <c r="U455" s="9" t="s">
        <v>85</v>
      </c>
      <c r="V455" s="9" t="s">
        <v>5000</v>
      </c>
      <c r="W455" s="9" t="s">
        <v>87</v>
      </c>
      <c r="X455" s="9"/>
      <c r="Y455" s="9"/>
      <c r="Z455" s="9"/>
      <c r="AA455" s="9" t="s">
        <v>5001</v>
      </c>
      <c r="AB455" s="9"/>
      <c r="AC455" s="9"/>
      <c r="AD455" s="9" t="s">
        <v>5002</v>
      </c>
      <c r="AE455" s="9" t="s">
        <v>605</v>
      </c>
      <c r="AF455" s="9" t="s">
        <v>5003</v>
      </c>
      <c r="AG455" s="37"/>
      <c r="AH455" s="37"/>
      <c r="AI455" s="9"/>
      <c r="AJ455" s="9"/>
      <c r="AK455" s="9"/>
      <c r="AL455" s="9"/>
      <c r="AM455" s="9" t="s">
        <v>98</v>
      </c>
      <c r="AN455" s="9"/>
      <c r="AO455" s="9" t="s">
        <v>2644</v>
      </c>
      <c r="AP455" s="9"/>
      <c r="AQ455" s="9"/>
      <c r="AR455" s="9"/>
      <c r="AS455" s="9"/>
      <c r="AT455" s="9"/>
      <c r="AU455" s="9"/>
      <c r="AV455" s="9"/>
      <c r="AW455" s="9"/>
      <c r="AX455" s="9"/>
      <c r="AY455" s="9"/>
      <c r="AZ455" s="9"/>
      <c r="BA455" s="9"/>
      <c r="BB455" s="9"/>
      <c r="BC455" s="9"/>
      <c r="BD455" s="9"/>
    </row>
    <row r="456" ht="15.75" customHeight="1">
      <c r="A456" s="9" t="s">
        <v>1131</v>
      </c>
      <c r="B456" s="9" t="s">
        <v>81</v>
      </c>
      <c r="C456" s="9"/>
      <c r="D456" s="9"/>
      <c r="E456" s="9"/>
      <c r="F456" s="9"/>
      <c r="G456" s="9"/>
      <c r="H456" s="9"/>
      <c r="I456" s="9"/>
      <c r="J456" s="9"/>
      <c r="K456" s="9"/>
      <c r="L456" s="9"/>
      <c r="M456" s="9"/>
      <c r="N456" s="9"/>
      <c r="O456" s="9"/>
      <c r="P456" s="9"/>
      <c r="Q456" s="9"/>
      <c r="R456" s="9"/>
      <c r="S456" s="9" t="s">
        <v>5004</v>
      </c>
      <c r="T456" s="9"/>
      <c r="U456" s="9" t="s">
        <v>85</v>
      </c>
      <c r="V456" s="9" t="s">
        <v>5005</v>
      </c>
      <c r="W456" s="9" t="s">
        <v>2649</v>
      </c>
      <c r="X456" s="9"/>
      <c r="Y456" s="9"/>
      <c r="Z456" s="9"/>
      <c r="AA456" s="9" t="s">
        <v>5006</v>
      </c>
      <c r="AB456" s="9"/>
      <c r="AC456" s="9"/>
      <c r="AD456" s="9" t="s">
        <v>2729</v>
      </c>
      <c r="AE456" s="9" t="s">
        <v>1131</v>
      </c>
      <c r="AF456" s="9" t="s">
        <v>2730</v>
      </c>
      <c r="AG456" s="37"/>
      <c r="AH456" s="37"/>
      <c r="AI456" s="9"/>
      <c r="AJ456" s="9"/>
      <c r="AK456" s="9"/>
      <c r="AL456" s="9"/>
      <c r="AM456" s="9" t="s">
        <v>2652</v>
      </c>
      <c r="AN456" s="9"/>
      <c r="AO456" s="9" t="s">
        <v>2653</v>
      </c>
      <c r="AP456" s="9"/>
      <c r="AQ456" s="9"/>
      <c r="AR456" s="9"/>
      <c r="AS456" s="9"/>
      <c r="AT456" s="9"/>
      <c r="AU456" s="9"/>
      <c r="AV456" s="9"/>
      <c r="AW456" s="9"/>
      <c r="AX456" s="9"/>
      <c r="AY456" s="9"/>
      <c r="AZ456" s="9"/>
      <c r="BA456" s="9"/>
      <c r="BB456" s="9"/>
      <c r="BC456" s="9"/>
      <c r="BD456" s="9"/>
    </row>
    <row r="457" ht="15.75" customHeight="1">
      <c r="A457" s="9" t="s">
        <v>80</v>
      </c>
      <c r="B457" s="9" t="s">
        <v>81</v>
      </c>
      <c r="C457" s="9"/>
      <c r="D457" s="9" t="s">
        <v>207</v>
      </c>
      <c r="E457" s="9"/>
      <c r="F457" s="9"/>
      <c r="G457" s="9"/>
      <c r="H457" s="9"/>
      <c r="I457" s="9"/>
      <c r="J457" s="9"/>
      <c r="K457" s="9"/>
      <c r="L457" s="9"/>
      <c r="M457" s="9"/>
      <c r="N457" s="9"/>
      <c r="O457" s="9"/>
      <c r="P457" s="9"/>
      <c r="Q457" s="9"/>
      <c r="R457" s="9"/>
      <c r="S457" s="9" t="s">
        <v>5009</v>
      </c>
      <c r="T457" s="9"/>
      <c r="U457" s="9" t="s">
        <v>85</v>
      </c>
      <c r="V457" s="9" t="s">
        <v>5010</v>
      </c>
      <c r="W457" s="9" t="s">
        <v>87</v>
      </c>
      <c r="X457" s="9" t="s">
        <v>5011</v>
      </c>
      <c r="Y457" s="9" t="s">
        <v>5012</v>
      </c>
      <c r="Z457" s="9" t="s">
        <v>5013</v>
      </c>
      <c r="AA457" s="9" t="s">
        <v>5014</v>
      </c>
      <c r="AB457" s="9" t="s">
        <v>5015</v>
      </c>
      <c r="AC457" s="9"/>
      <c r="AD457" s="9" t="s">
        <v>4404</v>
      </c>
      <c r="AE457" s="9" t="s">
        <v>80</v>
      </c>
      <c r="AF457" s="9" t="s">
        <v>5016</v>
      </c>
      <c r="AG457" s="37"/>
      <c r="AH457" s="37"/>
      <c r="AI457" s="9" t="s">
        <v>623</v>
      </c>
      <c r="AJ457" s="9" t="s">
        <v>477</v>
      </c>
      <c r="AK457" s="9" t="s">
        <v>5018</v>
      </c>
      <c r="AL457" s="9"/>
      <c r="AM457" s="9" t="s">
        <v>98</v>
      </c>
      <c r="AN457" s="9"/>
      <c r="AO457" s="9" t="s">
        <v>2644</v>
      </c>
      <c r="AP457" s="9"/>
      <c r="AQ457" s="9"/>
      <c r="AR457" s="9"/>
      <c r="AS457" s="9"/>
      <c r="AT457" s="9"/>
      <c r="AU457" s="9"/>
      <c r="AV457" s="9"/>
      <c r="AW457" s="9"/>
      <c r="AX457" s="9"/>
      <c r="AY457" s="9"/>
      <c r="AZ457" s="9"/>
      <c r="BA457" s="9"/>
      <c r="BB457" s="9"/>
      <c r="BC457" s="9"/>
      <c r="BD457" s="9"/>
    </row>
    <row r="458" ht="15.75" customHeight="1">
      <c r="A458" s="9" t="s">
        <v>80</v>
      </c>
      <c r="B458" s="9" t="s">
        <v>81</v>
      </c>
      <c r="C458" s="9"/>
      <c r="D458" s="9"/>
      <c r="E458" s="9"/>
      <c r="F458" s="9"/>
      <c r="G458" s="9"/>
      <c r="H458" s="9"/>
      <c r="I458" s="9"/>
      <c r="J458" s="9"/>
      <c r="K458" s="9"/>
      <c r="L458" s="9"/>
      <c r="M458" s="9"/>
      <c r="N458" s="9"/>
      <c r="O458" s="9"/>
      <c r="P458" s="9"/>
      <c r="Q458" s="9"/>
      <c r="R458" s="9"/>
      <c r="S458" s="9"/>
      <c r="T458" s="9"/>
      <c r="U458" s="9" t="s">
        <v>5022</v>
      </c>
      <c r="V458" s="9" t="s">
        <v>5023</v>
      </c>
      <c r="W458" s="9" t="s">
        <v>3973</v>
      </c>
      <c r="X458" s="9"/>
      <c r="Y458" s="9"/>
      <c r="Z458" s="9"/>
      <c r="AA458" s="9" t="s">
        <v>5025</v>
      </c>
      <c r="AB458" s="9"/>
      <c r="AC458" s="9"/>
      <c r="AD458" s="9" t="s">
        <v>451</v>
      </c>
      <c r="AE458" s="9" t="s">
        <v>80</v>
      </c>
      <c r="AF458" s="9" t="s">
        <v>5026</v>
      </c>
      <c r="AG458" s="37"/>
      <c r="AH458" s="37"/>
      <c r="AI458" s="9"/>
      <c r="AJ458" s="9"/>
      <c r="AK458" s="9"/>
      <c r="AL458" s="9"/>
      <c r="AM458" s="9" t="s">
        <v>2631</v>
      </c>
      <c r="AN458" s="9"/>
      <c r="AO458" s="9" t="s">
        <v>2633</v>
      </c>
      <c r="AP458" s="9"/>
      <c r="AQ458" s="9"/>
      <c r="AR458" s="9" t="s">
        <v>2942</v>
      </c>
      <c r="AS458" s="9"/>
      <c r="AT458" s="9"/>
      <c r="AU458" s="9"/>
      <c r="AV458" s="9"/>
      <c r="AW458" s="9"/>
      <c r="AX458" s="9"/>
      <c r="AY458" s="9"/>
      <c r="AZ458" s="9"/>
      <c r="BA458" s="9"/>
      <c r="BB458" s="9"/>
      <c r="BC458" s="9"/>
      <c r="BD458" s="9"/>
    </row>
    <row r="459" ht="15.75" customHeight="1">
      <c r="A459" s="9" t="s">
        <v>80</v>
      </c>
      <c r="B459" s="9" t="s">
        <v>81</v>
      </c>
      <c r="C459" s="9"/>
      <c r="D459" s="9"/>
      <c r="E459" s="9"/>
      <c r="F459" s="9" t="s">
        <v>169</v>
      </c>
      <c r="G459" s="9"/>
      <c r="H459" s="9"/>
      <c r="I459" s="9"/>
      <c r="J459" s="9"/>
      <c r="K459" s="9"/>
      <c r="L459" s="9"/>
      <c r="M459" s="9"/>
      <c r="N459" s="9"/>
      <c r="O459" s="9"/>
      <c r="P459" s="9"/>
      <c r="Q459" s="9"/>
      <c r="R459" s="9"/>
      <c r="S459" s="9" t="s">
        <v>5034</v>
      </c>
      <c r="T459" s="9"/>
      <c r="U459" s="9"/>
      <c r="V459" s="9" t="s">
        <v>5036</v>
      </c>
      <c r="W459" s="9"/>
      <c r="X459" s="9" t="s">
        <v>5037</v>
      </c>
      <c r="Y459" s="9"/>
      <c r="Z459" s="9"/>
      <c r="AA459" s="9" t="s">
        <v>5038</v>
      </c>
      <c r="AB459" s="9"/>
      <c r="AC459" s="9"/>
      <c r="AD459" s="9" t="s">
        <v>4423</v>
      </c>
      <c r="AE459" s="9" t="s">
        <v>80</v>
      </c>
      <c r="AF459" s="9" t="s">
        <v>5039</v>
      </c>
      <c r="AG459" s="37"/>
      <c r="AH459" s="37"/>
      <c r="AI459" s="9" t="s">
        <v>317</v>
      </c>
      <c r="AJ459" s="9"/>
      <c r="AK459" s="9"/>
      <c r="AL459" s="9"/>
      <c r="AM459" s="9" t="s">
        <v>98</v>
      </c>
      <c r="AN459" s="9"/>
      <c r="AO459" s="9" t="s">
        <v>2644</v>
      </c>
      <c r="AP459" s="9"/>
      <c r="AQ459" s="9"/>
      <c r="AR459" s="9"/>
      <c r="AS459" s="9"/>
      <c r="AT459" s="9"/>
      <c r="AU459" s="9"/>
      <c r="AV459" s="9"/>
      <c r="AW459" s="9"/>
      <c r="AX459" s="9"/>
      <c r="AY459" s="9"/>
      <c r="AZ459" s="9"/>
      <c r="BA459" s="9"/>
      <c r="BB459" s="9"/>
      <c r="BC459" s="9"/>
      <c r="BD459" s="9"/>
    </row>
    <row r="460" ht="15.75" customHeight="1">
      <c r="A460" s="9" t="s">
        <v>512</v>
      </c>
      <c r="B460" s="9" t="s">
        <v>81</v>
      </c>
      <c r="C460" s="9"/>
      <c r="D460" s="9"/>
      <c r="E460" s="9"/>
      <c r="F460" s="9"/>
      <c r="G460" s="9"/>
      <c r="H460" s="9"/>
      <c r="I460" s="9"/>
      <c r="J460" s="9"/>
      <c r="K460" s="9"/>
      <c r="L460" s="9"/>
      <c r="M460" s="9"/>
      <c r="N460" s="9"/>
      <c r="O460" s="9"/>
      <c r="P460" s="9"/>
      <c r="Q460" s="9"/>
      <c r="R460" s="9"/>
      <c r="S460" s="9" t="s">
        <v>3201</v>
      </c>
      <c r="T460" s="9"/>
      <c r="U460" s="9" t="s">
        <v>85</v>
      </c>
      <c r="V460" s="9" t="s">
        <v>5044</v>
      </c>
      <c r="W460" s="9" t="s">
        <v>87</v>
      </c>
      <c r="X460" s="9" t="s">
        <v>5046</v>
      </c>
      <c r="Y460" s="9"/>
      <c r="Z460" s="9" t="s">
        <v>3204</v>
      </c>
      <c r="AA460" s="9" t="s">
        <v>3205</v>
      </c>
      <c r="AB460" s="9"/>
      <c r="AC460" s="9"/>
      <c r="AD460" s="9" t="s">
        <v>3206</v>
      </c>
      <c r="AE460" s="9" t="s">
        <v>512</v>
      </c>
      <c r="AF460" s="9" t="s">
        <v>3212</v>
      </c>
      <c r="AG460" s="37"/>
      <c r="AH460" s="37"/>
      <c r="AI460" s="9"/>
      <c r="AJ460" s="9"/>
      <c r="AK460" s="9"/>
      <c r="AL460" s="9"/>
      <c r="AM460" s="9" t="s">
        <v>2652</v>
      </c>
      <c r="AN460" s="9"/>
      <c r="AO460" s="9" t="s">
        <v>2653</v>
      </c>
      <c r="AP460" s="9"/>
      <c r="AQ460" s="9"/>
      <c r="AR460" s="9"/>
      <c r="AS460" s="9"/>
      <c r="AT460" s="9"/>
      <c r="AU460" s="9"/>
      <c r="AV460" s="9"/>
      <c r="AW460" s="9"/>
      <c r="AX460" s="9"/>
      <c r="AY460" s="9"/>
      <c r="AZ460" s="9"/>
      <c r="BA460" s="9"/>
      <c r="BB460" s="9"/>
      <c r="BC460" s="9"/>
      <c r="BD460" s="9"/>
    </row>
    <row r="461" ht="15.75" customHeight="1">
      <c r="A461" s="9" t="s">
        <v>280</v>
      </c>
      <c r="B461" s="9" t="s">
        <v>81</v>
      </c>
      <c r="C461" s="9"/>
      <c r="D461" s="9"/>
      <c r="E461" s="9"/>
      <c r="F461" s="9"/>
      <c r="G461" s="9"/>
      <c r="H461" s="9"/>
      <c r="I461" s="9"/>
      <c r="J461" s="9"/>
      <c r="K461" s="9"/>
      <c r="L461" s="9"/>
      <c r="M461" s="9"/>
      <c r="N461" s="9"/>
      <c r="O461" s="9"/>
      <c r="P461" s="9"/>
      <c r="Q461" s="9"/>
      <c r="R461" s="9"/>
      <c r="S461" s="9" t="s">
        <v>5050</v>
      </c>
      <c r="T461" s="9"/>
      <c r="U461" s="9" t="s">
        <v>85</v>
      </c>
      <c r="V461" s="9" t="s">
        <v>5051</v>
      </c>
      <c r="W461" s="9" t="s">
        <v>87</v>
      </c>
      <c r="X461" s="9" t="s">
        <v>5052</v>
      </c>
      <c r="Y461" s="9" t="s">
        <v>5053</v>
      </c>
      <c r="Z461" s="9"/>
      <c r="AA461" s="9" t="s">
        <v>5054</v>
      </c>
      <c r="AB461" s="9"/>
      <c r="AC461" s="9"/>
      <c r="AD461" s="9" t="s">
        <v>354</v>
      </c>
      <c r="AE461" s="9" t="s">
        <v>280</v>
      </c>
      <c r="AF461" s="9" t="s">
        <v>361</v>
      </c>
      <c r="AG461" s="37"/>
      <c r="AH461" s="37"/>
      <c r="AI461" s="9"/>
      <c r="AJ461" s="9"/>
      <c r="AK461" s="9"/>
      <c r="AL461" s="9"/>
      <c r="AM461" s="9" t="s">
        <v>2652</v>
      </c>
      <c r="AN461" s="9"/>
      <c r="AO461" s="9" t="s">
        <v>2653</v>
      </c>
      <c r="AP461" s="9"/>
      <c r="AQ461" s="9"/>
      <c r="AR461" s="9"/>
      <c r="AS461" s="9"/>
      <c r="AT461" s="9"/>
      <c r="AU461" s="9"/>
      <c r="AV461" s="9"/>
      <c r="AW461" s="9"/>
      <c r="AX461" s="9"/>
      <c r="AY461" s="9"/>
      <c r="AZ461" s="9"/>
      <c r="BA461" s="9"/>
      <c r="BB461" s="9"/>
      <c r="BC461" s="9"/>
      <c r="BD461" s="9"/>
    </row>
    <row r="462" ht="15.75" customHeight="1">
      <c r="A462" s="9" t="s">
        <v>280</v>
      </c>
      <c r="B462" s="9" t="s">
        <v>81</v>
      </c>
      <c r="C462" s="9"/>
      <c r="D462" s="9"/>
      <c r="E462" s="9"/>
      <c r="F462" s="9"/>
      <c r="G462" s="9"/>
      <c r="H462" s="9"/>
      <c r="I462" s="9"/>
      <c r="J462" s="9"/>
      <c r="K462" s="9"/>
      <c r="L462" s="9"/>
      <c r="M462" s="9"/>
      <c r="N462" s="9"/>
      <c r="O462" s="9"/>
      <c r="P462" s="9"/>
      <c r="Q462" s="9"/>
      <c r="R462" s="9"/>
      <c r="S462" s="9" t="s">
        <v>5058</v>
      </c>
      <c r="T462" s="9"/>
      <c r="U462" s="9" t="s">
        <v>85</v>
      </c>
      <c r="V462" s="9" t="s">
        <v>5059</v>
      </c>
      <c r="W462" s="9" t="s">
        <v>87</v>
      </c>
      <c r="X462" s="9" t="s">
        <v>5061</v>
      </c>
      <c r="Y462" s="9" t="s">
        <v>5063</v>
      </c>
      <c r="Z462" s="9"/>
      <c r="AA462" s="9" t="s">
        <v>5064</v>
      </c>
      <c r="AB462" s="9"/>
      <c r="AC462" s="9"/>
      <c r="AD462" s="9" t="s">
        <v>5065</v>
      </c>
      <c r="AE462" s="9" t="s">
        <v>280</v>
      </c>
      <c r="AF462" s="9" t="s">
        <v>5066</v>
      </c>
      <c r="AG462" s="37"/>
      <c r="AH462" s="37"/>
      <c r="AI462" s="9"/>
      <c r="AJ462" s="9"/>
      <c r="AK462" s="9"/>
      <c r="AL462" s="9"/>
      <c r="AM462" s="9" t="s">
        <v>2652</v>
      </c>
      <c r="AN462" s="9"/>
      <c r="AO462" s="9" t="s">
        <v>2653</v>
      </c>
      <c r="AP462" s="9"/>
      <c r="AQ462" s="9"/>
      <c r="AR462" s="9"/>
      <c r="AS462" s="9"/>
      <c r="AT462" s="9"/>
      <c r="AU462" s="9"/>
      <c r="AV462" s="9"/>
      <c r="AW462" s="9"/>
      <c r="AX462" s="9"/>
      <c r="AY462" s="9"/>
      <c r="AZ462" s="9"/>
      <c r="BA462" s="9"/>
      <c r="BB462" s="9"/>
      <c r="BC462" s="9"/>
      <c r="BD462" s="9"/>
    </row>
    <row r="463" ht="15.75" customHeight="1">
      <c r="A463" s="9" t="s">
        <v>337</v>
      </c>
      <c r="B463" s="9" t="s">
        <v>81</v>
      </c>
      <c r="C463" s="9"/>
      <c r="D463" s="9"/>
      <c r="E463" s="9"/>
      <c r="F463" s="9"/>
      <c r="G463" s="9"/>
      <c r="H463" s="9"/>
      <c r="I463" s="9"/>
      <c r="J463" s="9"/>
      <c r="K463" s="9"/>
      <c r="L463" s="9"/>
      <c r="M463" s="9"/>
      <c r="N463" s="9"/>
      <c r="O463" s="9"/>
      <c r="P463" s="9"/>
      <c r="Q463" s="9"/>
      <c r="R463" s="9"/>
      <c r="S463" s="9" t="s">
        <v>5069</v>
      </c>
      <c r="T463" s="9"/>
      <c r="U463" s="9"/>
      <c r="V463" s="9" t="s">
        <v>5070</v>
      </c>
      <c r="W463" s="9" t="s">
        <v>3331</v>
      </c>
      <c r="X463" s="9" t="s">
        <v>5072</v>
      </c>
      <c r="Y463" s="9"/>
      <c r="Z463" s="9"/>
      <c r="AA463" s="9" t="s">
        <v>5074</v>
      </c>
      <c r="AB463" s="9" t="s">
        <v>5076</v>
      </c>
      <c r="AC463" s="9"/>
      <c r="AD463" s="9" t="s">
        <v>4378</v>
      </c>
      <c r="AE463" s="9" t="s">
        <v>337</v>
      </c>
      <c r="AF463" s="9" t="s">
        <v>5077</v>
      </c>
      <c r="AG463" s="37"/>
      <c r="AH463" s="37"/>
      <c r="AI463" s="9"/>
      <c r="AJ463" s="9"/>
      <c r="AK463" s="9"/>
      <c r="AL463" s="9"/>
      <c r="AM463" s="9" t="s">
        <v>2631</v>
      </c>
      <c r="AN463" s="9"/>
      <c r="AO463" s="9" t="s">
        <v>2633</v>
      </c>
      <c r="AP463" s="9"/>
      <c r="AQ463" s="9" t="s">
        <v>5078</v>
      </c>
      <c r="AR463" s="9" t="s">
        <v>2942</v>
      </c>
      <c r="AS463" s="9" t="s">
        <v>4341</v>
      </c>
      <c r="AT463" s="9" t="s">
        <v>5079</v>
      </c>
      <c r="AU463" s="9"/>
      <c r="AV463" s="9"/>
      <c r="AW463" s="9"/>
      <c r="AX463" s="9"/>
      <c r="AY463" s="9"/>
      <c r="AZ463" s="9"/>
      <c r="BA463" s="9"/>
      <c r="BB463" s="9"/>
      <c r="BC463" s="9"/>
      <c r="BD463" s="9"/>
    </row>
    <row r="464" ht="15.75" customHeight="1">
      <c r="A464" s="9" t="s">
        <v>80</v>
      </c>
      <c r="B464" s="9" t="s">
        <v>81</v>
      </c>
      <c r="C464" s="9"/>
      <c r="D464" s="9"/>
      <c r="E464" s="9" t="s">
        <v>82</v>
      </c>
      <c r="F464" s="9"/>
      <c r="G464" s="9"/>
      <c r="H464" s="9"/>
      <c r="I464" s="9"/>
      <c r="J464" s="9"/>
      <c r="K464" s="9"/>
      <c r="L464" s="9"/>
      <c r="M464" s="9"/>
      <c r="N464" s="9"/>
      <c r="O464" s="9"/>
      <c r="P464" s="9"/>
      <c r="Q464" s="9"/>
      <c r="R464" s="9"/>
      <c r="S464" s="9" t="s">
        <v>5080</v>
      </c>
      <c r="T464" s="9"/>
      <c r="U464" s="9" t="s">
        <v>85</v>
      </c>
      <c r="V464" s="9" t="s">
        <v>5081</v>
      </c>
      <c r="W464" s="9" t="s">
        <v>2649</v>
      </c>
      <c r="X464" s="9" t="s">
        <v>5083</v>
      </c>
      <c r="Y464" s="9" t="s">
        <v>5085</v>
      </c>
      <c r="Z464" s="9" t="s">
        <v>5087</v>
      </c>
      <c r="AA464" s="9" t="s">
        <v>5088</v>
      </c>
      <c r="AB464" s="9"/>
      <c r="AC464" s="9"/>
      <c r="AD464" s="9" t="s">
        <v>753</v>
      </c>
      <c r="AE464" s="9" t="s">
        <v>80</v>
      </c>
      <c r="AF464" s="9" t="s">
        <v>1968</v>
      </c>
      <c r="AG464" s="37"/>
      <c r="AH464" s="37"/>
      <c r="AI464" s="9" t="s">
        <v>686</v>
      </c>
      <c r="AJ464" s="9" t="s">
        <v>396</v>
      </c>
      <c r="AK464" s="9" t="s">
        <v>109</v>
      </c>
      <c r="AL464" s="9"/>
      <c r="AM464" s="9" t="s">
        <v>98</v>
      </c>
      <c r="AN464" s="9"/>
      <c r="AO464" s="9"/>
      <c r="AP464" s="9"/>
      <c r="AQ464" s="9"/>
      <c r="AR464" s="9"/>
      <c r="AS464" s="9"/>
      <c r="AT464" s="9"/>
      <c r="AU464" s="9"/>
      <c r="AV464" s="9"/>
      <c r="AW464" s="9"/>
      <c r="AX464" s="9"/>
      <c r="AY464" s="9"/>
      <c r="AZ464" s="9"/>
      <c r="BA464" s="9"/>
      <c r="BB464" s="9"/>
      <c r="BC464" s="9"/>
      <c r="BD464" s="9"/>
    </row>
    <row r="465" ht="15.75" customHeight="1">
      <c r="A465" s="9" t="s">
        <v>261</v>
      </c>
      <c r="B465" s="9" t="s">
        <v>81</v>
      </c>
      <c r="C465" s="9"/>
      <c r="D465" s="9" t="s">
        <v>207</v>
      </c>
      <c r="E465" s="9" t="s">
        <v>82</v>
      </c>
      <c r="F465" s="9"/>
      <c r="G465" s="9"/>
      <c r="H465" s="9"/>
      <c r="I465" s="9"/>
      <c r="J465" s="9"/>
      <c r="K465" s="9"/>
      <c r="L465" s="9"/>
      <c r="M465" s="9"/>
      <c r="N465" s="9"/>
      <c r="O465" s="9"/>
      <c r="P465" s="9"/>
      <c r="Q465" s="9"/>
      <c r="R465" s="9"/>
      <c r="S465" s="9" t="s">
        <v>262</v>
      </c>
      <c r="T465" s="9"/>
      <c r="U465" s="9" t="s">
        <v>115</v>
      </c>
      <c r="V465" s="9" t="s">
        <v>5099</v>
      </c>
      <c r="W465" s="9" t="s">
        <v>87</v>
      </c>
      <c r="X465" s="9" t="s">
        <v>5100</v>
      </c>
      <c r="Y465" s="9" t="s">
        <v>5101</v>
      </c>
      <c r="Z465" s="9" t="s">
        <v>5102</v>
      </c>
      <c r="AA465" s="9" t="s">
        <v>759</v>
      </c>
      <c r="AB465" s="9" t="s">
        <v>5105</v>
      </c>
      <c r="AC465" s="9"/>
      <c r="AD465" s="9" t="s">
        <v>761</v>
      </c>
      <c r="AE465" s="9" t="s">
        <v>261</v>
      </c>
      <c r="AF465" s="9" t="s">
        <v>762</v>
      </c>
      <c r="AG465" s="37"/>
      <c r="AH465" s="37"/>
      <c r="AI465" s="9" t="s">
        <v>145</v>
      </c>
      <c r="AJ465" s="9"/>
      <c r="AK465" s="9" t="s">
        <v>146</v>
      </c>
      <c r="AL465" s="9"/>
      <c r="AM465" s="9" t="s">
        <v>98</v>
      </c>
      <c r="AN465" s="9"/>
      <c r="AO465" s="9"/>
      <c r="AP465" s="9"/>
      <c r="AQ465" s="9"/>
      <c r="AR465" s="9"/>
      <c r="AS465" s="9"/>
      <c r="AT465" s="9" t="s">
        <v>5108</v>
      </c>
      <c r="AU465" s="9"/>
      <c r="AV465" s="9"/>
      <c r="AW465" s="9"/>
      <c r="AX465" s="9"/>
      <c r="AY465" s="9"/>
      <c r="AZ465" s="9"/>
      <c r="BA465" s="9"/>
      <c r="BB465" s="9"/>
      <c r="BC465" s="9"/>
      <c r="BD465" s="9"/>
    </row>
    <row r="466" ht="15.75" customHeight="1">
      <c r="A466" s="9" t="s">
        <v>217</v>
      </c>
      <c r="B466" s="9" t="s">
        <v>81</v>
      </c>
      <c r="C466" s="9"/>
      <c r="D466" s="9"/>
      <c r="E466" s="9"/>
      <c r="F466" s="9"/>
      <c r="G466" s="9"/>
      <c r="H466" s="9"/>
      <c r="I466" s="9"/>
      <c r="J466" s="9"/>
      <c r="K466" s="9"/>
      <c r="L466" s="9"/>
      <c r="M466" s="9"/>
      <c r="N466" s="9"/>
      <c r="O466" s="9"/>
      <c r="P466" s="9"/>
      <c r="Q466" s="9"/>
      <c r="R466" s="9"/>
      <c r="S466" s="9" t="s">
        <v>5109</v>
      </c>
      <c r="T466" s="9"/>
      <c r="U466" s="9" t="s">
        <v>85</v>
      </c>
      <c r="V466" s="9" t="s">
        <v>5110</v>
      </c>
      <c r="W466" s="9"/>
      <c r="X466" s="9" t="s">
        <v>5112</v>
      </c>
      <c r="Y466" s="9"/>
      <c r="Z466" s="9"/>
      <c r="AA466" s="9" t="s">
        <v>5113</v>
      </c>
      <c r="AB466" s="9" t="s">
        <v>5114</v>
      </c>
      <c r="AC466" s="9"/>
      <c r="AD466" s="9" t="s">
        <v>659</v>
      </c>
      <c r="AE466" s="9" t="s">
        <v>217</v>
      </c>
      <c r="AF466" s="9" t="s">
        <v>5115</v>
      </c>
      <c r="AG466" s="37"/>
      <c r="AH466" s="37"/>
      <c r="AI466" s="9"/>
      <c r="AJ466" s="9"/>
      <c r="AK466" s="9"/>
      <c r="AL466" s="9"/>
      <c r="AM466" s="9" t="s">
        <v>98</v>
      </c>
      <c r="AN466" s="9"/>
      <c r="AO466" s="9"/>
      <c r="AP466" s="9"/>
      <c r="AQ466" s="9"/>
      <c r="AR466" s="9"/>
      <c r="AS466" s="9"/>
      <c r="AT466" s="9"/>
      <c r="AU466" s="9"/>
      <c r="AV466" s="9"/>
      <c r="AW466" s="9"/>
      <c r="AX466" s="9"/>
      <c r="AY466" s="9"/>
      <c r="AZ466" s="9"/>
      <c r="BA466" s="9"/>
      <c r="BB466" s="9"/>
      <c r="BC466" s="9"/>
      <c r="BD466" s="9"/>
    </row>
    <row r="467" ht="15.75" customHeight="1">
      <c r="A467" s="9" t="s">
        <v>704</v>
      </c>
      <c r="B467" s="9" t="s">
        <v>81</v>
      </c>
      <c r="C467" s="9"/>
      <c r="D467" s="9" t="s">
        <v>207</v>
      </c>
      <c r="E467" s="9"/>
      <c r="F467" s="9"/>
      <c r="G467" s="9"/>
      <c r="H467" s="9"/>
      <c r="I467" s="9"/>
      <c r="J467" s="9"/>
      <c r="K467" s="9"/>
      <c r="L467" s="9"/>
      <c r="M467" s="9"/>
      <c r="N467" s="9"/>
      <c r="O467" s="9"/>
      <c r="P467" s="9"/>
      <c r="Q467" s="9"/>
      <c r="R467" s="9"/>
      <c r="S467" s="9" t="s">
        <v>5119</v>
      </c>
      <c r="T467" s="9"/>
      <c r="U467" s="9" t="s">
        <v>85</v>
      </c>
      <c r="V467" s="9" t="s">
        <v>5129</v>
      </c>
      <c r="W467" s="9" t="s">
        <v>87</v>
      </c>
      <c r="X467" s="9" t="s">
        <v>5130</v>
      </c>
      <c r="Y467" s="9" t="s">
        <v>5131</v>
      </c>
      <c r="Z467" s="9" t="s">
        <v>5132</v>
      </c>
      <c r="AA467" s="9" t="s">
        <v>5133</v>
      </c>
      <c r="AB467" s="9"/>
      <c r="AC467" s="9" t="s">
        <v>5134</v>
      </c>
      <c r="AD467" s="9" t="s">
        <v>712</v>
      </c>
      <c r="AE467" s="9" t="s">
        <v>704</v>
      </c>
      <c r="AF467" s="9" t="s">
        <v>5135</v>
      </c>
      <c r="AG467" s="37"/>
      <c r="AH467" s="37"/>
      <c r="AI467" s="9"/>
      <c r="AJ467" s="9"/>
      <c r="AK467" s="9"/>
      <c r="AL467" s="9"/>
      <c r="AM467" s="9" t="s">
        <v>98</v>
      </c>
      <c r="AN467" s="9"/>
      <c r="AO467" s="9" t="s">
        <v>2644</v>
      </c>
      <c r="AP467" s="9"/>
      <c r="AQ467" s="9"/>
      <c r="AR467" s="9"/>
      <c r="AS467" s="9"/>
      <c r="AT467" s="9"/>
      <c r="AU467" s="9"/>
      <c r="AV467" s="9"/>
      <c r="AW467" s="9"/>
      <c r="AX467" s="9"/>
      <c r="AY467" s="9"/>
      <c r="AZ467" s="9"/>
      <c r="BA467" s="9"/>
      <c r="BB467" s="9"/>
      <c r="BC467" s="9"/>
      <c r="BD467" s="9"/>
    </row>
    <row r="468" ht="15.75" customHeight="1">
      <c r="A468" s="9" t="s">
        <v>217</v>
      </c>
      <c r="B468" s="9" t="s">
        <v>81</v>
      </c>
      <c r="C468" s="9"/>
      <c r="D468" s="9"/>
      <c r="E468" s="9"/>
      <c r="F468" s="9" t="s">
        <v>169</v>
      </c>
      <c r="G468" s="9"/>
      <c r="H468" s="9"/>
      <c r="I468" s="9"/>
      <c r="J468" s="9"/>
      <c r="K468" s="9"/>
      <c r="L468" s="9"/>
      <c r="M468" s="9"/>
      <c r="N468" s="9"/>
      <c r="O468" s="9"/>
      <c r="P468" s="9"/>
      <c r="Q468" s="9"/>
      <c r="R468" s="9"/>
      <c r="S468" s="9" t="s">
        <v>5136</v>
      </c>
      <c r="T468" s="9"/>
      <c r="U468" s="9"/>
      <c r="V468" s="9" t="s">
        <v>5137</v>
      </c>
      <c r="W468" s="9"/>
      <c r="X468" s="9" t="s">
        <v>5138</v>
      </c>
      <c r="Y468" s="9"/>
      <c r="Z468" s="9"/>
      <c r="AA468" s="9" t="s">
        <v>5140</v>
      </c>
      <c r="AB468" s="9"/>
      <c r="AC468" s="9"/>
      <c r="AD468" s="9" t="s">
        <v>659</v>
      </c>
      <c r="AE468" s="9" t="s">
        <v>217</v>
      </c>
      <c r="AF468" s="9" t="s">
        <v>5142</v>
      </c>
      <c r="AG468" s="37"/>
      <c r="AH468" s="37"/>
      <c r="AI468" s="9" t="s">
        <v>622</v>
      </c>
      <c r="AJ468" s="9"/>
      <c r="AK468" s="9"/>
      <c r="AL468" s="9"/>
      <c r="AM468" s="9" t="s">
        <v>98</v>
      </c>
      <c r="AN468" s="9"/>
      <c r="AO468" s="9" t="s">
        <v>2644</v>
      </c>
      <c r="AP468" s="9"/>
      <c r="AQ468" s="9"/>
      <c r="AR468" s="9"/>
      <c r="AS468" s="9"/>
      <c r="AT468" s="9"/>
      <c r="AU468" s="9"/>
      <c r="AV468" s="9"/>
      <c r="AW468" s="9"/>
      <c r="AX468" s="9"/>
      <c r="AY468" s="9"/>
      <c r="AZ468" s="9"/>
      <c r="BA468" s="9"/>
      <c r="BB468" s="9"/>
      <c r="BC468" s="9"/>
      <c r="BD468" s="9"/>
    </row>
    <row r="469" ht="15.75" customHeight="1">
      <c r="A469" s="9" t="s">
        <v>111</v>
      </c>
      <c r="B469" s="9" t="s">
        <v>81</v>
      </c>
      <c r="C469" s="9"/>
      <c r="D469" s="9"/>
      <c r="E469" s="9"/>
      <c r="F469" s="9"/>
      <c r="G469" s="9"/>
      <c r="H469" s="9"/>
      <c r="I469" s="9"/>
      <c r="J469" s="9"/>
      <c r="K469" s="9"/>
      <c r="L469" s="9"/>
      <c r="M469" s="9"/>
      <c r="N469" s="9"/>
      <c r="O469" s="9"/>
      <c r="P469" s="9"/>
      <c r="Q469" s="9"/>
      <c r="R469" s="9"/>
      <c r="S469" s="9" t="s">
        <v>5145</v>
      </c>
      <c r="T469" s="9"/>
      <c r="U469" s="9" t="s">
        <v>85</v>
      </c>
      <c r="V469" s="9" t="s">
        <v>5146</v>
      </c>
      <c r="W469" s="9" t="s">
        <v>2649</v>
      </c>
      <c r="X469" s="9" t="s">
        <v>5149</v>
      </c>
      <c r="Y469" s="9"/>
      <c r="Z469" s="9"/>
      <c r="AA469" s="9" t="s">
        <v>5150</v>
      </c>
      <c r="AB469" s="9"/>
      <c r="AC469" s="9"/>
      <c r="AD469" s="9" t="s">
        <v>2406</v>
      </c>
      <c r="AE469" s="9" t="s">
        <v>111</v>
      </c>
      <c r="AF469" s="9" t="s">
        <v>5151</v>
      </c>
      <c r="AG469" s="37"/>
      <c r="AH469" s="37"/>
      <c r="AI469" s="9"/>
      <c r="AJ469" s="9"/>
      <c r="AK469" s="9"/>
      <c r="AL469" s="9"/>
      <c r="AM469" s="9" t="s">
        <v>2652</v>
      </c>
      <c r="AN469" s="9"/>
      <c r="AO469" s="9" t="s">
        <v>2653</v>
      </c>
      <c r="AP469" s="9"/>
      <c r="AQ469" s="9"/>
      <c r="AR469" s="9"/>
      <c r="AS469" s="9"/>
      <c r="AT469" s="9"/>
      <c r="AU469" s="9"/>
      <c r="AV469" s="9"/>
      <c r="AW469" s="9"/>
      <c r="AX469" s="9"/>
      <c r="AY469" s="9"/>
      <c r="AZ469" s="9"/>
      <c r="BA469" s="9"/>
      <c r="BB469" s="9"/>
      <c r="BC469" s="9"/>
      <c r="BD469" s="9"/>
    </row>
    <row r="470" ht="15.75" customHeight="1">
      <c r="A470" s="9" t="s">
        <v>230</v>
      </c>
      <c r="B470" s="9" t="s">
        <v>81</v>
      </c>
      <c r="C470" s="9"/>
      <c r="D470" s="9" t="s">
        <v>207</v>
      </c>
      <c r="E470" s="9"/>
      <c r="F470" s="9"/>
      <c r="G470" s="9"/>
      <c r="H470" s="9"/>
      <c r="I470" s="9"/>
      <c r="J470" s="9"/>
      <c r="K470" s="9"/>
      <c r="L470" s="9"/>
      <c r="M470" s="9"/>
      <c r="N470" s="9"/>
      <c r="O470" s="9"/>
      <c r="P470" s="9"/>
      <c r="Q470" s="9"/>
      <c r="R470" s="9"/>
      <c r="S470" s="9" t="s">
        <v>5152</v>
      </c>
      <c r="T470" s="9"/>
      <c r="U470" s="9"/>
      <c r="V470" s="9" t="s">
        <v>5154</v>
      </c>
      <c r="W470" s="9"/>
      <c r="X470" s="9" t="s">
        <v>5155</v>
      </c>
      <c r="Y470" s="9"/>
      <c r="Z470" s="9"/>
      <c r="AA470" s="9" t="s">
        <v>5157</v>
      </c>
      <c r="AB470" s="9"/>
      <c r="AC470" s="9"/>
      <c r="AD470" s="9" t="s">
        <v>2182</v>
      </c>
      <c r="AE470" s="9" t="s">
        <v>230</v>
      </c>
      <c r="AF470" s="9" t="s">
        <v>5158</v>
      </c>
      <c r="AG470" s="37"/>
      <c r="AH470" s="37"/>
      <c r="AI470" s="9" t="s">
        <v>124</v>
      </c>
      <c r="AJ470" s="9"/>
      <c r="AK470" s="9" t="s">
        <v>454</v>
      </c>
      <c r="AL470" s="9"/>
      <c r="AM470" s="9" t="s">
        <v>98</v>
      </c>
      <c r="AN470" s="9"/>
      <c r="AO470" s="9" t="s">
        <v>2644</v>
      </c>
      <c r="AP470" s="9"/>
      <c r="AQ470" s="9"/>
      <c r="AR470" s="9"/>
      <c r="AS470" s="9"/>
      <c r="AT470" s="9"/>
      <c r="AU470" s="9"/>
      <c r="AV470" s="9"/>
      <c r="AW470" s="9"/>
      <c r="AX470" s="9"/>
      <c r="AY470" s="9"/>
      <c r="AZ470" s="9"/>
      <c r="BA470" s="9"/>
      <c r="BB470" s="9"/>
      <c r="BC470" s="9"/>
      <c r="BD470" s="9"/>
    </row>
    <row r="471" ht="15.75" customHeight="1">
      <c r="A471" s="9" t="s">
        <v>560</v>
      </c>
      <c r="B471" s="9" t="s">
        <v>81</v>
      </c>
      <c r="C471" s="9"/>
      <c r="D471" s="9"/>
      <c r="E471" s="9" t="s">
        <v>82</v>
      </c>
      <c r="F471" s="9"/>
      <c r="G471" s="9"/>
      <c r="H471" s="9"/>
      <c r="I471" s="9"/>
      <c r="J471" s="9"/>
      <c r="K471" s="9"/>
      <c r="L471" s="9"/>
      <c r="M471" s="9"/>
      <c r="N471" s="9"/>
      <c r="O471" s="9"/>
      <c r="P471" s="9"/>
      <c r="Q471" s="9"/>
      <c r="R471" s="9"/>
      <c r="S471" s="9" t="s">
        <v>5159</v>
      </c>
      <c r="T471" s="9"/>
      <c r="U471" s="9" t="s">
        <v>115</v>
      </c>
      <c r="V471" s="9" t="s">
        <v>5161</v>
      </c>
      <c r="W471" s="9" t="s">
        <v>87</v>
      </c>
      <c r="X471" s="9" t="s">
        <v>5162</v>
      </c>
      <c r="Y471" s="9" t="s">
        <v>5163</v>
      </c>
      <c r="Z471" s="9" t="s">
        <v>5164</v>
      </c>
      <c r="AA471" s="9" t="s">
        <v>5165</v>
      </c>
      <c r="AB471" s="9"/>
      <c r="AC471" s="9"/>
      <c r="AD471" s="9" t="s">
        <v>2350</v>
      </c>
      <c r="AE471" s="9" t="s">
        <v>560</v>
      </c>
      <c r="AF471" s="9" t="s">
        <v>2351</v>
      </c>
      <c r="AG471" s="37"/>
      <c r="AH471" s="37"/>
      <c r="AI471" s="9"/>
      <c r="AJ471" s="9"/>
      <c r="AK471" s="9"/>
      <c r="AL471" s="9"/>
      <c r="AM471" s="9" t="s">
        <v>98</v>
      </c>
      <c r="AN471" s="9"/>
      <c r="AO471" s="9" t="s">
        <v>2644</v>
      </c>
      <c r="AP471" s="9"/>
      <c r="AQ471" s="9"/>
      <c r="AR471" s="9"/>
      <c r="AS471" s="9"/>
      <c r="AT471" s="9"/>
      <c r="AU471" s="9"/>
      <c r="AV471" s="9"/>
      <c r="AW471" s="9"/>
      <c r="AX471" s="9"/>
      <c r="AY471" s="9"/>
      <c r="AZ471" s="9"/>
      <c r="BA471" s="9"/>
      <c r="BB471" s="9"/>
      <c r="BC471" s="9"/>
      <c r="BD471" s="9"/>
    </row>
    <row r="472" ht="15.75" customHeight="1">
      <c r="A472" s="9" t="s">
        <v>252</v>
      </c>
      <c r="B472" s="9" t="s">
        <v>81</v>
      </c>
      <c r="C472" s="9"/>
      <c r="D472" s="9"/>
      <c r="E472" s="9"/>
      <c r="F472" s="9"/>
      <c r="G472" s="9"/>
      <c r="H472" s="9"/>
      <c r="I472" s="9"/>
      <c r="J472" s="9"/>
      <c r="K472" s="9"/>
      <c r="L472" s="9"/>
      <c r="M472" s="9"/>
      <c r="N472" s="9"/>
      <c r="O472" s="9"/>
      <c r="P472" s="9"/>
      <c r="Q472" s="9"/>
      <c r="R472" s="9"/>
      <c r="S472" s="9" t="s">
        <v>5166</v>
      </c>
      <c r="T472" s="9"/>
      <c r="U472" s="9" t="s">
        <v>85</v>
      </c>
      <c r="V472" s="9" t="s">
        <v>5167</v>
      </c>
      <c r="W472" s="9" t="s">
        <v>927</v>
      </c>
      <c r="X472" s="9" t="s">
        <v>5168</v>
      </c>
      <c r="Y472" s="9"/>
      <c r="Z472" s="9"/>
      <c r="AA472" s="9" t="s">
        <v>5169</v>
      </c>
      <c r="AB472" s="9"/>
      <c r="AC472" s="9"/>
      <c r="AD472" s="9" t="s">
        <v>602</v>
      </c>
      <c r="AE472" s="9" t="s">
        <v>252</v>
      </c>
      <c r="AF472" s="9" t="s">
        <v>603</v>
      </c>
      <c r="AG472" s="37"/>
      <c r="AH472" s="37"/>
      <c r="AI472" s="9"/>
      <c r="AJ472" s="9"/>
      <c r="AK472" s="9"/>
      <c r="AL472" s="9"/>
      <c r="AM472" s="9" t="s">
        <v>2652</v>
      </c>
      <c r="AN472" s="9"/>
      <c r="AO472" s="9" t="s">
        <v>2653</v>
      </c>
      <c r="AP472" s="9"/>
      <c r="AQ472" s="9"/>
      <c r="AR472" s="9"/>
      <c r="AS472" s="9"/>
      <c r="AT472" s="9"/>
      <c r="AU472" s="9"/>
      <c r="AV472" s="9"/>
      <c r="AW472" s="9"/>
      <c r="AX472" s="9"/>
      <c r="AY472" s="9"/>
      <c r="AZ472" s="9"/>
      <c r="BA472" s="9"/>
      <c r="BB472" s="9"/>
      <c r="BC472" s="9"/>
      <c r="BD472" s="9"/>
    </row>
    <row r="473" ht="15.75" customHeight="1">
      <c r="A473" s="9" t="s">
        <v>80</v>
      </c>
      <c r="B473" s="9" t="s">
        <v>81</v>
      </c>
      <c r="C473" s="9"/>
      <c r="D473" s="9"/>
      <c r="E473" s="9"/>
      <c r="F473" s="9"/>
      <c r="G473" s="9"/>
      <c r="H473" s="9"/>
      <c r="I473" s="9"/>
      <c r="J473" s="9"/>
      <c r="K473" s="9"/>
      <c r="L473" s="9"/>
      <c r="M473" s="9"/>
      <c r="N473" s="9"/>
      <c r="O473" s="9"/>
      <c r="P473" s="9"/>
      <c r="Q473" s="9"/>
      <c r="R473" s="9"/>
      <c r="S473" s="9"/>
      <c r="T473" s="9"/>
      <c r="U473" s="9" t="s">
        <v>85</v>
      </c>
      <c r="V473" s="9" t="s">
        <v>5177</v>
      </c>
      <c r="W473" s="9" t="s">
        <v>3973</v>
      </c>
      <c r="X473" s="9" t="s">
        <v>5179</v>
      </c>
      <c r="Y473" s="9" t="s">
        <v>5180</v>
      </c>
      <c r="Z473" s="9" t="s">
        <v>5182</v>
      </c>
      <c r="AA473" s="9" t="s">
        <v>5183</v>
      </c>
      <c r="AB473" s="9"/>
      <c r="AC473" s="9"/>
      <c r="AD473" s="9" t="s">
        <v>451</v>
      </c>
      <c r="AE473" s="9" t="s">
        <v>80</v>
      </c>
      <c r="AF473" s="9" t="s">
        <v>4217</v>
      </c>
      <c r="AG473" s="37"/>
      <c r="AH473" s="37"/>
      <c r="AI473" s="9"/>
      <c r="AJ473" s="9"/>
      <c r="AK473" s="9"/>
      <c r="AL473" s="9"/>
      <c r="AM473" s="9" t="s">
        <v>2631</v>
      </c>
      <c r="AN473" s="9"/>
      <c r="AO473" s="9" t="s">
        <v>2633</v>
      </c>
      <c r="AP473" s="9"/>
      <c r="AQ473" s="9"/>
      <c r="AR473" s="9" t="s">
        <v>2634</v>
      </c>
      <c r="AS473" s="9"/>
      <c r="AT473" s="9"/>
      <c r="AU473" s="9"/>
      <c r="AV473" s="9"/>
      <c r="AW473" s="9"/>
      <c r="AX473" s="9"/>
      <c r="AY473" s="9"/>
      <c r="AZ473" s="9"/>
      <c r="BA473" s="9"/>
      <c r="BB473" s="9"/>
      <c r="BC473" s="9"/>
      <c r="BD473" s="9"/>
    </row>
    <row r="474" ht="15.75" customHeight="1">
      <c r="A474" s="9" t="s">
        <v>80</v>
      </c>
      <c r="B474" s="9" t="s">
        <v>81</v>
      </c>
      <c r="C474" s="9"/>
      <c r="D474" s="9"/>
      <c r="E474" s="9"/>
      <c r="F474" s="9"/>
      <c r="G474" s="9"/>
      <c r="H474" s="9"/>
      <c r="I474" s="9"/>
      <c r="J474" s="9"/>
      <c r="K474" s="9"/>
      <c r="L474" s="9"/>
      <c r="M474" s="9"/>
      <c r="N474" s="9"/>
      <c r="O474" s="9"/>
      <c r="P474" s="9"/>
      <c r="Q474" s="9"/>
      <c r="R474" s="9"/>
      <c r="S474" s="9" t="s">
        <v>5191</v>
      </c>
      <c r="T474" s="9"/>
      <c r="U474" s="9" t="s">
        <v>85</v>
      </c>
      <c r="V474" s="9" t="s">
        <v>5192</v>
      </c>
      <c r="W474" s="9" t="s">
        <v>2649</v>
      </c>
      <c r="X474" s="9" t="s">
        <v>5193</v>
      </c>
      <c r="Y474" s="9"/>
      <c r="Z474" s="9"/>
      <c r="AA474" s="9" t="s">
        <v>5194</v>
      </c>
      <c r="AB474" s="9"/>
      <c r="AC474" s="9"/>
      <c r="AD474" s="9" t="s">
        <v>3659</v>
      </c>
      <c r="AE474" s="9" t="s">
        <v>80</v>
      </c>
      <c r="AF474" s="9" t="s">
        <v>3660</v>
      </c>
      <c r="AG474" s="37"/>
      <c r="AH474" s="37"/>
      <c r="AI474" s="9"/>
      <c r="AJ474" s="9"/>
      <c r="AK474" s="9"/>
      <c r="AL474" s="9"/>
      <c r="AM474" s="9" t="s">
        <v>2652</v>
      </c>
      <c r="AN474" s="9"/>
      <c r="AO474" s="9" t="s">
        <v>2653</v>
      </c>
      <c r="AP474" s="9"/>
      <c r="AQ474" s="9"/>
      <c r="AR474" s="9"/>
      <c r="AS474" s="9"/>
      <c r="AT474" s="9"/>
      <c r="AU474" s="9"/>
      <c r="AV474" s="9"/>
      <c r="AW474" s="9"/>
      <c r="AX474" s="9"/>
      <c r="AY474" s="9"/>
      <c r="AZ474" s="9"/>
      <c r="BA474" s="9"/>
      <c r="BB474" s="9"/>
      <c r="BC474" s="9"/>
      <c r="BD474" s="9"/>
    </row>
    <row r="475" ht="15.75" customHeight="1">
      <c r="A475" s="9" t="s">
        <v>133</v>
      </c>
      <c r="B475" s="9" t="s">
        <v>81</v>
      </c>
      <c r="C475" s="9"/>
      <c r="D475" s="9"/>
      <c r="E475" s="9"/>
      <c r="F475" s="9"/>
      <c r="G475" s="9"/>
      <c r="H475" s="9"/>
      <c r="I475" s="9"/>
      <c r="J475" s="9"/>
      <c r="K475" s="9"/>
      <c r="L475" s="9"/>
      <c r="M475" s="9"/>
      <c r="N475" s="9"/>
      <c r="O475" s="9"/>
      <c r="P475" s="9"/>
      <c r="Q475" s="9"/>
      <c r="R475" s="9"/>
      <c r="S475" s="9" t="s">
        <v>5205</v>
      </c>
      <c r="T475" s="9"/>
      <c r="U475" s="9" t="s">
        <v>85</v>
      </c>
      <c r="V475" s="9" t="s">
        <v>5207</v>
      </c>
      <c r="W475" s="9" t="s">
        <v>4601</v>
      </c>
      <c r="X475" s="9" t="s">
        <v>5208</v>
      </c>
      <c r="Y475" s="9" t="s">
        <v>5209</v>
      </c>
      <c r="Z475" s="9"/>
      <c r="AA475" s="9" t="s">
        <v>5210</v>
      </c>
      <c r="AB475" s="9"/>
      <c r="AC475" s="9"/>
      <c r="AD475" s="9" t="s">
        <v>5211</v>
      </c>
      <c r="AE475" s="9" t="s">
        <v>133</v>
      </c>
      <c r="AF475" s="9" t="s">
        <v>5212</v>
      </c>
      <c r="AG475" s="37"/>
      <c r="AH475" s="37"/>
      <c r="AI475" s="9"/>
      <c r="AJ475" s="9"/>
      <c r="AK475" s="9"/>
      <c r="AL475" s="9"/>
      <c r="AM475" s="9" t="s">
        <v>98</v>
      </c>
      <c r="AN475" s="9"/>
      <c r="AO475" s="9"/>
      <c r="AP475" s="9"/>
      <c r="AQ475" s="9"/>
      <c r="AR475" s="9"/>
      <c r="AS475" s="9"/>
      <c r="AT475" s="9"/>
      <c r="AU475" s="9"/>
      <c r="AV475" s="9"/>
      <c r="AW475" s="9"/>
      <c r="AX475" s="9"/>
      <c r="AY475" s="9"/>
      <c r="AZ475" s="9"/>
      <c r="BA475" s="9"/>
      <c r="BB475" s="9"/>
      <c r="BC475" s="9"/>
      <c r="BD475" s="9"/>
    </row>
    <row r="476" ht="15.75" customHeight="1">
      <c r="A476" s="9" t="s">
        <v>133</v>
      </c>
      <c r="B476" s="9" t="s">
        <v>81</v>
      </c>
      <c r="C476" s="9"/>
      <c r="D476" s="9"/>
      <c r="E476" s="9"/>
      <c r="F476" s="9"/>
      <c r="G476" s="9"/>
      <c r="H476" s="9"/>
      <c r="I476" s="9"/>
      <c r="J476" s="9"/>
      <c r="K476" s="9"/>
      <c r="L476" s="9"/>
      <c r="M476" s="9"/>
      <c r="N476" s="9"/>
      <c r="O476" s="9"/>
      <c r="P476" s="9"/>
      <c r="Q476" s="9"/>
      <c r="R476" s="9"/>
      <c r="S476" s="9" t="s">
        <v>5213</v>
      </c>
      <c r="T476" s="9"/>
      <c r="U476" s="9" t="s">
        <v>85</v>
      </c>
      <c r="V476" s="9" t="s">
        <v>5214</v>
      </c>
      <c r="W476" s="9" t="s">
        <v>2649</v>
      </c>
      <c r="X476" s="9" t="s">
        <v>5215</v>
      </c>
      <c r="Y476" s="9"/>
      <c r="Z476" s="9" t="s">
        <v>5216</v>
      </c>
      <c r="AA476" s="9" t="s">
        <v>5217</v>
      </c>
      <c r="AB476" s="9"/>
      <c r="AC476" s="9"/>
      <c r="AD476" s="9" t="s">
        <v>5218</v>
      </c>
      <c r="AE476" s="9" t="s">
        <v>133</v>
      </c>
      <c r="AF476" s="9" t="s">
        <v>5219</v>
      </c>
      <c r="AG476" s="37"/>
      <c r="AH476" s="37"/>
      <c r="AI476" s="9"/>
      <c r="AJ476" s="9"/>
      <c r="AK476" s="9"/>
      <c r="AL476" s="9"/>
      <c r="AM476" s="9" t="s">
        <v>2652</v>
      </c>
      <c r="AN476" s="9"/>
      <c r="AO476" s="9" t="s">
        <v>2653</v>
      </c>
      <c r="AP476" s="9"/>
      <c r="AQ476" s="9"/>
      <c r="AR476" s="9"/>
      <c r="AS476" s="9"/>
      <c r="AT476" s="9"/>
      <c r="AU476" s="9"/>
      <c r="AV476" s="9"/>
      <c r="AW476" s="9"/>
      <c r="AX476" s="9"/>
      <c r="AY476" s="9"/>
      <c r="AZ476" s="9"/>
      <c r="BA476" s="9"/>
      <c r="BB476" s="9"/>
      <c r="BC476" s="9"/>
      <c r="BD476" s="9"/>
    </row>
    <row r="477" ht="15.75" customHeight="1">
      <c r="A477" s="9" t="s">
        <v>252</v>
      </c>
      <c r="B477" s="9" t="s">
        <v>81</v>
      </c>
      <c r="C477" s="9"/>
      <c r="D477" s="9" t="s">
        <v>207</v>
      </c>
      <c r="E477" s="9"/>
      <c r="F477" s="9" t="s">
        <v>169</v>
      </c>
      <c r="G477" s="9"/>
      <c r="H477" s="9"/>
      <c r="I477" s="9"/>
      <c r="J477" s="9"/>
      <c r="K477" s="9"/>
      <c r="L477" s="9"/>
      <c r="M477" s="9"/>
      <c r="N477" s="9"/>
      <c r="O477" s="9"/>
      <c r="P477" s="9"/>
      <c r="Q477" s="9"/>
      <c r="R477" s="9"/>
      <c r="S477" s="9" t="s">
        <v>5223</v>
      </c>
      <c r="T477" s="9"/>
      <c r="U477" s="9" t="s">
        <v>85</v>
      </c>
      <c r="V477" s="9" t="s">
        <v>5225</v>
      </c>
      <c r="W477" s="9" t="s">
        <v>87</v>
      </c>
      <c r="X477" s="9" t="s">
        <v>5226</v>
      </c>
      <c r="Y477" s="9" t="s">
        <v>5227</v>
      </c>
      <c r="Z477" s="9" t="s">
        <v>5228</v>
      </c>
      <c r="AA477" s="9" t="s">
        <v>5229</v>
      </c>
      <c r="AB477" s="9"/>
      <c r="AC477" s="9"/>
      <c r="AD477" s="9" t="s">
        <v>5230</v>
      </c>
      <c r="AE477" s="9" t="s">
        <v>252</v>
      </c>
      <c r="AF477" s="9" t="s">
        <v>5232</v>
      </c>
      <c r="AG477" s="37"/>
      <c r="AH477" s="37"/>
      <c r="AI477" s="9" t="s">
        <v>317</v>
      </c>
      <c r="AJ477" s="9"/>
      <c r="AK477" s="9"/>
      <c r="AL477" s="9"/>
      <c r="AM477" s="9" t="s">
        <v>98</v>
      </c>
      <c r="AN477" s="9"/>
      <c r="AO477" s="9" t="s">
        <v>2644</v>
      </c>
      <c r="AP477" s="9"/>
      <c r="AQ477" s="9"/>
      <c r="AR477" s="9"/>
      <c r="AS477" s="9"/>
      <c r="AT477" s="9"/>
      <c r="AU477" s="9"/>
      <c r="AV477" s="9"/>
      <c r="AW477" s="9"/>
      <c r="AX477" s="9"/>
      <c r="AY477" s="9"/>
      <c r="AZ477" s="9"/>
      <c r="BA477" s="9"/>
      <c r="BB477" s="9"/>
      <c r="BC477" s="9"/>
      <c r="BD477" s="9"/>
    </row>
    <row r="478" ht="15.75" customHeight="1">
      <c r="A478" s="9" t="s">
        <v>478</v>
      </c>
      <c r="B478" s="9" t="s">
        <v>81</v>
      </c>
      <c r="C478" s="9"/>
      <c r="D478" s="9"/>
      <c r="E478" s="9"/>
      <c r="F478" s="9"/>
      <c r="G478" s="9"/>
      <c r="H478" s="9"/>
      <c r="I478" s="9"/>
      <c r="J478" s="9"/>
      <c r="K478" s="9"/>
      <c r="L478" s="9"/>
      <c r="M478" s="9"/>
      <c r="N478" s="9"/>
      <c r="O478" s="9"/>
      <c r="P478" s="9"/>
      <c r="Q478" s="9"/>
      <c r="R478" s="9"/>
      <c r="S478" s="9" t="s">
        <v>5236</v>
      </c>
      <c r="T478" s="9"/>
      <c r="U478" s="9" t="s">
        <v>85</v>
      </c>
      <c r="V478" s="9" t="s">
        <v>5237</v>
      </c>
      <c r="W478" s="9" t="s">
        <v>87</v>
      </c>
      <c r="X478" s="9" t="s">
        <v>5238</v>
      </c>
      <c r="Y478" s="9" t="s">
        <v>5239</v>
      </c>
      <c r="Z478" s="9" t="s">
        <v>5240</v>
      </c>
      <c r="AA478" s="9" t="s">
        <v>5241</v>
      </c>
      <c r="AB478" s="9"/>
      <c r="AC478" s="9"/>
      <c r="AD478" s="9" t="s">
        <v>482</v>
      </c>
      <c r="AE478" s="9" t="s">
        <v>478</v>
      </c>
      <c r="AF478" s="9" t="s">
        <v>5242</v>
      </c>
      <c r="AG478" s="37"/>
      <c r="AH478" s="37"/>
      <c r="AI478" s="9" t="s">
        <v>415</v>
      </c>
      <c r="AJ478" s="9"/>
      <c r="AK478" s="9"/>
      <c r="AL478" s="9"/>
      <c r="AM478" s="9" t="s">
        <v>98</v>
      </c>
      <c r="AN478" s="9"/>
      <c r="AO478" s="9" t="s">
        <v>2644</v>
      </c>
      <c r="AP478" s="9"/>
      <c r="AQ478" s="9"/>
      <c r="AR478" s="9"/>
      <c r="AS478" s="9"/>
      <c r="AT478" s="9"/>
      <c r="AU478" s="9"/>
      <c r="AV478" s="9"/>
      <c r="AW478" s="9"/>
      <c r="AX478" s="9"/>
      <c r="AY478" s="9"/>
      <c r="AZ478" s="9"/>
      <c r="BA478" s="9"/>
      <c r="BB478" s="9"/>
      <c r="BC478" s="9"/>
      <c r="BD478" s="9"/>
    </row>
    <row r="479" ht="15.75" customHeight="1">
      <c r="A479" s="9" t="s">
        <v>512</v>
      </c>
      <c r="B479" s="9" t="s">
        <v>81</v>
      </c>
      <c r="C479" s="9"/>
      <c r="D479" s="9" t="s">
        <v>207</v>
      </c>
      <c r="E479" s="9"/>
      <c r="F479" s="9"/>
      <c r="G479" s="9"/>
      <c r="H479" s="9"/>
      <c r="I479" s="9"/>
      <c r="J479" s="9"/>
      <c r="K479" s="9"/>
      <c r="L479" s="9"/>
      <c r="M479" s="9"/>
      <c r="N479" s="9"/>
      <c r="O479" s="9"/>
      <c r="P479" s="9"/>
      <c r="Q479" s="9"/>
      <c r="R479" s="9"/>
      <c r="S479" s="9" t="s">
        <v>5245</v>
      </c>
      <c r="T479" s="9"/>
      <c r="U479" s="9" t="s">
        <v>85</v>
      </c>
      <c r="V479" s="9" t="s">
        <v>5247</v>
      </c>
      <c r="W479" s="9" t="s">
        <v>2649</v>
      </c>
      <c r="X479" s="9" t="s">
        <v>5248</v>
      </c>
      <c r="Y479" s="9" t="s">
        <v>5249</v>
      </c>
      <c r="Z479" s="9" t="s">
        <v>5250</v>
      </c>
      <c r="AA479" s="9" t="s">
        <v>1866</v>
      </c>
      <c r="AB479" s="9" t="s">
        <v>5251</v>
      </c>
      <c r="AC479" s="9"/>
      <c r="AD479" s="9" t="s">
        <v>1868</v>
      </c>
      <c r="AE479" s="9" t="s">
        <v>512</v>
      </c>
      <c r="AF479" s="37"/>
      <c r="AG479" s="37"/>
      <c r="AH479" s="37"/>
      <c r="AI479" s="9"/>
      <c r="AJ479" s="9"/>
      <c r="AK479" s="9"/>
      <c r="AL479" s="9"/>
      <c r="AM479" s="9" t="s">
        <v>98</v>
      </c>
      <c r="AN479" s="9"/>
      <c r="AO479" s="9" t="s">
        <v>2644</v>
      </c>
      <c r="AP479" s="9"/>
      <c r="AQ479" s="9"/>
      <c r="AR479" s="9"/>
      <c r="AS479" s="9"/>
      <c r="AT479" s="9"/>
      <c r="AU479" s="9"/>
      <c r="AV479" s="9"/>
      <c r="AW479" s="9"/>
      <c r="AX479" s="9"/>
      <c r="AY479" s="9"/>
      <c r="AZ479" s="9"/>
      <c r="BA479" s="9"/>
      <c r="BB479" s="9"/>
      <c r="BC479" s="9"/>
      <c r="BD479" s="9"/>
    </row>
    <row r="480" ht="15.75" customHeight="1">
      <c r="A480" s="9" t="s">
        <v>252</v>
      </c>
      <c r="B480" s="9" t="s">
        <v>81</v>
      </c>
      <c r="C480" s="9"/>
      <c r="D480" s="9"/>
      <c r="E480" s="9"/>
      <c r="F480" s="9"/>
      <c r="G480" s="9"/>
      <c r="H480" s="9"/>
      <c r="I480" s="9"/>
      <c r="J480" s="9"/>
      <c r="K480" s="9"/>
      <c r="L480" s="9"/>
      <c r="M480" s="9"/>
      <c r="N480" s="9"/>
      <c r="O480" s="9"/>
      <c r="P480" s="9"/>
      <c r="Q480" s="9"/>
      <c r="R480" s="9"/>
      <c r="S480" s="9" t="s">
        <v>5253</v>
      </c>
      <c r="T480" s="9"/>
      <c r="U480" s="9" t="s">
        <v>115</v>
      </c>
      <c r="V480" s="9" t="s">
        <v>5254</v>
      </c>
      <c r="W480" s="9" t="s">
        <v>2649</v>
      </c>
      <c r="X480" s="9" t="s">
        <v>5255</v>
      </c>
      <c r="Y480" s="9"/>
      <c r="Z480" s="9"/>
      <c r="AA480" s="9" t="s">
        <v>5256</v>
      </c>
      <c r="AB480" s="9"/>
      <c r="AC480" s="9"/>
      <c r="AD480" s="9" t="s">
        <v>602</v>
      </c>
      <c r="AE480" s="9" t="s">
        <v>252</v>
      </c>
      <c r="AF480" s="37"/>
      <c r="AG480" s="37"/>
      <c r="AH480" s="37"/>
      <c r="AI480" s="9"/>
      <c r="AJ480" s="9"/>
      <c r="AK480" s="9"/>
      <c r="AL480" s="9"/>
      <c r="AM480" s="9" t="s">
        <v>2652</v>
      </c>
      <c r="AN480" s="9"/>
      <c r="AO480" s="9" t="s">
        <v>2653</v>
      </c>
      <c r="AP480" s="9"/>
      <c r="AQ480" s="9"/>
      <c r="AR480" s="9"/>
      <c r="AS480" s="9"/>
      <c r="AT480" s="9"/>
      <c r="AU480" s="9"/>
      <c r="AV480" s="9"/>
      <c r="AW480" s="9"/>
      <c r="AX480" s="9"/>
      <c r="AY480" s="9"/>
      <c r="AZ480" s="9"/>
      <c r="BA480" s="9"/>
      <c r="BB480" s="9"/>
      <c r="BC480" s="9"/>
      <c r="BD480" s="9"/>
    </row>
    <row r="481" ht="15.75" customHeight="1">
      <c r="A481" s="9" t="s">
        <v>280</v>
      </c>
      <c r="B481" s="9" t="s">
        <v>81</v>
      </c>
      <c r="C481" s="9"/>
      <c r="D481" s="9"/>
      <c r="E481" s="9"/>
      <c r="F481" s="9"/>
      <c r="G481" s="9"/>
      <c r="H481" s="9"/>
      <c r="I481" s="9"/>
      <c r="J481" s="9"/>
      <c r="K481" s="9"/>
      <c r="L481" s="9"/>
      <c r="M481" s="9"/>
      <c r="N481" s="9"/>
      <c r="O481" s="9"/>
      <c r="P481" s="9"/>
      <c r="Q481" s="9"/>
      <c r="R481" s="9"/>
      <c r="S481" s="9" t="s">
        <v>5262</v>
      </c>
      <c r="T481" s="9"/>
      <c r="U481" s="9" t="s">
        <v>85</v>
      </c>
      <c r="V481" s="9" t="s">
        <v>5265</v>
      </c>
      <c r="W481" s="9" t="s">
        <v>2931</v>
      </c>
      <c r="X481" s="9" t="s">
        <v>5268</v>
      </c>
      <c r="Y481" s="9"/>
      <c r="Z481" s="9" t="s">
        <v>5269</v>
      </c>
      <c r="AA481" s="9" t="s">
        <v>5270</v>
      </c>
      <c r="AB481" s="9" t="s">
        <v>5271</v>
      </c>
      <c r="AC481" s="9"/>
      <c r="AD481" s="9" t="s">
        <v>5273</v>
      </c>
      <c r="AE481" s="9" t="s">
        <v>280</v>
      </c>
      <c r="AF481" s="9" t="s">
        <v>5275</v>
      </c>
      <c r="AG481" s="37"/>
      <c r="AH481" s="37"/>
      <c r="AI481" s="9"/>
      <c r="AJ481" s="9"/>
      <c r="AK481" s="9"/>
      <c r="AL481" s="9"/>
      <c r="AM481" s="9" t="s">
        <v>2631</v>
      </c>
      <c r="AN481" s="9"/>
      <c r="AO481" s="9" t="s">
        <v>2633</v>
      </c>
      <c r="AP481" s="9" t="s">
        <v>5277</v>
      </c>
      <c r="AQ481" s="9" t="s">
        <v>5280</v>
      </c>
      <c r="AR481" s="9" t="s">
        <v>2942</v>
      </c>
      <c r="AS481" s="9"/>
      <c r="AT481" s="9"/>
      <c r="AU481" s="9"/>
      <c r="AV481" s="9"/>
      <c r="AW481" s="9"/>
      <c r="AX481" s="9"/>
      <c r="AY481" s="9"/>
      <c r="AZ481" s="9"/>
      <c r="BA481" s="9"/>
      <c r="BB481" s="9"/>
      <c r="BC481" s="9"/>
      <c r="BD481" s="9"/>
    </row>
    <row r="482" ht="15.75" customHeight="1">
      <c r="A482" s="9" t="s">
        <v>99</v>
      </c>
      <c r="B482" s="9" t="s">
        <v>81</v>
      </c>
      <c r="C482" s="9"/>
      <c r="D482" s="9"/>
      <c r="E482" s="9"/>
      <c r="F482" s="9"/>
      <c r="G482" s="9"/>
      <c r="H482" s="9"/>
      <c r="I482" s="9"/>
      <c r="J482" s="9"/>
      <c r="K482" s="9"/>
      <c r="L482" s="9"/>
      <c r="M482" s="9"/>
      <c r="N482" s="9"/>
      <c r="O482" s="9"/>
      <c r="P482" s="9"/>
      <c r="Q482" s="9"/>
      <c r="R482" s="9"/>
      <c r="S482" s="9"/>
      <c r="T482" s="9"/>
      <c r="U482" s="9" t="s">
        <v>85</v>
      </c>
      <c r="V482" s="9" t="s">
        <v>5281</v>
      </c>
      <c r="W482" s="9"/>
      <c r="X482" s="9" t="s">
        <v>5282</v>
      </c>
      <c r="Y482" s="9" t="s">
        <v>5284</v>
      </c>
      <c r="Z482" s="9" t="s">
        <v>5290</v>
      </c>
      <c r="AA482" s="9" t="s">
        <v>5291</v>
      </c>
      <c r="AB482" s="9" t="s">
        <v>5292</v>
      </c>
      <c r="AC482" s="9"/>
      <c r="AD482" s="9" t="s">
        <v>2911</v>
      </c>
      <c r="AE482" s="9" t="s">
        <v>99</v>
      </c>
      <c r="AF482" s="9" t="s">
        <v>5293</v>
      </c>
      <c r="AG482" s="37"/>
      <c r="AH482" s="37"/>
      <c r="AI482" s="9"/>
      <c r="AJ482" s="9"/>
      <c r="AK482" s="9"/>
      <c r="AL482" s="9"/>
      <c r="AM482" s="9" t="s">
        <v>4283</v>
      </c>
      <c r="AN482" s="9"/>
      <c r="AO482" s="9" t="s">
        <v>4286</v>
      </c>
      <c r="AP482" s="9"/>
      <c r="AQ482" s="9"/>
      <c r="AR482" s="9"/>
      <c r="AS482" s="9"/>
      <c r="AT482" s="9"/>
      <c r="AU482" s="9"/>
      <c r="AV482" s="9"/>
      <c r="AW482" s="9"/>
      <c r="AX482" s="9"/>
      <c r="AY482" s="9"/>
      <c r="AZ482" s="9"/>
      <c r="BA482" s="9"/>
      <c r="BB482" s="9"/>
      <c r="BC482" s="9"/>
      <c r="BD482" s="9"/>
    </row>
    <row r="483" ht="15.75" customHeight="1">
      <c r="A483" s="9" t="s">
        <v>80</v>
      </c>
      <c r="B483" s="9" t="s">
        <v>81</v>
      </c>
      <c r="C483" s="9"/>
      <c r="D483" s="9"/>
      <c r="E483" s="9"/>
      <c r="F483" s="9"/>
      <c r="G483" s="9"/>
      <c r="H483" s="9"/>
      <c r="I483" s="9"/>
      <c r="J483" s="9"/>
      <c r="K483" s="9"/>
      <c r="L483" s="9"/>
      <c r="M483" s="9"/>
      <c r="N483" s="9"/>
      <c r="O483" s="9"/>
      <c r="P483" s="9"/>
      <c r="Q483" s="9"/>
      <c r="R483" s="9"/>
      <c r="S483" s="9" t="s">
        <v>5296</v>
      </c>
      <c r="T483" s="9"/>
      <c r="U483" s="9" t="s">
        <v>85</v>
      </c>
      <c r="V483" s="9" t="s">
        <v>5297</v>
      </c>
      <c r="W483" s="9"/>
      <c r="X483" s="9" t="s">
        <v>5298</v>
      </c>
      <c r="Y483" s="9"/>
      <c r="Z483" s="9" t="s">
        <v>5299</v>
      </c>
      <c r="AA483" s="9" t="s">
        <v>5300</v>
      </c>
      <c r="AB483" s="9"/>
      <c r="AC483" s="9"/>
      <c r="AD483" s="9" t="s">
        <v>451</v>
      </c>
      <c r="AE483" s="9" t="s">
        <v>80</v>
      </c>
      <c r="AF483" s="37"/>
      <c r="AG483" s="37"/>
      <c r="AH483" s="37"/>
      <c r="AI483" s="9"/>
      <c r="AJ483" s="9"/>
      <c r="AK483" s="9"/>
      <c r="AL483" s="9"/>
      <c r="AM483" s="9" t="s">
        <v>2631</v>
      </c>
      <c r="AN483" s="9"/>
      <c r="AO483" s="9" t="s">
        <v>2633</v>
      </c>
      <c r="AP483" s="9"/>
      <c r="AQ483" s="9"/>
      <c r="AR483" s="9" t="s">
        <v>2634</v>
      </c>
      <c r="AS483" s="9"/>
      <c r="AT483" s="9"/>
      <c r="AU483" s="9"/>
      <c r="AV483" s="9"/>
      <c r="AW483" s="9"/>
      <c r="AX483" s="9"/>
      <c r="AY483" s="9"/>
      <c r="AZ483" s="9"/>
      <c r="BA483" s="9"/>
      <c r="BB483" s="9"/>
      <c r="BC483" s="9"/>
      <c r="BD483" s="9"/>
    </row>
    <row r="484" ht="15.75" customHeight="1">
      <c r="A484" s="9" t="s">
        <v>80</v>
      </c>
      <c r="B484" s="9" t="s">
        <v>81</v>
      </c>
      <c r="C484" s="9"/>
      <c r="D484" s="9"/>
      <c r="E484" s="9"/>
      <c r="F484" s="9"/>
      <c r="G484" s="9"/>
      <c r="H484" s="9"/>
      <c r="I484" s="9"/>
      <c r="J484" s="9"/>
      <c r="K484" s="9"/>
      <c r="L484" s="9"/>
      <c r="M484" s="9"/>
      <c r="N484" s="9"/>
      <c r="O484" s="9"/>
      <c r="P484" s="9"/>
      <c r="Q484" s="9"/>
      <c r="R484" s="9"/>
      <c r="S484" s="9"/>
      <c r="T484" s="9"/>
      <c r="U484" s="9" t="s">
        <v>85</v>
      </c>
      <c r="V484" s="9" t="s">
        <v>5304</v>
      </c>
      <c r="W484" s="9" t="s">
        <v>5306</v>
      </c>
      <c r="X484" s="9" t="s">
        <v>5307</v>
      </c>
      <c r="Y484" s="9" t="s">
        <v>5308</v>
      </c>
      <c r="Z484" s="9"/>
      <c r="AA484" s="9" t="s">
        <v>5309</v>
      </c>
      <c r="AB484" s="9"/>
      <c r="AC484" s="9"/>
      <c r="AD484" s="9" t="s">
        <v>1016</v>
      </c>
      <c r="AE484" s="9" t="s">
        <v>80</v>
      </c>
      <c r="AF484" s="9" t="s">
        <v>3168</v>
      </c>
      <c r="AG484" s="37"/>
      <c r="AH484" s="37"/>
      <c r="AI484" s="9"/>
      <c r="AJ484" s="9"/>
      <c r="AK484" s="9"/>
      <c r="AL484" s="9"/>
      <c r="AM484" s="9" t="s">
        <v>2631</v>
      </c>
      <c r="AN484" s="9"/>
      <c r="AO484" s="9" t="s">
        <v>2633</v>
      </c>
      <c r="AP484" s="9"/>
      <c r="AQ484" s="9"/>
      <c r="AR484" s="9" t="s">
        <v>2634</v>
      </c>
      <c r="AS484" s="9"/>
      <c r="AT484" s="9"/>
      <c r="AU484" s="9"/>
      <c r="AV484" s="9"/>
      <c r="AW484" s="9"/>
      <c r="AX484" s="9"/>
      <c r="AY484" s="9"/>
      <c r="AZ484" s="9"/>
      <c r="BA484" s="9"/>
      <c r="BB484" s="9"/>
      <c r="BC484" s="9"/>
      <c r="BD484" s="9"/>
    </row>
    <row r="485" ht="15.75" customHeight="1">
      <c r="A485" s="9" t="s">
        <v>605</v>
      </c>
      <c r="B485" s="9" t="s">
        <v>81</v>
      </c>
      <c r="C485" s="9"/>
      <c r="D485" s="9"/>
      <c r="E485" s="9"/>
      <c r="F485" s="9"/>
      <c r="G485" s="9"/>
      <c r="H485" s="9"/>
      <c r="I485" s="9"/>
      <c r="J485" s="9"/>
      <c r="K485" s="9"/>
      <c r="L485" s="9"/>
      <c r="M485" s="9"/>
      <c r="N485" s="9"/>
      <c r="O485" s="9"/>
      <c r="P485" s="9"/>
      <c r="Q485" s="9"/>
      <c r="R485" s="9"/>
      <c r="S485" s="9"/>
      <c r="T485" s="9"/>
      <c r="U485" s="9" t="s">
        <v>85</v>
      </c>
      <c r="V485" s="9" t="s">
        <v>5318</v>
      </c>
      <c r="W485" s="9" t="s">
        <v>560</v>
      </c>
      <c r="X485" s="9" t="s">
        <v>5320</v>
      </c>
      <c r="Y485" s="9" t="s">
        <v>5321</v>
      </c>
      <c r="Z485" s="9" t="s">
        <v>5324</v>
      </c>
      <c r="AA485" s="9" t="s">
        <v>5325</v>
      </c>
      <c r="AB485" s="9" t="s">
        <v>5326</v>
      </c>
      <c r="AC485" s="9"/>
      <c r="AD485" s="9" t="s">
        <v>122</v>
      </c>
      <c r="AE485" s="9" t="s">
        <v>605</v>
      </c>
      <c r="AF485" s="9" t="s">
        <v>5328</v>
      </c>
      <c r="AG485" s="37"/>
      <c r="AH485" s="37"/>
      <c r="AI485" s="9"/>
      <c r="AJ485" s="9"/>
      <c r="AK485" s="9"/>
      <c r="AL485" s="9"/>
      <c r="AM485" s="9" t="s">
        <v>2631</v>
      </c>
      <c r="AN485" s="9"/>
      <c r="AO485" s="9" t="s">
        <v>2633</v>
      </c>
      <c r="AP485" s="9"/>
      <c r="AQ485" s="9"/>
      <c r="AR485" s="9" t="s">
        <v>2634</v>
      </c>
      <c r="AS485" s="9"/>
      <c r="AT485" s="9"/>
      <c r="AU485" s="9"/>
      <c r="AV485" s="9"/>
      <c r="AW485" s="9"/>
      <c r="AX485" s="9"/>
      <c r="AY485" s="9"/>
      <c r="AZ485" s="9"/>
      <c r="BA485" s="9"/>
      <c r="BB485" s="9"/>
      <c r="BC485" s="9"/>
      <c r="BD485" s="9"/>
    </row>
    <row r="486" ht="15.75" customHeight="1">
      <c r="A486" s="9" t="s">
        <v>337</v>
      </c>
      <c r="B486" s="9" t="s">
        <v>81</v>
      </c>
      <c r="C486" s="9"/>
      <c r="D486" s="9"/>
      <c r="E486" s="9"/>
      <c r="F486" s="9"/>
      <c r="G486" s="9"/>
      <c r="H486" s="9"/>
      <c r="I486" s="9"/>
      <c r="J486" s="9"/>
      <c r="K486" s="9"/>
      <c r="L486" s="9"/>
      <c r="M486" s="9"/>
      <c r="N486" s="9"/>
      <c r="O486" s="9"/>
      <c r="P486" s="9"/>
      <c r="Q486" s="9"/>
      <c r="R486" s="9"/>
      <c r="S486" s="9" t="s">
        <v>5329</v>
      </c>
      <c r="T486" s="9"/>
      <c r="U486" s="9" t="s">
        <v>85</v>
      </c>
      <c r="V486" s="9" t="s">
        <v>5330</v>
      </c>
      <c r="W486" s="9" t="s">
        <v>560</v>
      </c>
      <c r="X486" s="9" t="s">
        <v>5331</v>
      </c>
      <c r="Y486" s="9"/>
      <c r="Z486" s="9" t="s">
        <v>5332</v>
      </c>
      <c r="AA486" s="9" t="s">
        <v>5333</v>
      </c>
      <c r="AB486" s="9"/>
      <c r="AC486" s="9"/>
      <c r="AD486" s="9" t="s">
        <v>4210</v>
      </c>
      <c r="AE486" s="9" t="s">
        <v>337</v>
      </c>
      <c r="AF486" s="9" t="s">
        <v>4211</v>
      </c>
      <c r="AG486" s="37"/>
      <c r="AH486" s="37"/>
      <c r="AI486" s="9"/>
      <c r="AJ486" s="9"/>
      <c r="AK486" s="9"/>
      <c r="AL486" s="9"/>
      <c r="AM486" s="9" t="s">
        <v>2631</v>
      </c>
      <c r="AN486" s="9"/>
      <c r="AO486" s="9" t="s">
        <v>2633</v>
      </c>
      <c r="AP486" s="9"/>
      <c r="AQ486" s="9"/>
      <c r="AR486" s="9" t="s">
        <v>2634</v>
      </c>
      <c r="AS486" s="9"/>
      <c r="AT486" s="9"/>
      <c r="AU486" s="9"/>
      <c r="AV486" s="9"/>
      <c r="AW486" s="9"/>
      <c r="AX486" s="9"/>
      <c r="AY486" s="9"/>
      <c r="AZ486" s="9"/>
      <c r="BA486" s="9"/>
      <c r="BB486" s="9"/>
      <c r="BC486" s="9"/>
      <c r="BD486" s="9"/>
    </row>
    <row r="487" ht="15.75" customHeight="1">
      <c r="A487" s="9" t="s">
        <v>406</v>
      </c>
      <c r="B487" s="9" t="s">
        <v>81</v>
      </c>
      <c r="C487" s="9"/>
      <c r="D487" s="9"/>
      <c r="E487" s="9"/>
      <c r="F487" s="9"/>
      <c r="G487" s="9"/>
      <c r="H487" s="9"/>
      <c r="I487" s="9"/>
      <c r="J487" s="9"/>
      <c r="K487" s="9"/>
      <c r="L487" s="9"/>
      <c r="M487" s="9"/>
      <c r="N487" s="9"/>
      <c r="O487" s="9"/>
      <c r="P487" s="9"/>
      <c r="Q487" s="9"/>
      <c r="R487" s="9"/>
      <c r="S487" s="9"/>
      <c r="T487" s="9"/>
      <c r="U487" s="9" t="s">
        <v>85</v>
      </c>
      <c r="V487" s="9" t="s">
        <v>5337</v>
      </c>
      <c r="W487" s="9" t="s">
        <v>560</v>
      </c>
      <c r="X487" s="9" t="s">
        <v>5338</v>
      </c>
      <c r="Y487" s="9" t="s">
        <v>5339</v>
      </c>
      <c r="Z487" s="9"/>
      <c r="AA487" s="9" t="s">
        <v>5340</v>
      </c>
      <c r="AB487" s="9"/>
      <c r="AC487" s="9"/>
      <c r="AD487" s="9" t="s">
        <v>413</v>
      </c>
      <c r="AE487" s="9" t="s">
        <v>406</v>
      </c>
      <c r="AF487" s="9" t="s">
        <v>2471</v>
      </c>
      <c r="AG487" s="37"/>
      <c r="AH487" s="37"/>
      <c r="AI487" s="9"/>
      <c r="AJ487" s="9"/>
      <c r="AK487" s="9"/>
      <c r="AL487" s="9"/>
      <c r="AM487" s="9" t="s">
        <v>2631</v>
      </c>
      <c r="AN487" s="9"/>
      <c r="AO487" s="9" t="s">
        <v>2633</v>
      </c>
      <c r="AP487" s="9"/>
      <c r="AQ487" s="9"/>
      <c r="AR487" s="9" t="s">
        <v>2634</v>
      </c>
      <c r="AS487" s="9"/>
      <c r="AT487" s="9"/>
      <c r="AU487" s="9"/>
      <c r="AV487" s="9"/>
      <c r="AW487" s="9"/>
      <c r="AX487" s="9"/>
      <c r="AY487" s="9"/>
      <c r="AZ487" s="9"/>
      <c r="BA487" s="9"/>
      <c r="BB487" s="9"/>
      <c r="BC487" s="9"/>
      <c r="BD487" s="9"/>
    </row>
    <row r="488" ht="15.75" customHeight="1">
      <c r="A488" s="9" t="s">
        <v>80</v>
      </c>
      <c r="B488" s="9" t="s">
        <v>81</v>
      </c>
      <c r="C488" s="9"/>
      <c r="D488" s="9"/>
      <c r="E488" s="9"/>
      <c r="F488" s="9"/>
      <c r="G488" s="9"/>
      <c r="H488" s="9"/>
      <c r="I488" s="9"/>
      <c r="J488" s="9"/>
      <c r="K488" s="9"/>
      <c r="L488" s="9"/>
      <c r="M488" s="9"/>
      <c r="N488" s="9"/>
      <c r="O488" s="9"/>
      <c r="P488" s="9"/>
      <c r="Q488" s="9"/>
      <c r="R488" s="9"/>
      <c r="S488" s="9"/>
      <c r="T488" s="9"/>
      <c r="U488" s="9" t="s">
        <v>85</v>
      </c>
      <c r="V488" s="9" t="s">
        <v>5341</v>
      </c>
      <c r="W488" s="9" t="s">
        <v>560</v>
      </c>
      <c r="X488" s="9" t="s">
        <v>5342</v>
      </c>
      <c r="Y488" s="9" t="s">
        <v>5343</v>
      </c>
      <c r="Z488" s="9" t="s">
        <v>5344</v>
      </c>
      <c r="AA488" s="9" t="s">
        <v>5345</v>
      </c>
      <c r="AB488" s="9"/>
      <c r="AC488" s="9"/>
      <c r="AD488" s="9" t="s">
        <v>5347</v>
      </c>
      <c r="AE488" s="9" t="s">
        <v>80</v>
      </c>
      <c r="AF488" s="9" t="s">
        <v>5348</v>
      </c>
      <c r="AG488" s="37"/>
      <c r="AH488" s="37"/>
      <c r="AI488" s="9"/>
      <c r="AJ488" s="9"/>
      <c r="AK488" s="9"/>
      <c r="AL488" s="9"/>
      <c r="AM488" s="9" t="s">
        <v>2631</v>
      </c>
      <c r="AN488" s="9"/>
      <c r="AO488" s="9" t="s">
        <v>2633</v>
      </c>
      <c r="AP488" s="9"/>
      <c r="AQ488" s="9"/>
      <c r="AR488" s="9" t="s">
        <v>2634</v>
      </c>
      <c r="AS488" s="9"/>
      <c r="AT488" s="9"/>
      <c r="AU488" s="9"/>
      <c r="AV488" s="9"/>
      <c r="AW488" s="9"/>
      <c r="AX488" s="9"/>
      <c r="AY488" s="9"/>
      <c r="AZ488" s="9"/>
      <c r="BA488" s="9"/>
      <c r="BB488" s="9"/>
      <c r="BC488" s="9"/>
      <c r="BD488" s="9"/>
    </row>
    <row r="489" ht="15.75" customHeight="1">
      <c r="A489" s="9" t="s">
        <v>80</v>
      </c>
      <c r="B489" s="9" t="s">
        <v>81</v>
      </c>
      <c r="C489" s="9"/>
      <c r="D489" s="9"/>
      <c r="E489" s="9"/>
      <c r="F489" s="9"/>
      <c r="G489" s="9"/>
      <c r="H489" s="9"/>
      <c r="I489" s="9"/>
      <c r="J489" s="9"/>
      <c r="K489" s="9"/>
      <c r="L489" s="9"/>
      <c r="M489" s="9"/>
      <c r="N489" s="9"/>
      <c r="O489" s="9"/>
      <c r="P489" s="9"/>
      <c r="Q489" s="9"/>
      <c r="R489" s="9"/>
      <c r="S489" s="9"/>
      <c r="T489" s="9"/>
      <c r="U489" s="9" t="s">
        <v>85</v>
      </c>
      <c r="V489" s="9" t="s">
        <v>5350</v>
      </c>
      <c r="W489" s="9" t="s">
        <v>560</v>
      </c>
      <c r="X489" s="9" t="s">
        <v>5352</v>
      </c>
      <c r="Y489" s="9" t="s">
        <v>5354</v>
      </c>
      <c r="Z489" s="9" t="s">
        <v>5356</v>
      </c>
      <c r="AA489" s="9" t="s">
        <v>5358</v>
      </c>
      <c r="AB489" s="9"/>
      <c r="AC489" s="9"/>
      <c r="AD489" s="9" t="s">
        <v>1975</v>
      </c>
      <c r="AE489" s="9" t="s">
        <v>80</v>
      </c>
      <c r="AF489" s="9" t="s">
        <v>5359</v>
      </c>
      <c r="AG489" s="37"/>
      <c r="AH489" s="37"/>
      <c r="AI489" s="9"/>
      <c r="AJ489" s="9"/>
      <c r="AK489" s="9"/>
      <c r="AL489" s="9"/>
      <c r="AM489" s="9" t="s">
        <v>2631</v>
      </c>
      <c r="AN489" s="9"/>
      <c r="AO489" s="9" t="s">
        <v>2633</v>
      </c>
      <c r="AP489" s="9"/>
      <c r="AQ489" s="9"/>
      <c r="AR489" s="9" t="s">
        <v>2634</v>
      </c>
      <c r="AS489" s="9"/>
      <c r="AT489" s="9"/>
      <c r="AU489" s="9"/>
      <c r="AV489" s="9"/>
      <c r="AW489" s="9"/>
      <c r="AX489" s="9"/>
      <c r="AY489" s="9"/>
      <c r="AZ489" s="9"/>
      <c r="BA489" s="9"/>
      <c r="BB489" s="9"/>
      <c r="BC489" s="9"/>
      <c r="BD489" s="9"/>
    </row>
    <row r="490" ht="15.75" customHeight="1">
      <c r="A490" s="9" t="s">
        <v>217</v>
      </c>
      <c r="B490" s="9" t="s">
        <v>81</v>
      </c>
      <c r="C490" s="9"/>
      <c r="D490" s="9"/>
      <c r="E490" s="9"/>
      <c r="F490" s="9"/>
      <c r="G490" s="9"/>
      <c r="H490" s="9"/>
      <c r="I490" s="9"/>
      <c r="J490" s="9"/>
      <c r="K490" s="9"/>
      <c r="L490" s="9"/>
      <c r="M490" s="9"/>
      <c r="N490" s="9"/>
      <c r="O490" s="9"/>
      <c r="P490" s="9"/>
      <c r="Q490" s="9"/>
      <c r="R490" s="9"/>
      <c r="S490" s="9"/>
      <c r="T490" s="9"/>
      <c r="U490" s="9" t="s">
        <v>85</v>
      </c>
      <c r="V490" s="9" t="s">
        <v>5361</v>
      </c>
      <c r="W490" s="9" t="s">
        <v>5362</v>
      </c>
      <c r="X490" s="9" t="s">
        <v>5363</v>
      </c>
      <c r="Y490" s="9" t="s">
        <v>5364</v>
      </c>
      <c r="Z490" s="9" t="s">
        <v>5365</v>
      </c>
      <c r="AA490" s="9" t="s">
        <v>5367</v>
      </c>
      <c r="AB490" s="9" t="s">
        <v>5368</v>
      </c>
      <c r="AC490" s="9"/>
      <c r="AD490" s="9" t="s">
        <v>659</v>
      </c>
      <c r="AE490" s="9" t="s">
        <v>217</v>
      </c>
      <c r="AF490" s="9" t="s">
        <v>5371</v>
      </c>
      <c r="AG490" s="37"/>
      <c r="AH490" s="37"/>
      <c r="AI490" s="9"/>
      <c r="AJ490" s="9"/>
      <c r="AK490" s="9"/>
      <c r="AL490" s="9"/>
      <c r="AM490" s="9" t="s">
        <v>2631</v>
      </c>
      <c r="AN490" s="9"/>
      <c r="AO490" s="9" t="s">
        <v>2633</v>
      </c>
      <c r="AP490" s="9"/>
      <c r="AQ490" s="9"/>
      <c r="AR490" s="9" t="s">
        <v>2634</v>
      </c>
      <c r="AS490" s="9"/>
      <c r="AT490" s="9"/>
      <c r="AU490" s="9"/>
      <c r="AV490" s="9"/>
      <c r="AW490" s="9"/>
      <c r="AX490" s="9"/>
      <c r="AY490" s="9"/>
      <c r="AZ490" s="9"/>
      <c r="BA490" s="9"/>
      <c r="BB490" s="9"/>
      <c r="BC490" s="9"/>
      <c r="BD490" s="9"/>
    </row>
    <row r="491" ht="15.75" customHeight="1">
      <c r="A491" s="9" t="s">
        <v>168</v>
      </c>
      <c r="B491" s="9" t="s">
        <v>81</v>
      </c>
      <c r="C491" s="9"/>
      <c r="D491" s="9"/>
      <c r="E491" s="9"/>
      <c r="F491" s="9"/>
      <c r="G491" s="9"/>
      <c r="H491" s="9"/>
      <c r="I491" s="9"/>
      <c r="J491" s="9"/>
      <c r="K491" s="9"/>
      <c r="L491" s="9"/>
      <c r="M491" s="9"/>
      <c r="N491" s="9"/>
      <c r="O491" s="9"/>
      <c r="P491" s="9"/>
      <c r="Q491" s="9"/>
      <c r="R491" s="9"/>
      <c r="S491" s="9"/>
      <c r="T491" s="9"/>
      <c r="U491" s="9"/>
      <c r="V491" s="9" t="s">
        <v>5372</v>
      </c>
      <c r="W491" s="9" t="s">
        <v>2931</v>
      </c>
      <c r="X491" s="9" t="s">
        <v>5373</v>
      </c>
      <c r="Y491" s="9" t="s">
        <v>5374</v>
      </c>
      <c r="Z491" s="9" t="s">
        <v>5376</v>
      </c>
      <c r="AA491" s="9" t="s">
        <v>5377</v>
      </c>
      <c r="AB491" s="9" t="s">
        <v>5378</v>
      </c>
      <c r="AC491" s="9"/>
      <c r="AD491" s="9" t="s">
        <v>1650</v>
      </c>
      <c r="AE491" s="9" t="s">
        <v>168</v>
      </c>
      <c r="AF491" s="9" t="s">
        <v>5380</v>
      </c>
      <c r="AG491" s="37"/>
      <c r="AH491" s="37"/>
      <c r="AI491" s="9"/>
      <c r="AJ491" s="9"/>
      <c r="AK491" s="9"/>
      <c r="AL491" s="9"/>
      <c r="AM491" s="9" t="s">
        <v>2631</v>
      </c>
      <c r="AN491" s="9"/>
      <c r="AO491" s="9" t="s">
        <v>2633</v>
      </c>
      <c r="AP491" s="9"/>
      <c r="AQ491" s="9"/>
      <c r="AR491" s="9" t="s">
        <v>2942</v>
      </c>
      <c r="AS491" s="9"/>
      <c r="AT491" s="9"/>
      <c r="AU491" s="9"/>
      <c r="AV491" s="9"/>
      <c r="AW491" s="9"/>
      <c r="AX491" s="9"/>
      <c r="AY491" s="9"/>
      <c r="AZ491" s="9"/>
      <c r="BA491" s="9"/>
      <c r="BB491" s="9"/>
      <c r="BC491" s="9"/>
      <c r="BD491" s="9"/>
    </row>
    <row r="492" ht="15.75" customHeight="1">
      <c r="A492" s="9" t="s">
        <v>80</v>
      </c>
      <c r="B492" s="9" t="s">
        <v>81</v>
      </c>
      <c r="C492" s="9"/>
      <c r="D492" s="9"/>
      <c r="E492" s="9"/>
      <c r="F492" s="9"/>
      <c r="G492" s="9"/>
      <c r="H492" s="9"/>
      <c r="I492" s="9"/>
      <c r="J492" s="9"/>
      <c r="K492" s="9"/>
      <c r="L492" s="9"/>
      <c r="M492" s="9"/>
      <c r="N492" s="9"/>
      <c r="O492" s="9"/>
      <c r="P492" s="9"/>
      <c r="Q492" s="9"/>
      <c r="R492" s="9"/>
      <c r="S492" s="9"/>
      <c r="T492" s="9"/>
      <c r="U492" s="9" t="s">
        <v>85</v>
      </c>
      <c r="V492" s="9" t="s">
        <v>5393</v>
      </c>
      <c r="W492" s="9" t="s">
        <v>560</v>
      </c>
      <c r="X492" s="9" t="s">
        <v>5394</v>
      </c>
      <c r="Y492" s="9"/>
      <c r="Z492" s="9" t="s">
        <v>5395</v>
      </c>
      <c r="AA492" s="9" t="s">
        <v>5397</v>
      </c>
      <c r="AB492" s="9"/>
      <c r="AC492" s="9"/>
      <c r="AD492" s="9" t="s">
        <v>5398</v>
      </c>
      <c r="AE492" s="9" t="s">
        <v>80</v>
      </c>
      <c r="AF492" s="9" t="s">
        <v>5399</v>
      </c>
      <c r="AG492" s="37"/>
      <c r="AH492" s="37"/>
      <c r="AI492" s="9"/>
      <c r="AJ492" s="9"/>
      <c r="AK492" s="9"/>
      <c r="AL492" s="9"/>
      <c r="AM492" s="9" t="s">
        <v>2631</v>
      </c>
      <c r="AN492" s="9"/>
      <c r="AO492" s="9" t="s">
        <v>2633</v>
      </c>
      <c r="AP492" s="9"/>
      <c r="AQ492" s="9"/>
      <c r="AR492" s="9" t="s">
        <v>2942</v>
      </c>
      <c r="AS492" s="9"/>
      <c r="AT492" s="9"/>
      <c r="AU492" s="9"/>
      <c r="AV492" s="9"/>
      <c r="AW492" s="9"/>
      <c r="AX492" s="9"/>
      <c r="AY492" s="9"/>
      <c r="AZ492" s="9"/>
      <c r="BA492" s="9"/>
      <c r="BB492" s="9"/>
      <c r="BC492" s="9"/>
      <c r="BD492" s="9"/>
    </row>
    <row r="493" ht="15.75" customHeight="1">
      <c r="A493" s="9" t="s">
        <v>1712</v>
      </c>
      <c r="B493" s="9" t="s">
        <v>81</v>
      </c>
      <c r="C493" s="9"/>
      <c r="D493" s="9"/>
      <c r="E493" s="9"/>
      <c r="F493" s="9"/>
      <c r="G493" s="9"/>
      <c r="H493" s="9"/>
      <c r="I493" s="9"/>
      <c r="J493" s="9"/>
      <c r="K493" s="9"/>
      <c r="L493" s="9"/>
      <c r="M493" s="9"/>
      <c r="N493" s="9"/>
      <c r="O493" s="9"/>
      <c r="P493" s="9"/>
      <c r="Q493" s="9"/>
      <c r="R493" s="9"/>
      <c r="S493" s="9"/>
      <c r="T493" s="9"/>
      <c r="U493" s="9" t="s">
        <v>85</v>
      </c>
      <c r="V493" s="9" t="s">
        <v>5400</v>
      </c>
      <c r="W493" s="9" t="s">
        <v>5401</v>
      </c>
      <c r="X493" s="9" t="s">
        <v>5402</v>
      </c>
      <c r="Y493" s="9"/>
      <c r="Z493" s="9" t="s">
        <v>5403</v>
      </c>
      <c r="AA493" s="9" t="s">
        <v>5404</v>
      </c>
      <c r="AB493" s="9"/>
      <c r="AC493" s="9"/>
      <c r="AD493" s="9" t="s">
        <v>1721</v>
      </c>
      <c r="AE493" s="9" t="s">
        <v>1712</v>
      </c>
      <c r="AF493" s="9" t="s">
        <v>5405</v>
      </c>
      <c r="AG493" s="37"/>
      <c r="AH493" s="37"/>
      <c r="AI493" s="9"/>
      <c r="AJ493" s="9"/>
      <c r="AK493" s="9"/>
      <c r="AL493" s="9"/>
      <c r="AM493" s="9" t="s">
        <v>2631</v>
      </c>
      <c r="AN493" s="9"/>
      <c r="AO493" s="9" t="s">
        <v>2633</v>
      </c>
      <c r="AP493" s="9"/>
      <c r="AQ493" s="9"/>
      <c r="AR493" s="9" t="s">
        <v>2942</v>
      </c>
      <c r="AS493" s="9"/>
      <c r="AT493" s="9"/>
      <c r="AU493" s="9"/>
      <c r="AV493" s="9"/>
      <c r="AW493" s="9"/>
      <c r="AX493" s="9"/>
      <c r="AY493" s="9"/>
      <c r="AZ493" s="9"/>
      <c r="BA493" s="9"/>
      <c r="BB493" s="9"/>
      <c r="BC493" s="9"/>
      <c r="BD493" s="9"/>
    </row>
    <row r="494" ht="15.75" customHeight="1">
      <c r="A494" s="9" t="s">
        <v>80</v>
      </c>
      <c r="B494" s="9" t="s">
        <v>81</v>
      </c>
      <c r="C494" s="9"/>
      <c r="D494" s="9"/>
      <c r="E494" s="9"/>
      <c r="F494" s="9"/>
      <c r="G494" s="9"/>
      <c r="H494" s="9"/>
      <c r="I494" s="9"/>
      <c r="J494" s="9"/>
      <c r="K494" s="9"/>
      <c r="L494" s="9"/>
      <c r="M494" s="9"/>
      <c r="N494" s="9"/>
      <c r="O494" s="9"/>
      <c r="P494" s="9"/>
      <c r="Q494" s="9"/>
      <c r="R494" s="9"/>
      <c r="S494" s="9" t="s">
        <v>5414</v>
      </c>
      <c r="T494" s="9"/>
      <c r="U494" s="9" t="s">
        <v>85</v>
      </c>
      <c r="V494" s="9" t="s">
        <v>5415</v>
      </c>
      <c r="W494" s="9" t="s">
        <v>560</v>
      </c>
      <c r="X494" s="9" t="s">
        <v>5416</v>
      </c>
      <c r="Y494" s="9" t="s">
        <v>5417</v>
      </c>
      <c r="Z494" s="9"/>
      <c r="AA494" s="9" t="s">
        <v>5418</v>
      </c>
      <c r="AB494" s="9"/>
      <c r="AC494" s="9"/>
      <c r="AD494" s="9" t="s">
        <v>451</v>
      </c>
      <c r="AE494" s="9" t="s">
        <v>80</v>
      </c>
      <c r="AF494" s="9" t="s">
        <v>5419</v>
      </c>
      <c r="AG494" s="37"/>
      <c r="AH494" s="37"/>
      <c r="AI494" s="9"/>
      <c r="AJ494" s="9"/>
      <c r="AK494" s="9"/>
      <c r="AL494" s="9"/>
      <c r="AM494" s="9" t="s">
        <v>2631</v>
      </c>
      <c r="AN494" s="9"/>
      <c r="AO494" s="9" t="s">
        <v>2633</v>
      </c>
      <c r="AP494" s="9"/>
      <c r="AQ494" s="9"/>
      <c r="AR494" s="9" t="s">
        <v>2942</v>
      </c>
      <c r="AS494" s="9"/>
      <c r="AT494" s="9"/>
      <c r="AU494" s="9"/>
      <c r="AV494" s="9"/>
      <c r="AW494" s="9"/>
      <c r="AX494" s="9"/>
      <c r="AY494" s="9"/>
      <c r="AZ494" s="9"/>
      <c r="BA494" s="9"/>
      <c r="BB494" s="9"/>
      <c r="BC494" s="9"/>
      <c r="BD494" s="9"/>
    </row>
    <row r="495" ht="15.75" customHeight="1">
      <c r="A495" s="9" t="s">
        <v>261</v>
      </c>
      <c r="B495" s="9" t="s">
        <v>81</v>
      </c>
      <c r="C495" s="9"/>
      <c r="D495" s="9"/>
      <c r="E495" s="9"/>
      <c r="F495" s="9"/>
      <c r="G495" s="9"/>
      <c r="H495" s="9"/>
      <c r="I495" s="9"/>
      <c r="J495" s="9"/>
      <c r="K495" s="9"/>
      <c r="L495" s="9"/>
      <c r="M495" s="9"/>
      <c r="N495" s="9"/>
      <c r="O495" s="9"/>
      <c r="P495" s="9"/>
      <c r="Q495" s="9"/>
      <c r="R495" s="9"/>
      <c r="S495" s="9"/>
      <c r="T495" s="9"/>
      <c r="U495" s="9" t="s">
        <v>85</v>
      </c>
      <c r="V495" s="9" t="s">
        <v>5422</v>
      </c>
      <c r="W495" s="9" t="s">
        <v>2931</v>
      </c>
      <c r="X495" s="9" t="s">
        <v>5423</v>
      </c>
      <c r="Y495" s="9" t="s">
        <v>5424</v>
      </c>
      <c r="Z495" s="9" t="s">
        <v>5425</v>
      </c>
      <c r="AA495" s="9" t="s">
        <v>5432</v>
      </c>
      <c r="AB495" s="9"/>
      <c r="AC495" s="9"/>
      <c r="AD495" s="9" t="s">
        <v>5433</v>
      </c>
      <c r="AE495" s="9" t="s">
        <v>261</v>
      </c>
      <c r="AF495" s="9" t="s">
        <v>5434</v>
      </c>
      <c r="AG495" s="37"/>
      <c r="AH495" s="37"/>
      <c r="AI495" s="9"/>
      <c r="AJ495" s="9"/>
      <c r="AK495" s="9"/>
      <c r="AL495" s="9"/>
      <c r="AM495" s="9" t="s">
        <v>2631</v>
      </c>
      <c r="AN495" s="9"/>
      <c r="AO495" s="9" t="s">
        <v>2633</v>
      </c>
      <c r="AP495" s="9"/>
      <c r="AQ495" s="9"/>
      <c r="AR495" s="9" t="s">
        <v>2942</v>
      </c>
      <c r="AS495" s="9" t="s">
        <v>5435</v>
      </c>
      <c r="AT495" s="9"/>
      <c r="AU495" s="9"/>
      <c r="AV495" s="9"/>
      <c r="AW495" s="9"/>
      <c r="AX495" s="9"/>
      <c r="AY495" s="9"/>
      <c r="AZ495" s="9"/>
      <c r="BA495" s="9"/>
      <c r="BB495" s="9"/>
      <c r="BC495" s="9"/>
      <c r="BD495" s="9"/>
    </row>
    <row r="496" ht="15.75" customHeight="1">
      <c r="A496" s="9" t="s">
        <v>280</v>
      </c>
      <c r="B496" s="9" t="s">
        <v>81</v>
      </c>
      <c r="C496" s="9"/>
      <c r="D496" s="9"/>
      <c r="E496" s="9"/>
      <c r="F496" s="9"/>
      <c r="G496" s="9"/>
      <c r="H496" s="9"/>
      <c r="I496" s="9"/>
      <c r="J496" s="9"/>
      <c r="K496" s="9"/>
      <c r="L496" s="9"/>
      <c r="M496" s="9"/>
      <c r="N496" s="9"/>
      <c r="O496" s="9"/>
      <c r="P496" s="9"/>
      <c r="Q496" s="9"/>
      <c r="R496" s="9"/>
      <c r="S496" s="9"/>
      <c r="T496" s="9"/>
      <c r="U496" s="9" t="s">
        <v>85</v>
      </c>
      <c r="V496" s="9" t="s">
        <v>5438</v>
      </c>
      <c r="W496" s="9" t="s">
        <v>2931</v>
      </c>
      <c r="X496" s="9" t="s">
        <v>5439</v>
      </c>
      <c r="Y496" s="9" t="s">
        <v>5440</v>
      </c>
      <c r="Z496" s="9" t="s">
        <v>5441</v>
      </c>
      <c r="AA496" s="9" t="s">
        <v>5443</v>
      </c>
      <c r="AB496" s="9"/>
      <c r="AC496" s="9"/>
      <c r="AD496" s="9" t="s">
        <v>5444</v>
      </c>
      <c r="AE496" s="9" t="s">
        <v>280</v>
      </c>
      <c r="AF496" s="9" t="s">
        <v>5447</v>
      </c>
      <c r="AG496" s="37"/>
      <c r="AH496" s="37"/>
      <c r="AI496" s="9"/>
      <c r="AJ496" s="9"/>
      <c r="AK496" s="9"/>
      <c r="AL496" s="9"/>
      <c r="AM496" s="9" t="s">
        <v>2631</v>
      </c>
      <c r="AN496" s="9"/>
      <c r="AO496" s="9" t="s">
        <v>2633</v>
      </c>
      <c r="AP496" s="9"/>
      <c r="AQ496" s="9"/>
      <c r="AR496" s="9" t="s">
        <v>2942</v>
      </c>
      <c r="AS496" s="9" t="s">
        <v>5435</v>
      </c>
      <c r="AT496" s="9"/>
      <c r="AU496" s="9"/>
      <c r="AV496" s="9"/>
      <c r="AW496" s="9"/>
      <c r="AX496" s="9"/>
      <c r="AY496" s="9"/>
      <c r="AZ496" s="9"/>
      <c r="BA496" s="9"/>
      <c r="BB496" s="9"/>
      <c r="BC496" s="9"/>
      <c r="BD496" s="9"/>
    </row>
    <row r="497" ht="15.75" customHeight="1">
      <c r="A497" s="9" t="s">
        <v>512</v>
      </c>
      <c r="B497" s="9" t="s">
        <v>81</v>
      </c>
      <c r="C497" s="9"/>
      <c r="D497" s="9"/>
      <c r="E497" s="9"/>
      <c r="F497" s="9"/>
      <c r="G497" s="9"/>
      <c r="H497" s="9"/>
      <c r="I497" s="9"/>
      <c r="J497" s="9"/>
      <c r="K497" s="9"/>
      <c r="L497" s="9"/>
      <c r="M497" s="9"/>
      <c r="N497" s="9"/>
      <c r="O497" s="9"/>
      <c r="P497" s="9"/>
      <c r="Q497" s="9"/>
      <c r="R497" s="9"/>
      <c r="S497" s="9"/>
      <c r="T497" s="9"/>
      <c r="U497" s="9" t="s">
        <v>85</v>
      </c>
      <c r="V497" s="9" t="s">
        <v>5448</v>
      </c>
      <c r="W497" s="9" t="s">
        <v>5449</v>
      </c>
      <c r="X497" s="9" t="s">
        <v>5450</v>
      </c>
      <c r="Y497" s="9"/>
      <c r="Z497" s="9"/>
      <c r="AA497" s="9" t="s">
        <v>5451</v>
      </c>
      <c r="AB497" s="9"/>
      <c r="AC497" s="9" t="s">
        <v>5452</v>
      </c>
      <c r="AD497" s="9" t="s">
        <v>519</v>
      </c>
      <c r="AE497" s="9" t="s">
        <v>512</v>
      </c>
      <c r="AF497" s="9" t="s">
        <v>4787</v>
      </c>
      <c r="AG497" s="37"/>
      <c r="AH497" s="37"/>
      <c r="AI497" s="9"/>
      <c r="AJ497" s="9"/>
      <c r="AK497" s="9"/>
      <c r="AL497" s="9"/>
      <c r="AM497" s="9" t="s">
        <v>2631</v>
      </c>
      <c r="AN497" s="9"/>
      <c r="AO497" s="9" t="s">
        <v>2633</v>
      </c>
      <c r="AP497" s="9"/>
      <c r="AQ497" s="9"/>
      <c r="AR497" s="9" t="s">
        <v>2942</v>
      </c>
      <c r="AS497" s="9"/>
      <c r="AT497" s="9"/>
      <c r="AU497" s="9"/>
      <c r="AV497" s="9"/>
      <c r="AW497" s="9"/>
      <c r="AX497" s="9"/>
      <c r="AY497" s="9"/>
      <c r="AZ497" s="9"/>
      <c r="BA497" s="9"/>
      <c r="BB497" s="9"/>
      <c r="BC497" s="9"/>
      <c r="BD497" s="9"/>
    </row>
    <row r="498" ht="15.75" customHeight="1">
      <c r="A498" s="9" t="s">
        <v>217</v>
      </c>
      <c r="B498" s="9" t="s">
        <v>81</v>
      </c>
      <c r="C498" s="9"/>
      <c r="D498" s="9"/>
      <c r="E498" s="9"/>
      <c r="F498" s="9"/>
      <c r="G498" s="9"/>
      <c r="H498" s="9"/>
      <c r="I498" s="9"/>
      <c r="J498" s="9"/>
      <c r="K498" s="9"/>
      <c r="L498" s="9"/>
      <c r="M498" s="9"/>
      <c r="N498" s="9"/>
      <c r="O498" s="9"/>
      <c r="P498" s="9"/>
      <c r="Q498" s="9"/>
      <c r="R498" s="9"/>
      <c r="S498" s="9"/>
      <c r="T498" s="9"/>
      <c r="U498" s="9" t="s">
        <v>85</v>
      </c>
      <c r="V498" s="9" t="s">
        <v>5458</v>
      </c>
      <c r="W498" s="9" t="s">
        <v>2931</v>
      </c>
      <c r="X498" s="9" t="s">
        <v>5459</v>
      </c>
      <c r="Y498" s="9" t="s">
        <v>5460</v>
      </c>
      <c r="Z498" s="9"/>
      <c r="AA498" s="9" t="s">
        <v>5461</v>
      </c>
      <c r="AB498" s="9"/>
      <c r="AC498" s="9"/>
      <c r="AD498" s="9" t="s">
        <v>5462</v>
      </c>
      <c r="AE498" s="9" t="s">
        <v>217</v>
      </c>
      <c r="AF498" s="9" t="s">
        <v>5463</v>
      </c>
      <c r="AG498" s="37"/>
      <c r="AH498" s="37"/>
      <c r="AI498" s="9"/>
      <c r="AJ498" s="9"/>
      <c r="AK498" s="9"/>
      <c r="AL498" s="9"/>
      <c r="AM498" s="9" t="s">
        <v>2631</v>
      </c>
      <c r="AN498" s="9"/>
      <c r="AO498" s="9" t="s">
        <v>2633</v>
      </c>
      <c r="AP498" s="9"/>
      <c r="AQ498" s="9"/>
      <c r="AR498" s="9" t="s">
        <v>5466</v>
      </c>
      <c r="AS498" s="9" t="s">
        <v>5467</v>
      </c>
      <c r="AT498" s="9"/>
      <c r="AU498" s="9"/>
      <c r="AV498" s="9"/>
      <c r="AW498" s="9"/>
      <c r="AX498" s="9"/>
      <c r="AY498" s="9"/>
      <c r="AZ498" s="9"/>
      <c r="BA498" s="9"/>
      <c r="BB498" s="9"/>
      <c r="BC498" s="9"/>
      <c r="BD498" s="9"/>
    </row>
    <row r="499" ht="15.75" customHeight="1">
      <c r="A499" s="9" t="s">
        <v>560</v>
      </c>
      <c r="B499" s="9" t="s">
        <v>81</v>
      </c>
      <c r="C499" s="9"/>
      <c r="D499" s="9"/>
      <c r="E499" s="9"/>
      <c r="F499" s="9"/>
      <c r="G499" s="9"/>
      <c r="H499" s="9"/>
      <c r="I499" s="9"/>
      <c r="J499" s="9"/>
      <c r="K499" s="9"/>
      <c r="L499" s="9"/>
      <c r="M499" s="9"/>
      <c r="N499" s="9"/>
      <c r="O499" s="9"/>
      <c r="P499" s="9"/>
      <c r="Q499" s="9"/>
      <c r="R499" s="9"/>
      <c r="S499" s="9"/>
      <c r="T499" s="9"/>
      <c r="U499" s="9" t="s">
        <v>85</v>
      </c>
      <c r="V499" s="9" t="s">
        <v>5468</v>
      </c>
      <c r="W499" s="9" t="s">
        <v>560</v>
      </c>
      <c r="X499" s="9" t="s">
        <v>5469</v>
      </c>
      <c r="Y499" s="9" t="s">
        <v>5470</v>
      </c>
      <c r="Z499" s="9" t="s">
        <v>5471</v>
      </c>
      <c r="AA499" s="9" t="s">
        <v>5472</v>
      </c>
      <c r="AB499" s="9"/>
      <c r="AC499" s="9"/>
      <c r="AD499" s="9" t="s">
        <v>567</v>
      </c>
      <c r="AE499" s="9" t="s">
        <v>560</v>
      </c>
      <c r="AF499" s="9" t="s">
        <v>5473</v>
      </c>
      <c r="AG499" s="37"/>
      <c r="AH499" s="37"/>
      <c r="AI499" s="9"/>
      <c r="AJ499" s="9"/>
      <c r="AK499" s="9"/>
      <c r="AL499" s="9"/>
      <c r="AM499" s="9" t="s">
        <v>2631</v>
      </c>
      <c r="AN499" s="9"/>
      <c r="AO499" s="9" t="s">
        <v>2633</v>
      </c>
      <c r="AP499" s="9"/>
      <c r="AQ499" s="9"/>
      <c r="AR499" s="9" t="s">
        <v>2942</v>
      </c>
      <c r="AS499" s="9"/>
      <c r="AT499" s="9"/>
      <c r="AU499" s="9"/>
      <c r="AV499" s="9"/>
      <c r="AW499" s="9"/>
      <c r="AX499" s="9"/>
      <c r="AY499" s="9"/>
      <c r="AZ499" s="9"/>
      <c r="BA499" s="9"/>
      <c r="BB499" s="9"/>
      <c r="BC499" s="9"/>
      <c r="BD499" s="9"/>
    </row>
    <row r="500" ht="15.75" customHeight="1">
      <c r="A500" s="9" t="s">
        <v>512</v>
      </c>
      <c r="B500" s="9" t="s">
        <v>81</v>
      </c>
      <c r="C500" s="9"/>
      <c r="D500" s="9"/>
      <c r="E500" s="9"/>
      <c r="F500" s="9"/>
      <c r="G500" s="9"/>
      <c r="H500" s="9"/>
      <c r="I500" s="9"/>
      <c r="J500" s="9"/>
      <c r="K500" s="9"/>
      <c r="L500" s="9"/>
      <c r="M500" s="9"/>
      <c r="N500" s="9"/>
      <c r="O500" s="9"/>
      <c r="P500" s="9"/>
      <c r="Q500" s="9"/>
      <c r="R500" s="9"/>
      <c r="S500" s="9"/>
      <c r="T500" s="9"/>
      <c r="U500" s="9" t="s">
        <v>85</v>
      </c>
      <c r="V500" s="9" t="s">
        <v>5479</v>
      </c>
      <c r="W500" s="9" t="s">
        <v>5362</v>
      </c>
      <c r="X500" s="9" t="s">
        <v>5480</v>
      </c>
      <c r="Y500" s="9" t="s">
        <v>5482</v>
      </c>
      <c r="Z500" s="9"/>
      <c r="AA500" s="9" t="s">
        <v>5484</v>
      </c>
      <c r="AB500" s="9"/>
      <c r="AC500" s="9"/>
      <c r="AD500" s="9" t="s">
        <v>5485</v>
      </c>
      <c r="AE500" s="9" t="s">
        <v>512</v>
      </c>
      <c r="AF500" s="9" t="s">
        <v>5486</v>
      </c>
      <c r="AG500" s="37"/>
      <c r="AH500" s="37"/>
      <c r="AI500" s="9"/>
      <c r="AJ500" s="9"/>
      <c r="AK500" s="9"/>
      <c r="AL500" s="9"/>
      <c r="AM500" s="9" t="s">
        <v>2631</v>
      </c>
      <c r="AN500" s="9"/>
      <c r="AO500" s="9" t="s">
        <v>2633</v>
      </c>
      <c r="AP500" s="9"/>
      <c r="AQ500" s="9"/>
      <c r="AR500" s="9" t="s">
        <v>5466</v>
      </c>
      <c r="AS500" s="9" t="s">
        <v>5488</v>
      </c>
      <c r="AT500" s="9"/>
      <c r="AU500" s="9"/>
      <c r="AV500" s="9"/>
      <c r="AW500" s="9"/>
      <c r="AX500" s="9"/>
      <c r="AY500" s="9"/>
      <c r="AZ500" s="9"/>
      <c r="BA500" s="9"/>
      <c r="BB500" s="9"/>
      <c r="BC500" s="9"/>
      <c r="BD500" s="9"/>
    </row>
    <row r="501" ht="15.75" customHeight="1">
      <c r="A501" s="9"/>
      <c r="B501" s="9" t="s">
        <v>81</v>
      </c>
      <c r="C501" s="9"/>
      <c r="D501" s="9"/>
      <c r="E501" s="9"/>
      <c r="F501" s="9"/>
      <c r="G501" s="9"/>
      <c r="H501" s="9"/>
      <c r="I501" s="9"/>
      <c r="J501" s="9"/>
      <c r="K501" s="9"/>
      <c r="L501" s="9"/>
      <c r="M501" s="9"/>
      <c r="N501" s="9"/>
      <c r="O501" s="9"/>
      <c r="P501" s="9"/>
      <c r="Q501" s="9"/>
      <c r="R501" s="9"/>
      <c r="S501" s="9"/>
      <c r="T501" s="9"/>
      <c r="U501" s="9" t="s">
        <v>85</v>
      </c>
      <c r="V501" s="9" t="s">
        <v>5492</v>
      </c>
      <c r="W501" s="9" t="s">
        <v>5493</v>
      </c>
      <c r="X501" s="9"/>
      <c r="Y501" s="9"/>
      <c r="Z501" s="9"/>
      <c r="AA501" s="9"/>
      <c r="AB501" s="9"/>
      <c r="AC501" s="9"/>
      <c r="AD501" s="9"/>
      <c r="AE501" s="9"/>
      <c r="AF501" s="37"/>
      <c r="AG501" s="37"/>
      <c r="AH501" s="37"/>
      <c r="AI501" s="9"/>
      <c r="AJ501" s="9"/>
      <c r="AK501" s="9"/>
      <c r="AL501" s="9"/>
      <c r="AM501" s="9" t="s">
        <v>2631</v>
      </c>
      <c r="AN501" s="9"/>
      <c r="AO501" s="9" t="s">
        <v>2633</v>
      </c>
      <c r="AP501" s="9"/>
      <c r="AQ501" s="9"/>
      <c r="AR501" s="9" t="s">
        <v>2942</v>
      </c>
      <c r="AS501" s="9"/>
      <c r="AT501" s="9"/>
      <c r="AU501" s="9"/>
      <c r="AV501" s="9"/>
      <c r="AW501" s="9"/>
      <c r="AX501" s="9"/>
      <c r="AY501" s="9"/>
      <c r="AZ501" s="9"/>
      <c r="BA501" s="9"/>
      <c r="BB501" s="9"/>
      <c r="BC501" s="9"/>
      <c r="BD501" s="9"/>
    </row>
    <row r="502" ht="15.75" customHeight="1">
      <c r="A502" s="9"/>
      <c r="B502" s="9" t="s">
        <v>81</v>
      </c>
      <c r="C502" s="9"/>
      <c r="D502" s="9"/>
      <c r="E502" s="9"/>
      <c r="F502" s="9"/>
      <c r="G502" s="9"/>
      <c r="H502" s="9"/>
      <c r="I502" s="9"/>
      <c r="J502" s="9"/>
      <c r="K502" s="9"/>
      <c r="L502" s="9"/>
      <c r="M502" s="9"/>
      <c r="N502" s="9"/>
      <c r="O502" s="9"/>
      <c r="P502" s="9"/>
      <c r="Q502" s="9"/>
      <c r="R502" s="9"/>
      <c r="S502" s="9" t="s">
        <v>5498</v>
      </c>
      <c r="T502" s="9"/>
      <c r="U502" s="9" t="s">
        <v>85</v>
      </c>
      <c r="V502" s="9" t="s">
        <v>5499</v>
      </c>
      <c r="W502" s="9" t="s">
        <v>2931</v>
      </c>
      <c r="X502" s="9"/>
      <c r="Y502" s="9"/>
      <c r="Z502" s="9"/>
      <c r="AA502" s="9"/>
      <c r="AB502" s="9"/>
      <c r="AC502" s="9"/>
      <c r="AD502" s="9"/>
      <c r="AE502" s="9"/>
      <c r="AF502" s="37"/>
      <c r="AG502" s="37"/>
      <c r="AH502" s="37"/>
      <c r="AI502" s="9"/>
      <c r="AJ502" s="9"/>
      <c r="AK502" s="9"/>
      <c r="AL502" s="9"/>
      <c r="AM502" s="9" t="s">
        <v>2631</v>
      </c>
      <c r="AN502" s="9"/>
      <c r="AO502" s="9" t="s">
        <v>2633</v>
      </c>
      <c r="AP502" s="9"/>
      <c r="AQ502" s="9"/>
      <c r="AR502" s="9" t="s">
        <v>2942</v>
      </c>
      <c r="AS502" s="9" t="s">
        <v>4341</v>
      </c>
      <c r="AT502" s="9"/>
      <c r="AU502" s="9"/>
      <c r="AV502" s="9"/>
      <c r="AW502" s="9"/>
      <c r="AX502" s="9"/>
      <c r="AY502" s="9"/>
      <c r="AZ502" s="9"/>
      <c r="BA502" s="9"/>
      <c r="BB502" s="9"/>
      <c r="BC502" s="9"/>
      <c r="BD502" s="9"/>
    </row>
    <row r="503" ht="15.75" customHeight="1">
      <c r="A503" s="9" t="s">
        <v>803</v>
      </c>
      <c r="B503" s="9" t="s">
        <v>81</v>
      </c>
      <c r="C503" s="9"/>
      <c r="D503" s="9"/>
      <c r="E503" s="9"/>
      <c r="F503" s="9"/>
      <c r="G503" s="9"/>
      <c r="H503" s="9"/>
      <c r="I503" s="9"/>
      <c r="J503" s="9"/>
      <c r="K503" s="9"/>
      <c r="L503" s="9"/>
      <c r="M503" s="9"/>
      <c r="N503" s="9"/>
      <c r="O503" s="9"/>
      <c r="P503" s="9"/>
      <c r="Q503" s="9"/>
      <c r="R503" s="9"/>
      <c r="S503" s="9"/>
      <c r="T503" s="9"/>
      <c r="U503" s="9" t="s">
        <v>85</v>
      </c>
      <c r="V503" s="9" t="s">
        <v>5503</v>
      </c>
      <c r="W503" s="9" t="s">
        <v>2931</v>
      </c>
      <c r="X503" s="9" t="s">
        <v>5505</v>
      </c>
      <c r="Y503" s="9"/>
      <c r="Z503" s="9" t="s">
        <v>5507</v>
      </c>
      <c r="AA503" s="9" t="s">
        <v>5509</v>
      </c>
      <c r="AB503" s="9"/>
      <c r="AC503" s="9"/>
      <c r="AD503" s="9" t="s">
        <v>5510</v>
      </c>
      <c r="AE503" s="9" t="s">
        <v>803</v>
      </c>
      <c r="AF503" s="9" t="s">
        <v>5511</v>
      </c>
      <c r="AG503" s="37"/>
      <c r="AH503" s="37"/>
      <c r="AI503" s="9"/>
      <c r="AJ503" s="9"/>
      <c r="AK503" s="9"/>
      <c r="AL503" s="9"/>
      <c r="AM503" s="9" t="s">
        <v>2631</v>
      </c>
      <c r="AN503" s="9"/>
      <c r="AO503" s="9" t="s">
        <v>2633</v>
      </c>
      <c r="AP503" s="9"/>
      <c r="AQ503" s="9"/>
      <c r="AR503" s="9" t="s">
        <v>2942</v>
      </c>
      <c r="AS503" s="9" t="s">
        <v>4341</v>
      </c>
      <c r="AT503" s="9"/>
      <c r="AU503" s="9"/>
      <c r="AV503" s="9"/>
      <c r="AW503" s="9"/>
      <c r="AX503" s="9"/>
      <c r="AY503" s="9"/>
      <c r="AZ503" s="9"/>
      <c r="BA503" s="9"/>
      <c r="BB503" s="9"/>
      <c r="BC503" s="9"/>
      <c r="BD503" s="9"/>
    </row>
    <row r="504" ht="15.75" customHeight="1">
      <c r="A504" s="9" t="s">
        <v>1801</v>
      </c>
      <c r="B504" s="9" t="s">
        <v>81</v>
      </c>
      <c r="C504" s="9"/>
      <c r="D504" s="9"/>
      <c r="E504" s="9"/>
      <c r="F504" s="9"/>
      <c r="G504" s="9"/>
      <c r="H504" s="9"/>
      <c r="I504" s="9"/>
      <c r="J504" s="9"/>
      <c r="K504" s="9"/>
      <c r="L504" s="9"/>
      <c r="M504" s="9"/>
      <c r="N504" s="9"/>
      <c r="O504" s="9"/>
      <c r="P504" s="9"/>
      <c r="Q504" s="9"/>
      <c r="R504" s="9"/>
      <c r="S504" s="9"/>
      <c r="T504" s="9"/>
      <c r="U504" s="9" t="s">
        <v>85</v>
      </c>
      <c r="V504" s="9" t="s">
        <v>5520</v>
      </c>
      <c r="W504" s="9" t="s">
        <v>560</v>
      </c>
      <c r="X504" s="9" t="s">
        <v>5522</v>
      </c>
      <c r="Y504" s="9"/>
      <c r="Z504" s="9" t="s">
        <v>5523</v>
      </c>
      <c r="AA504" s="9" t="s">
        <v>5524</v>
      </c>
      <c r="AB504" s="9"/>
      <c r="AC504" s="9"/>
      <c r="AD504" s="9" t="s">
        <v>5525</v>
      </c>
      <c r="AE504" s="9" t="s">
        <v>1801</v>
      </c>
      <c r="AF504" s="9" t="s">
        <v>5526</v>
      </c>
      <c r="AG504" s="37"/>
      <c r="AH504" s="37"/>
      <c r="AI504" s="9"/>
      <c r="AJ504" s="9"/>
      <c r="AK504" s="9"/>
      <c r="AL504" s="9"/>
      <c r="AM504" s="9" t="s">
        <v>2631</v>
      </c>
      <c r="AN504" s="9"/>
      <c r="AO504" s="9" t="s">
        <v>2633</v>
      </c>
      <c r="AP504" s="9"/>
      <c r="AQ504" s="9"/>
      <c r="AR504" s="9" t="s">
        <v>2942</v>
      </c>
      <c r="AS504" s="9"/>
      <c r="AT504" s="9"/>
      <c r="AU504" s="9"/>
      <c r="AV504" s="9"/>
      <c r="AW504" s="9"/>
      <c r="AX504" s="9"/>
      <c r="AY504" s="9"/>
      <c r="AZ504" s="9"/>
      <c r="BA504" s="9"/>
      <c r="BB504" s="9"/>
      <c r="BC504" s="9"/>
      <c r="BD504" s="9"/>
    </row>
    <row r="505" ht="15.75" customHeight="1">
      <c r="A505" s="9" t="s">
        <v>230</v>
      </c>
      <c r="B505" s="9" t="s">
        <v>81</v>
      </c>
      <c r="C505" s="9"/>
      <c r="D505" s="9"/>
      <c r="E505" s="9"/>
      <c r="F505" s="9"/>
      <c r="G505" s="9"/>
      <c r="H505" s="9"/>
      <c r="I505" s="9"/>
      <c r="J505" s="9"/>
      <c r="K505" s="9"/>
      <c r="L505" s="9"/>
      <c r="M505" s="9"/>
      <c r="N505" s="9"/>
      <c r="O505" s="9"/>
      <c r="P505" s="9"/>
      <c r="Q505" s="9"/>
      <c r="R505" s="9"/>
      <c r="S505" s="9"/>
      <c r="T505" s="9"/>
      <c r="U505" s="9" t="s">
        <v>85</v>
      </c>
      <c r="V505" s="9" t="s">
        <v>5528</v>
      </c>
      <c r="W505" s="9" t="s">
        <v>2931</v>
      </c>
      <c r="X505" s="9" t="s">
        <v>5529</v>
      </c>
      <c r="Y505" s="9" t="s">
        <v>5530</v>
      </c>
      <c r="Z505" s="9" t="s">
        <v>5531</v>
      </c>
      <c r="AA505" s="9" t="s">
        <v>5532</v>
      </c>
      <c r="AB505" s="9"/>
      <c r="AC505" s="9"/>
      <c r="AD505" s="9" t="s">
        <v>242</v>
      </c>
      <c r="AE505" s="9" t="s">
        <v>230</v>
      </c>
      <c r="AF505" s="9" t="s">
        <v>5533</v>
      </c>
      <c r="AG505" s="37"/>
      <c r="AH505" s="37"/>
      <c r="AI505" s="9"/>
      <c r="AJ505" s="9"/>
      <c r="AK505" s="9"/>
      <c r="AL505" s="9"/>
      <c r="AM505" s="9" t="s">
        <v>2631</v>
      </c>
      <c r="AN505" s="9"/>
      <c r="AO505" s="9" t="s">
        <v>2633</v>
      </c>
      <c r="AP505" s="9"/>
      <c r="AQ505" s="9"/>
      <c r="AR505" s="9" t="s">
        <v>2942</v>
      </c>
      <c r="AS505" s="9" t="s">
        <v>4341</v>
      </c>
      <c r="AT505" s="9"/>
      <c r="AU505" s="9"/>
      <c r="AV505" s="9"/>
      <c r="AW505" s="9"/>
      <c r="AX505" s="9"/>
      <c r="AY505" s="9"/>
      <c r="AZ505" s="9"/>
      <c r="BA505" s="9"/>
      <c r="BB505" s="9"/>
      <c r="BC505" s="9"/>
      <c r="BD505" s="9"/>
    </row>
    <row r="506" ht="15.75" customHeight="1">
      <c r="A506" s="9" t="s">
        <v>337</v>
      </c>
      <c r="B506" s="9" t="s">
        <v>81</v>
      </c>
      <c r="C506" s="9"/>
      <c r="D506" s="9"/>
      <c r="E506" s="9"/>
      <c r="F506" s="9"/>
      <c r="G506" s="9"/>
      <c r="H506" s="9"/>
      <c r="I506" s="9"/>
      <c r="J506" s="9"/>
      <c r="K506" s="9"/>
      <c r="L506" s="9"/>
      <c r="M506" s="9"/>
      <c r="N506" s="9"/>
      <c r="O506" s="9"/>
      <c r="P506" s="9"/>
      <c r="Q506" s="9"/>
      <c r="R506" s="9"/>
      <c r="S506" s="9"/>
      <c r="T506" s="9"/>
      <c r="U506" s="9" t="s">
        <v>85</v>
      </c>
      <c r="V506" s="9" t="s">
        <v>4381</v>
      </c>
      <c r="W506" s="9" t="s">
        <v>560</v>
      </c>
      <c r="X506" s="9" t="s">
        <v>5536</v>
      </c>
      <c r="Y506" s="9" t="s">
        <v>5537</v>
      </c>
      <c r="Z506" s="9" t="s">
        <v>5538</v>
      </c>
      <c r="AA506" s="9" t="s">
        <v>5539</v>
      </c>
      <c r="AB506" s="9"/>
      <c r="AC506" s="9"/>
      <c r="AD506" s="9" t="s">
        <v>346</v>
      </c>
      <c r="AE506" s="9" t="s">
        <v>337</v>
      </c>
      <c r="AF506" s="9" t="s">
        <v>5546</v>
      </c>
      <c r="AG506" s="37"/>
      <c r="AH506" s="37"/>
      <c r="AI506" s="9"/>
      <c r="AJ506" s="9"/>
      <c r="AK506" s="9"/>
      <c r="AL506" s="9"/>
      <c r="AM506" s="9" t="s">
        <v>2631</v>
      </c>
      <c r="AN506" s="9"/>
      <c r="AO506" s="9" t="s">
        <v>2633</v>
      </c>
      <c r="AP506" s="9"/>
      <c r="AQ506" s="9"/>
      <c r="AR506" s="9" t="s">
        <v>2942</v>
      </c>
      <c r="AS506" s="9"/>
      <c r="AT506" s="9"/>
      <c r="AU506" s="9"/>
      <c r="AV506" s="9"/>
      <c r="AW506" s="9"/>
      <c r="AX506" s="9"/>
      <c r="AY506" s="9"/>
      <c r="AZ506" s="9"/>
      <c r="BA506" s="9"/>
      <c r="BB506" s="9"/>
      <c r="BC506" s="9"/>
      <c r="BD506" s="9"/>
    </row>
    <row r="507" ht="15.75" customHeight="1">
      <c r="A507" s="9" t="s">
        <v>80</v>
      </c>
      <c r="B507" s="9" t="s">
        <v>81</v>
      </c>
      <c r="C507" s="9"/>
      <c r="D507" s="9"/>
      <c r="E507" s="9"/>
      <c r="F507" s="9"/>
      <c r="G507" s="9"/>
      <c r="H507" s="9"/>
      <c r="I507" s="9"/>
      <c r="J507" s="9"/>
      <c r="K507" s="9"/>
      <c r="L507" s="9"/>
      <c r="M507" s="9"/>
      <c r="N507" s="9"/>
      <c r="O507" s="9"/>
      <c r="P507" s="9"/>
      <c r="Q507" s="9"/>
      <c r="R507" s="9"/>
      <c r="S507" s="9"/>
      <c r="T507" s="9"/>
      <c r="U507" s="9" t="s">
        <v>85</v>
      </c>
      <c r="V507" s="9" t="s">
        <v>5415</v>
      </c>
      <c r="W507" s="9" t="s">
        <v>2931</v>
      </c>
      <c r="X507" s="9" t="s">
        <v>5552</v>
      </c>
      <c r="Y507" s="9" t="s">
        <v>5417</v>
      </c>
      <c r="Z507" s="9"/>
      <c r="AA507" s="9" t="s">
        <v>5418</v>
      </c>
      <c r="AB507" s="9"/>
      <c r="AC507" s="9"/>
      <c r="AD507" s="9" t="s">
        <v>451</v>
      </c>
      <c r="AE507" s="9" t="s">
        <v>80</v>
      </c>
      <c r="AF507" s="9" t="s">
        <v>5419</v>
      </c>
      <c r="AG507" s="37"/>
      <c r="AH507" s="37"/>
      <c r="AI507" s="9"/>
      <c r="AJ507" s="9"/>
      <c r="AK507" s="9"/>
      <c r="AL507" s="9"/>
      <c r="AM507" s="9" t="s">
        <v>2631</v>
      </c>
      <c r="AN507" s="9"/>
      <c r="AO507" s="9" t="s">
        <v>2633</v>
      </c>
      <c r="AP507" s="9"/>
      <c r="AQ507" s="9"/>
      <c r="AR507" s="9" t="s">
        <v>5553</v>
      </c>
      <c r="AS507" s="9" t="s">
        <v>5555</v>
      </c>
      <c r="AT507" s="9"/>
      <c r="AU507" s="9"/>
      <c r="AV507" s="9"/>
      <c r="AW507" s="9"/>
      <c r="AX507" s="9"/>
      <c r="AY507" s="9"/>
      <c r="AZ507" s="9"/>
      <c r="BA507" s="9"/>
      <c r="BB507" s="9"/>
      <c r="BC507" s="9"/>
      <c r="BD507" s="9"/>
    </row>
    <row r="508" ht="15.75" customHeight="1">
      <c r="A508" s="9" t="s">
        <v>280</v>
      </c>
      <c r="B508" s="9" t="s">
        <v>81</v>
      </c>
      <c r="C508" s="9"/>
      <c r="D508" s="9"/>
      <c r="E508" s="9"/>
      <c r="F508" s="9"/>
      <c r="G508" s="9"/>
      <c r="H508" s="9"/>
      <c r="I508" s="9"/>
      <c r="J508" s="9"/>
      <c r="K508" s="9"/>
      <c r="L508" s="9"/>
      <c r="M508" s="9"/>
      <c r="N508" s="9"/>
      <c r="O508" s="9"/>
      <c r="P508" s="9"/>
      <c r="Q508" s="9"/>
      <c r="R508" s="9"/>
      <c r="S508" s="9"/>
      <c r="T508" s="9"/>
      <c r="U508" s="9" t="s">
        <v>85</v>
      </c>
      <c r="V508" s="9" t="s">
        <v>5557</v>
      </c>
      <c r="W508" s="9" t="s">
        <v>560</v>
      </c>
      <c r="X508" s="9" t="s">
        <v>5558</v>
      </c>
      <c r="Y508" s="9"/>
      <c r="Z508" s="9" t="s">
        <v>5559</v>
      </c>
      <c r="AA508" s="9" t="s">
        <v>5560</v>
      </c>
      <c r="AB508" s="9"/>
      <c r="AC508" s="9"/>
      <c r="AD508" s="9" t="s">
        <v>354</v>
      </c>
      <c r="AE508" s="9" t="s">
        <v>280</v>
      </c>
      <c r="AF508" s="9" t="s">
        <v>5561</v>
      </c>
      <c r="AG508" s="37"/>
      <c r="AH508" s="37"/>
      <c r="AI508" s="9"/>
      <c r="AJ508" s="9"/>
      <c r="AK508" s="9"/>
      <c r="AL508" s="9"/>
      <c r="AM508" s="9" t="s">
        <v>2631</v>
      </c>
      <c r="AN508" s="9"/>
      <c r="AO508" s="9" t="s">
        <v>2633</v>
      </c>
      <c r="AP508" s="9"/>
      <c r="AQ508" s="9" t="s">
        <v>5280</v>
      </c>
      <c r="AR508" s="9" t="s">
        <v>2942</v>
      </c>
      <c r="AS508" s="9"/>
      <c r="AT508" s="9"/>
      <c r="AU508" s="9"/>
      <c r="AV508" s="9"/>
      <c r="AW508" s="9"/>
      <c r="AX508" s="9"/>
      <c r="AY508" s="9"/>
      <c r="AZ508" s="9"/>
      <c r="BA508" s="9"/>
      <c r="BB508" s="9"/>
      <c r="BC508" s="9"/>
      <c r="BD508" s="9"/>
    </row>
    <row r="509" ht="15.75" customHeight="1">
      <c r="A509" s="9" t="s">
        <v>512</v>
      </c>
      <c r="B509" s="9" t="s">
        <v>81</v>
      </c>
      <c r="C509" s="9"/>
      <c r="D509" s="9"/>
      <c r="E509" s="9"/>
      <c r="F509" s="9"/>
      <c r="G509" s="9"/>
      <c r="H509" s="9"/>
      <c r="I509" s="9"/>
      <c r="J509" s="9"/>
      <c r="K509" s="9"/>
      <c r="L509" s="9"/>
      <c r="M509" s="9"/>
      <c r="N509" s="9"/>
      <c r="O509" s="9"/>
      <c r="P509" s="9"/>
      <c r="Q509" s="9"/>
      <c r="R509" s="9"/>
      <c r="S509" s="9"/>
      <c r="T509" s="9"/>
      <c r="U509" s="9" t="s">
        <v>85</v>
      </c>
      <c r="V509" s="9" t="s">
        <v>5448</v>
      </c>
      <c r="W509" s="9" t="s">
        <v>2931</v>
      </c>
      <c r="X509" s="9" t="s">
        <v>5568</v>
      </c>
      <c r="Y509" s="9"/>
      <c r="Z509" s="9"/>
      <c r="AA509" s="9" t="s">
        <v>5451</v>
      </c>
      <c r="AB509" s="9"/>
      <c r="AC509" s="9" t="s">
        <v>5569</v>
      </c>
      <c r="AD509" s="9" t="s">
        <v>519</v>
      </c>
      <c r="AE509" s="9" t="s">
        <v>512</v>
      </c>
      <c r="AF509" s="9" t="s">
        <v>4787</v>
      </c>
      <c r="AG509" s="37"/>
      <c r="AH509" s="37"/>
      <c r="AI509" s="9"/>
      <c r="AJ509" s="9"/>
      <c r="AK509" s="9"/>
      <c r="AL509" s="9"/>
      <c r="AM509" s="9" t="s">
        <v>2631</v>
      </c>
      <c r="AN509" s="9"/>
      <c r="AO509" s="9" t="s">
        <v>2633</v>
      </c>
      <c r="AP509" s="9"/>
      <c r="AQ509" s="9"/>
      <c r="AR509" s="9" t="s">
        <v>5553</v>
      </c>
      <c r="AS509" s="9" t="s">
        <v>5555</v>
      </c>
      <c r="AT509" s="9"/>
      <c r="AU509" s="9"/>
      <c r="AV509" s="9"/>
      <c r="AW509" s="9"/>
      <c r="AX509" s="9"/>
      <c r="AY509" s="9"/>
      <c r="AZ509" s="9"/>
      <c r="BA509" s="9"/>
      <c r="BB509" s="9"/>
      <c r="BC509" s="9"/>
      <c r="BD509" s="9"/>
    </row>
    <row r="510" ht="15.75" customHeight="1">
      <c r="A510" s="9" t="s">
        <v>521</v>
      </c>
      <c r="B510" s="9" t="s">
        <v>81</v>
      </c>
      <c r="C510" s="9"/>
      <c r="D510" s="9"/>
      <c r="E510" s="9"/>
      <c r="F510" s="9"/>
      <c r="G510" s="9"/>
      <c r="H510" s="9"/>
      <c r="I510" s="9"/>
      <c r="J510" s="9"/>
      <c r="K510" s="9"/>
      <c r="L510" s="9"/>
      <c r="M510" s="9"/>
      <c r="N510" s="9"/>
      <c r="O510" s="9"/>
      <c r="P510" s="9"/>
      <c r="Q510" s="9"/>
      <c r="R510" s="9"/>
      <c r="S510" s="9"/>
      <c r="T510" s="9"/>
      <c r="U510" s="9" t="s">
        <v>85</v>
      </c>
      <c r="V510" s="9" t="s">
        <v>5581</v>
      </c>
      <c r="W510" s="9" t="s">
        <v>560</v>
      </c>
      <c r="X510" s="9" t="s">
        <v>5583</v>
      </c>
      <c r="Y510" s="9"/>
      <c r="Z510" s="9" t="s">
        <v>5584</v>
      </c>
      <c r="AA510" s="9" t="s">
        <v>5585</v>
      </c>
      <c r="AB510" s="9"/>
      <c r="AC510" s="9"/>
      <c r="AD510" s="9" t="s">
        <v>1457</v>
      </c>
      <c r="AE510" s="9" t="s">
        <v>521</v>
      </c>
      <c r="AF510" s="9" t="s">
        <v>5587</v>
      </c>
      <c r="AG510" s="37"/>
      <c r="AH510" s="37"/>
      <c r="AI510" s="9"/>
      <c r="AJ510" s="9"/>
      <c r="AK510" s="9"/>
      <c r="AL510" s="9"/>
      <c r="AM510" s="9" t="s">
        <v>2631</v>
      </c>
      <c r="AN510" s="9"/>
      <c r="AO510" s="9" t="s">
        <v>2633</v>
      </c>
      <c r="AP510" s="9"/>
      <c r="AQ510" s="9"/>
      <c r="AR510" s="9" t="s">
        <v>2942</v>
      </c>
      <c r="AS510" s="9"/>
      <c r="AT510" s="9"/>
      <c r="AU510" s="9"/>
      <c r="AV510" s="9"/>
      <c r="AW510" s="9"/>
      <c r="AX510" s="9"/>
      <c r="AY510" s="9"/>
      <c r="AZ510" s="9"/>
      <c r="BA510" s="9"/>
      <c r="BB510" s="9"/>
      <c r="BC510" s="9"/>
      <c r="BD510" s="9"/>
    </row>
    <row r="511" ht="15.75" customHeight="1">
      <c r="A511" s="9"/>
      <c r="B511" s="9" t="s">
        <v>81</v>
      </c>
      <c r="C511" s="9"/>
      <c r="D511" s="9"/>
      <c r="E511" s="9"/>
      <c r="F511" s="9"/>
      <c r="G511" s="9"/>
      <c r="H511" s="9"/>
      <c r="I511" s="9"/>
      <c r="J511" s="9"/>
      <c r="K511" s="9"/>
      <c r="L511" s="9"/>
      <c r="M511" s="9"/>
      <c r="N511" s="9"/>
      <c r="O511" s="9"/>
      <c r="P511" s="9"/>
      <c r="Q511" s="9"/>
      <c r="R511" s="9"/>
      <c r="S511" s="9"/>
      <c r="T511" s="9"/>
      <c r="U511" s="9" t="s">
        <v>85</v>
      </c>
      <c r="V511" s="9" t="s">
        <v>5588</v>
      </c>
      <c r="W511" s="9" t="s">
        <v>2931</v>
      </c>
      <c r="X511" s="9" t="s">
        <v>5589</v>
      </c>
      <c r="Y511" s="9" t="s">
        <v>5590</v>
      </c>
      <c r="Z511" s="9" t="s">
        <v>5592</v>
      </c>
      <c r="AA511" s="9"/>
      <c r="AB511" s="9"/>
      <c r="AC511" s="9"/>
      <c r="AD511" s="9"/>
      <c r="AE511" s="9"/>
      <c r="AF511" s="37"/>
      <c r="AG511" s="37"/>
      <c r="AH511" s="37"/>
      <c r="AI511" s="9"/>
      <c r="AJ511" s="9"/>
      <c r="AK511" s="9"/>
      <c r="AL511" s="9"/>
      <c r="AM511" s="9" t="s">
        <v>2631</v>
      </c>
      <c r="AN511" s="9"/>
      <c r="AO511" s="9" t="s">
        <v>2633</v>
      </c>
      <c r="AP511" s="9"/>
      <c r="AQ511" s="9"/>
      <c r="AR511" s="9" t="s">
        <v>5553</v>
      </c>
      <c r="AS511" s="9" t="s">
        <v>5555</v>
      </c>
      <c r="AT511" s="9"/>
      <c r="AU511" s="9"/>
      <c r="AV511" s="9"/>
      <c r="AW511" s="9"/>
      <c r="AX511" s="9"/>
      <c r="AY511" s="9"/>
      <c r="AZ511" s="9"/>
      <c r="BA511" s="9"/>
      <c r="BB511" s="9"/>
      <c r="BC511" s="9"/>
      <c r="BD511" s="9"/>
    </row>
    <row r="512" ht="15.75" customHeight="1">
      <c r="A512" s="9" t="s">
        <v>1461</v>
      </c>
      <c r="B512" s="9" t="s">
        <v>81</v>
      </c>
      <c r="C512" s="9"/>
      <c r="D512" s="9"/>
      <c r="E512" s="9"/>
      <c r="F512" s="9"/>
      <c r="G512" s="9"/>
      <c r="H512" s="9"/>
      <c r="I512" s="9"/>
      <c r="J512" s="9"/>
      <c r="K512" s="9"/>
      <c r="L512" s="9"/>
      <c r="M512" s="9"/>
      <c r="N512" s="9"/>
      <c r="O512" s="9"/>
      <c r="P512" s="9"/>
      <c r="Q512" s="9"/>
      <c r="R512" s="9"/>
      <c r="S512" s="9" t="s">
        <v>5600</v>
      </c>
      <c r="T512" s="9"/>
      <c r="U512" s="9" t="s">
        <v>85</v>
      </c>
      <c r="V512" s="9" t="s">
        <v>5601</v>
      </c>
      <c r="W512" s="9" t="s">
        <v>560</v>
      </c>
      <c r="X512" s="9" t="s">
        <v>5602</v>
      </c>
      <c r="Y512" s="9" t="s">
        <v>5603</v>
      </c>
      <c r="Z512" s="9" t="s">
        <v>5604</v>
      </c>
      <c r="AA512" s="9" t="s">
        <v>5605</v>
      </c>
      <c r="AB512" s="9"/>
      <c r="AC512" s="9"/>
      <c r="AD512" s="9" t="s">
        <v>2092</v>
      </c>
      <c r="AE512" s="9" t="s">
        <v>1461</v>
      </c>
      <c r="AF512" s="9" t="s">
        <v>5606</v>
      </c>
      <c r="AG512" s="37"/>
      <c r="AH512" s="37"/>
      <c r="AI512" s="9"/>
      <c r="AJ512" s="9"/>
      <c r="AK512" s="9"/>
      <c r="AL512" s="9"/>
      <c r="AM512" s="9" t="s">
        <v>2631</v>
      </c>
      <c r="AN512" s="9"/>
      <c r="AO512" s="9" t="s">
        <v>2633</v>
      </c>
      <c r="AP512" s="9"/>
      <c r="AQ512" s="9"/>
      <c r="AR512" s="9" t="s">
        <v>2942</v>
      </c>
      <c r="AS512" s="9"/>
      <c r="AT512" s="9"/>
      <c r="AU512" s="9"/>
      <c r="AV512" s="9"/>
      <c r="AW512" s="9"/>
      <c r="AX512" s="9"/>
      <c r="AY512" s="9"/>
      <c r="AZ512" s="9"/>
      <c r="BA512" s="9"/>
      <c r="BB512" s="9"/>
      <c r="BC512" s="9"/>
      <c r="BD512" s="9"/>
    </row>
    <row r="513" ht="15.75" customHeight="1">
      <c r="A513" s="9" t="s">
        <v>271</v>
      </c>
      <c r="B513" s="9" t="s">
        <v>81</v>
      </c>
      <c r="C513" s="9"/>
      <c r="D513" s="9"/>
      <c r="E513" s="9"/>
      <c r="F513" s="9"/>
      <c r="G513" s="9"/>
      <c r="H513" s="9"/>
      <c r="I513" s="9"/>
      <c r="J513" s="9"/>
      <c r="K513" s="9"/>
      <c r="L513" s="9"/>
      <c r="M513" s="9"/>
      <c r="N513" s="9"/>
      <c r="O513" s="9"/>
      <c r="P513" s="9"/>
      <c r="Q513" s="9"/>
      <c r="R513" s="9"/>
      <c r="S513" s="9"/>
      <c r="T513" s="9"/>
      <c r="U513" s="9" t="s">
        <v>85</v>
      </c>
      <c r="V513" s="9" t="s">
        <v>5607</v>
      </c>
      <c r="W513" s="9" t="s">
        <v>5608</v>
      </c>
      <c r="X513" s="9" t="s">
        <v>5609</v>
      </c>
      <c r="Y513" s="9" t="s">
        <v>5610</v>
      </c>
      <c r="Z513" s="9"/>
      <c r="AA513" s="9" t="s">
        <v>5611</v>
      </c>
      <c r="AB513" s="9"/>
      <c r="AC513" s="9"/>
      <c r="AD513" s="9" t="s">
        <v>5612</v>
      </c>
      <c r="AE513" s="9" t="s">
        <v>271</v>
      </c>
      <c r="AF513" s="9" t="s">
        <v>5613</v>
      </c>
      <c r="AG513" s="37"/>
      <c r="AH513" s="37"/>
      <c r="AI513" s="9"/>
      <c r="AJ513" s="9"/>
      <c r="AK513" s="9"/>
      <c r="AL513" s="9"/>
      <c r="AM513" s="9" t="s">
        <v>2631</v>
      </c>
      <c r="AN513" s="9"/>
      <c r="AO513" s="9" t="s">
        <v>2633</v>
      </c>
      <c r="AP513" s="9"/>
      <c r="AQ513" s="9"/>
      <c r="AR513" s="9" t="s">
        <v>3807</v>
      </c>
      <c r="AS513" s="9"/>
      <c r="AT513" s="9"/>
      <c r="AU513" s="9"/>
      <c r="AV513" s="9"/>
      <c r="AW513" s="9"/>
      <c r="AX513" s="9"/>
      <c r="AY513" s="9"/>
      <c r="AZ513" s="9"/>
      <c r="BA513" s="9"/>
      <c r="BB513" s="9"/>
      <c r="BC513" s="9"/>
      <c r="BD513" s="9"/>
    </row>
    <row r="514" ht="15.75" customHeight="1">
      <c r="A514" s="9"/>
      <c r="B514" s="9" t="s">
        <v>81</v>
      </c>
      <c r="C514" s="9"/>
      <c r="D514" s="9"/>
      <c r="E514" s="9"/>
      <c r="F514" s="9"/>
      <c r="G514" s="9"/>
      <c r="H514" s="9"/>
      <c r="I514" s="9"/>
      <c r="J514" s="9"/>
      <c r="K514" s="9"/>
      <c r="L514" s="9"/>
      <c r="M514" s="9"/>
      <c r="N514" s="9"/>
      <c r="O514" s="9"/>
      <c r="P514" s="9"/>
      <c r="Q514" s="9"/>
      <c r="R514" s="9"/>
      <c r="S514" s="9"/>
      <c r="T514" s="9"/>
      <c r="U514" s="9" t="s">
        <v>85</v>
      </c>
      <c r="V514" s="9" t="s">
        <v>5615</v>
      </c>
      <c r="W514" s="9" t="s">
        <v>560</v>
      </c>
      <c r="X514" s="9" t="s">
        <v>5618</v>
      </c>
      <c r="Y514" s="9" t="s">
        <v>5590</v>
      </c>
      <c r="Z514" s="9" t="s">
        <v>5619</v>
      </c>
      <c r="AA514" s="9" t="s">
        <v>5620</v>
      </c>
      <c r="AB514" s="9"/>
      <c r="AC514" s="9"/>
      <c r="AD514" s="9"/>
      <c r="AE514" s="9"/>
      <c r="AF514" s="37"/>
      <c r="AG514" s="37"/>
      <c r="AH514" s="37"/>
      <c r="AI514" s="9"/>
      <c r="AJ514" s="9"/>
      <c r="AK514" s="9"/>
      <c r="AL514" s="9"/>
      <c r="AM514" s="9" t="s">
        <v>2631</v>
      </c>
      <c r="AN514" s="9"/>
      <c r="AO514" s="9" t="s">
        <v>2633</v>
      </c>
      <c r="AP514" s="9"/>
      <c r="AQ514" s="9"/>
      <c r="AR514" s="9" t="s">
        <v>2942</v>
      </c>
      <c r="AS514" s="9"/>
      <c r="AT514" s="9"/>
      <c r="AU514" s="9"/>
      <c r="AV514" s="9"/>
      <c r="AW514" s="9"/>
      <c r="AX514" s="9"/>
      <c r="AY514" s="9"/>
      <c r="AZ514" s="9"/>
      <c r="BA514" s="9"/>
      <c r="BB514" s="9"/>
      <c r="BC514" s="9"/>
      <c r="BD514" s="9"/>
    </row>
    <row r="515" ht="15.75" customHeight="1">
      <c r="A515" s="9" t="s">
        <v>80</v>
      </c>
      <c r="B515" s="9" t="s">
        <v>81</v>
      </c>
      <c r="C515" s="9"/>
      <c r="D515" s="9"/>
      <c r="E515" s="9"/>
      <c r="F515" s="9"/>
      <c r="G515" s="9"/>
      <c r="H515" s="9"/>
      <c r="I515" s="9"/>
      <c r="J515" s="9"/>
      <c r="K515" s="9"/>
      <c r="L515" s="9"/>
      <c r="M515" s="9"/>
      <c r="N515" s="9"/>
      <c r="O515" s="9"/>
      <c r="P515" s="9"/>
      <c r="Q515" s="9"/>
      <c r="R515" s="9"/>
      <c r="S515" s="9"/>
      <c r="T515" s="9"/>
      <c r="U515" s="9" t="s">
        <v>85</v>
      </c>
      <c r="V515" s="9" t="s">
        <v>5626</v>
      </c>
      <c r="W515" s="9" t="s">
        <v>4174</v>
      </c>
      <c r="X515" s="9" t="s">
        <v>5628</v>
      </c>
      <c r="Y515" s="9" t="s">
        <v>5629</v>
      </c>
      <c r="Z515" s="9" t="s">
        <v>5631</v>
      </c>
      <c r="AA515" s="9" t="s">
        <v>5632</v>
      </c>
      <c r="AB515" s="9"/>
      <c r="AC515" s="9"/>
      <c r="AD515" s="9" t="s">
        <v>1016</v>
      </c>
      <c r="AE515" s="9" t="s">
        <v>80</v>
      </c>
      <c r="AF515" s="9" t="s">
        <v>3168</v>
      </c>
      <c r="AG515" s="37"/>
      <c r="AH515" s="37"/>
      <c r="AI515" s="9"/>
      <c r="AJ515" s="9"/>
      <c r="AK515" s="9"/>
      <c r="AL515" s="9"/>
      <c r="AM515" s="9" t="s">
        <v>2658</v>
      </c>
      <c r="AN515" s="9"/>
      <c r="AO515" s="9" t="s">
        <v>2659</v>
      </c>
      <c r="AP515" s="9" t="s">
        <v>5633</v>
      </c>
      <c r="AQ515" s="9" t="s">
        <v>2939</v>
      </c>
      <c r="AR515" s="9" t="s">
        <v>2661</v>
      </c>
      <c r="AS515" s="9"/>
      <c r="AT515" s="9"/>
      <c r="AU515" s="9"/>
      <c r="AV515" s="9"/>
      <c r="AW515" s="9"/>
      <c r="AX515" s="9"/>
      <c r="AY515" s="9"/>
      <c r="AZ515" s="9"/>
      <c r="BA515" s="9"/>
      <c r="BB515" s="9"/>
      <c r="BC515" s="9"/>
      <c r="BD515" s="9"/>
    </row>
    <row r="516" ht="15.75" customHeight="1">
      <c r="A516" s="9" t="s">
        <v>111</v>
      </c>
      <c r="B516" s="9" t="s">
        <v>81</v>
      </c>
      <c r="C516" s="9"/>
      <c r="D516" s="9"/>
      <c r="E516" s="9"/>
      <c r="F516" s="9"/>
      <c r="G516" s="9"/>
      <c r="H516" s="9"/>
      <c r="I516" s="9"/>
      <c r="J516" s="9"/>
      <c r="K516" s="9"/>
      <c r="L516" s="9"/>
      <c r="M516" s="9"/>
      <c r="N516" s="9"/>
      <c r="O516" s="9"/>
      <c r="P516" s="9"/>
      <c r="Q516" s="9"/>
      <c r="R516" s="9"/>
      <c r="S516" s="9"/>
      <c r="T516" s="9"/>
      <c r="U516" s="9" t="s">
        <v>85</v>
      </c>
      <c r="V516" s="9" t="s">
        <v>5641</v>
      </c>
      <c r="W516" s="9" t="s">
        <v>2931</v>
      </c>
      <c r="X516" s="9" t="s">
        <v>5642</v>
      </c>
      <c r="Y516" s="9"/>
      <c r="Z516" s="9" t="s">
        <v>5643</v>
      </c>
      <c r="AA516" s="9" t="s">
        <v>5644</v>
      </c>
      <c r="AB516" s="9"/>
      <c r="AC516" s="9"/>
      <c r="AD516" s="9" t="s">
        <v>122</v>
      </c>
      <c r="AE516" s="9" t="s">
        <v>111</v>
      </c>
      <c r="AF516" s="9" t="s">
        <v>5645</v>
      </c>
      <c r="AG516" s="37"/>
      <c r="AH516" s="37"/>
      <c r="AI516" s="9"/>
      <c r="AJ516" s="9"/>
      <c r="AK516" s="9"/>
      <c r="AL516" s="9"/>
      <c r="AM516" s="9" t="s">
        <v>2631</v>
      </c>
      <c r="AN516" s="9"/>
      <c r="AO516" s="9" t="s">
        <v>2633</v>
      </c>
      <c r="AP516" s="9"/>
      <c r="AQ516" s="9"/>
      <c r="AR516" s="9" t="s">
        <v>3807</v>
      </c>
      <c r="AS516" s="9" t="s">
        <v>5646</v>
      </c>
      <c r="AT516" s="9"/>
      <c r="AU516" s="9"/>
      <c r="AV516" s="9"/>
      <c r="AW516" s="9"/>
      <c r="AX516" s="9"/>
      <c r="AY516" s="9"/>
      <c r="AZ516" s="9"/>
      <c r="BA516" s="9"/>
      <c r="BB516" s="9"/>
      <c r="BC516" s="9"/>
      <c r="BD516" s="9"/>
    </row>
    <row r="517" ht="15.75" customHeight="1">
      <c r="A517" s="9" t="s">
        <v>280</v>
      </c>
      <c r="B517" s="9" t="s">
        <v>81</v>
      </c>
      <c r="C517" s="9"/>
      <c r="D517" s="9"/>
      <c r="E517" s="9"/>
      <c r="F517" s="9"/>
      <c r="G517" s="9"/>
      <c r="H517" s="9"/>
      <c r="I517" s="9"/>
      <c r="J517" s="9"/>
      <c r="K517" s="9"/>
      <c r="L517" s="9"/>
      <c r="M517" s="9"/>
      <c r="N517" s="9"/>
      <c r="O517" s="9"/>
      <c r="P517" s="9"/>
      <c r="Q517" s="9"/>
      <c r="R517" s="9"/>
      <c r="S517" s="9"/>
      <c r="T517" s="9"/>
      <c r="U517" s="9" t="s">
        <v>85</v>
      </c>
      <c r="V517" s="9" t="s">
        <v>5648</v>
      </c>
      <c r="W517" s="9" t="s">
        <v>2931</v>
      </c>
      <c r="X517" s="9" t="s">
        <v>5650</v>
      </c>
      <c r="Y517" s="9" t="s">
        <v>5651</v>
      </c>
      <c r="Z517" s="9" t="s">
        <v>5652</v>
      </c>
      <c r="AA517" s="9" t="s">
        <v>5653</v>
      </c>
      <c r="AB517" s="9"/>
      <c r="AC517" s="9"/>
      <c r="AD517" s="9" t="s">
        <v>3627</v>
      </c>
      <c r="AE517" s="9" t="s">
        <v>280</v>
      </c>
      <c r="AF517" s="9" t="s">
        <v>5654</v>
      </c>
      <c r="AG517" s="37"/>
      <c r="AH517" s="37"/>
      <c r="AI517" s="9"/>
      <c r="AJ517" s="9"/>
      <c r="AK517" s="9"/>
      <c r="AL517" s="9"/>
      <c r="AM517" s="9" t="s">
        <v>2631</v>
      </c>
      <c r="AN517" s="9"/>
      <c r="AO517" s="9" t="s">
        <v>2633</v>
      </c>
      <c r="AP517" s="9" t="s">
        <v>5656</v>
      </c>
      <c r="AQ517" s="9" t="s">
        <v>5280</v>
      </c>
      <c r="AR517" s="9" t="s">
        <v>2942</v>
      </c>
      <c r="AS517" s="9"/>
      <c r="AT517" s="9"/>
      <c r="AU517" s="9"/>
      <c r="AV517" s="9"/>
      <c r="AW517" s="9"/>
      <c r="AX517" s="9"/>
      <c r="AY517" s="9"/>
      <c r="AZ517" s="9"/>
      <c r="BA517" s="9"/>
      <c r="BB517" s="9"/>
      <c r="BC517" s="9"/>
      <c r="BD517" s="9"/>
    </row>
    <row r="518" ht="15.75" customHeight="1">
      <c r="A518" s="9" t="s">
        <v>133</v>
      </c>
      <c r="B518" s="9" t="s">
        <v>81</v>
      </c>
      <c r="C518" s="9"/>
      <c r="D518" s="9"/>
      <c r="E518" s="9"/>
      <c r="F518" s="9"/>
      <c r="G518" s="9"/>
      <c r="H518" s="9"/>
      <c r="I518" s="9"/>
      <c r="J518" s="9"/>
      <c r="K518" s="9"/>
      <c r="L518" s="9"/>
      <c r="M518" s="9"/>
      <c r="N518" s="9"/>
      <c r="O518" s="9"/>
      <c r="P518" s="9"/>
      <c r="Q518" s="9"/>
      <c r="R518" s="9"/>
      <c r="S518" s="9"/>
      <c r="T518" s="9"/>
      <c r="U518" s="9" t="s">
        <v>85</v>
      </c>
      <c r="V518" s="9" t="s">
        <v>5658</v>
      </c>
      <c r="W518" s="9" t="s">
        <v>2931</v>
      </c>
      <c r="X518" s="9" t="s">
        <v>5661</v>
      </c>
      <c r="Y518" s="9"/>
      <c r="Z518" s="9"/>
      <c r="AA518" s="9" t="s">
        <v>5663</v>
      </c>
      <c r="AB518" s="9"/>
      <c r="AC518" s="9"/>
      <c r="AD518" s="9" t="s">
        <v>5664</v>
      </c>
      <c r="AE518" s="9" t="s">
        <v>133</v>
      </c>
      <c r="AF518" s="9" t="s">
        <v>5673</v>
      </c>
      <c r="AG518" s="37"/>
      <c r="AH518" s="37"/>
      <c r="AI518" s="9"/>
      <c r="AJ518" s="9"/>
      <c r="AK518" s="9"/>
      <c r="AL518" s="9"/>
      <c r="AM518" s="9" t="s">
        <v>2631</v>
      </c>
      <c r="AN518" s="9"/>
      <c r="AO518" s="9" t="s">
        <v>2633</v>
      </c>
      <c r="AP518" s="9"/>
      <c r="AQ518" s="9" t="s">
        <v>5674</v>
      </c>
      <c r="AR518" s="9" t="s">
        <v>3807</v>
      </c>
      <c r="AS518" s="9" t="s">
        <v>5682</v>
      </c>
      <c r="AT518" s="9"/>
      <c r="AU518" s="9"/>
      <c r="AV518" s="9"/>
      <c r="AW518" s="9"/>
      <c r="AX518" s="9"/>
      <c r="AY518" s="9"/>
      <c r="AZ518" s="9"/>
      <c r="BA518" s="9"/>
      <c r="BB518" s="9"/>
      <c r="BC518" s="9"/>
      <c r="BD518" s="9"/>
    </row>
    <row r="519" ht="15.75" customHeight="1">
      <c r="A519" s="9" t="s">
        <v>80</v>
      </c>
      <c r="B519" s="9" t="s">
        <v>81</v>
      </c>
      <c r="C519" s="9"/>
      <c r="D519" s="9"/>
      <c r="E519" s="9"/>
      <c r="F519" s="9"/>
      <c r="G519" s="9"/>
      <c r="H519" s="9"/>
      <c r="I519" s="9"/>
      <c r="J519" s="9"/>
      <c r="K519" s="9"/>
      <c r="L519" s="9"/>
      <c r="M519" s="9"/>
      <c r="N519" s="9"/>
      <c r="O519" s="9"/>
      <c r="P519" s="9"/>
      <c r="Q519" s="9"/>
      <c r="R519" s="9"/>
      <c r="S519" s="9"/>
      <c r="T519" s="9"/>
      <c r="U519" s="9" t="s">
        <v>85</v>
      </c>
      <c r="V519" s="9" t="s">
        <v>5684</v>
      </c>
      <c r="W519" s="9" t="s">
        <v>560</v>
      </c>
      <c r="X519" s="9" t="s">
        <v>5685</v>
      </c>
      <c r="Y519" s="9"/>
      <c r="Z519" s="9" t="s">
        <v>5686</v>
      </c>
      <c r="AA519" s="9" t="s">
        <v>5688</v>
      </c>
      <c r="AB519" s="9"/>
      <c r="AC519" s="9"/>
      <c r="AD519" s="9" t="s">
        <v>5689</v>
      </c>
      <c r="AE519" s="9" t="s">
        <v>80</v>
      </c>
      <c r="AF519" s="9" t="s">
        <v>5690</v>
      </c>
      <c r="AG519" s="37"/>
      <c r="AH519" s="37"/>
      <c r="AI519" s="9"/>
      <c r="AJ519" s="9"/>
      <c r="AK519" s="9"/>
      <c r="AL519" s="9"/>
      <c r="AM519" s="9" t="s">
        <v>2631</v>
      </c>
      <c r="AN519" s="9"/>
      <c r="AO519" s="9" t="s">
        <v>2633</v>
      </c>
      <c r="AP519" s="9"/>
      <c r="AQ519" s="9"/>
      <c r="AR519" s="9" t="s">
        <v>2942</v>
      </c>
      <c r="AS519" s="9"/>
      <c r="AT519" s="9"/>
      <c r="AU519" s="9"/>
      <c r="AV519" s="9"/>
      <c r="AW519" s="9"/>
      <c r="AX519" s="9"/>
      <c r="AY519" s="9"/>
      <c r="AZ519" s="9"/>
      <c r="BA519" s="9"/>
      <c r="BB519" s="9"/>
      <c r="BC519" s="9"/>
      <c r="BD519" s="9"/>
    </row>
    <row r="520" ht="15.75" customHeight="1">
      <c r="A520" s="9" t="s">
        <v>156</v>
      </c>
      <c r="B520" s="9" t="s">
        <v>81</v>
      </c>
      <c r="C520" s="9"/>
      <c r="D520" s="9"/>
      <c r="E520" s="9"/>
      <c r="F520" s="9"/>
      <c r="G520" s="9"/>
      <c r="H520" s="9"/>
      <c r="I520" s="9"/>
      <c r="J520" s="9"/>
      <c r="K520" s="9"/>
      <c r="L520" s="9"/>
      <c r="M520" s="9"/>
      <c r="N520" s="9"/>
      <c r="O520" s="9"/>
      <c r="P520" s="9"/>
      <c r="Q520" s="9"/>
      <c r="R520" s="9"/>
      <c r="S520" s="9"/>
      <c r="T520" s="9"/>
      <c r="U520" s="9" t="s">
        <v>85</v>
      </c>
      <c r="V520" s="9" t="s">
        <v>5703</v>
      </c>
      <c r="W520" s="9" t="s">
        <v>4174</v>
      </c>
      <c r="X520" s="9" t="s">
        <v>5704</v>
      </c>
      <c r="Y520" s="9" t="s">
        <v>5705</v>
      </c>
      <c r="Z520" s="9"/>
      <c r="AA520" s="9" t="s">
        <v>5706</v>
      </c>
      <c r="AB520" s="9"/>
      <c r="AC520" s="9"/>
      <c r="AD520" s="9" t="s">
        <v>163</v>
      </c>
      <c r="AE520" s="9" t="s">
        <v>156</v>
      </c>
      <c r="AF520" s="9" t="s">
        <v>3308</v>
      </c>
      <c r="AG520" s="37"/>
      <c r="AH520" s="37"/>
      <c r="AI520" s="9"/>
      <c r="AJ520" s="9"/>
      <c r="AK520" s="9"/>
      <c r="AL520" s="9"/>
      <c r="AM520" s="9" t="s">
        <v>4283</v>
      </c>
      <c r="AN520" s="9"/>
      <c r="AO520" s="9" t="s">
        <v>4286</v>
      </c>
      <c r="AP520" s="9"/>
      <c r="AQ520" s="9"/>
      <c r="AR520" s="9"/>
      <c r="AS520" s="9"/>
      <c r="AT520" s="9"/>
      <c r="AU520" s="9"/>
      <c r="AV520" s="9"/>
      <c r="AW520" s="9"/>
      <c r="AX520" s="9"/>
      <c r="AY520" s="9"/>
      <c r="AZ520" s="9"/>
      <c r="BA520" s="9"/>
      <c r="BB520" s="9"/>
      <c r="BC520" s="9"/>
      <c r="BD520" s="9"/>
    </row>
    <row r="521" ht="15.75" customHeight="1">
      <c r="A521" s="9" t="s">
        <v>280</v>
      </c>
      <c r="B521" s="9" t="s">
        <v>81</v>
      </c>
      <c r="C521" s="9"/>
      <c r="D521" s="9"/>
      <c r="E521" s="9"/>
      <c r="F521" s="9"/>
      <c r="G521" s="9"/>
      <c r="H521" s="9"/>
      <c r="I521" s="9"/>
      <c r="J521" s="9"/>
      <c r="K521" s="9"/>
      <c r="L521" s="9"/>
      <c r="M521" s="9"/>
      <c r="N521" s="9"/>
      <c r="O521" s="9"/>
      <c r="P521" s="9"/>
      <c r="Q521" s="9"/>
      <c r="R521" s="9"/>
      <c r="S521" s="9"/>
      <c r="T521" s="9"/>
      <c r="U521" s="9" t="s">
        <v>85</v>
      </c>
      <c r="V521" s="9" t="s">
        <v>5713</v>
      </c>
      <c r="W521" s="9" t="s">
        <v>2931</v>
      </c>
      <c r="X521" s="9" t="s">
        <v>5714</v>
      </c>
      <c r="Y521" s="9" t="s">
        <v>5715</v>
      </c>
      <c r="Z521" s="9"/>
      <c r="AA521" s="9" t="s">
        <v>5716</v>
      </c>
      <c r="AB521" s="9"/>
      <c r="AC521" s="9"/>
      <c r="AD521" s="9" t="s">
        <v>5717</v>
      </c>
      <c r="AE521" s="9" t="s">
        <v>280</v>
      </c>
      <c r="AF521" s="9" t="s">
        <v>5718</v>
      </c>
      <c r="AG521" s="37"/>
      <c r="AH521" s="37"/>
      <c r="AI521" s="9"/>
      <c r="AJ521" s="9"/>
      <c r="AK521" s="9"/>
      <c r="AL521" s="9"/>
      <c r="AM521" s="9" t="s">
        <v>2631</v>
      </c>
      <c r="AN521" s="9"/>
      <c r="AO521" s="9" t="s">
        <v>2633</v>
      </c>
      <c r="AP521" s="9"/>
      <c r="AQ521" s="9"/>
      <c r="AR521" s="9" t="s">
        <v>5721</v>
      </c>
      <c r="AS521" s="9" t="s">
        <v>5722</v>
      </c>
      <c r="AT521" s="9"/>
      <c r="AU521" s="9"/>
      <c r="AV521" s="9"/>
      <c r="AW521" s="9"/>
      <c r="AX521" s="9"/>
      <c r="AY521" s="9"/>
      <c r="AZ521" s="9"/>
      <c r="BA521" s="9"/>
      <c r="BB521" s="9"/>
      <c r="BC521" s="9"/>
      <c r="BD521" s="9"/>
    </row>
    <row r="522" ht="15.75" customHeight="1">
      <c r="A522" s="9" t="s">
        <v>80</v>
      </c>
      <c r="B522" s="9" t="s">
        <v>81</v>
      </c>
      <c r="C522" s="9"/>
      <c r="D522" s="9"/>
      <c r="E522" s="9"/>
      <c r="F522" s="9"/>
      <c r="G522" s="9"/>
      <c r="H522" s="9"/>
      <c r="I522" s="9"/>
      <c r="J522" s="9"/>
      <c r="K522" s="9"/>
      <c r="L522" s="9"/>
      <c r="M522" s="9"/>
      <c r="N522" s="9"/>
      <c r="O522" s="9"/>
      <c r="P522" s="9"/>
      <c r="Q522" s="9"/>
      <c r="R522" s="9"/>
      <c r="S522" s="9"/>
      <c r="T522" s="9"/>
      <c r="U522" s="9" t="s">
        <v>85</v>
      </c>
      <c r="V522" s="9" t="s">
        <v>5723</v>
      </c>
      <c r="W522" s="9" t="s">
        <v>5724</v>
      </c>
      <c r="X522" s="9" t="s">
        <v>5725</v>
      </c>
      <c r="Y522" s="9" t="s">
        <v>5726</v>
      </c>
      <c r="Z522" s="9" t="s">
        <v>5727</v>
      </c>
      <c r="AA522" s="9" t="s">
        <v>5728</v>
      </c>
      <c r="AB522" s="9"/>
      <c r="AC522" s="9"/>
      <c r="AD522" s="9" t="s">
        <v>647</v>
      </c>
      <c r="AE522" s="9" t="s">
        <v>80</v>
      </c>
      <c r="AF522" s="9" t="s">
        <v>648</v>
      </c>
      <c r="AG522" s="37"/>
      <c r="AH522" s="37"/>
      <c r="AI522" s="9"/>
      <c r="AJ522" s="9"/>
      <c r="AK522" s="9"/>
      <c r="AL522" s="9"/>
      <c r="AM522" s="9" t="s">
        <v>2631</v>
      </c>
      <c r="AN522" s="9"/>
      <c r="AO522" s="9" t="s">
        <v>2633</v>
      </c>
      <c r="AP522" s="9"/>
      <c r="AQ522" s="9"/>
      <c r="AR522" s="9" t="s">
        <v>3807</v>
      </c>
      <c r="AS522" s="9" t="s">
        <v>5734</v>
      </c>
      <c r="AT522" s="9"/>
      <c r="AU522" s="9"/>
      <c r="AV522" s="9"/>
      <c r="AW522" s="9"/>
      <c r="AX522" s="9"/>
      <c r="AY522" s="9"/>
      <c r="AZ522" s="9"/>
      <c r="BA522" s="9"/>
      <c r="BB522" s="9"/>
      <c r="BC522" s="9"/>
      <c r="BD522" s="9"/>
    </row>
    <row r="523" ht="15.75" customHeight="1">
      <c r="A523" s="9" t="s">
        <v>230</v>
      </c>
      <c r="B523" s="9" t="s">
        <v>81</v>
      </c>
      <c r="C523" s="9"/>
      <c r="D523" s="9"/>
      <c r="E523" s="9"/>
      <c r="F523" s="9"/>
      <c r="G523" s="9"/>
      <c r="H523" s="9"/>
      <c r="I523" s="9"/>
      <c r="J523" s="9"/>
      <c r="K523" s="9"/>
      <c r="L523" s="9"/>
      <c r="M523" s="9"/>
      <c r="N523" s="9"/>
      <c r="O523" s="9"/>
      <c r="P523" s="9"/>
      <c r="Q523" s="9"/>
      <c r="R523" s="9"/>
      <c r="S523" s="9"/>
      <c r="T523" s="9"/>
      <c r="U523" s="9" t="s">
        <v>85</v>
      </c>
      <c r="V523" s="9" t="s">
        <v>5747</v>
      </c>
      <c r="W523" s="9" t="s">
        <v>4174</v>
      </c>
      <c r="X523" s="9" t="s">
        <v>5749</v>
      </c>
      <c r="Y523" s="9" t="s">
        <v>5759</v>
      </c>
      <c r="Z523" s="9" t="s">
        <v>5760</v>
      </c>
      <c r="AA523" s="9" t="s">
        <v>5761</v>
      </c>
      <c r="AB523" s="9"/>
      <c r="AC523" s="9"/>
      <c r="AD523" s="9" t="s">
        <v>242</v>
      </c>
      <c r="AE523" s="9" t="s">
        <v>230</v>
      </c>
      <c r="AF523" s="9" t="s">
        <v>5762</v>
      </c>
      <c r="AG523" s="37"/>
      <c r="AH523" s="37"/>
      <c r="AI523" s="9"/>
      <c r="AJ523" s="9"/>
      <c r="AK523" s="9"/>
      <c r="AL523" s="9"/>
      <c r="AM523" s="9" t="s">
        <v>2658</v>
      </c>
      <c r="AN523" s="9"/>
      <c r="AO523" s="9" t="s">
        <v>2659</v>
      </c>
      <c r="AP523" s="9"/>
      <c r="AQ523" s="9"/>
      <c r="AR523" s="9"/>
      <c r="AS523" s="9"/>
      <c r="AT523" s="9"/>
      <c r="AU523" s="9"/>
      <c r="AV523" s="9"/>
      <c r="AW523" s="9"/>
      <c r="AX523" s="9"/>
      <c r="AY523" s="9"/>
      <c r="AZ523" s="9"/>
      <c r="BA523" s="9"/>
      <c r="BB523" s="9"/>
      <c r="BC523" s="9"/>
      <c r="BD523" s="9"/>
    </row>
    <row r="524" ht="15.75" customHeight="1">
      <c r="A524" s="9" t="s">
        <v>111</v>
      </c>
      <c r="B524" s="9" t="s">
        <v>81</v>
      </c>
      <c r="C524" s="9"/>
      <c r="D524" s="9"/>
      <c r="E524" s="9"/>
      <c r="F524" s="9"/>
      <c r="G524" s="9"/>
      <c r="H524" s="9"/>
      <c r="I524" s="9"/>
      <c r="J524" s="9"/>
      <c r="K524" s="9"/>
      <c r="L524" s="9"/>
      <c r="M524" s="9"/>
      <c r="N524" s="9"/>
      <c r="O524" s="9"/>
      <c r="P524" s="9"/>
      <c r="Q524" s="9"/>
      <c r="R524" s="9"/>
      <c r="S524" s="9"/>
      <c r="T524" s="9"/>
      <c r="U524" s="9" t="s">
        <v>85</v>
      </c>
      <c r="V524" s="9" t="s">
        <v>5767</v>
      </c>
      <c r="W524" s="9" t="s">
        <v>2931</v>
      </c>
      <c r="X524" s="9" t="s">
        <v>5769</v>
      </c>
      <c r="Y524" s="9"/>
      <c r="Z524" s="9" t="s">
        <v>5770</v>
      </c>
      <c r="AA524" s="9" t="s">
        <v>5771</v>
      </c>
      <c r="AB524" s="9"/>
      <c r="AC524" s="9"/>
      <c r="AD524" s="9" t="s">
        <v>5772</v>
      </c>
      <c r="AE524" s="9" t="s">
        <v>111</v>
      </c>
      <c r="AF524" s="9" t="s">
        <v>5775</v>
      </c>
      <c r="AG524" s="37"/>
      <c r="AH524" s="37"/>
      <c r="AI524" s="9"/>
      <c r="AJ524" s="9"/>
      <c r="AK524" s="9"/>
      <c r="AL524" s="9"/>
      <c r="AM524" s="9" t="s">
        <v>2658</v>
      </c>
      <c r="AN524" s="9"/>
      <c r="AO524" s="9" t="s">
        <v>2659</v>
      </c>
      <c r="AP524" s="9"/>
      <c r="AQ524" s="9"/>
      <c r="AR524" s="9"/>
      <c r="AS524" s="9"/>
      <c r="AT524" s="9"/>
      <c r="AU524" s="9"/>
      <c r="AV524" s="9"/>
      <c r="AW524" s="9"/>
      <c r="AX524" s="9"/>
      <c r="AY524" s="9"/>
      <c r="AZ524" s="9"/>
      <c r="BA524" s="9"/>
      <c r="BB524" s="9"/>
      <c r="BC524" s="9"/>
      <c r="BD524" s="9"/>
    </row>
    <row r="525" ht="15.75" customHeight="1">
      <c r="A525" s="9" t="s">
        <v>133</v>
      </c>
      <c r="B525" s="9" t="s">
        <v>81</v>
      </c>
      <c r="C525" s="9"/>
      <c r="D525" s="9"/>
      <c r="E525" s="9"/>
      <c r="F525" s="9"/>
      <c r="G525" s="9"/>
      <c r="H525" s="9"/>
      <c r="I525" s="9"/>
      <c r="J525" s="9"/>
      <c r="K525" s="9"/>
      <c r="L525" s="9"/>
      <c r="M525" s="9"/>
      <c r="N525" s="9"/>
      <c r="O525" s="9"/>
      <c r="P525" s="9"/>
      <c r="Q525" s="9"/>
      <c r="R525" s="9"/>
      <c r="S525" s="9"/>
      <c r="T525" s="9"/>
      <c r="U525" s="9" t="s">
        <v>85</v>
      </c>
      <c r="V525" s="9" t="s">
        <v>5776</v>
      </c>
      <c r="W525" s="9" t="s">
        <v>560</v>
      </c>
      <c r="X525" s="9" t="s">
        <v>5777</v>
      </c>
      <c r="Y525" s="9"/>
      <c r="Z525" s="9" t="s">
        <v>5778</v>
      </c>
      <c r="AA525" s="9" t="s">
        <v>5779</v>
      </c>
      <c r="AB525" s="9"/>
      <c r="AC525" s="9"/>
      <c r="AD525" s="9" t="s">
        <v>249</v>
      </c>
      <c r="AE525" s="9" t="s">
        <v>133</v>
      </c>
      <c r="AF525" s="9" t="s">
        <v>5780</v>
      </c>
      <c r="AG525" s="37"/>
      <c r="AH525" s="37"/>
      <c r="AI525" s="9"/>
      <c r="AJ525" s="9"/>
      <c r="AK525" s="9"/>
      <c r="AL525" s="9"/>
      <c r="AM525" s="9" t="s">
        <v>2631</v>
      </c>
      <c r="AN525" s="9"/>
      <c r="AO525" s="9" t="s">
        <v>2633</v>
      </c>
      <c r="AP525" s="9"/>
      <c r="AQ525" s="9"/>
      <c r="AR525" s="9" t="s">
        <v>2942</v>
      </c>
      <c r="AS525" s="9"/>
      <c r="AT525" s="9"/>
      <c r="AU525" s="9"/>
      <c r="AV525" s="9"/>
      <c r="AW525" s="9"/>
      <c r="AX525" s="9"/>
      <c r="AY525" s="9"/>
      <c r="AZ525" s="9"/>
      <c r="BA525" s="9"/>
      <c r="BB525" s="9"/>
      <c r="BC525" s="9"/>
      <c r="BD525" s="9"/>
    </row>
    <row r="526" ht="15.75" customHeight="1">
      <c r="A526" s="9" t="s">
        <v>280</v>
      </c>
      <c r="B526" s="9" t="s">
        <v>81</v>
      </c>
      <c r="C526" s="9"/>
      <c r="D526" s="9"/>
      <c r="E526" s="9"/>
      <c r="F526" s="9"/>
      <c r="G526" s="9"/>
      <c r="H526" s="9"/>
      <c r="I526" s="9"/>
      <c r="J526" s="9"/>
      <c r="K526" s="9"/>
      <c r="L526" s="9"/>
      <c r="M526" s="9"/>
      <c r="N526" s="9"/>
      <c r="O526" s="9"/>
      <c r="P526" s="9"/>
      <c r="Q526" s="9"/>
      <c r="R526" s="9"/>
      <c r="S526" s="9"/>
      <c r="T526" s="9"/>
      <c r="U526" s="9"/>
      <c r="V526" s="9" t="s">
        <v>5784</v>
      </c>
      <c r="W526" s="9" t="s">
        <v>560</v>
      </c>
      <c r="X526" s="9" t="s">
        <v>5785</v>
      </c>
      <c r="Y526" s="9" t="s">
        <v>5786</v>
      </c>
      <c r="Z526" s="9"/>
      <c r="AA526" s="9" t="s">
        <v>5787</v>
      </c>
      <c r="AB526" s="9"/>
      <c r="AC526" s="9"/>
      <c r="AD526" s="9" t="s">
        <v>1960</v>
      </c>
      <c r="AE526" s="9" t="s">
        <v>280</v>
      </c>
      <c r="AF526" s="9" t="s">
        <v>5789</v>
      </c>
      <c r="AG526" s="37"/>
      <c r="AH526" s="37"/>
      <c r="AI526" s="9"/>
      <c r="AJ526" s="9"/>
      <c r="AK526" s="9"/>
      <c r="AL526" s="9"/>
      <c r="AM526" s="9" t="s">
        <v>2631</v>
      </c>
      <c r="AN526" s="9"/>
      <c r="AO526" s="9" t="s">
        <v>2633</v>
      </c>
      <c r="AP526" s="9" t="s">
        <v>5656</v>
      </c>
      <c r="AQ526" s="9" t="s">
        <v>5078</v>
      </c>
      <c r="AR526" s="9" t="s">
        <v>2942</v>
      </c>
      <c r="AS526" s="9" t="s">
        <v>3850</v>
      </c>
      <c r="AT526" s="9" t="s">
        <v>5791</v>
      </c>
      <c r="AU526" s="9"/>
      <c r="AV526" s="9"/>
      <c r="AW526" s="9"/>
      <c r="AX526" s="9"/>
      <c r="AY526" s="9"/>
      <c r="AZ526" s="9"/>
      <c r="BA526" s="9"/>
      <c r="BB526" s="9"/>
      <c r="BC526" s="9"/>
      <c r="BD526" s="9"/>
    </row>
    <row r="527" ht="15.75" customHeight="1">
      <c r="A527" s="9" t="s">
        <v>80</v>
      </c>
      <c r="B527" s="9" t="s">
        <v>81</v>
      </c>
      <c r="C527" s="9"/>
      <c r="D527" s="9"/>
      <c r="E527" s="9"/>
      <c r="F527" s="9"/>
      <c r="G527" s="9"/>
      <c r="H527" s="9"/>
      <c r="I527" s="9"/>
      <c r="J527" s="9"/>
      <c r="K527" s="9"/>
      <c r="L527" s="9"/>
      <c r="M527" s="9"/>
      <c r="N527" s="9"/>
      <c r="O527" s="9"/>
      <c r="P527" s="9"/>
      <c r="Q527" s="9"/>
      <c r="R527" s="9"/>
      <c r="S527" s="9"/>
      <c r="T527" s="9"/>
      <c r="U527" s="9" t="s">
        <v>85</v>
      </c>
      <c r="V527" s="9" t="s">
        <v>5684</v>
      </c>
      <c r="W527" s="9" t="s">
        <v>560</v>
      </c>
      <c r="X527" s="9" t="s">
        <v>5685</v>
      </c>
      <c r="Y527" s="9"/>
      <c r="Z527" s="9" t="s">
        <v>5792</v>
      </c>
      <c r="AA527" s="9" t="s">
        <v>5793</v>
      </c>
      <c r="AB527" s="9"/>
      <c r="AC527" s="9"/>
      <c r="AD527" s="9" t="s">
        <v>5689</v>
      </c>
      <c r="AE527" s="9" t="s">
        <v>80</v>
      </c>
      <c r="AF527" s="9" t="s">
        <v>5690</v>
      </c>
      <c r="AG527" s="37"/>
      <c r="AH527" s="37"/>
      <c r="AI527" s="9"/>
      <c r="AJ527" s="9"/>
      <c r="AK527" s="9"/>
      <c r="AL527" s="9"/>
      <c r="AM527" s="9" t="s">
        <v>2631</v>
      </c>
      <c r="AN527" s="9"/>
      <c r="AO527" s="9" t="s">
        <v>2633</v>
      </c>
      <c r="AP527" s="9"/>
      <c r="AQ527" s="9"/>
      <c r="AR527" s="9" t="s">
        <v>2942</v>
      </c>
      <c r="AS527" s="9"/>
      <c r="AT527" s="9"/>
      <c r="AU527" s="9"/>
      <c r="AV527" s="9"/>
      <c r="AW527" s="9"/>
      <c r="AX527" s="9"/>
      <c r="AY527" s="9"/>
      <c r="AZ527" s="9"/>
      <c r="BA527" s="9"/>
      <c r="BB527" s="9"/>
      <c r="BC527" s="9"/>
      <c r="BD527" s="9"/>
    </row>
    <row r="528" ht="15.75" customHeight="1">
      <c r="A528" s="9" t="s">
        <v>280</v>
      </c>
      <c r="B528" s="9" t="s">
        <v>81</v>
      </c>
      <c r="C528" s="9"/>
      <c r="D528" s="9"/>
      <c r="E528" s="9"/>
      <c r="F528" s="9"/>
      <c r="G528" s="9"/>
      <c r="H528" s="9"/>
      <c r="I528" s="9"/>
      <c r="J528" s="9"/>
      <c r="K528" s="9"/>
      <c r="L528" s="9"/>
      <c r="M528" s="9"/>
      <c r="N528" s="9"/>
      <c r="O528" s="9"/>
      <c r="P528" s="9"/>
      <c r="Q528" s="9"/>
      <c r="R528" s="9"/>
      <c r="S528" s="9"/>
      <c r="T528" s="9"/>
      <c r="U528" s="9" t="s">
        <v>85</v>
      </c>
      <c r="V528" s="9" t="s">
        <v>5797</v>
      </c>
      <c r="W528" s="9" t="s">
        <v>560</v>
      </c>
      <c r="X528" s="9" t="s">
        <v>5798</v>
      </c>
      <c r="Y528" s="9" t="s">
        <v>5800</v>
      </c>
      <c r="Z528" s="9" t="s">
        <v>5801</v>
      </c>
      <c r="AA528" s="9" t="s">
        <v>5804</v>
      </c>
      <c r="AB528" s="9"/>
      <c r="AC528" s="9"/>
      <c r="AD528" s="9" t="s">
        <v>354</v>
      </c>
      <c r="AE528" s="9" t="s">
        <v>280</v>
      </c>
      <c r="AF528" s="9" t="s">
        <v>5561</v>
      </c>
      <c r="AG528" s="37"/>
      <c r="AH528" s="37"/>
      <c r="AI528" s="9"/>
      <c r="AJ528" s="9"/>
      <c r="AK528" s="9"/>
      <c r="AL528" s="9"/>
      <c r="AM528" s="9" t="s">
        <v>2631</v>
      </c>
      <c r="AN528" s="9"/>
      <c r="AO528" s="9" t="s">
        <v>2633</v>
      </c>
      <c r="AP528" s="9"/>
      <c r="AQ528" s="9"/>
      <c r="AR528" s="9" t="s">
        <v>2942</v>
      </c>
      <c r="AS528" s="9"/>
      <c r="AT528" s="9"/>
      <c r="AU528" s="9"/>
      <c r="AV528" s="9"/>
      <c r="AW528" s="9"/>
      <c r="AX528" s="9"/>
      <c r="AY528" s="9"/>
      <c r="AZ528" s="9"/>
      <c r="BA528" s="9"/>
      <c r="BB528" s="9"/>
      <c r="BC528" s="9"/>
      <c r="BD528" s="9"/>
    </row>
    <row r="529" ht="15.75" customHeight="1">
      <c r="A529" s="9" t="s">
        <v>111</v>
      </c>
      <c r="B529" s="9" t="s">
        <v>81</v>
      </c>
      <c r="C529" s="9"/>
      <c r="D529" s="9"/>
      <c r="E529" s="9"/>
      <c r="F529" s="9"/>
      <c r="G529" s="9"/>
      <c r="H529" s="9"/>
      <c r="I529" s="9"/>
      <c r="J529" s="9"/>
      <c r="K529" s="9"/>
      <c r="L529" s="9"/>
      <c r="M529" s="9"/>
      <c r="N529" s="9"/>
      <c r="O529" s="9"/>
      <c r="P529" s="9"/>
      <c r="Q529" s="9"/>
      <c r="R529" s="9"/>
      <c r="S529" s="9"/>
      <c r="T529" s="9"/>
      <c r="U529" s="9" t="s">
        <v>85</v>
      </c>
      <c r="V529" s="9" t="s">
        <v>5810</v>
      </c>
      <c r="W529" s="9" t="s">
        <v>560</v>
      </c>
      <c r="X529" s="9" t="s">
        <v>5811</v>
      </c>
      <c r="Y529" s="9"/>
      <c r="Z529" s="9" t="s">
        <v>5813</v>
      </c>
      <c r="AA529" s="9" t="s">
        <v>5814</v>
      </c>
      <c r="AB529" s="9"/>
      <c r="AC529" s="9"/>
      <c r="AD529" s="9" t="s">
        <v>5815</v>
      </c>
      <c r="AE529" s="9" t="s">
        <v>111</v>
      </c>
      <c r="AF529" s="9" t="s">
        <v>5816</v>
      </c>
      <c r="AG529" s="37"/>
      <c r="AH529" s="37"/>
      <c r="AI529" s="9"/>
      <c r="AJ529" s="9"/>
      <c r="AK529" s="9"/>
      <c r="AL529" s="9"/>
      <c r="AM529" s="9" t="s">
        <v>2631</v>
      </c>
      <c r="AN529" s="9"/>
      <c r="AO529" s="9" t="s">
        <v>2633</v>
      </c>
      <c r="AP529" s="9"/>
      <c r="AQ529" s="9"/>
      <c r="AR529" s="9" t="s">
        <v>2942</v>
      </c>
      <c r="AS529" s="9"/>
      <c r="AT529" s="9"/>
      <c r="AU529" s="9"/>
      <c r="AV529" s="9"/>
      <c r="AW529" s="9"/>
      <c r="AX529" s="9"/>
      <c r="AY529" s="9"/>
      <c r="AZ529" s="9"/>
      <c r="BA529" s="9"/>
      <c r="BB529" s="9"/>
      <c r="BC529" s="9"/>
      <c r="BD529" s="9"/>
    </row>
    <row r="530" ht="15.75" customHeight="1">
      <c r="A530" s="9" t="s">
        <v>560</v>
      </c>
      <c r="B530" s="9" t="s">
        <v>81</v>
      </c>
      <c r="C530" s="9"/>
      <c r="D530" s="9"/>
      <c r="E530" s="9"/>
      <c r="F530" s="9"/>
      <c r="G530" s="9"/>
      <c r="H530" s="9"/>
      <c r="I530" s="9"/>
      <c r="J530" s="9"/>
      <c r="K530" s="9"/>
      <c r="L530" s="9"/>
      <c r="M530" s="9"/>
      <c r="N530" s="9"/>
      <c r="O530" s="9"/>
      <c r="P530" s="9"/>
      <c r="Q530" s="9"/>
      <c r="R530" s="9"/>
      <c r="S530" s="9"/>
      <c r="T530" s="9"/>
      <c r="U530" s="9" t="s">
        <v>85</v>
      </c>
      <c r="V530" s="9" t="s">
        <v>5818</v>
      </c>
      <c r="W530" s="9" t="s">
        <v>560</v>
      </c>
      <c r="X530" s="9" t="s">
        <v>5819</v>
      </c>
      <c r="Y530" s="9"/>
      <c r="Z530" s="9" t="s">
        <v>5820</v>
      </c>
      <c r="AA530" s="9" t="s">
        <v>5821</v>
      </c>
      <c r="AB530" s="9"/>
      <c r="AC530" s="9"/>
      <c r="AD530" s="9" t="s">
        <v>5822</v>
      </c>
      <c r="AE530" s="9" t="s">
        <v>560</v>
      </c>
      <c r="AF530" s="9" t="s">
        <v>5823</v>
      </c>
      <c r="AG530" s="37"/>
      <c r="AH530" s="37"/>
      <c r="AI530" s="9"/>
      <c r="AJ530" s="9"/>
      <c r="AK530" s="9"/>
      <c r="AL530" s="9"/>
      <c r="AM530" s="9" t="s">
        <v>2631</v>
      </c>
      <c r="AN530" s="9"/>
      <c r="AO530" s="9" t="s">
        <v>2633</v>
      </c>
      <c r="AP530" s="9"/>
      <c r="AQ530" s="9"/>
      <c r="AR530" s="9" t="s">
        <v>2942</v>
      </c>
      <c r="AS530" s="9"/>
      <c r="AT530" s="9"/>
      <c r="AU530" s="9"/>
      <c r="AV530" s="9"/>
      <c r="AW530" s="9"/>
      <c r="AX530" s="9"/>
      <c r="AY530" s="9"/>
      <c r="AZ530" s="9"/>
      <c r="BA530" s="9"/>
      <c r="BB530" s="9"/>
      <c r="BC530" s="9"/>
      <c r="BD530" s="9"/>
    </row>
    <row r="531" ht="15.75" customHeight="1">
      <c r="A531" s="9" t="s">
        <v>111</v>
      </c>
      <c r="B531" s="9" t="s">
        <v>81</v>
      </c>
      <c r="C531" s="9"/>
      <c r="D531" s="9"/>
      <c r="E531" s="9"/>
      <c r="F531" s="9"/>
      <c r="G531" s="9"/>
      <c r="H531" s="9"/>
      <c r="I531" s="9"/>
      <c r="J531" s="9"/>
      <c r="K531" s="9"/>
      <c r="L531" s="9"/>
      <c r="M531" s="9"/>
      <c r="N531" s="9"/>
      <c r="O531" s="9"/>
      <c r="P531" s="9"/>
      <c r="Q531" s="9"/>
      <c r="R531" s="9"/>
      <c r="S531" s="9" t="s">
        <v>5825</v>
      </c>
      <c r="T531" s="9"/>
      <c r="U531" s="9" t="s">
        <v>85</v>
      </c>
      <c r="V531" s="9" t="s">
        <v>5826</v>
      </c>
      <c r="W531" s="9" t="s">
        <v>560</v>
      </c>
      <c r="X531" s="9" t="s">
        <v>5827</v>
      </c>
      <c r="Y531" s="9"/>
      <c r="Z531" s="9"/>
      <c r="AA531" s="9" t="s">
        <v>5828</v>
      </c>
      <c r="AB531" s="9" t="s">
        <v>5829</v>
      </c>
      <c r="AC531" s="9"/>
      <c r="AD531" s="9" t="s">
        <v>2406</v>
      </c>
      <c r="AE531" s="9" t="s">
        <v>111</v>
      </c>
      <c r="AF531" s="9" t="s">
        <v>5830</v>
      </c>
      <c r="AG531" s="37"/>
      <c r="AH531" s="37"/>
      <c r="AI531" s="9"/>
      <c r="AJ531" s="9"/>
      <c r="AK531" s="9"/>
      <c r="AL531" s="9"/>
      <c r="AM531" s="9" t="s">
        <v>2631</v>
      </c>
      <c r="AN531" s="9"/>
      <c r="AO531" s="9" t="s">
        <v>2633</v>
      </c>
      <c r="AP531" s="9"/>
      <c r="AQ531" s="9"/>
      <c r="AR531" s="9" t="s">
        <v>2942</v>
      </c>
      <c r="AS531" s="9"/>
      <c r="AT531" s="9"/>
      <c r="AU531" s="9"/>
      <c r="AV531" s="9"/>
      <c r="AW531" s="9"/>
      <c r="AX531" s="9"/>
      <c r="AY531" s="9"/>
      <c r="AZ531" s="9"/>
      <c r="BA531" s="9"/>
      <c r="BB531" s="9"/>
      <c r="BC531" s="9"/>
      <c r="BD531" s="9"/>
    </row>
    <row r="532" ht="15.75" customHeight="1">
      <c r="A532" s="9" t="s">
        <v>560</v>
      </c>
      <c r="B532" s="9" t="s">
        <v>81</v>
      </c>
      <c r="C532" s="9"/>
      <c r="D532" s="9"/>
      <c r="E532" s="9"/>
      <c r="F532" s="9"/>
      <c r="G532" s="9"/>
      <c r="H532" s="9"/>
      <c r="I532" s="9"/>
      <c r="J532" s="9"/>
      <c r="K532" s="9"/>
      <c r="L532" s="9"/>
      <c r="M532" s="9"/>
      <c r="N532" s="9"/>
      <c r="O532" s="9"/>
      <c r="P532" s="9"/>
      <c r="Q532" s="9"/>
      <c r="R532" s="9"/>
      <c r="S532" s="9"/>
      <c r="T532" s="9"/>
      <c r="U532" s="9" t="s">
        <v>85</v>
      </c>
      <c r="V532" s="9" t="s">
        <v>5831</v>
      </c>
      <c r="W532" s="9" t="s">
        <v>5832</v>
      </c>
      <c r="X532" s="9" t="s">
        <v>5833</v>
      </c>
      <c r="Y532" s="9" t="s">
        <v>5834</v>
      </c>
      <c r="Z532" s="9" t="s">
        <v>5835</v>
      </c>
      <c r="AA532" s="9" t="s">
        <v>5836</v>
      </c>
      <c r="AB532" s="9"/>
      <c r="AC532" s="9"/>
      <c r="AD532" s="9" t="s">
        <v>1831</v>
      </c>
      <c r="AE532" s="9" t="s">
        <v>560</v>
      </c>
      <c r="AF532" s="9" t="s">
        <v>1832</v>
      </c>
      <c r="AG532" s="37"/>
      <c r="AH532" s="37"/>
      <c r="AI532" s="9"/>
      <c r="AJ532" s="9"/>
      <c r="AK532" s="9"/>
      <c r="AL532" s="9"/>
      <c r="AM532" s="9" t="s">
        <v>2631</v>
      </c>
      <c r="AN532" s="9"/>
      <c r="AO532" s="9" t="s">
        <v>2633</v>
      </c>
      <c r="AP532" s="9"/>
      <c r="AQ532" s="9"/>
      <c r="AR532" s="9" t="s">
        <v>2942</v>
      </c>
      <c r="AS532" s="9"/>
      <c r="AT532" s="9"/>
      <c r="AU532" s="9"/>
      <c r="AV532" s="9"/>
      <c r="AW532" s="9"/>
      <c r="AX532" s="9"/>
      <c r="AY532" s="9"/>
      <c r="AZ532" s="9"/>
      <c r="BA532" s="9"/>
      <c r="BB532" s="9"/>
      <c r="BC532" s="9"/>
      <c r="BD532" s="9"/>
    </row>
    <row r="533" ht="15.75" customHeight="1">
      <c r="A533" s="9" t="s">
        <v>280</v>
      </c>
      <c r="B533" s="9" t="s">
        <v>81</v>
      </c>
      <c r="C533" s="9"/>
      <c r="D533" s="9"/>
      <c r="E533" s="9"/>
      <c r="F533" s="9"/>
      <c r="G533" s="9"/>
      <c r="H533" s="9"/>
      <c r="I533" s="9"/>
      <c r="J533" s="9"/>
      <c r="K533" s="9"/>
      <c r="L533" s="9"/>
      <c r="M533" s="9"/>
      <c r="N533" s="9"/>
      <c r="O533" s="9"/>
      <c r="P533" s="9"/>
      <c r="Q533" s="9"/>
      <c r="R533" s="9"/>
      <c r="S533" s="9"/>
      <c r="T533" s="9"/>
      <c r="U533" s="9" t="s">
        <v>85</v>
      </c>
      <c r="V533" s="9" t="s">
        <v>5837</v>
      </c>
      <c r="W533" s="9" t="s">
        <v>560</v>
      </c>
      <c r="X533" s="9"/>
      <c r="Y533" s="9" t="s">
        <v>5838</v>
      </c>
      <c r="Z533" s="9" t="s">
        <v>5839</v>
      </c>
      <c r="AA533" s="9" t="s">
        <v>5443</v>
      </c>
      <c r="AB533" s="9"/>
      <c r="AC533" s="9"/>
      <c r="AD533" s="9" t="s">
        <v>5444</v>
      </c>
      <c r="AE533" s="9" t="s">
        <v>280</v>
      </c>
      <c r="AF533" s="9" t="s">
        <v>5447</v>
      </c>
      <c r="AG533" s="37"/>
      <c r="AH533" s="37"/>
      <c r="AI533" s="9"/>
      <c r="AJ533" s="9"/>
      <c r="AK533" s="9"/>
      <c r="AL533" s="9"/>
      <c r="AM533" s="9" t="s">
        <v>2631</v>
      </c>
      <c r="AN533" s="9"/>
      <c r="AO533" s="9" t="s">
        <v>2633</v>
      </c>
      <c r="AP533" s="9"/>
      <c r="AQ533" s="9"/>
      <c r="AR533" s="9" t="s">
        <v>2942</v>
      </c>
      <c r="AS533" s="9"/>
      <c r="AT533" s="9"/>
      <c r="AU533" s="9"/>
      <c r="AV533" s="9"/>
      <c r="AW533" s="9"/>
      <c r="AX533" s="9"/>
      <c r="AY533" s="9"/>
      <c r="AZ533" s="9"/>
      <c r="BA533" s="9"/>
      <c r="BB533" s="9"/>
      <c r="BC533" s="9"/>
      <c r="BD533" s="9"/>
    </row>
    <row r="534" ht="15.75" customHeight="1">
      <c r="A534" s="9" t="s">
        <v>261</v>
      </c>
      <c r="B534" s="9" t="s">
        <v>81</v>
      </c>
      <c r="C534" s="9"/>
      <c r="D534" s="9"/>
      <c r="E534" s="9"/>
      <c r="F534" s="9"/>
      <c r="G534" s="9"/>
      <c r="H534" s="9"/>
      <c r="I534" s="9"/>
      <c r="J534" s="9"/>
      <c r="K534" s="9"/>
      <c r="L534" s="9"/>
      <c r="M534" s="9"/>
      <c r="N534" s="9"/>
      <c r="O534" s="9"/>
      <c r="P534" s="9"/>
      <c r="Q534" s="9"/>
      <c r="R534" s="9"/>
      <c r="S534" s="9"/>
      <c r="T534" s="9"/>
      <c r="U534" s="9" t="s">
        <v>85</v>
      </c>
      <c r="V534" s="9" t="s">
        <v>5842</v>
      </c>
      <c r="W534" s="9" t="s">
        <v>2931</v>
      </c>
      <c r="X534" s="9" t="s">
        <v>5843</v>
      </c>
      <c r="Y534" s="9"/>
      <c r="Z534" s="9" t="s">
        <v>5846</v>
      </c>
      <c r="AA534" s="9" t="s">
        <v>5848</v>
      </c>
      <c r="AB534" s="9"/>
      <c r="AC534" s="9"/>
      <c r="AD534" s="9" t="s">
        <v>5849</v>
      </c>
      <c r="AE534" s="9" t="s">
        <v>261</v>
      </c>
      <c r="AF534" s="9" t="s">
        <v>5850</v>
      </c>
      <c r="AG534" s="37"/>
      <c r="AH534" s="37"/>
      <c r="AI534" s="9"/>
      <c r="AJ534" s="9"/>
      <c r="AK534" s="9"/>
      <c r="AL534" s="9"/>
      <c r="AM534" s="9" t="s">
        <v>2631</v>
      </c>
      <c r="AN534" s="9"/>
      <c r="AO534" s="9" t="s">
        <v>2633</v>
      </c>
      <c r="AP534" s="9" t="s">
        <v>5851</v>
      </c>
      <c r="AQ534" s="9" t="s">
        <v>5852</v>
      </c>
      <c r="AR534" s="9" t="s">
        <v>2942</v>
      </c>
      <c r="AS534" s="9" t="s">
        <v>4341</v>
      </c>
      <c r="AT534" s="9"/>
      <c r="AU534" s="9"/>
      <c r="AV534" s="9"/>
      <c r="AW534" s="9"/>
      <c r="AX534" s="9"/>
      <c r="AY534" s="9"/>
      <c r="AZ534" s="9"/>
      <c r="BA534" s="9"/>
      <c r="BB534" s="9"/>
      <c r="BC534" s="9"/>
      <c r="BD534" s="9"/>
    </row>
    <row r="535" ht="15.75" customHeight="1">
      <c r="A535" s="9" t="s">
        <v>521</v>
      </c>
      <c r="B535" s="9" t="s">
        <v>81</v>
      </c>
      <c r="C535" s="9"/>
      <c r="D535" s="9"/>
      <c r="E535" s="9"/>
      <c r="F535" s="9"/>
      <c r="G535" s="9"/>
      <c r="H535" s="9"/>
      <c r="I535" s="9"/>
      <c r="J535" s="9"/>
      <c r="K535" s="9"/>
      <c r="L535" s="9"/>
      <c r="M535" s="9"/>
      <c r="N535" s="9"/>
      <c r="O535" s="9"/>
      <c r="P535" s="9"/>
      <c r="Q535" s="9"/>
      <c r="R535" s="9"/>
      <c r="S535" s="9"/>
      <c r="T535" s="9"/>
      <c r="U535" s="9" t="s">
        <v>85</v>
      </c>
      <c r="V535" s="9" t="s">
        <v>5581</v>
      </c>
      <c r="W535" s="9" t="s">
        <v>5861</v>
      </c>
      <c r="X535" s="9" t="s">
        <v>5862</v>
      </c>
      <c r="Y535" s="9"/>
      <c r="Z535" s="9" t="s">
        <v>5863</v>
      </c>
      <c r="AA535" s="9" t="s">
        <v>5585</v>
      </c>
      <c r="AB535" s="9"/>
      <c r="AC535" s="9"/>
      <c r="AD535" s="9" t="s">
        <v>1457</v>
      </c>
      <c r="AE535" s="9" t="s">
        <v>521</v>
      </c>
      <c r="AF535" s="9" t="s">
        <v>5587</v>
      </c>
      <c r="AG535" s="37"/>
      <c r="AH535" s="37"/>
      <c r="AI535" s="9"/>
      <c r="AJ535" s="9"/>
      <c r="AK535" s="9"/>
      <c r="AL535" s="9"/>
      <c r="AM535" s="9" t="s">
        <v>2631</v>
      </c>
      <c r="AN535" s="9"/>
      <c r="AO535" s="9" t="s">
        <v>2633</v>
      </c>
      <c r="AP535" s="9"/>
      <c r="AQ535" s="9"/>
      <c r="AR535" s="9" t="s">
        <v>2942</v>
      </c>
      <c r="AS535" s="9" t="s">
        <v>4341</v>
      </c>
      <c r="AT535" s="9"/>
      <c r="AU535" s="9"/>
      <c r="AV535" s="9"/>
      <c r="AW535" s="9"/>
      <c r="AX535" s="9"/>
      <c r="AY535" s="9"/>
      <c r="AZ535" s="9"/>
      <c r="BA535" s="9"/>
      <c r="BB535" s="9"/>
      <c r="BC535" s="9"/>
      <c r="BD535" s="9"/>
    </row>
    <row r="536" ht="15.75" customHeight="1">
      <c r="A536" s="9" t="s">
        <v>280</v>
      </c>
      <c r="B536" s="9" t="s">
        <v>81</v>
      </c>
      <c r="C536" s="9"/>
      <c r="D536" s="9"/>
      <c r="E536" s="9"/>
      <c r="F536" s="9"/>
      <c r="G536" s="9"/>
      <c r="H536" s="9"/>
      <c r="I536" s="9"/>
      <c r="J536" s="9"/>
      <c r="K536" s="9"/>
      <c r="L536" s="9"/>
      <c r="M536" s="9"/>
      <c r="N536" s="9"/>
      <c r="O536" s="9"/>
      <c r="P536" s="9"/>
      <c r="Q536" s="9"/>
      <c r="R536" s="9"/>
      <c r="S536" s="9"/>
      <c r="T536" s="9"/>
      <c r="U536" s="9" t="s">
        <v>85</v>
      </c>
      <c r="V536" s="9" t="s">
        <v>5874</v>
      </c>
      <c r="W536" s="9" t="s">
        <v>560</v>
      </c>
      <c r="X536" s="9"/>
      <c r="Y536" s="9" t="s">
        <v>5877</v>
      </c>
      <c r="Z536" s="9" t="s">
        <v>5878</v>
      </c>
      <c r="AA536" s="9" t="s">
        <v>5879</v>
      </c>
      <c r="AB536" s="9"/>
      <c r="AC536" s="9"/>
      <c r="AD536" s="9" t="s">
        <v>354</v>
      </c>
      <c r="AE536" s="9" t="s">
        <v>280</v>
      </c>
      <c r="AF536" s="9" t="s">
        <v>5561</v>
      </c>
      <c r="AG536" s="37"/>
      <c r="AH536" s="37"/>
      <c r="AI536" s="9"/>
      <c r="AJ536" s="9"/>
      <c r="AK536" s="9"/>
      <c r="AL536" s="9"/>
      <c r="AM536" s="9" t="s">
        <v>2631</v>
      </c>
      <c r="AN536" s="9"/>
      <c r="AO536" s="9" t="s">
        <v>2633</v>
      </c>
      <c r="AP536" s="9"/>
      <c r="AQ536" s="9"/>
      <c r="AR536" s="9" t="s">
        <v>2942</v>
      </c>
      <c r="AS536" s="9"/>
      <c r="AT536" s="9"/>
      <c r="AU536" s="9"/>
      <c r="AV536" s="9"/>
      <c r="AW536" s="9"/>
      <c r="AX536" s="9"/>
      <c r="AY536" s="9"/>
      <c r="AZ536" s="9"/>
      <c r="BA536" s="9"/>
      <c r="BB536" s="9"/>
      <c r="BC536" s="9"/>
      <c r="BD536" s="9"/>
    </row>
    <row r="537" ht="15.75" customHeight="1">
      <c r="A537" s="9"/>
      <c r="B537" s="9" t="s">
        <v>81</v>
      </c>
      <c r="C537" s="9"/>
      <c r="D537" s="9"/>
      <c r="E537" s="9"/>
      <c r="F537" s="9"/>
      <c r="G537" s="9"/>
      <c r="H537" s="9"/>
      <c r="I537" s="9"/>
      <c r="J537" s="9"/>
      <c r="K537" s="9"/>
      <c r="L537" s="9"/>
      <c r="M537" s="9"/>
      <c r="N537" s="9"/>
      <c r="O537" s="9"/>
      <c r="P537" s="9"/>
      <c r="Q537" s="9"/>
      <c r="R537" s="9"/>
      <c r="S537" s="9"/>
      <c r="T537" s="9"/>
      <c r="U537" s="9" t="s">
        <v>85</v>
      </c>
      <c r="V537" s="9" t="s">
        <v>5881</v>
      </c>
      <c r="W537" s="9" t="s">
        <v>2931</v>
      </c>
      <c r="X537" s="9"/>
      <c r="Y537" s="9"/>
      <c r="Z537" s="9"/>
      <c r="AA537" s="9"/>
      <c r="AB537" s="9"/>
      <c r="AC537" s="9"/>
      <c r="AD537" s="9"/>
      <c r="AE537" s="9"/>
      <c r="AF537" s="37"/>
      <c r="AG537" s="37"/>
      <c r="AH537" s="37"/>
      <c r="AI537" s="9"/>
      <c r="AJ537" s="9"/>
      <c r="AK537" s="9"/>
      <c r="AL537" s="9"/>
      <c r="AM537" s="9" t="s">
        <v>2631</v>
      </c>
      <c r="AN537" s="9"/>
      <c r="AO537" s="9" t="s">
        <v>2633</v>
      </c>
      <c r="AP537" s="9"/>
      <c r="AQ537" s="9"/>
      <c r="AR537" s="9" t="s">
        <v>2942</v>
      </c>
      <c r="AS537" s="9"/>
      <c r="AT537" s="9"/>
      <c r="AU537" s="9"/>
      <c r="AV537" s="9"/>
      <c r="AW537" s="9"/>
      <c r="AX537" s="9"/>
      <c r="AY537" s="9"/>
      <c r="AZ537" s="9"/>
      <c r="BA537" s="9"/>
      <c r="BB537" s="9"/>
      <c r="BC537" s="9"/>
      <c r="BD537" s="9"/>
    </row>
    <row r="538" ht="15.75" customHeight="1">
      <c r="A538" s="9" t="s">
        <v>1058</v>
      </c>
      <c r="B538" s="9" t="s">
        <v>81</v>
      </c>
      <c r="C538" s="9"/>
      <c r="D538" s="9"/>
      <c r="E538" s="9"/>
      <c r="F538" s="9"/>
      <c r="G538" s="9"/>
      <c r="H538" s="9"/>
      <c r="I538" s="9"/>
      <c r="J538" s="9"/>
      <c r="K538" s="9"/>
      <c r="L538" s="9"/>
      <c r="M538" s="9"/>
      <c r="N538" s="9"/>
      <c r="O538" s="9"/>
      <c r="P538" s="9"/>
      <c r="Q538" s="9"/>
      <c r="R538" s="9"/>
      <c r="S538" s="9" t="s">
        <v>5890</v>
      </c>
      <c r="T538" s="9"/>
      <c r="U538" s="9"/>
      <c r="V538" s="9" t="s">
        <v>5893</v>
      </c>
      <c r="W538" s="9" t="s">
        <v>2931</v>
      </c>
      <c r="X538" s="9" t="s">
        <v>5895</v>
      </c>
      <c r="Y538" s="9"/>
      <c r="Z538" s="9" t="s">
        <v>5896</v>
      </c>
      <c r="AA538" s="9" t="s">
        <v>5897</v>
      </c>
      <c r="AB538" s="9"/>
      <c r="AC538" s="9"/>
      <c r="AD538" s="9" t="s">
        <v>1067</v>
      </c>
      <c r="AE538" s="9" t="s">
        <v>1058</v>
      </c>
      <c r="AF538" s="9" t="s">
        <v>5898</v>
      </c>
      <c r="AG538" s="37"/>
      <c r="AH538" s="37"/>
      <c r="AI538" s="9"/>
      <c r="AJ538" s="9"/>
      <c r="AK538" s="9"/>
      <c r="AL538" s="9"/>
      <c r="AM538" s="9" t="s">
        <v>2631</v>
      </c>
      <c r="AN538" s="9"/>
      <c r="AO538" s="9" t="s">
        <v>2633</v>
      </c>
      <c r="AP538" s="9"/>
      <c r="AQ538" s="9" t="s">
        <v>5280</v>
      </c>
      <c r="AR538" s="9" t="s">
        <v>2942</v>
      </c>
      <c r="AS538" s="9" t="s">
        <v>4341</v>
      </c>
      <c r="AT538" s="9"/>
      <c r="AU538" s="9"/>
      <c r="AV538" s="9"/>
      <c r="AW538" s="9"/>
      <c r="AX538" s="9"/>
      <c r="AY538" s="9"/>
      <c r="AZ538" s="9"/>
      <c r="BA538" s="9"/>
      <c r="BB538" s="9"/>
      <c r="BC538" s="9"/>
      <c r="BD538" s="9"/>
    </row>
    <row r="539" ht="15.75" customHeight="1">
      <c r="A539" s="9" t="s">
        <v>560</v>
      </c>
      <c r="B539" s="9" t="s">
        <v>81</v>
      </c>
      <c r="C539" s="9"/>
      <c r="D539" s="9"/>
      <c r="E539" s="9"/>
      <c r="F539" s="9"/>
      <c r="G539" s="9"/>
      <c r="H539" s="9"/>
      <c r="I539" s="9"/>
      <c r="J539" s="9"/>
      <c r="K539" s="9"/>
      <c r="L539" s="9"/>
      <c r="M539" s="9"/>
      <c r="N539" s="9"/>
      <c r="O539" s="9"/>
      <c r="P539" s="9"/>
      <c r="Q539" s="9"/>
      <c r="R539" s="9"/>
      <c r="S539" s="9"/>
      <c r="T539" s="9"/>
      <c r="U539" s="9" t="s">
        <v>85</v>
      </c>
      <c r="V539" s="9" t="s">
        <v>5900</v>
      </c>
      <c r="W539" s="9" t="s">
        <v>560</v>
      </c>
      <c r="X539" s="9" t="s">
        <v>5901</v>
      </c>
      <c r="Y539" s="9"/>
      <c r="Z539" s="9" t="s">
        <v>5902</v>
      </c>
      <c r="AA539" s="9" t="s">
        <v>5903</v>
      </c>
      <c r="AB539" s="9"/>
      <c r="AC539" s="9"/>
      <c r="AD539" s="9" t="s">
        <v>4623</v>
      </c>
      <c r="AE539" s="9" t="s">
        <v>560</v>
      </c>
      <c r="AF539" s="9" t="s">
        <v>4629</v>
      </c>
      <c r="AG539" s="37"/>
      <c r="AH539" s="37"/>
      <c r="AI539" s="9"/>
      <c r="AJ539" s="9"/>
      <c r="AK539" s="9"/>
      <c r="AL539" s="9"/>
      <c r="AM539" s="9" t="s">
        <v>2631</v>
      </c>
      <c r="AN539" s="9"/>
      <c r="AO539" s="9" t="s">
        <v>2633</v>
      </c>
      <c r="AP539" s="9"/>
      <c r="AQ539" s="9"/>
      <c r="AR539" s="9" t="s">
        <v>2942</v>
      </c>
      <c r="AS539" s="9"/>
      <c r="AT539" s="9"/>
      <c r="AU539" s="9"/>
      <c r="AV539" s="9"/>
      <c r="AW539" s="9"/>
      <c r="AX539" s="9"/>
      <c r="AY539" s="9"/>
      <c r="AZ539" s="9"/>
      <c r="BA539" s="9"/>
      <c r="BB539" s="9"/>
      <c r="BC539" s="9"/>
      <c r="BD539" s="9"/>
    </row>
    <row r="540" ht="15.75" customHeight="1">
      <c r="A540" s="9"/>
      <c r="B540" s="9" t="s">
        <v>81</v>
      </c>
      <c r="C540" s="9"/>
      <c r="D540" s="9"/>
      <c r="E540" s="9"/>
      <c r="F540" s="9"/>
      <c r="G540" s="9"/>
      <c r="H540" s="9"/>
      <c r="I540" s="9"/>
      <c r="J540" s="9"/>
      <c r="K540" s="9"/>
      <c r="L540" s="9"/>
      <c r="M540" s="9"/>
      <c r="N540" s="9"/>
      <c r="O540" s="9"/>
      <c r="P540" s="9"/>
      <c r="Q540" s="9"/>
      <c r="R540" s="9"/>
      <c r="S540" s="9"/>
      <c r="T540" s="9"/>
      <c r="U540" s="9" t="s">
        <v>85</v>
      </c>
      <c r="V540" s="9" t="s">
        <v>5906</v>
      </c>
      <c r="W540" s="9" t="s">
        <v>560</v>
      </c>
      <c r="X540" s="9"/>
      <c r="Y540" s="9"/>
      <c r="Z540" s="9"/>
      <c r="AA540" s="9"/>
      <c r="AB540" s="9"/>
      <c r="AC540" s="9"/>
      <c r="AD540" s="9"/>
      <c r="AE540" s="9"/>
      <c r="AF540" s="37"/>
      <c r="AG540" s="37"/>
      <c r="AH540" s="37"/>
      <c r="AI540" s="9"/>
      <c r="AJ540" s="9"/>
      <c r="AK540" s="9"/>
      <c r="AL540" s="9"/>
      <c r="AM540" s="9" t="s">
        <v>2631</v>
      </c>
      <c r="AN540" s="9"/>
      <c r="AO540" s="9" t="s">
        <v>2633</v>
      </c>
      <c r="AP540" s="9"/>
      <c r="AQ540" s="9"/>
      <c r="AR540" s="9" t="s">
        <v>2942</v>
      </c>
      <c r="AS540" s="9"/>
      <c r="AT540" s="9"/>
      <c r="AU540" s="9"/>
      <c r="AV540" s="9"/>
      <c r="AW540" s="9"/>
      <c r="AX540" s="9"/>
      <c r="AY540" s="9"/>
      <c r="AZ540" s="9"/>
      <c r="BA540" s="9"/>
      <c r="BB540" s="9"/>
      <c r="BC540" s="9"/>
      <c r="BD540" s="9"/>
    </row>
    <row r="541" ht="15.75" customHeight="1">
      <c r="A541" s="9" t="s">
        <v>111</v>
      </c>
      <c r="B541" s="9" t="s">
        <v>81</v>
      </c>
      <c r="C541" s="9"/>
      <c r="D541" s="9"/>
      <c r="E541" s="9"/>
      <c r="F541" s="9"/>
      <c r="G541" s="9"/>
      <c r="H541" s="9"/>
      <c r="I541" s="9"/>
      <c r="J541" s="9"/>
      <c r="K541" s="9"/>
      <c r="L541" s="9"/>
      <c r="M541" s="9"/>
      <c r="N541" s="9"/>
      <c r="O541" s="9"/>
      <c r="P541" s="9"/>
      <c r="Q541" s="9"/>
      <c r="R541" s="9"/>
      <c r="S541" s="9"/>
      <c r="T541" s="9"/>
      <c r="U541" s="9"/>
      <c r="V541" s="9" t="s">
        <v>5908</v>
      </c>
      <c r="W541" s="9" t="s">
        <v>2931</v>
      </c>
      <c r="X541" s="9" t="s">
        <v>5909</v>
      </c>
      <c r="Y541" s="9"/>
      <c r="Z541" s="9" t="s">
        <v>5911</v>
      </c>
      <c r="AA541" s="9" t="s">
        <v>5912</v>
      </c>
      <c r="AB541" s="9"/>
      <c r="AC541" s="9"/>
      <c r="AD541" s="9" t="s">
        <v>442</v>
      </c>
      <c r="AE541" s="9" t="s">
        <v>111</v>
      </c>
      <c r="AF541" s="9" t="s">
        <v>5914</v>
      </c>
      <c r="AG541" s="37"/>
      <c r="AH541" s="37"/>
      <c r="AI541" s="9"/>
      <c r="AJ541" s="9"/>
      <c r="AK541" s="9"/>
      <c r="AL541" s="9"/>
      <c r="AM541" s="9" t="s">
        <v>2631</v>
      </c>
      <c r="AN541" s="9"/>
      <c r="AO541" s="9" t="s">
        <v>2633</v>
      </c>
      <c r="AP541" s="9"/>
      <c r="AQ541" s="9"/>
      <c r="AR541" s="9" t="s">
        <v>2942</v>
      </c>
      <c r="AS541" s="9" t="s">
        <v>4341</v>
      </c>
      <c r="AT541" s="9"/>
      <c r="AU541" s="9"/>
      <c r="AV541" s="9"/>
      <c r="AW541" s="9"/>
      <c r="AX541" s="9"/>
      <c r="AY541" s="9"/>
      <c r="AZ541" s="9"/>
      <c r="BA541" s="9"/>
      <c r="BB541" s="9"/>
      <c r="BC541" s="9"/>
      <c r="BD541" s="9"/>
    </row>
    <row r="542" ht="15.75" customHeight="1">
      <c r="A542" s="9" t="s">
        <v>560</v>
      </c>
      <c r="B542" s="9" t="s">
        <v>81</v>
      </c>
      <c r="C542" s="9"/>
      <c r="D542" s="9"/>
      <c r="E542" s="9"/>
      <c r="F542" s="9"/>
      <c r="G542" s="9"/>
      <c r="H542" s="9"/>
      <c r="I542" s="9"/>
      <c r="J542" s="9"/>
      <c r="K542" s="9"/>
      <c r="L542" s="9"/>
      <c r="M542" s="9"/>
      <c r="N542" s="9"/>
      <c r="O542" s="9"/>
      <c r="P542" s="9"/>
      <c r="Q542" s="9"/>
      <c r="R542" s="9"/>
      <c r="S542" s="9" t="s">
        <v>5919</v>
      </c>
      <c r="T542" s="9"/>
      <c r="U542" s="9" t="s">
        <v>85</v>
      </c>
      <c r="V542" s="9" t="s">
        <v>5920</v>
      </c>
      <c r="W542" s="9" t="s">
        <v>2931</v>
      </c>
      <c r="X542" s="9" t="s">
        <v>5921</v>
      </c>
      <c r="Y542" s="9"/>
      <c r="Z542" s="9" t="s">
        <v>5922</v>
      </c>
      <c r="AA542" s="9" t="s">
        <v>5821</v>
      </c>
      <c r="AB542" s="9"/>
      <c r="AC542" s="9"/>
      <c r="AD542" s="9" t="s">
        <v>5822</v>
      </c>
      <c r="AE542" s="9" t="s">
        <v>560</v>
      </c>
      <c r="AF542" s="9" t="s">
        <v>5823</v>
      </c>
      <c r="AG542" s="37"/>
      <c r="AH542" s="37"/>
      <c r="AI542" s="9"/>
      <c r="AJ542" s="9"/>
      <c r="AK542" s="9"/>
      <c r="AL542" s="9"/>
      <c r="AM542" s="9" t="s">
        <v>2631</v>
      </c>
      <c r="AN542" s="9"/>
      <c r="AO542" s="9" t="s">
        <v>2633</v>
      </c>
      <c r="AP542" s="9"/>
      <c r="AQ542" s="9"/>
      <c r="AR542" s="9" t="s">
        <v>2942</v>
      </c>
      <c r="AS542" s="9" t="s">
        <v>4341</v>
      </c>
      <c r="AT542" s="9"/>
      <c r="AU542" s="9"/>
      <c r="AV542" s="9"/>
      <c r="AW542" s="9"/>
      <c r="AX542" s="9"/>
      <c r="AY542" s="9"/>
      <c r="AZ542" s="9"/>
      <c r="BA542" s="9"/>
      <c r="BB542" s="9"/>
      <c r="BC542" s="9"/>
      <c r="BD542" s="9"/>
    </row>
    <row r="543" ht="15.75" customHeight="1">
      <c r="A543" s="9" t="s">
        <v>280</v>
      </c>
      <c r="B543" s="9" t="s">
        <v>81</v>
      </c>
      <c r="C543" s="9"/>
      <c r="D543" s="9"/>
      <c r="E543" s="9"/>
      <c r="F543" s="9"/>
      <c r="G543" s="9"/>
      <c r="H543" s="9"/>
      <c r="I543" s="9"/>
      <c r="J543" s="9"/>
      <c r="K543" s="9"/>
      <c r="L543" s="9"/>
      <c r="M543" s="9"/>
      <c r="N543" s="9"/>
      <c r="O543" s="9"/>
      <c r="P543" s="9"/>
      <c r="Q543" s="9"/>
      <c r="R543" s="9"/>
      <c r="S543" s="9"/>
      <c r="T543" s="9"/>
      <c r="U543" s="9" t="s">
        <v>85</v>
      </c>
      <c r="V543" s="9" t="s">
        <v>5936</v>
      </c>
      <c r="W543" s="9" t="s">
        <v>5937</v>
      </c>
      <c r="X543" s="9" t="s">
        <v>5938</v>
      </c>
      <c r="Y543" s="9"/>
      <c r="Z543" s="9"/>
      <c r="AA543" s="9" t="s">
        <v>5939</v>
      </c>
      <c r="AB543" s="9"/>
      <c r="AC543" s="9"/>
      <c r="AD543" s="9" t="s">
        <v>354</v>
      </c>
      <c r="AE543" s="9" t="s">
        <v>280</v>
      </c>
      <c r="AF543" s="9" t="s">
        <v>5561</v>
      </c>
      <c r="AG543" s="37"/>
      <c r="AH543" s="37"/>
      <c r="AI543" s="9"/>
      <c r="AJ543" s="9"/>
      <c r="AK543" s="9"/>
      <c r="AL543" s="9"/>
      <c r="AM543" s="9" t="s">
        <v>4307</v>
      </c>
      <c r="AN543" s="9"/>
      <c r="AO543" s="9" t="s">
        <v>4308</v>
      </c>
      <c r="AP543" s="9"/>
      <c r="AQ543" s="9"/>
      <c r="AR543" s="9"/>
      <c r="AS543" s="9"/>
      <c r="AT543" s="9"/>
      <c r="AU543" s="9"/>
      <c r="AV543" s="9"/>
      <c r="AW543" s="9"/>
      <c r="AX543" s="9"/>
      <c r="AY543" s="9"/>
      <c r="AZ543" s="9"/>
      <c r="BA543" s="9"/>
      <c r="BB543" s="9"/>
      <c r="BC543" s="9"/>
      <c r="BD543" s="9"/>
    </row>
    <row r="544" ht="15.75" customHeight="1">
      <c r="A544" s="9" t="s">
        <v>280</v>
      </c>
      <c r="B544" s="9" t="s">
        <v>81</v>
      </c>
      <c r="C544" s="9"/>
      <c r="D544" s="9"/>
      <c r="E544" s="9"/>
      <c r="F544" s="9"/>
      <c r="G544" s="9"/>
      <c r="H544" s="9"/>
      <c r="I544" s="9"/>
      <c r="J544" s="9"/>
      <c r="K544" s="9"/>
      <c r="L544" s="9"/>
      <c r="M544" s="9"/>
      <c r="N544" s="9"/>
      <c r="O544" s="9"/>
      <c r="P544" s="9"/>
      <c r="Q544" s="9"/>
      <c r="R544" s="9"/>
      <c r="S544" s="9"/>
      <c r="T544" s="9"/>
      <c r="U544" s="9" t="s">
        <v>85</v>
      </c>
      <c r="V544" s="9" t="s">
        <v>5943</v>
      </c>
      <c r="W544" s="9" t="s">
        <v>560</v>
      </c>
      <c r="X544" s="9" t="s">
        <v>5945</v>
      </c>
      <c r="Y544" s="9" t="s">
        <v>5947</v>
      </c>
      <c r="Z544" s="9" t="s">
        <v>5954</v>
      </c>
      <c r="AA544" s="9" t="s">
        <v>5955</v>
      </c>
      <c r="AB544" s="9"/>
      <c r="AC544" s="9"/>
      <c r="AD544" s="9" t="s">
        <v>354</v>
      </c>
      <c r="AE544" s="9" t="s">
        <v>280</v>
      </c>
      <c r="AF544" s="9" t="s">
        <v>5956</v>
      </c>
      <c r="AG544" s="37"/>
      <c r="AH544" s="37"/>
      <c r="AI544" s="9"/>
      <c r="AJ544" s="9"/>
      <c r="AK544" s="9"/>
      <c r="AL544" s="9"/>
      <c r="AM544" s="9" t="s">
        <v>2631</v>
      </c>
      <c r="AN544" s="9"/>
      <c r="AO544" s="9" t="s">
        <v>2633</v>
      </c>
      <c r="AP544" s="9"/>
      <c r="AQ544" s="9"/>
      <c r="AR544" s="9" t="s">
        <v>2942</v>
      </c>
      <c r="AS544" s="9"/>
      <c r="AT544" s="9"/>
      <c r="AU544" s="9"/>
      <c r="AV544" s="9"/>
      <c r="AW544" s="9"/>
      <c r="AX544" s="9"/>
      <c r="AY544" s="9"/>
      <c r="AZ544" s="9"/>
      <c r="BA544" s="9"/>
      <c r="BB544" s="9"/>
      <c r="BC544" s="9"/>
      <c r="BD544" s="9"/>
    </row>
    <row r="545" ht="15.75" customHeight="1">
      <c r="A545" s="9" t="s">
        <v>80</v>
      </c>
      <c r="B545" s="9" t="s">
        <v>81</v>
      </c>
      <c r="C545" s="9"/>
      <c r="D545" s="9"/>
      <c r="E545" s="9"/>
      <c r="F545" s="9"/>
      <c r="G545" s="9"/>
      <c r="H545" s="9"/>
      <c r="I545" s="9"/>
      <c r="J545" s="9"/>
      <c r="K545" s="9"/>
      <c r="L545" s="9"/>
      <c r="M545" s="9"/>
      <c r="N545" s="9"/>
      <c r="O545" s="9"/>
      <c r="P545" s="9"/>
      <c r="Q545" s="9"/>
      <c r="R545" s="9"/>
      <c r="S545" s="9" t="s">
        <v>5961</v>
      </c>
      <c r="T545" s="9"/>
      <c r="U545" s="9" t="s">
        <v>85</v>
      </c>
      <c r="V545" s="9" t="s">
        <v>5963</v>
      </c>
      <c r="W545" s="9" t="s">
        <v>2931</v>
      </c>
      <c r="X545" s="9" t="s">
        <v>5966</v>
      </c>
      <c r="Y545" s="9"/>
      <c r="Z545" s="9" t="s">
        <v>5967</v>
      </c>
      <c r="AA545" s="9" t="s">
        <v>5968</v>
      </c>
      <c r="AB545" s="9"/>
      <c r="AC545" s="9"/>
      <c r="AD545" s="9" t="s">
        <v>451</v>
      </c>
      <c r="AE545" s="9" t="s">
        <v>80</v>
      </c>
      <c r="AF545" s="9" t="s">
        <v>5980</v>
      </c>
      <c r="AG545" s="37"/>
      <c r="AH545" s="37"/>
      <c r="AI545" s="9"/>
      <c r="AJ545" s="9"/>
      <c r="AK545" s="9"/>
      <c r="AL545" s="9"/>
      <c r="AM545" s="9" t="s">
        <v>2631</v>
      </c>
      <c r="AN545" s="9"/>
      <c r="AO545" s="9" t="s">
        <v>2633</v>
      </c>
      <c r="AP545" s="9"/>
      <c r="AQ545" s="9"/>
      <c r="AR545" s="9" t="s">
        <v>2942</v>
      </c>
      <c r="AS545" s="9" t="s">
        <v>4341</v>
      </c>
      <c r="AT545" s="9"/>
      <c r="AU545" s="9"/>
      <c r="AV545" s="9"/>
      <c r="AW545" s="9"/>
      <c r="AX545" s="9"/>
      <c r="AY545" s="9"/>
      <c r="AZ545" s="9"/>
      <c r="BA545" s="9"/>
      <c r="BB545" s="9"/>
      <c r="BC545" s="9"/>
      <c r="BD545" s="9"/>
    </row>
    <row r="546" ht="15.75" customHeight="1">
      <c r="A546" s="9" t="s">
        <v>280</v>
      </c>
      <c r="B546" s="9" t="s">
        <v>81</v>
      </c>
      <c r="C546" s="9"/>
      <c r="D546" s="9"/>
      <c r="E546" s="9"/>
      <c r="F546" s="9"/>
      <c r="G546" s="9"/>
      <c r="H546" s="9"/>
      <c r="I546" s="9"/>
      <c r="J546" s="9"/>
      <c r="K546" s="9"/>
      <c r="L546" s="9"/>
      <c r="M546" s="9"/>
      <c r="N546" s="9"/>
      <c r="O546" s="9"/>
      <c r="P546" s="9"/>
      <c r="Q546" s="9"/>
      <c r="R546" s="9"/>
      <c r="S546" s="9"/>
      <c r="T546" s="9"/>
      <c r="U546" s="9" t="s">
        <v>85</v>
      </c>
      <c r="V546" s="9" t="s">
        <v>5983</v>
      </c>
      <c r="W546" s="9" t="s">
        <v>2931</v>
      </c>
      <c r="X546" s="9" t="s">
        <v>5984</v>
      </c>
      <c r="Y546" s="9"/>
      <c r="Z546" s="9" t="s">
        <v>5985</v>
      </c>
      <c r="AA546" s="9" t="s">
        <v>5443</v>
      </c>
      <c r="AB546" s="9"/>
      <c r="AC546" s="9"/>
      <c r="AD546" s="9" t="s">
        <v>5444</v>
      </c>
      <c r="AE546" s="9" t="s">
        <v>280</v>
      </c>
      <c r="AF546" s="9" t="s">
        <v>5447</v>
      </c>
      <c r="AG546" s="37"/>
      <c r="AH546" s="37"/>
      <c r="AI546" s="9"/>
      <c r="AJ546" s="9"/>
      <c r="AK546" s="9"/>
      <c r="AL546" s="9"/>
      <c r="AM546" s="9" t="s">
        <v>2631</v>
      </c>
      <c r="AN546" s="9"/>
      <c r="AO546" s="9" t="s">
        <v>2633</v>
      </c>
      <c r="AP546" s="9"/>
      <c r="AQ546" s="9"/>
      <c r="AR546" s="9" t="s">
        <v>2942</v>
      </c>
      <c r="AS546" s="9" t="s">
        <v>4341</v>
      </c>
      <c r="AT546" s="9"/>
      <c r="AU546" s="9"/>
      <c r="AV546" s="9"/>
      <c r="AW546" s="9"/>
      <c r="AX546" s="9"/>
      <c r="AY546" s="9"/>
      <c r="AZ546" s="9"/>
      <c r="BA546" s="9"/>
      <c r="BB546" s="9"/>
      <c r="BC546" s="9"/>
      <c r="BD546" s="9"/>
    </row>
    <row r="547" ht="15.75" customHeight="1">
      <c r="A547" s="9" t="s">
        <v>99</v>
      </c>
      <c r="B547" s="9" t="s">
        <v>81</v>
      </c>
      <c r="C547" s="9"/>
      <c r="D547" s="9"/>
      <c r="E547" s="9"/>
      <c r="F547" s="9"/>
      <c r="G547" s="9"/>
      <c r="H547" s="9"/>
      <c r="I547" s="9"/>
      <c r="J547" s="9"/>
      <c r="K547" s="9"/>
      <c r="L547" s="9"/>
      <c r="M547" s="9"/>
      <c r="N547" s="9"/>
      <c r="O547" s="9"/>
      <c r="P547" s="9"/>
      <c r="Q547" s="9"/>
      <c r="R547" s="9"/>
      <c r="S547" s="9"/>
      <c r="T547" s="9"/>
      <c r="U547" s="9" t="s">
        <v>85</v>
      </c>
      <c r="V547" s="9" t="s">
        <v>5996</v>
      </c>
      <c r="W547" s="9" t="s">
        <v>5997</v>
      </c>
      <c r="X547" s="9" t="s">
        <v>5998</v>
      </c>
      <c r="Y547" s="9" t="s">
        <v>5999</v>
      </c>
      <c r="Z547" s="9"/>
      <c r="AA547" s="9" t="s">
        <v>6001</v>
      </c>
      <c r="AB547" s="9"/>
      <c r="AC547" s="9"/>
      <c r="AD547" s="9" t="s">
        <v>963</v>
      </c>
      <c r="AE547" s="9" t="s">
        <v>99</v>
      </c>
      <c r="AF547" s="9" t="s">
        <v>6006</v>
      </c>
      <c r="AG547" s="37"/>
      <c r="AH547" s="37"/>
      <c r="AI547" s="9"/>
      <c r="AJ547" s="9"/>
      <c r="AK547" s="9"/>
      <c r="AL547" s="9"/>
      <c r="AM547" s="9" t="s">
        <v>4307</v>
      </c>
      <c r="AN547" s="9"/>
      <c r="AO547" s="9" t="s">
        <v>4308</v>
      </c>
      <c r="AP547" s="9"/>
      <c r="AQ547" s="9"/>
      <c r="AR547" s="9"/>
      <c r="AS547" s="9"/>
      <c r="AT547" s="9"/>
      <c r="AU547" s="9"/>
      <c r="AV547" s="9"/>
      <c r="AW547" s="9"/>
      <c r="AX547" s="9"/>
      <c r="AY547" s="9"/>
      <c r="AZ547" s="9"/>
      <c r="BA547" s="9"/>
      <c r="BB547" s="9"/>
      <c r="BC547" s="9"/>
      <c r="BD547" s="9"/>
    </row>
    <row r="548" ht="15.75" customHeight="1">
      <c r="A548" s="9" t="s">
        <v>217</v>
      </c>
      <c r="B548" s="9" t="s">
        <v>81</v>
      </c>
      <c r="C548" s="9"/>
      <c r="D548" s="9"/>
      <c r="E548" s="9"/>
      <c r="F548" s="9"/>
      <c r="G548" s="9"/>
      <c r="H548" s="9"/>
      <c r="I548" s="9"/>
      <c r="J548" s="9"/>
      <c r="K548" s="9"/>
      <c r="L548" s="9"/>
      <c r="M548" s="9"/>
      <c r="N548" s="9"/>
      <c r="O548" s="9"/>
      <c r="P548" s="9"/>
      <c r="Q548" s="9"/>
      <c r="R548" s="9"/>
      <c r="S548" s="9"/>
      <c r="T548" s="9"/>
      <c r="U548" s="9" t="s">
        <v>85</v>
      </c>
      <c r="V548" s="9" t="s">
        <v>6008</v>
      </c>
      <c r="W548" s="9" t="s">
        <v>2931</v>
      </c>
      <c r="X548" s="9" t="s">
        <v>6009</v>
      </c>
      <c r="Y548" s="9" t="s">
        <v>6010</v>
      </c>
      <c r="Z548" s="9" t="s">
        <v>6011</v>
      </c>
      <c r="AA548" s="9" t="s">
        <v>6015</v>
      </c>
      <c r="AB548" s="9"/>
      <c r="AC548" s="9"/>
      <c r="AD548" s="9" t="s">
        <v>659</v>
      </c>
      <c r="AE548" s="9" t="s">
        <v>217</v>
      </c>
      <c r="AF548" s="9" t="s">
        <v>6017</v>
      </c>
      <c r="AG548" s="37"/>
      <c r="AH548" s="37"/>
      <c r="AI548" s="9"/>
      <c r="AJ548" s="9"/>
      <c r="AK548" s="9"/>
      <c r="AL548" s="9"/>
      <c r="AM548" s="9" t="s">
        <v>2631</v>
      </c>
      <c r="AN548" s="9"/>
      <c r="AO548" s="9" t="s">
        <v>2633</v>
      </c>
      <c r="AP548" s="9"/>
      <c r="AQ548" s="9"/>
      <c r="AR548" s="9" t="s">
        <v>2942</v>
      </c>
      <c r="AS548" s="9" t="s">
        <v>4341</v>
      </c>
      <c r="AT548" s="9"/>
      <c r="AU548" s="9"/>
      <c r="AV548" s="9"/>
      <c r="AW548" s="9"/>
      <c r="AX548" s="9"/>
      <c r="AY548" s="9"/>
      <c r="AZ548" s="9"/>
      <c r="BA548" s="9"/>
      <c r="BB548" s="9"/>
      <c r="BC548" s="9"/>
      <c r="BD548" s="9"/>
    </row>
    <row r="549" ht="15.75" customHeight="1">
      <c r="A549" s="9" t="s">
        <v>803</v>
      </c>
      <c r="B549" s="9" t="s">
        <v>81</v>
      </c>
      <c r="C549" s="9"/>
      <c r="D549" s="9"/>
      <c r="E549" s="9"/>
      <c r="F549" s="9"/>
      <c r="G549" s="9"/>
      <c r="H549" s="9"/>
      <c r="I549" s="9"/>
      <c r="J549" s="9"/>
      <c r="K549" s="9"/>
      <c r="L549" s="9"/>
      <c r="M549" s="9"/>
      <c r="N549" s="9"/>
      <c r="O549" s="9"/>
      <c r="P549" s="9"/>
      <c r="Q549" s="9"/>
      <c r="R549" s="9"/>
      <c r="S549" s="9" t="s">
        <v>6023</v>
      </c>
      <c r="T549" s="9"/>
      <c r="U549" s="9" t="s">
        <v>85</v>
      </c>
      <c r="V549" s="9" t="s">
        <v>6024</v>
      </c>
      <c r="W549" s="9" t="s">
        <v>2931</v>
      </c>
      <c r="X549" s="9" t="s">
        <v>6025</v>
      </c>
      <c r="Y549" s="9" t="s">
        <v>6026</v>
      </c>
      <c r="Z549" s="9" t="s">
        <v>6027</v>
      </c>
      <c r="AA549" s="9" t="s">
        <v>6028</v>
      </c>
      <c r="AB549" s="9" t="s">
        <v>6029</v>
      </c>
      <c r="AC549" s="9"/>
      <c r="AD549" s="9" t="s">
        <v>823</v>
      </c>
      <c r="AE549" s="9" t="s">
        <v>803</v>
      </c>
      <c r="AF549" s="9" t="s">
        <v>6030</v>
      </c>
      <c r="AG549" s="37"/>
      <c r="AH549" s="37"/>
      <c r="AI549" s="9"/>
      <c r="AJ549" s="9"/>
      <c r="AK549" s="9"/>
      <c r="AL549" s="9"/>
      <c r="AM549" s="9" t="s">
        <v>2631</v>
      </c>
      <c r="AN549" s="9"/>
      <c r="AO549" s="9" t="s">
        <v>2633</v>
      </c>
      <c r="AP549" s="9"/>
      <c r="AQ549" s="9"/>
      <c r="AR549" s="9" t="s">
        <v>2634</v>
      </c>
      <c r="AS549" s="9" t="s">
        <v>6032</v>
      </c>
      <c r="AT549" s="9"/>
      <c r="AU549" s="9"/>
      <c r="AV549" s="9"/>
      <c r="AW549" s="9"/>
      <c r="AX549" s="9"/>
      <c r="AY549" s="9"/>
      <c r="AZ549" s="9"/>
      <c r="BA549" s="9"/>
      <c r="BB549" s="9"/>
      <c r="BC549" s="9"/>
      <c r="BD549" s="9"/>
    </row>
    <row r="550" ht="15.75" customHeight="1">
      <c r="A550" s="9" t="s">
        <v>337</v>
      </c>
      <c r="B550" s="9" t="s">
        <v>81</v>
      </c>
      <c r="C550" s="9"/>
      <c r="D550" s="9"/>
      <c r="E550" s="9"/>
      <c r="F550" s="9"/>
      <c r="G550" s="9"/>
      <c r="H550" s="9"/>
      <c r="I550" s="9"/>
      <c r="J550" s="9"/>
      <c r="K550" s="9"/>
      <c r="L550" s="9"/>
      <c r="M550" s="9"/>
      <c r="N550" s="9"/>
      <c r="O550" s="9"/>
      <c r="P550" s="9"/>
      <c r="Q550" s="9"/>
      <c r="R550" s="9"/>
      <c r="S550" s="9" t="s">
        <v>6035</v>
      </c>
      <c r="T550" s="9"/>
      <c r="U550" s="9" t="s">
        <v>85</v>
      </c>
      <c r="V550" s="9" t="s">
        <v>6036</v>
      </c>
      <c r="W550" s="9" t="s">
        <v>4174</v>
      </c>
      <c r="X550" s="9" t="s">
        <v>6038</v>
      </c>
      <c r="Y550" s="9" t="s">
        <v>6039</v>
      </c>
      <c r="Z550" s="9" t="s">
        <v>6040</v>
      </c>
      <c r="AA550" s="9"/>
      <c r="AB550" s="9"/>
      <c r="AC550" s="9"/>
      <c r="AD550" s="9" t="s">
        <v>6041</v>
      </c>
      <c r="AE550" s="9" t="s">
        <v>337</v>
      </c>
      <c r="AF550" s="9" t="s">
        <v>6042</v>
      </c>
      <c r="AG550" s="37"/>
      <c r="AH550" s="37"/>
      <c r="AI550" s="9"/>
      <c r="AJ550" s="9"/>
      <c r="AK550" s="9"/>
      <c r="AL550" s="9"/>
      <c r="AM550" s="9" t="s">
        <v>2658</v>
      </c>
      <c r="AN550" s="9"/>
      <c r="AO550" s="9" t="s">
        <v>2659</v>
      </c>
      <c r="AP550" s="9"/>
      <c r="AQ550" s="9"/>
      <c r="AR550" s="9" t="s">
        <v>2661</v>
      </c>
      <c r="AS550" s="9"/>
      <c r="AT550" s="9"/>
      <c r="AU550" s="9"/>
      <c r="AV550" s="9"/>
      <c r="AW550" s="9"/>
      <c r="AX550" s="9"/>
      <c r="AY550" s="9"/>
      <c r="AZ550" s="9"/>
      <c r="BA550" s="9"/>
      <c r="BB550" s="9"/>
      <c r="BC550" s="9"/>
      <c r="BD550" s="9"/>
    </row>
    <row r="551" ht="15.75" customHeight="1">
      <c r="A551" s="9" t="s">
        <v>512</v>
      </c>
      <c r="B551" s="9" t="s">
        <v>81</v>
      </c>
      <c r="C551" s="9"/>
      <c r="D551" s="9"/>
      <c r="E551" s="9"/>
      <c r="F551" s="9"/>
      <c r="G551" s="9"/>
      <c r="H551" s="9"/>
      <c r="I551" s="9"/>
      <c r="J551" s="9"/>
      <c r="K551" s="9"/>
      <c r="L551" s="9"/>
      <c r="M551" s="9"/>
      <c r="N551" s="9"/>
      <c r="O551" s="9"/>
      <c r="P551" s="9"/>
      <c r="Q551" s="9"/>
      <c r="R551" s="9"/>
      <c r="S551" s="9" t="s">
        <v>6048</v>
      </c>
      <c r="T551" s="9"/>
      <c r="U551" s="9" t="s">
        <v>85</v>
      </c>
      <c r="V551" s="9" t="s">
        <v>6049</v>
      </c>
      <c r="W551" s="9" t="s">
        <v>4174</v>
      </c>
      <c r="X551" s="9" t="s">
        <v>6050</v>
      </c>
      <c r="Y551" s="9"/>
      <c r="Z551" s="9" t="s">
        <v>6051</v>
      </c>
      <c r="AA551" s="9" t="s">
        <v>6052</v>
      </c>
      <c r="AB551" s="9"/>
      <c r="AC551" s="9"/>
      <c r="AD551" s="9" t="s">
        <v>519</v>
      </c>
      <c r="AE551" s="9" t="s">
        <v>512</v>
      </c>
      <c r="AF551" s="9" t="s">
        <v>2958</v>
      </c>
      <c r="AG551" s="37"/>
      <c r="AH551" s="37"/>
      <c r="AI551" s="9"/>
      <c r="AJ551" s="9"/>
      <c r="AK551" s="9"/>
      <c r="AL551" s="9"/>
      <c r="AM551" s="9" t="s">
        <v>2658</v>
      </c>
      <c r="AN551" s="9"/>
      <c r="AO551" s="9" t="s">
        <v>2659</v>
      </c>
      <c r="AP551" s="9" t="s">
        <v>6054</v>
      </c>
      <c r="AQ551" s="9" t="s">
        <v>6055</v>
      </c>
      <c r="AR551" s="9" t="s">
        <v>2661</v>
      </c>
      <c r="AS551" s="9"/>
      <c r="AT551" s="9"/>
      <c r="AU551" s="9"/>
      <c r="AV551" s="9"/>
      <c r="AW551" s="9"/>
      <c r="AX551" s="9"/>
      <c r="AY551" s="9"/>
      <c r="AZ551" s="9"/>
      <c r="BA551" s="9"/>
      <c r="BB551" s="9"/>
      <c r="BC551" s="9"/>
      <c r="BD551" s="9"/>
    </row>
    <row r="552" ht="15.75" customHeight="1">
      <c r="A552" s="9"/>
      <c r="B552" s="9" t="s">
        <v>81</v>
      </c>
      <c r="C552" s="9"/>
      <c r="D552" s="9"/>
      <c r="E552" s="9"/>
      <c r="F552" s="9"/>
      <c r="G552" s="9"/>
      <c r="H552" s="9"/>
      <c r="I552" s="9"/>
      <c r="J552" s="9"/>
      <c r="K552" s="9"/>
      <c r="L552" s="9"/>
      <c r="M552" s="9"/>
      <c r="N552" s="9"/>
      <c r="O552" s="9"/>
      <c r="P552" s="9"/>
      <c r="Q552" s="9"/>
      <c r="R552" s="9"/>
      <c r="S552" s="9"/>
      <c r="T552" s="9"/>
      <c r="U552" s="9" t="s">
        <v>85</v>
      </c>
      <c r="V552" s="9" t="s">
        <v>6056</v>
      </c>
      <c r="W552" s="9" t="s">
        <v>4174</v>
      </c>
      <c r="X552" s="9" t="s">
        <v>6058</v>
      </c>
      <c r="Y552" s="9" t="s">
        <v>6059</v>
      </c>
      <c r="Z552" s="9" t="s">
        <v>6060</v>
      </c>
      <c r="AA552" s="9" t="s">
        <v>6061</v>
      </c>
      <c r="AB552" s="9"/>
      <c r="AC552" s="9"/>
      <c r="AD552" s="9" t="s">
        <v>6062</v>
      </c>
      <c r="AE552" s="9"/>
      <c r="AF552" s="37"/>
      <c r="AG552" s="37"/>
      <c r="AH552" s="37"/>
      <c r="AI552" s="9"/>
      <c r="AJ552" s="9"/>
      <c r="AK552" s="9"/>
      <c r="AL552" s="9"/>
      <c r="AM552" s="9" t="s">
        <v>2658</v>
      </c>
      <c r="AN552" s="9"/>
      <c r="AO552" s="9" t="s">
        <v>2659</v>
      </c>
      <c r="AP552" s="9"/>
      <c r="AQ552" s="9"/>
      <c r="AR552" s="9" t="s">
        <v>2661</v>
      </c>
      <c r="AS552" s="9"/>
      <c r="AT552" s="9"/>
      <c r="AU552" s="9"/>
      <c r="AV552" s="9"/>
      <c r="AW552" s="9"/>
      <c r="AX552" s="9"/>
      <c r="AY552" s="9"/>
      <c r="AZ552" s="9"/>
      <c r="BA552" s="9"/>
      <c r="BB552" s="9"/>
      <c r="BC552" s="9"/>
      <c r="BD552" s="9"/>
    </row>
    <row r="553" ht="15.75" customHeight="1">
      <c r="A553" s="9" t="s">
        <v>252</v>
      </c>
      <c r="B553" s="9" t="s">
        <v>81</v>
      </c>
      <c r="C553" s="9"/>
      <c r="D553" s="9"/>
      <c r="E553" s="9"/>
      <c r="F553" s="9"/>
      <c r="G553" s="9"/>
      <c r="H553" s="9"/>
      <c r="I553" s="9"/>
      <c r="J553" s="9"/>
      <c r="K553" s="9"/>
      <c r="L553" s="9"/>
      <c r="M553" s="9"/>
      <c r="N553" s="9"/>
      <c r="O553" s="9"/>
      <c r="P553" s="9"/>
      <c r="Q553" s="9"/>
      <c r="R553" s="9"/>
      <c r="S553" s="9" t="s">
        <v>6070</v>
      </c>
      <c r="T553" s="9"/>
      <c r="U553" s="9" t="s">
        <v>85</v>
      </c>
      <c r="V553" s="9" t="s">
        <v>6072</v>
      </c>
      <c r="W553" s="9" t="s">
        <v>4174</v>
      </c>
      <c r="X553" s="9" t="s">
        <v>6073</v>
      </c>
      <c r="Y553" s="9"/>
      <c r="Z553" s="9" t="s">
        <v>6074</v>
      </c>
      <c r="AA553" s="9" t="s">
        <v>6075</v>
      </c>
      <c r="AB553" s="9"/>
      <c r="AC553" s="9"/>
      <c r="AD553" s="9" t="s">
        <v>6076</v>
      </c>
      <c r="AE553" s="9" t="s">
        <v>252</v>
      </c>
      <c r="AF553" s="9" t="s">
        <v>6077</v>
      </c>
      <c r="AG553" s="37"/>
      <c r="AH553" s="37"/>
      <c r="AI553" s="9"/>
      <c r="AJ553" s="9"/>
      <c r="AK553" s="9"/>
      <c r="AL553" s="9"/>
      <c r="AM553" s="9" t="s">
        <v>2658</v>
      </c>
      <c r="AN553" s="9"/>
      <c r="AO553" s="9" t="s">
        <v>2659</v>
      </c>
      <c r="AP553" s="9" t="s">
        <v>6079</v>
      </c>
      <c r="AQ553" s="9" t="s">
        <v>5674</v>
      </c>
      <c r="AR553" s="9" t="s">
        <v>2661</v>
      </c>
      <c r="AS553" s="9"/>
      <c r="AT553" s="9"/>
      <c r="AU553" s="9"/>
      <c r="AV553" s="9"/>
      <c r="AW553" s="9"/>
      <c r="AX553" s="9"/>
      <c r="AY553" s="9"/>
      <c r="AZ553" s="9"/>
      <c r="BA553" s="9"/>
      <c r="BB553" s="9"/>
      <c r="BC553" s="9"/>
      <c r="BD553" s="9"/>
    </row>
    <row r="554" ht="15.75" customHeight="1">
      <c r="A554" s="9"/>
      <c r="B554" s="9" t="s">
        <v>81</v>
      </c>
      <c r="C554" s="9"/>
      <c r="D554" s="9"/>
      <c r="E554" s="9"/>
      <c r="F554" s="9"/>
      <c r="G554" s="9"/>
      <c r="H554" s="9"/>
      <c r="I554" s="9"/>
      <c r="J554" s="9"/>
      <c r="K554" s="9"/>
      <c r="L554" s="9"/>
      <c r="M554" s="9"/>
      <c r="N554" s="9"/>
      <c r="O554" s="9"/>
      <c r="P554" s="9"/>
      <c r="Q554" s="9"/>
      <c r="R554" s="9"/>
      <c r="S554" s="9"/>
      <c r="T554" s="9"/>
      <c r="U554" s="9" t="s">
        <v>85</v>
      </c>
      <c r="V554" s="9" t="s">
        <v>6092</v>
      </c>
      <c r="W554" s="9" t="s">
        <v>6093</v>
      </c>
      <c r="X554" s="9"/>
      <c r="Y554" s="9"/>
      <c r="Z554" s="9"/>
      <c r="AA554" s="9"/>
      <c r="AB554" s="9"/>
      <c r="AC554" s="9"/>
      <c r="AD554" s="9"/>
      <c r="AE554" s="9"/>
      <c r="AF554" s="37"/>
      <c r="AG554" s="37"/>
      <c r="AH554" s="37"/>
      <c r="AI554" s="9"/>
      <c r="AJ554" s="9"/>
      <c r="AK554" s="9"/>
      <c r="AL554" s="9"/>
      <c r="AM554" s="9" t="s">
        <v>2631</v>
      </c>
      <c r="AN554" s="9"/>
      <c r="AO554" s="9" t="s">
        <v>2633</v>
      </c>
      <c r="AP554" s="9"/>
      <c r="AQ554" s="9"/>
      <c r="AR554" s="9" t="s">
        <v>6095</v>
      </c>
      <c r="AS554" s="9"/>
      <c r="AT554" s="9"/>
      <c r="AU554" s="9"/>
      <c r="AV554" s="9"/>
      <c r="AW554" s="9"/>
      <c r="AX554" s="9"/>
      <c r="AY554" s="9"/>
      <c r="AZ554" s="9"/>
      <c r="BA554" s="9"/>
      <c r="BB554" s="9"/>
      <c r="BC554" s="9"/>
      <c r="BD554" s="9"/>
    </row>
    <row r="555" ht="15.75" customHeight="1">
      <c r="A555" s="9" t="s">
        <v>80</v>
      </c>
      <c r="B555" s="9" t="s">
        <v>81</v>
      </c>
      <c r="C555" s="9"/>
      <c r="D555" s="9"/>
      <c r="E555" s="9"/>
      <c r="F555" s="9"/>
      <c r="G555" s="9"/>
      <c r="H555" s="9"/>
      <c r="I555" s="9"/>
      <c r="J555" s="9"/>
      <c r="K555" s="9"/>
      <c r="L555" s="9"/>
      <c r="M555" s="9"/>
      <c r="N555" s="9"/>
      <c r="O555" s="9"/>
      <c r="P555" s="9"/>
      <c r="Q555" s="9"/>
      <c r="R555" s="9"/>
      <c r="S555" s="9"/>
      <c r="T555" s="9"/>
      <c r="U555" s="9" t="s">
        <v>85</v>
      </c>
      <c r="V555" s="9" t="s">
        <v>5626</v>
      </c>
      <c r="W555" s="9" t="s">
        <v>4174</v>
      </c>
      <c r="X555" s="9" t="s">
        <v>5628</v>
      </c>
      <c r="Y555" s="9" t="s">
        <v>5629</v>
      </c>
      <c r="Z555" s="9" t="s">
        <v>5631</v>
      </c>
      <c r="AA555" s="9" t="s">
        <v>5632</v>
      </c>
      <c r="AB555" s="9"/>
      <c r="AC555" s="9"/>
      <c r="AD555" s="9" t="s">
        <v>1016</v>
      </c>
      <c r="AE555" s="9" t="s">
        <v>80</v>
      </c>
      <c r="AF555" s="9" t="s">
        <v>3168</v>
      </c>
      <c r="AG555" s="37"/>
      <c r="AH555" s="37"/>
      <c r="AI555" s="9"/>
      <c r="AJ555" s="9"/>
      <c r="AK555" s="9"/>
      <c r="AL555" s="9"/>
      <c r="AM555" s="9" t="s">
        <v>2658</v>
      </c>
      <c r="AN555" s="9"/>
      <c r="AO555" s="9" t="s">
        <v>2659</v>
      </c>
      <c r="AP555" s="9" t="s">
        <v>6103</v>
      </c>
      <c r="AQ555" s="9" t="s">
        <v>2939</v>
      </c>
      <c r="AR555" s="9" t="s">
        <v>2661</v>
      </c>
      <c r="AS555" s="9"/>
      <c r="AT555" s="9"/>
      <c r="AU555" s="9"/>
      <c r="AV555" s="9"/>
      <c r="AW555" s="9"/>
      <c r="AX555" s="9"/>
      <c r="AY555" s="9"/>
      <c r="AZ555" s="9"/>
      <c r="BA555" s="9"/>
      <c r="BB555" s="9"/>
      <c r="BC555" s="9"/>
      <c r="BD555" s="9"/>
    </row>
    <row r="556" ht="15.75" customHeight="1">
      <c r="A556" s="9" t="s">
        <v>80</v>
      </c>
      <c r="B556" s="9" t="s">
        <v>81</v>
      </c>
      <c r="C556" s="9"/>
      <c r="D556" s="9"/>
      <c r="E556" s="9"/>
      <c r="F556" s="9"/>
      <c r="G556" s="9"/>
      <c r="H556" s="9"/>
      <c r="I556" s="9"/>
      <c r="J556" s="9"/>
      <c r="K556" s="9"/>
      <c r="L556" s="9"/>
      <c r="M556" s="9"/>
      <c r="N556" s="9"/>
      <c r="O556" s="9"/>
      <c r="P556" s="9"/>
      <c r="Q556" s="9"/>
      <c r="R556" s="9"/>
      <c r="S556" s="9"/>
      <c r="T556" s="9"/>
      <c r="U556" s="9" t="s">
        <v>85</v>
      </c>
      <c r="V556" s="9" t="s">
        <v>5393</v>
      </c>
      <c r="W556" s="9" t="s">
        <v>560</v>
      </c>
      <c r="X556" s="9" t="s">
        <v>6108</v>
      </c>
      <c r="Y556" s="9"/>
      <c r="Z556" s="9" t="s">
        <v>6110</v>
      </c>
      <c r="AA556" s="9" t="s">
        <v>5397</v>
      </c>
      <c r="AB556" s="9"/>
      <c r="AC556" s="9"/>
      <c r="AD556" s="9" t="s">
        <v>5398</v>
      </c>
      <c r="AE556" s="9" t="s">
        <v>80</v>
      </c>
      <c r="AF556" s="9" t="s">
        <v>5399</v>
      </c>
      <c r="AG556" s="37"/>
      <c r="AH556" s="37"/>
      <c r="AI556" s="9"/>
      <c r="AJ556" s="9"/>
      <c r="AK556" s="9"/>
      <c r="AL556" s="9"/>
      <c r="AM556" s="9" t="s">
        <v>2631</v>
      </c>
      <c r="AN556" s="9"/>
      <c r="AO556" s="9" t="s">
        <v>2633</v>
      </c>
      <c r="AP556" s="9"/>
      <c r="AQ556" s="9"/>
      <c r="AR556" s="9" t="s">
        <v>2942</v>
      </c>
      <c r="AS556" s="9" t="s">
        <v>4341</v>
      </c>
      <c r="AT556" s="9"/>
      <c r="AU556" s="9"/>
      <c r="AV556" s="9"/>
      <c r="AW556" s="9"/>
      <c r="AX556" s="9"/>
      <c r="AY556" s="9"/>
      <c r="AZ556" s="9"/>
      <c r="BA556" s="9"/>
      <c r="BB556" s="9"/>
      <c r="BC556" s="9"/>
      <c r="BD556" s="9"/>
    </row>
    <row r="557" ht="15.75" customHeight="1">
      <c r="A557" s="9" t="s">
        <v>80</v>
      </c>
      <c r="B557" s="9" t="s">
        <v>81</v>
      </c>
      <c r="C557" s="9"/>
      <c r="D557" s="9"/>
      <c r="E557" s="9"/>
      <c r="F557" s="9"/>
      <c r="G557" s="9"/>
      <c r="H557" s="9"/>
      <c r="I557" s="9"/>
      <c r="J557" s="9"/>
      <c r="K557" s="9"/>
      <c r="L557" s="9"/>
      <c r="M557" s="9"/>
      <c r="N557" s="9"/>
      <c r="O557" s="9"/>
      <c r="P557" s="9"/>
      <c r="Q557" s="9"/>
      <c r="R557" s="9"/>
      <c r="S557" s="9"/>
      <c r="T557" s="9"/>
      <c r="U557" s="9" t="s">
        <v>85</v>
      </c>
      <c r="V557" s="9" t="s">
        <v>6116</v>
      </c>
      <c r="W557" s="9" t="s">
        <v>560</v>
      </c>
      <c r="X557" s="9" t="s">
        <v>6117</v>
      </c>
      <c r="Y557" s="9" t="s">
        <v>6118</v>
      </c>
      <c r="Z557" s="9" t="s">
        <v>6119</v>
      </c>
      <c r="AA557" s="9" t="s">
        <v>6121</v>
      </c>
      <c r="AB557" s="9"/>
      <c r="AC557" s="9"/>
      <c r="AD557" s="9" t="s">
        <v>6122</v>
      </c>
      <c r="AE557" s="9" t="s">
        <v>80</v>
      </c>
      <c r="AF557" s="9" t="s">
        <v>6123</v>
      </c>
      <c r="AG557" s="37"/>
      <c r="AH557" s="37"/>
      <c r="AI557" s="9"/>
      <c r="AJ557" s="9"/>
      <c r="AK557" s="9"/>
      <c r="AL557" s="9"/>
      <c r="AM557" s="9" t="s">
        <v>2631</v>
      </c>
      <c r="AN557" s="9"/>
      <c r="AO557" s="9" t="s">
        <v>2633</v>
      </c>
      <c r="AP557" s="9"/>
      <c r="AQ557" s="9" t="s">
        <v>6125</v>
      </c>
      <c r="AR557" s="9" t="s">
        <v>2942</v>
      </c>
      <c r="AS557" s="9" t="s">
        <v>4341</v>
      </c>
      <c r="AT557" s="9"/>
      <c r="AU557" s="9"/>
      <c r="AV557" s="9"/>
      <c r="AW557" s="9"/>
      <c r="AX557" s="9"/>
      <c r="AY557" s="9"/>
      <c r="AZ557" s="9"/>
      <c r="BA557" s="9"/>
      <c r="BB557" s="9"/>
      <c r="BC557" s="9"/>
      <c r="BD557" s="9"/>
    </row>
    <row r="558" ht="15.75" customHeight="1">
      <c r="A558" s="9" t="s">
        <v>1601</v>
      </c>
      <c r="B558" s="9" t="s">
        <v>81</v>
      </c>
      <c r="C558" s="9"/>
      <c r="D558" s="9"/>
      <c r="E558" s="9"/>
      <c r="F558" s="9"/>
      <c r="G558" s="9"/>
      <c r="H558" s="9"/>
      <c r="I558" s="9"/>
      <c r="J558" s="9"/>
      <c r="K558" s="9"/>
      <c r="L558" s="9"/>
      <c r="M558" s="9"/>
      <c r="N558" s="9"/>
      <c r="O558" s="9"/>
      <c r="P558" s="9"/>
      <c r="Q558" s="9"/>
      <c r="R558" s="9"/>
      <c r="S558" s="9" t="s">
        <v>6127</v>
      </c>
      <c r="T558" s="9"/>
      <c r="U558" s="9" t="s">
        <v>85</v>
      </c>
      <c r="V558" s="9" t="s">
        <v>6128</v>
      </c>
      <c r="W558" s="9" t="s">
        <v>2931</v>
      </c>
      <c r="X558" s="9" t="s">
        <v>6129</v>
      </c>
      <c r="Y558" s="9"/>
      <c r="Z558" s="9"/>
      <c r="AA558" s="9" t="s">
        <v>6131</v>
      </c>
      <c r="AB558" s="9"/>
      <c r="AC558" s="9"/>
      <c r="AD558" s="9" t="s">
        <v>1612</v>
      </c>
      <c r="AE558" s="9" t="s">
        <v>1601</v>
      </c>
      <c r="AF558" s="9" t="s">
        <v>6132</v>
      </c>
      <c r="AG558" s="37"/>
      <c r="AH558" s="37"/>
      <c r="AI558" s="9"/>
      <c r="AJ558" s="9"/>
      <c r="AK558" s="9"/>
      <c r="AL558" s="9"/>
      <c r="AM558" s="9" t="s">
        <v>2631</v>
      </c>
      <c r="AN558" s="9"/>
      <c r="AO558" s="9" t="s">
        <v>2633</v>
      </c>
      <c r="AP558" s="9" t="s">
        <v>5277</v>
      </c>
      <c r="AQ558" s="9" t="s">
        <v>5280</v>
      </c>
      <c r="AR558" s="9" t="s">
        <v>2942</v>
      </c>
      <c r="AS558" s="9" t="s">
        <v>4341</v>
      </c>
      <c r="AT558" s="9"/>
      <c r="AU558" s="9"/>
      <c r="AV558" s="9"/>
      <c r="AW558" s="9"/>
      <c r="AX558" s="9"/>
      <c r="AY558" s="9"/>
      <c r="AZ558" s="9"/>
      <c r="BA558" s="9"/>
      <c r="BB558" s="9"/>
      <c r="BC558" s="9"/>
      <c r="BD558" s="9"/>
    </row>
    <row r="559" ht="15.75" customHeight="1">
      <c r="A559" s="9"/>
      <c r="B559" s="9" t="s">
        <v>81</v>
      </c>
      <c r="C559" s="9"/>
      <c r="D559" s="9"/>
      <c r="E559" s="9"/>
      <c r="F559" s="9"/>
      <c r="G559" s="9"/>
      <c r="H559" s="9"/>
      <c r="I559" s="9"/>
      <c r="J559" s="9"/>
      <c r="K559" s="9"/>
      <c r="L559" s="9"/>
      <c r="M559" s="9"/>
      <c r="N559" s="9"/>
      <c r="O559" s="9"/>
      <c r="P559" s="9"/>
      <c r="Q559" s="9"/>
      <c r="R559" s="9"/>
      <c r="S559" s="9"/>
      <c r="T559" s="9"/>
      <c r="U559" s="9" t="s">
        <v>85</v>
      </c>
      <c r="V559" s="9" t="s">
        <v>6134</v>
      </c>
      <c r="W559" s="9" t="s">
        <v>2931</v>
      </c>
      <c r="X559" s="9"/>
      <c r="Y559" s="9"/>
      <c r="Z559" s="9"/>
      <c r="AA559" s="9"/>
      <c r="AB559" s="9"/>
      <c r="AC559" s="9"/>
      <c r="AD559" s="9"/>
      <c r="AE559" s="9"/>
      <c r="AF559" s="37"/>
      <c r="AG559" s="37"/>
      <c r="AH559" s="37"/>
      <c r="AI559" s="9"/>
      <c r="AJ559" s="9"/>
      <c r="AK559" s="9"/>
      <c r="AL559" s="9"/>
      <c r="AM559" s="9" t="s">
        <v>2631</v>
      </c>
      <c r="AN559" s="9"/>
      <c r="AO559" s="9" t="s">
        <v>2633</v>
      </c>
      <c r="AP559" s="9"/>
      <c r="AQ559" s="9" t="s">
        <v>5078</v>
      </c>
      <c r="AR559" s="9" t="s">
        <v>2942</v>
      </c>
      <c r="AS559" s="9" t="s">
        <v>4341</v>
      </c>
      <c r="AT559" s="9"/>
      <c r="AU559" s="9"/>
      <c r="AV559" s="9"/>
      <c r="AW559" s="9"/>
      <c r="AX559" s="9"/>
      <c r="AY559" s="9"/>
      <c r="AZ559" s="9"/>
      <c r="BA559" s="9"/>
      <c r="BB559" s="9"/>
      <c r="BC559" s="9"/>
      <c r="BD559" s="9"/>
    </row>
    <row r="560" ht="15.75" customHeight="1">
      <c r="A560" s="9" t="s">
        <v>261</v>
      </c>
      <c r="B560" s="9" t="s">
        <v>81</v>
      </c>
      <c r="C560" s="9"/>
      <c r="D560" s="9"/>
      <c r="E560" s="9"/>
      <c r="F560" s="9"/>
      <c r="G560" s="9"/>
      <c r="H560" s="9"/>
      <c r="I560" s="9"/>
      <c r="J560" s="9"/>
      <c r="K560" s="9"/>
      <c r="L560" s="9"/>
      <c r="M560" s="9"/>
      <c r="N560" s="9"/>
      <c r="O560" s="9"/>
      <c r="P560" s="9"/>
      <c r="Q560" s="9"/>
      <c r="R560" s="9"/>
      <c r="S560" s="9"/>
      <c r="T560" s="9"/>
      <c r="U560" s="9"/>
      <c r="V560" s="9" t="s">
        <v>6136</v>
      </c>
      <c r="W560" s="9" t="s">
        <v>2931</v>
      </c>
      <c r="X560" s="9" t="s">
        <v>6140</v>
      </c>
      <c r="Y560" s="9"/>
      <c r="Z560" s="9"/>
      <c r="AA560" s="9" t="s">
        <v>6141</v>
      </c>
      <c r="AB560" s="9"/>
      <c r="AC560" s="9"/>
      <c r="AD560" s="9" t="s">
        <v>269</v>
      </c>
      <c r="AE560" s="9" t="s">
        <v>261</v>
      </c>
      <c r="AF560" s="9" t="s">
        <v>6142</v>
      </c>
      <c r="AG560" s="37"/>
      <c r="AH560" s="37"/>
      <c r="AI560" s="9"/>
      <c r="AJ560" s="9"/>
      <c r="AK560" s="9"/>
      <c r="AL560" s="9"/>
      <c r="AM560" s="9" t="s">
        <v>2631</v>
      </c>
      <c r="AN560" s="9"/>
      <c r="AO560" s="9" t="s">
        <v>2633</v>
      </c>
      <c r="AP560" s="9"/>
      <c r="AQ560" s="9"/>
      <c r="AR560" s="9" t="s">
        <v>2942</v>
      </c>
      <c r="AS560" s="9" t="s">
        <v>3931</v>
      </c>
      <c r="AT560" s="9"/>
      <c r="AU560" s="9"/>
      <c r="AV560" s="9"/>
      <c r="AW560" s="9"/>
      <c r="AX560" s="9"/>
      <c r="AY560" s="9"/>
      <c r="AZ560" s="9"/>
      <c r="BA560" s="9"/>
      <c r="BB560" s="9"/>
      <c r="BC560" s="9"/>
      <c r="BD560" s="9"/>
    </row>
    <row r="561" ht="15.75" customHeight="1">
      <c r="A561" s="9" t="s">
        <v>111</v>
      </c>
      <c r="B561" s="9" t="s">
        <v>81</v>
      </c>
      <c r="C561" s="9"/>
      <c r="D561" s="9"/>
      <c r="E561" s="9"/>
      <c r="F561" s="9"/>
      <c r="G561" s="9"/>
      <c r="H561" s="9"/>
      <c r="I561" s="9"/>
      <c r="J561" s="9"/>
      <c r="K561" s="9"/>
      <c r="L561" s="9"/>
      <c r="M561" s="9"/>
      <c r="N561" s="9"/>
      <c r="O561" s="9"/>
      <c r="P561" s="9"/>
      <c r="Q561" s="9"/>
      <c r="R561" s="9"/>
      <c r="S561" s="9" t="s">
        <v>5825</v>
      </c>
      <c r="T561" s="9"/>
      <c r="U561" s="9" t="s">
        <v>85</v>
      </c>
      <c r="V561" s="9" t="s">
        <v>6153</v>
      </c>
      <c r="W561" s="9" t="s">
        <v>2931</v>
      </c>
      <c r="X561" s="9" t="s">
        <v>6154</v>
      </c>
      <c r="Y561" s="9"/>
      <c r="Z561" s="9"/>
      <c r="AA561" s="9" t="s">
        <v>5829</v>
      </c>
      <c r="AB561" s="9"/>
      <c r="AC561" s="9"/>
      <c r="AD561" s="9" t="s">
        <v>2406</v>
      </c>
      <c r="AE561" s="9" t="s">
        <v>111</v>
      </c>
      <c r="AF561" s="9" t="s">
        <v>5830</v>
      </c>
      <c r="AG561" s="37"/>
      <c r="AH561" s="37"/>
      <c r="AI561" s="9"/>
      <c r="AJ561" s="9"/>
      <c r="AK561" s="9"/>
      <c r="AL561" s="9"/>
      <c r="AM561" s="9" t="s">
        <v>2631</v>
      </c>
      <c r="AN561" s="9"/>
      <c r="AO561" s="9" t="s">
        <v>2633</v>
      </c>
      <c r="AP561" s="9"/>
      <c r="AQ561" s="9"/>
      <c r="AR561" s="9" t="s">
        <v>2942</v>
      </c>
      <c r="AS561" s="9"/>
      <c r="AT561" s="9"/>
      <c r="AU561" s="9"/>
      <c r="AV561" s="9"/>
      <c r="AW561" s="9"/>
      <c r="AX561" s="9"/>
      <c r="AY561" s="9"/>
      <c r="AZ561" s="9"/>
      <c r="BA561" s="9"/>
      <c r="BB561" s="9"/>
      <c r="BC561" s="9"/>
      <c r="BD561" s="9"/>
    </row>
    <row r="562" ht="15.75" customHeight="1">
      <c r="A562" s="9" t="s">
        <v>99</v>
      </c>
      <c r="B562" s="9" t="s">
        <v>81</v>
      </c>
      <c r="C562" s="9"/>
      <c r="D562" s="9"/>
      <c r="E562" s="9"/>
      <c r="F562" s="9"/>
      <c r="G562" s="9"/>
      <c r="H562" s="9"/>
      <c r="I562" s="9"/>
      <c r="J562" s="9"/>
      <c r="K562" s="9"/>
      <c r="L562" s="9"/>
      <c r="M562" s="9"/>
      <c r="N562" s="9"/>
      <c r="O562" s="9"/>
      <c r="P562" s="9"/>
      <c r="Q562" s="9"/>
      <c r="R562" s="9"/>
      <c r="S562" s="9"/>
      <c r="T562" s="9"/>
      <c r="U562" s="9" t="s">
        <v>85</v>
      </c>
      <c r="V562" s="9" t="s">
        <v>6155</v>
      </c>
      <c r="W562" s="9" t="s">
        <v>2931</v>
      </c>
      <c r="X562" s="9"/>
      <c r="Y562" s="9"/>
      <c r="Z562" s="9"/>
      <c r="AA562" s="9" t="s">
        <v>6156</v>
      </c>
      <c r="AB562" s="9"/>
      <c r="AC562" s="9"/>
      <c r="AD562" s="9" t="s">
        <v>6157</v>
      </c>
      <c r="AE562" s="9" t="s">
        <v>99</v>
      </c>
      <c r="AF562" s="9" t="s">
        <v>6158</v>
      </c>
      <c r="AG562" s="37"/>
      <c r="AH562" s="37"/>
      <c r="AI562" s="9"/>
      <c r="AJ562" s="9"/>
      <c r="AK562" s="9"/>
      <c r="AL562" s="9"/>
      <c r="AM562" s="9" t="s">
        <v>2631</v>
      </c>
      <c r="AN562" s="9"/>
      <c r="AO562" s="9" t="s">
        <v>2633</v>
      </c>
      <c r="AP562" s="9"/>
      <c r="AQ562" s="9"/>
      <c r="AR562" s="9" t="s">
        <v>2942</v>
      </c>
      <c r="AS562" s="9" t="s">
        <v>4341</v>
      </c>
      <c r="AT562" s="9"/>
      <c r="AU562" s="9"/>
      <c r="AV562" s="9"/>
      <c r="AW562" s="9"/>
      <c r="AX562" s="9"/>
      <c r="AY562" s="9"/>
      <c r="AZ562" s="9"/>
      <c r="BA562" s="9"/>
      <c r="BB562" s="9"/>
      <c r="BC562" s="9"/>
      <c r="BD562" s="9"/>
    </row>
    <row r="563" ht="15.75" customHeight="1">
      <c r="A563" s="9" t="s">
        <v>560</v>
      </c>
      <c r="B563" s="9" t="s">
        <v>81</v>
      </c>
      <c r="C563" s="9"/>
      <c r="D563" s="9"/>
      <c r="E563" s="9"/>
      <c r="F563" s="9"/>
      <c r="G563" s="9"/>
      <c r="H563" s="9"/>
      <c r="I563" s="9"/>
      <c r="J563" s="9"/>
      <c r="K563" s="9"/>
      <c r="L563" s="9"/>
      <c r="M563" s="9"/>
      <c r="N563" s="9"/>
      <c r="O563" s="9"/>
      <c r="P563" s="9"/>
      <c r="Q563" s="9"/>
      <c r="R563" s="9"/>
      <c r="S563" s="9" t="s">
        <v>6179</v>
      </c>
      <c r="T563" s="9"/>
      <c r="U563" s="9" t="s">
        <v>85</v>
      </c>
      <c r="V563" s="9" t="s">
        <v>6181</v>
      </c>
      <c r="W563" s="9" t="s">
        <v>2931</v>
      </c>
      <c r="X563" s="9" t="s">
        <v>6182</v>
      </c>
      <c r="Y563" s="9" t="s">
        <v>5834</v>
      </c>
      <c r="Z563" s="9" t="s">
        <v>6184</v>
      </c>
      <c r="AA563" s="9" t="s">
        <v>5836</v>
      </c>
      <c r="AB563" s="9"/>
      <c r="AC563" s="9"/>
      <c r="AD563" s="9" t="s">
        <v>1831</v>
      </c>
      <c r="AE563" s="9" t="s">
        <v>560</v>
      </c>
      <c r="AF563" s="9" t="s">
        <v>1832</v>
      </c>
      <c r="AG563" s="37"/>
      <c r="AH563" s="37"/>
      <c r="AI563" s="9"/>
      <c r="AJ563" s="9"/>
      <c r="AK563" s="9"/>
      <c r="AL563" s="9"/>
      <c r="AM563" s="9" t="s">
        <v>2631</v>
      </c>
      <c r="AN563" s="9"/>
      <c r="AO563" s="9" t="s">
        <v>2633</v>
      </c>
      <c r="AP563" s="9"/>
      <c r="AQ563" s="9"/>
      <c r="AR563" s="9" t="s">
        <v>2942</v>
      </c>
      <c r="AS563" s="9" t="s">
        <v>4341</v>
      </c>
      <c r="AT563" s="9"/>
      <c r="AU563" s="9"/>
      <c r="AV563" s="9"/>
      <c r="AW563" s="9"/>
      <c r="AX563" s="9"/>
      <c r="AY563" s="9"/>
      <c r="AZ563" s="9"/>
      <c r="BA563" s="9"/>
      <c r="BB563" s="9"/>
      <c r="BC563" s="9"/>
      <c r="BD563" s="9"/>
    </row>
    <row r="564" ht="15.75" customHeight="1">
      <c r="A564" s="9" t="s">
        <v>261</v>
      </c>
      <c r="B564" s="9" t="s">
        <v>81</v>
      </c>
      <c r="C564" s="9"/>
      <c r="D564" s="9"/>
      <c r="E564" s="9"/>
      <c r="F564" s="9"/>
      <c r="G564" s="9"/>
      <c r="H564" s="9"/>
      <c r="I564" s="9"/>
      <c r="J564" s="9"/>
      <c r="K564" s="9"/>
      <c r="L564" s="9"/>
      <c r="M564" s="9"/>
      <c r="N564" s="9"/>
      <c r="O564" s="9"/>
      <c r="P564" s="9"/>
      <c r="Q564" s="9"/>
      <c r="R564" s="9"/>
      <c r="S564" s="9"/>
      <c r="T564" s="9"/>
      <c r="U564" s="9" t="s">
        <v>85</v>
      </c>
      <c r="V564" s="9" t="s">
        <v>6186</v>
      </c>
      <c r="W564" s="9" t="s">
        <v>2931</v>
      </c>
      <c r="X564" s="9" t="s">
        <v>6187</v>
      </c>
      <c r="Y564" s="9"/>
      <c r="Z564" s="9" t="s">
        <v>6188</v>
      </c>
      <c r="AA564" s="9" t="s">
        <v>6189</v>
      </c>
      <c r="AB564" s="9"/>
      <c r="AC564" s="9"/>
      <c r="AD564" s="9" t="s">
        <v>5462</v>
      </c>
      <c r="AE564" s="9" t="s">
        <v>261</v>
      </c>
      <c r="AF564" s="9" t="s">
        <v>6194</v>
      </c>
      <c r="AG564" s="37"/>
      <c r="AH564" s="37"/>
      <c r="AI564" s="9"/>
      <c r="AJ564" s="9"/>
      <c r="AK564" s="9"/>
      <c r="AL564" s="9"/>
      <c r="AM564" s="9" t="s">
        <v>2631</v>
      </c>
      <c r="AN564" s="9"/>
      <c r="AO564" s="9" t="s">
        <v>2633</v>
      </c>
      <c r="AP564" s="9"/>
      <c r="AQ564" s="9"/>
      <c r="AR564" s="9" t="s">
        <v>2942</v>
      </c>
      <c r="AS564" s="9" t="s">
        <v>4341</v>
      </c>
      <c r="AT564" s="9"/>
      <c r="AU564" s="9"/>
      <c r="AV564" s="9"/>
      <c r="AW564" s="9"/>
      <c r="AX564" s="9"/>
      <c r="AY564" s="9"/>
      <c r="AZ564" s="9"/>
      <c r="BA564" s="9"/>
      <c r="BB564" s="9"/>
      <c r="BC564" s="9"/>
      <c r="BD564" s="9"/>
    </row>
    <row r="565" ht="15.75" customHeight="1">
      <c r="A565" s="9" t="s">
        <v>280</v>
      </c>
      <c r="B565" s="9" t="s">
        <v>81</v>
      </c>
      <c r="C565" s="9"/>
      <c r="D565" s="9"/>
      <c r="E565" s="9"/>
      <c r="F565" s="9"/>
      <c r="G565" s="9"/>
      <c r="H565" s="9"/>
      <c r="I565" s="9"/>
      <c r="J565" s="9"/>
      <c r="K565" s="9"/>
      <c r="L565" s="9"/>
      <c r="M565" s="9"/>
      <c r="N565" s="9"/>
      <c r="O565" s="9"/>
      <c r="P565" s="9"/>
      <c r="Q565" s="9"/>
      <c r="R565" s="9"/>
      <c r="S565" s="9"/>
      <c r="T565" s="9"/>
      <c r="U565" s="9" t="s">
        <v>85</v>
      </c>
      <c r="V565" s="9" t="s">
        <v>6195</v>
      </c>
      <c r="W565" s="9" t="s">
        <v>4174</v>
      </c>
      <c r="X565" s="9" t="s">
        <v>6196</v>
      </c>
      <c r="Y565" s="9"/>
      <c r="Z565" s="9"/>
      <c r="AA565" s="9" t="s">
        <v>6197</v>
      </c>
      <c r="AB565" s="9"/>
      <c r="AC565" s="9"/>
      <c r="AD565" s="9" t="s">
        <v>5065</v>
      </c>
      <c r="AE565" s="9" t="s">
        <v>280</v>
      </c>
      <c r="AF565" s="9" t="s">
        <v>6198</v>
      </c>
      <c r="AG565" s="37"/>
      <c r="AH565" s="37"/>
      <c r="AI565" s="9"/>
      <c r="AJ565" s="9"/>
      <c r="AK565" s="9"/>
      <c r="AL565" s="9"/>
      <c r="AM565" s="9" t="s">
        <v>2631</v>
      </c>
      <c r="AN565" s="9"/>
      <c r="AO565" s="9" t="s">
        <v>2633</v>
      </c>
      <c r="AP565" s="9"/>
      <c r="AQ565" s="9"/>
      <c r="AR565" s="9" t="s">
        <v>2942</v>
      </c>
      <c r="AS565" s="9"/>
      <c r="AT565" s="9"/>
      <c r="AU565" s="9"/>
      <c r="AV565" s="9"/>
      <c r="AW565" s="9"/>
      <c r="AX565" s="9"/>
      <c r="AY565" s="9"/>
      <c r="AZ565" s="9"/>
      <c r="BA565" s="9"/>
      <c r="BB565" s="9"/>
      <c r="BC565" s="9"/>
      <c r="BD565" s="9"/>
    </row>
    <row r="566" ht="15.75" customHeight="1">
      <c r="A566" s="9" t="s">
        <v>111</v>
      </c>
      <c r="B566" s="9" t="s">
        <v>81</v>
      </c>
      <c r="C566" s="9"/>
      <c r="D566" s="9"/>
      <c r="E566" s="9"/>
      <c r="F566" s="9"/>
      <c r="G566" s="9"/>
      <c r="H566" s="9"/>
      <c r="I566" s="9"/>
      <c r="J566" s="9"/>
      <c r="K566" s="9"/>
      <c r="L566" s="9"/>
      <c r="M566" s="9"/>
      <c r="N566" s="9"/>
      <c r="O566" s="9"/>
      <c r="P566" s="9"/>
      <c r="Q566" s="9"/>
      <c r="R566" s="9"/>
      <c r="S566" s="9" t="s">
        <v>6200</v>
      </c>
      <c r="T566" s="9"/>
      <c r="U566" s="9" t="s">
        <v>85</v>
      </c>
      <c r="V566" s="9" t="s">
        <v>6201</v>
      </c>
      <c r="W566" s="9" t="s">
        <v>560</v>
      </c>
      <c r="X566" s="9"/>
      <c r="Y566" s="9" t="s">
        <v>6204</v>
      </c>
      <c r="Z566" s="9"/>
      <c r="AA566" s="9" t="s">
        <v>6205</v>
      </c>
      <c r="AB566" s="9"/>
      <c r="AC566" s="9"/>
      <c r="AD566" s="9" t="s">
        <v>6206</v>
      </c>
      <c r="AE566" s="9" t="s">
        <v>111</v>
      </c>
      <c r="AF566" s="9" t="s">
        <v>6207</v>
      </c>
      <c r="AG566" s="37"/>
      <c r="AH566" s="37"/>
      <c r="AI566" s="9"/>
      <c r="AJ566" s="9"/>
      <c r="AK566" s="9"/>
      <c r="AL566" s="9"/>
      <c r="AM566" s="9" t="s">
        <v>2631</v>
      </c>
      <c r="AN566" s="9"/>
      <c r="AO566" s="9" t="s">
        <v>2633</v>
      </c>
      <c r="AP566" s="9"/>
      <c r="AQ566" s="9"/>
      <c r="AR566" s="9" t="s">
        <v>6208</v>
      </c>
      <c r="AS566" s="9"/>
      <c r="AT566" s="9"/>
      <c r="AU566" s="9"/>
      <c r="AV566" s="9"/>
      <c r="AW566" s="9"/>
      <c r="AX566" s="9"/>
      <c r="AY566" s="9"/>
      <c r="AZ566" s="9"/>
      <c r="BA566" s="9"/>
      <c r="BB566" s="9"/>
      <c r="BC566" s="9"/>
      <c r="BD566" s="9"/>
    </row>
    <row r="567" ht="15.75" customHeight="1">
      <c r="A567" s="9" t="s">
        <v>3992</v>
      </c>
      <c r="B567" s="9" t="s">
        <v>81</v>
      </c>
      <c r="C567" s="9"/>
      <c r="D567" s="9"/>
      <c r="E567" s="9"/>
      <c r="F567" s="9"/>
      <c r="G567" s="9"/>
      <c r="H567" s="9"/>
      <c r="I567" s="9"/>
      <c r="J567" s="9"/>
      <c r="K567" s="9"/>
      <c r="L567" s="9"/>
      <c r="M567" s="9"/>
      <c r="N567" s="9"/>
      <c r="O567" s="9"/>
      <c r="P567" s="9"/>
      <c r="Q567" s="9"/>
      <c r="R567" s="9"/>
      <c r="S567" s="9" t="s">
        <v>6209</v>
      </c>
      <c r="T567" s="9"/>
      <c r="U567" s="9" t="s">
        <v>85</v>
      </c>
      <c r="V567" s="9" t="s">
        <v>6210</v>
      </c>
      <c r="W567" s="9" t="s">
        <v>560</v>
      </c>
      <c r="X567" s="9" t="s">
        <v>6211</v>
      </c>
      <c r="Y567" s="9" t="s">
        <v>6212</v>
      </c>
      <c r="Z567" s="9" t="s">
        <v>6213</v>
      </c>
      <c r="AA567" s="9" t="s">
        <v>6214</v>
      </c>
      <c r="AB567" s="9"/>
      <c r="AC567" s="9"/>
      <c r="AD567" s="9" t="s">
        <v>5446</v>
      </c>
      <c r="AE567" s="9" t="s">
        <v>3992</v>
      </c>
      <c r="AF567" s="9" t="s">
        <v>6215</v>
      </c>
      <c r="AG567" s="37"/>
      <c r="AH567" s="37"/>
      <c r="AI567" s="9"/>
      <c r="AJ567" s="9"/>
      <c r="AK567" s="9"/>
      <c r="AL567" s="9"/>
      <c r="AM567" s="9" t="s">
        <v>2631</v>
      </c>
      <c r="AN567" s="9"/>
      <c r="AO567" s="9" t="s">
        <v>2633</v>
      </c>
      <c r="AP567" s="9"/>
      <c r="AQ567" s="9"/>
      <c r="AR567" s="9" t="s">
        <v>6216</v>
      </c>
      <c r="AS567" s="9"/>
      <c r="AT567" s="9"/>
      <c r="AU567" s="9"/>
      <c r="AV567" s="9"/>
      <c r="AW567" s="9"/>
      <c r="AX567" s="9"/>
      <c r="AY567" s="9"/>
      <c r="AZ567" s="9"/>
      <c r="BA567" s="9"/>
      <c r="BB567" s="9"/>
      <c r="BC567" s="9"/>
      <c r="BD567" s="9"/>
    </row>
    <row r="568" ht="15.75" customHeight="1">
      <c r="A568" s="9" t="s">
        <v>133</v>
      </c>
      <c r="B568" s="9" t="s">
        <v>81</v>
      </c>
      <c r="C568" s="9"/>
      <c r="D568" s="9"/>
      <c r="E568" s="9"/>
      <c r="F568" s="9"/>
      <c r="G568" s="9"/>
      <c r="H568" s="9"/>
      <c r="I568" s="9"/>
      <c r="J568" s="9"/>
      <c r="K568" s="9"/>
      <c r="L568" s="9"/>
      <c r="M568" s="9"/>
      <c r="N568" s="9"/>
      <c r="O568" s="9"/>
      <c r="P568" s="9"/>
      <c r="Q568" s="9"/>
      <c r="R568" s="9"/>
      <c r="S568" s="9"/>
      <c r="T568" s="9"/>
      <c r="U568" s="9" t="s">
        <v>85</v>
      </c>
      <c r="V568" s="9" t="s">
        <v>6217</v>
      </c>
      <c r="W568" s="9" t="s">
        <v>560</v>
      </c>
      <c r="X568" s="9" t="s">
        <v>6218</v>
      </c>
      <c r="Y568" s="9" t="s">
        <v>6219</v>
      </c>
      <c r="Z568" s="9" t="s">
        <v>6221</v>
      </c>
      <c r="AA568" s="9" t="s">
        <v>6222</v>
      </c>
      <c r="AB568" s="9"/>
      <c r="AC568" s="9"/>
      <c r="AD568" s="9" t="s">
        <v>154</v>
      </c>
      <c r="AE568" s="9" t="s">
        <v>133</v>
      </c>
      <c r="AF568" s="9" t="s">
        <v>3327</v>
      </c>
      <c r="AG568" s="37"/>
      <c r="AH568" s="37"/>
      <c r="AI568" s="9"/>
      <c r="AJ568" s="9"/>
      <c r="AK568" s="9"/>
      <c r="AL568" s="9"/>
      <c r="AM568" s="9" t="s">
        <v>2631</v>
      </c>
      <c r="AN568" s="9"/>
      <c r="AO568" s="9" t="s">
        <v>2633</v>
      </c>
      <c r="AP568" s="9"/>
      <c r="AQ568" s="9"/>
      <c r="AR568" s="9" t="s">
        <v>6223</v>
      </c>
      <c r="AS568" s="9" t="s">
        <v>6224</v>
      </c>
      <c r="AT568" s="9"/>
      <c r="AU568" s="9"/>
      <c r="AV568" s="9"/>
      <c r="AW568" s="9"/>
      <c r="AX568" s="9"/>
      <c r="AY568" s="9"/>
      <c r="AZ568" s="9"/>
      <c r="BA568" s="9"/>
      <c r="BB568" s="9"/>
      <c r="BC568" s="9"/>
      <c r="BD568" s="9"/>
    </row>
    <row r="569" ht="15.75" customHeight="1">
      <c r="A569" s="9" t="s">
        <v>261</v>
      </c>
      <c r="B569" s="9" t="s">
        <v>81</v>
      </c>
      <c r="C569" s="9"/>
      <c r="D569" s="9"/>
      <c r="E569" s="9"/>
      <c r="F569" s="9"/>
      <c r="G569" s="9"/>
      <c r="H569" s="9"/>
      <c r="I569" s="9"/>
      <c r="J569" s="9"/>
      <c r="K569" s="9"/>
      <c r="L569" s="9"/>
      <c r="M569" s="9"/>
      <c r="N569" s="9"/>
      <c r="O569" s="9"/>
      <c r="P569" s="9"/>
      <c r="Q569" s="9"/>
      <c r="R569" s="9"/>
      <c r="S569" s="9" t="s">
        <v>6226</v>
      </c>
      <c r="T569" s="9"/>
      <c r="U569" s="9" t="s">
        <v>85</v>
      </c>
      <c r="V569" s="9" t="s">
        <v>6227</v>
      </c>
      <c r="W569" s="9" t="s">
        <v>560</v>
      </c>
      <c r="X569" s="9" t="s">
        <v>6228</v>
      </c>
      <c r="Y569" s="9"/>
      <c r="Z569" s="9" t="s">
        <v>6229</v>
      </c>
      <c r="AA569" s="9" t="s">
        <v>6230</v>
      </c>
      <c r="AB569" s="9"/>
      <c r="AC569" s="9"/>
      <c r="AD569" s="9" t="s">
        <v>761</v>
      </c>
      <c r="AE569" s="9" t="s">
        <v>261</v>
      </c>
      <c r="AF569" s="9" t="s">
        <v>6231</v>
      </c>
      <c r="AG569" s="37"/>
      <c r="AH569" s="37"/>
      <c r="AI569" s="9"/>
      <c r="AJ569" s="9"/>
      <c r="AK569" s="9"/>
      <c r="AL569" s="9"/>
      <c r="AM569" s="9" t="s">
        <v>2631</v>
      </c>
      <c r="AN569" s="9"/>
      <c r="AO569" s="9" t="s">
        <v>2633</v>
      </c>
      <c r="AP569" s="9"/>
      <c r="AQ569" s="9"/>
      <c r="AR569" s="9" t="s">
        <v>6232</v>
      </c>
      <c r="AS569" s="9"/>
      <c r="AT569" s="9"/>
      <c r="AU569" s="9"/>
      <c r="AV569" s="9"/>
      <c r="AW569" s="9"/>
      <c r="AX569" s="9"/>
      <c r="AY569" s="9"/>
      <c r="AZ569" s="9"/>
      <c r="BA569" s="9"/>
      <c r="BB569" s="9"/>
      <c r="BC569" s="9"/>
      <c r="BD569" s="9"/>
    </row>
    <row r="570" ht="15.75" customHeight="1">
      <c r="A570" s="9" t="s">
        <v>80</v>
      </c>
      <c r="B570" s="9" t="s">
        <v>81</v>
      </c>
      <c r="C570" s="9"/>
      <c r="D570" s="9"/>
      <c r="E570" s="9"/>
      <c r="F570" s="9"/>
      <c r="G570" s="9"/>
      <c r="H570" s="9"/>
      <c r="I570" s="9"/>
      <c r="J570" s="9"/>
      <c r="K570" s="9"/>
      <c r="L570" s="9"/>
      <c r="M570" s="9"/>
      <c r="N570" s="9"/>
      <c r="O570" s="9"/>
      <c r="P570" s="9"/>
      <c r="Q570" s="9"/>
      <c r="R570" s="9"/>
      <c r="S570" s="9"/>
      <c r="T570" s="9"/>
      <c r="U570" s="9" t="s">
        <v>85</v>
      </c>
      <c r="V570" s="9" t="s">
        <v>6233</v>
      </c>
      <c r="W570" s="9" t="s">
        <v>6234</v>
      </c>
      <c r="X570" s="9" t="s">
        <v>6235</v>
      </c>
      <c r="Y570" s="9" t="s">
        <v>6237</v>
      </c>
      <c r="Z570" s="9" t="s">
        <v>6238</v>
      </c>
      <c r="AA570" s="9" t="s">
        <v>6239</v>
      </c>
      <c r="AB570" s="9"/>
      <c r="AC570" s="9"/>
      <c r="AD570" s="9" t="s">
        <v>2814</v>
      </c>
      <c r="AE570" s="9" t="s">
        <v>80</v>
      </c>
      <c r="AF570" s="9" t="s">
        <v>6240</v>
      </c>
      <c r="AG570" s="37"/>
      <c r="AH570" s="37"/>
      <c r="AI570" s="9"/>
      <c r="AJ570" s="9"/>
      <c r="AK570" s="9"/>
      <c r="AL570" s="9"/>
      <c r="AM570" s="9" t="s">
        <v>4307</v>
      </c>
      <c r="AN570" s="9"/>
      <c r="AO570" s="9" t="s">
        <v>4308</v>
      </c>
      <c r="AP570" s="9"/>
      <c r="AQ570" s="9"/>
      <c r="AR570" s="9"/>
      <c r="AS570" s="9"/>
      <c r="AT570" s="9"/>
      <c r="AU570" s="9"/>
      <c r="AV570" s="9"/>
      <c r="AW570" s="9"/>
      <c r="AX570" s="9"/>
      <c r="AY570" s="9"/>
      <c r="AZ570" s="9"/>
      <c r="BA570" s="9"/>
      <c r="BB570" s="9"/>
      <c r="BC570" s="9"/>
      <c r="BD570" s="9"/>
    </row>
    <row r="571" ht="15.75" customHeight="1">
      <c r="A571" s="9" t="s">
        <v>1131</v>
      </c>
      <c r="B571" s="9" t="s">
        <v>81</v>
      </c>
      <c r="C571" s="9"/>
      <c r="D571" s="9"/>
      <c r="E571" s="9"/>
      <c r="F571" s="9"/>
      <c r="G571" s="9"/>
      <c r="H571" s="9"/>
      <c r="I571" s="9"/>
      <c r="J571" s="9"/>
      <c r="K571" s="9"/>
      <c r="L571" s="9"/>
      <c r="M571" s="9"/>
      <c r="N571" s="9"/>
      <c r="O571" s="9"/>
      <c r="P571" s="9"/>
      <c r="Q571" s="9"/>
      <c r="R571" s="9"/>
      <c r="S571" s="9" t="s">
        <v>6241</v>
      </c>
      <c r="T571" s="9"/>
      <c r="U571" s="9" t="s">
        <v>85</v>
      </c>
      <c r="V571" s="9" t="s">
        <v>6242</v>
      </c>
      <c r="W571" s="9" t="s">
        <v>2649</v>
      </c>
      <c r="X571" s="9" t="s">
        <v>6243</v>
      </c>
      <c r="Y571" s="9" t="s">
        <v>6244</v>
      </c>
      <c r="Z571" s="9" t="s">
        <v>6245</v>
      </c>
      <c r="AA571" s="9" t="s">
        <v>6246</v>
      </c>
      <c r="AB571" s="9"/>
      <c r="AC571" s="9" t="s">
        <v>6249</v>
      </c>
      <c r="AD571" s="9" t="s">
        <v>3844</v>
      </c>
      <c r="AE571" s="9" t="s">
        <v>1131</v>
      </c>
      <c r="AF571" s="9" t="s">
        <v>6255</v>
      </c>
      <c r="AG571" s="37"/>
      <c r="AH571" s="37"/>
      <c r="AI571" s="9"/>
      <c r="AJ571" s="9"/>
      <c r="AK571" s="9"/>
      <c r="AL571" s="9"/>
      <c r="AM571" s="9" t="s">
        <v>98</v>
      </c>
      <c r="AN571" s="9"/>
      <c r="AO571" s="9" t="s">
        <v>2644</v>
      </c>
      <c r="AP571" s="9"/>
      <c r="AQ571" s="9"/>
      <c r="AR571" s="9"/>
      <c r="AS571" s="9"/>
      <c r="AT571" s="9"/>
      <c r="AU571" s="9"/>
      <c r="AV571" s="9"/>
      <c r="AW571" s="9"/>
      <c r="AX571" s="9"/>
      <c r="AY571" s="9"/>
      <c r="AZ571" s="9"/>
      <c r="BA571" s="9"/>
      <c r="BB571" s="9"/>
      <c r="BC571" s="9"/>
      <c r="BD571" s="9"/>
    </row>
    <row r="572" ht="15.75" customHeight="1">
      <c r="A572" s="9" t="s">
        <v>1608</v>
      </c>
      <c r="B572" s="9" t="s">
        <v>81</v>
      </c>
      <c r="C572" s="9"/>
      <c r="D572" s="9" t="s">
        <v>207</v>
      </c>
      <c r="E572" s="9" t="s">
        <v>82</v>
      </c>
      <c r="F572" s="9" t="s">
        <v>169</v>
      </c>
      <c r="G572" s="9"/>
      <c r="H572" s="9"/>
      <c r="I572" s="9"/>
      <c r="J572" s="9"/>
      <c r="K572" s="9"/>
      <c r="L572" s="9"/>
      <c r="M572" s="9"/>
      <c r="N572" s="9"/>
      <c r="O572" s="9"/>
      <c r="P572" s="9"/>
      <c r="Q572" s="9"/>
      <c r="R572" s="9"/>
      <c r="S572" s="9" t="s">
        <v>1368</v>
      </c>
      <c r="T572" s="9"/>
      <c r="U572" s="9" t="s">
        <v>115</v>
      </c>
      <c r="V572" s="9" t="s">
        <v>6259</v>
      </c>
      <c r="W572" s="9" t="s">
        <v>2649</v>
      </c>
      <c r="X572" s="9" t="s">
        <v>6260</v>
      </c>
      <c r="Y572" s="9" t="s">
        <v>6261</v>
      </c>
      <c r="Z572" s="9" t="s">
        <v>6262</v>
      </c>
      <c r="AA572" s="9" t="s">
        <v>6263</v>
      </c>
      <c r="AB572" s="9" t="s">
        <v>6264</v>
      </c>
      <c r="AC572" s="9"/>
      <c r="AD572" s="9" t="s">
        <v>4181</v>
      </c>
      <c r="AE572" s="9" t="s">
        <v>1608</v>
      </c>
      <c r="AF572" s="9" t="s">
        <v>6267</v>
      </c>
      <c r="AG572" s="37"/>
      <c r="AH572" s="37"/>
      <c r="AI572" s="9" t="s">
        <v>317</v>
      </c>
      <c r="AJ572" s="9" t="s">
        <v>676</v>
      </c>
      <c r="AK572" s="9"/>
      <c r="AL572" s="9" t="s">
        <v>880</v>
      </c>
      <c r="AM572" s="9" t="s">
        <v>98</v>
      </c>
      <c r="AN572" s="9"/>
      <c r="AO572" s="9"/>
      <c r="AP572" s="9"/>
      <c r="AQ572" s="9"/>
      <c r="AR572" s="9"/>
      <c r="AS572" s="9"/>
      <c r="AT572" s="9"/>
      <c r="AU572" s="9"/>
      <c r="AV572" s="9"/>
      <c r="AW572" s="9"/>
      <c r="AX572" s="9"/>
      <c r="AY572" s="9"/>
      <c r="AZ572" s="9"/>
      <c r="BA572" s="9"/>
      <c r="BB572" s="9"/>
      <c r="BC572" s="9"/>
      <c r="BD572" s="9"/>
    </row>
    <row r="573" ht="15.75" customHeight="1">
      <c r="A573" s="9"/>
      <c r="B573" s="9" t="s">
        <v>81</v>
      </c>
      <c r="C573" s="9"/>
      <c r="D573" s="9"/>
      <c r="E573" s="9"/>
      <c r="F573" s="9"/>
      <c r="G573" s="9"/>
      <c r="H573" s="9"/>
      <c r="I573" s="9"/>
      <c r="J573" s="9"/>
      <c r="K573" s="9"/>
      <c r="L573" s="9"/>
      <c r="M573" s="9"/>
      <c r="N573" s="9"/>
      <c r="O573" s="9"/>
      <c r="P573" s="9"/>
      <c r="Q573" s="9"/>
      <c r="R573" s="9"/>
      <c r="S573" s="9"/>
      <c r="T573" s="9"/>
      <c r="U573" s="9" t="s">
        <v>85</v>
      </c>
      <c r="V573" s="9" t="s">
        <v>6269</v>
      </c>
      <c r="W573" s="9" t="s">
        <v>2931</v>
      </c>
      <c r="X573" s="9" t="s">
        <v>6270</v>
      </c>
      <c r="Y573" s="9"/>
      <c r="Z573" s="9"/>
      <c r="AA573" s="9"/>
      <c r="AB573" s="9"/>
      <c r="AC573" s="9"/>
      <c r="AD573" s="9"/>
      <c r="AE573" s="9"/>
      <c r="AF573" s="37"/>
      <c r="AG573" s="37"/>
      <c r="AH573" s="37"/>
      <c r="AI573" s="9"/>
      <c r="AJ573" s="9"/>
      <c r="AK573" s="9"/>
      <c r="AL573" s="9"/>
      <c r="AM573" s="9" t="s">
        <v>2631</v>
      </c>
      <c r="AN573" s="9"/>
      <c r="AO573" s="9" t="s">
        <v>2633</v>
      </c>
      <c r="AP573" s="9"/>
      <c r="AQ573" s="9"/>
      <c r="AR573" s="9" t="s">
        <v>2942</v>
      </c>
      <c r="AS573" s="9" t="s">
        <v>3850</v>
      </c>
      <c r="AT573" s="9"/>
      <c r="AU573" s="9"/>
      <c r="AV573" s="9"/>
      <c r="AW573" s="9"/>
      <c r="AX573" s="9"/>
      <c r="AY573" s="9"/>
      <c r="AZ573" s="9"/>
      <c r="BA573" s="9"/>
      <c r="BB573" s="9"/>
      <c r="BC573" s="9"/>
      <c r="BD573" s="9"/>
    </row>
    <row r="574" ht="15.75" customHeight="1">
      <c r="A574" s="9" t="s">
        <v>261</v>
      </c>
      <c r="B574" s="9" t="s">
        <v>81</v>
      </c>
      <c r="C574" s="9"/>
      <c r="D574" s="9"/>
      <c r="E574" s="9"/>
      <c r="F574" s="9"/>
      <c r="G574" s="9"/>
      <c r="H574" s="9"/>
      <c r="I574" s="9"/>
      <c r="J574" s="9"/>
      <c r="K574" s="9"/>
      <c r="L574" s="9"/>
      <c r="M574" s="9"/>
      <c r="N574" s="9"/>
      <c r="O574" s="9"/>
      <c r="P574" s="9"/>
      <c r="Q574" s="9"/>
      <c r="R574" s="9"/>
      <c r="S574" s="9"/>
      <c r="T574" s="9"/>
      <c r="U574" s="9" t="s">
        <v>85</v>
      </c>
      <c r="V574" s="9" t="s">
        <v>6273</v>
      </c>
      <c r="W574" s="9" t="s">
        <v>2931</v>
      </c>
      <c r="X574" s="9" t="s">
        <v>6274</v>
      </c>
      <c r="Y574" s="9"/>
      <c r="Z574" s="9"/>
      <c r="AA574" s="9" t="s">
        <v>6275</v>
      </c>
      <c r="AB574" s="9"/>
      <c r="AC574" s="9"/>
      <c r="AD574" s="9" t="s">
        <v>269</v>
      </c>
      <c r="AE574" s="9" t="s">
        <v>261</v>
      </c>
      <c r="AF574" s="9" t="s">
        <v>6277</v>
      </c>
      <c r="AG574" s="37"/>
      <c r="AH574" s="37"/>
      <c r="AI574" s="9"/>
      <c r="AJ574" s="9"/>
      <c r="AK574" s="9"/>
      <c r="AL574" s="9"/>
      <c r="AM574" s="9" t="s">
        <v>2631</v>
      </c>
      <c r="AN574" s="9"/>
      <c r="AO574" s="9" t="s">
        <v>2633</v>
      </c>
      <c r="AP574" s="9"/>
      <c r="AQ574" s="9"/>
      <c r="AR574" s="9" t="s">
        <v>2942</v>
      </c>
      <c r="AS574" s="9" t="s">
        <v>3850</v>
      </c>
      <c r="AT574" s="9"/>
      <c r="AU574" s="9"/>
      <c r="AV574" s="9"/>
      <c r="AW574" s="9"/>
      <c r="AX574" s="9"/>
      <c r="AY574" s="9"/>
      <c r="AZ574" s="9"/>
      <c r="BA574" s="9"/>
      <c r="BB574" s="9"/>
      <c r="BC574" s="9"/>
      <c r="BD574" s="9"/>
    </row>
    <row r="575" ht="15.75" customHeight="1">
      <c r="A575" s="9" t="s">
        <v>1801</v>
      </c>
      <c r="B575" s="9" t="s">
        <v>81</v>
      </c>
      <c r="C575" s="9"/>
      <c r="D575" s="9"/>
      <c r="E575" s="9"/>
      <c r="F575" s="9"/>
      <c r="G575" s="9"/>
      <c r="H575" s="9"/>
      <c r="I575" s="9"/>
      <c r="J575" s="9"/>
      <c r="K575" s="9"/>
      <c r="L575" s="9"/>
      <c r="M575" s="9"/>
      <c r="N575" s="9"/>
      <c r="O575" s="9"/>
      <c r="P575" s="9"/>
      <c r="Q575" s="9"/>
      <c r="R575" s="9"/>
      <c r="S575" s="9"/>
      <c r="T575" s="9"/>
      <c r="U575" s="9" t="s">
        <v>85</v>
      </c>
      <c r="V575" s="9" t="s">
        <v>6278</v>
      </c>
      <c r="W575" s="9" t="s">
        <v>2931</v>
      </c>
      <c r="X575" s="9" t="s">
        <v>6279</v>
      </c>
      <c r="Y575" s="9"/>
      <c r="Z575" s="9" t="s">
        <v>6280</v>
      </c>
      <c r="AA575" s="9" t="s">
        <v>5524</v>
      </c>
      <c r="AB575" s="9"/>
      <c r="AC575" s="9"/>
      <c r="AD575" s="9" t="s">
        <v>5525</v>
      </c>
      <c r="AE575" s="9" t="s">
        <v>1801</v>
      </c>
      <c r="AF575" s="9" t="s">
        <v>5526</v>
      </c>
      <c r="AG575" s="37"/>
      <c r="AH575" s="37"/>
      <c r="AI575" s="9"/>
      <c r="AJ575" s="9"/>
      <c r="AK575" s="9"/>
      <c r="AL575" s="9"/>
      <c r="AM575" s="9" t="s">
        <v>2631</v>
      </c>
      <c r="AN575" s="9"/>
      <c r="AO575" s="9" t="s">
        <v>2633</v>
      </c>
      <c r="AP575" s="9"/>
      <c r="AQ575" s="9"/>
      <c r="AR575" s="9" t="s">
        <v>2942</v>
      </c>
      <c r="AS575" s="9" t="s">
        <v>3850</v>
      </c>
      <c r="AT575" s="9"/>
      <c r="AU575" s="9"/>
      <c r="AV575" s="9"/>
      <c r="AW575" s="9"/>
      <c r="AX575" s="9"/>
      <c r="AY575" s="9"/>
      <c r="AZ575" s="9"/>
      <c r="BA575" s="9"/>
      <c r="BB575" s="9"/>
      <c r="BC575" s="9"/>
      <c r="BD575" s="9"/>
    </row>
    <row r="576" ht="15.75" customHeight="1">
      <c r="A576" s="9" t="s">
        <v>80</v>
      </c>
      <c r="B576" s="9" t="s">
        <v>81</v>
      </c>
      <c r="C576" s="9"/>
      <c r="D576" s="9"/>
      <c r="E576" s="9"/>
      <c r="F576" s="9"/>
      <c r="G576" s="9"/>
      <c r="H576" s="9"/>
      <c r="I576" s="9"/>
      <c r="J576" s="9"/>
      <c r="K576" s="9"/>
      <c r="L576" s="9"/>
      <c r="M576" s="9"/>
      <c r="N576" s="9"/>
      <c r="O576" s="9"/>
      <c r="P576" s="9"/>
      <c r="Q576" s="9"/>
      <c r="R576" s="9"/>
      <c r="S576" s="9" t="s">
        <v>6314</v>
      </c>
      <c r="T576" s="9"/>
      <c r="U576" s="9" t="s">
        <v>115</v>
      </c>
      <c r="V576" s="9" t="s">
        <v>6315</v>
      </c>
      <c r="W576" s="9" t="s">
        <v>2931</v>
      </c>
      <c r="X576" s="9"/>
      <c r="Y576" s="9" t="s">
        <v>6316</v>
      </c>
      <c r="Z576" s="9"/>
      <c r="AA576" s="9" t="s">
        <v>6317</v>
      </c>
      <c r="AB576" s="9"/>
      <c r="AC576" s="9"/>
      <c r="AD576" s="9" t="s">
        <v>451</v>
      </c>
      <c r="AE576" s="9" t="s">
        <v>80</v>
      </c>
      <c r="AF576" s="9" t="s">
        <v>1113</v>
      </c>
      <c r="AG576" s="37"/>
      <c r="AH576" s="37"/>
      <c r="AI576" s="9"/>
      <c r="AJ576" s="9"/>
      <c r="AK576" s="9"/>
      <c r="AL576" s="9"/>
      <c r="AM576" s="9" t="s">
        <v>2631</v>
      </c>
      <c r="AN576" s="9"/>
      <c r="AO576" s="9" t="s">
        <v>2633</v>
      </c>
      <c r="AP576" s="9"/>
      <c r="AQ576" s="9"/>
      <c r="AR576" s="9" t="s">
        <v>2942</v>
      </c>
      <c r="AS576" s="9" t="s">
        <v>3850</v>
      </c>
      <c r="AT576" s="9"/>
      <c r="AU576" s="9"/>
      <c r="AV576" s="9"/>
      <c r="AW576" s="9"/>
      <c r="AX576" s="9"/>
      <c r="AY576" s="9"/>
      <c r="AZ576" s="9"/>
      <c r="BA576" s="9"/>
      <c r="BB576" s="9"/>
      <c r="BC576" s="9"/>
      <c r="BD576" s="9"/>
    </row>
    <row r="577" ht="15.75" customHeight="1">
      <c r="A577" s="9" t="s">
        <v>280</v>
      </c>
      <c r="B577" s="9" t="s">
        <v>81</v>
      </c>
      <c r="C577" s="9"/>
      <c r="D577" s="9"/>
      <c r="E577" s="9"/>
      <c r="F577" s="9"/>
      <c r="G577" s="9"/>
      <c r="H577" s="9"/>
      <c r="I577" s="9"/>
      <c r="J577" s="9"/>
      <c r="K577" s="9"/>
      <c r="L577" s="9"/>
      <c r="M577" s="9"/>
      <c r="N577" s="9"/>
      <c r="O577" s="9"/>
      <c r="P577" s="9"/>
      <c r="Q577" s="9"/>
      <c r="R577" s="9"/>
      <c r="S577" s="9"/>
      <c r="T577" s="9"/>
      <c r="U577" s="9" t="s">
        <v>85</v>
      </c>
      <c r="V577" s="9" t="s">
        <v>6323</v>
      </c>
      <c r="W577" s="9" t="s">
        <v>2931</v>
      </c>
      <c r="X577" s="9" t="s">
        <v>6324</v>
      </c>
      <c r="Y577" s="9"/>
      <c r="Z577" s="9"/>
      <c r="AA577" s="9" t="s">
        <v>6325</v>
      </c>
      <c r="AB577" s="9"/>
      <c r="AC577" s="9"/>
      <c r="AD577" s="9" t="s">
        <v>6327</v>
      </c>
      <c r="AE577" s="9" t="s">
        <v>280</v>
      </c>
      <c r="AF577" s="9" t="s">
        <v>6328</v>
      </c>
      <c r="AG577" s="37"/>
      <c r="AH577" s="37"/>
      <c r="AI577" s="9"/>
      <c r="AJ577" s="9"/>
      <c r="AK577" s="9"/>
      <c r="AL577" s="9"/>
      <c r="AM577" s="9" t="s">
        <v>2631</v>
      </c>
      <c r="AN577" s="9"/>
      <c r="AO577" s="9" t="s">
        <v>2633</v>
      </c>
      <c r="AP577" s="9"/>
      <c r="AQ577" s="9"/>
      <c r="AR577" s="9" t="s">
        <v>2942</v>
      </c>
      <c r="AS577" s="9" t="s">
        <v>3850</v>
      </c>
      <c r="AT577" s="9"/>
      <c r="AU577" s="9"/>
      <c r="AV577" s="9"/>
      <c r="AW577" s="9"/>
      <c r="AX577" s="9"/>
      <c r="AY577" s="9"/>
      <c r="AZ577" s="9"/>
      <c r="BA577" s="9"/>
      <c r="BB577" s="9"/>
      <c r="BC577" s="9"/>
      <c r="BD577" s="9"/>
    </row>
    <row r="578" ht="15.75" customHeight="1">
      <c r="A578" s="9" t="s">
        <v>99</v>
      </c>
      <c r="B578" s="9" t="s">
        <v>81</v>
      </c>
      <c r="C578" s="9"/>
      <c r="D578" s="9" t="s">
        <v>207</v>
      </c>
      <c r="E578" s="9"/>
      <c r="F578" s="9"/>
      <c r="G578" s="9"/>
      <c r="H578" s="9"/>
      <c r="I578" s="9"/>
      <c r="J578" s="9"/>
      <c r="K578" s="9"/>
      <c r="L578" s="9"/>
      <c r="M578" s="9"/>
      <c r="N578" s="9"/>
      <c r="O578" s="9"/>
      <c r="P578" s="9"/>
      <c r="Q578" s="9"/>
      <c r="R578" s="9"/>
      <c r="S578" s="9" t="s">
        <v>6331</v>
      </c>
      <c r="T578" s="9"/>
      <c r="U578" s="9" t="s">
        <v>115</v>
      </c>
      <c r="V578" s="9" t="s">
        <v>6332</v>
      </c>
      <c r="W578" s="9" t="s">
        <v>87</v>
      </c>
      <c r="X578" s="9" t="s">
        <v>6335</v>
      </c>
      <c r="Y578" s="9" t="s">
        <v>6337</v>
      </c>
      <c r="Z578" s="9" t="s">
        <v>6338</v>
      </c>
      <c r="AA578" s="9" t="s">
        <v>6339</v>
      </c>
      <c r="AB578" s="9"/>
      <c r="AC578" s="9"/>
      <c r="AD578" s="9" t="s">
        <v>6340</v>
      </c>
      <c r="AE578" s="9" t="s">
        <v>99</v>
      </c>
      <c r="AF578" s="9" t="s">
        <v>6341</v>
      </c>
      <c r="AG578" s="37"/>
      <c r="AH578" s="37"/>
      <c r="AI578" s="9" t="s">
        <v>415</v>
      </c>
      <c r="AJ578" s="9"/>
      <c r="AK578" s="9"/>
      <c r="AL578" s="9"/>
      <c r="AM578" s="9" t="s">
        <v>98</v>
      </c>
      <c r="AN578" s="9"/>
      <c r="AO578" s="9" t="s">
        <v>2644</v>
      </c>
      <c r="AP578" s="9"/>
      <c r="AQ578" s="9"/>
      <c r="AR578" s="9"/>
      <c r="AS578" s="9"/>
      <c r="AT578" s="9"/>
      <c r="AU578" s="9"/>
      <c r="AV578" s="9"/>
      <c r="AW578" s="9"/>
      <c r="AX578" s="9"/>
      <c r="AY578" s="9"/>
      <c r="AZ578" s="9"/>
      <c r="BA578" s="9"/>
      <c r="BB578" s="9"/>
      <c r="BC578" s="9"/>
      <c r="BD578" s="9"/>
    </row>
    <row r="579" ht="15.75" customHeight="1">
      <c r="A579" s="9" t="s">
        <v>261</v>
      </c>
      <c r="B579" s="9" t="s">
        <v>81</v>
      </c>
      <c r="C579" s="9"/>
      <c r="D579" s="9"/>
      <c r="E579" s="9"/>
      <c r="F579" s="9"/>
      <c r="G579" s="9"/>
      <c r="H579" s="9"/>
      <c r="I579" s="9"/>
      <c r="J579" s="9"/>
      <c r="K579" s="9"/>
      <c r="L579" s="9"/>
      <c r="M579" s="9"/>
      <c r="N579" s="9"/>
      <c r="O579" s="9"/>
      <c r="P579" s="9"/>
      <c r="Q579" s="9"/>
      <c r="R579" s="9"/>
      <c r="S579" s="9"/>
      <c r="T579" s="9"/>
      <c r="U579" s="9" t="s">
        <v>85</v>
      </c>
      <c r="V579" s="9" t="s">
        <v>6227</v>
      </c>
      <c r="W579" s="9" t="s">
        <v>560</v>
      </c>
      <c r="X579" s="9" t="s">
        <v>6342</v>
      </c>
      <c r="Y579" s="9"/>
      <c r="Z579" s="9" t="s">
        <v>6343</v>
      </c>
      <c r="AA579" s="9" t="s">
        <v>6230</v>
      </c>
      <c r="AB579" s="9"/>
      <c r="AC579" s="9"/>
      <c r="AD579" s="9" t="s">
        <v>761</v>
      </c>
      <c r="AE579" s="9" t="s">
        <v>261</v>
      </c>
      <c r="AF579" s="9" t="s">
        <v>6231</v>
      </c>
      <c r="AG579" s="37"/>
      <c r="AH579" s="37"/>
      <c r="AI579" s="9"/>
      <c r="AJ579" s="9"/>
      <c r="AK579" s="9"/>
      <c r="AL579" s="9"/>
      <c r="AM579" s="9" t="s">
        <v>2631</v>
      </c>
      <c r="AN579" s="9"/>
      <c r="AO579" s="9" t="s">
        <v>2633</v>
      </c>
      <c r="AP579" s="9"/>
      <c r="AQ579" s="9"/>
      <c r="AR579" s="9" t="s">
        <v>6223</v>
      </c>
      <c r="AS579" s="9"/>
      <c r="AT579" s="9"/>
      <c r="AU579" s="9"/>
      <c r="AV579" s="9"/>
      <c r="AW579" s="9"/>
      <c r="AX579" s="9"/>
      <c r="AY579" s="9"/>
      <c r="AZ579" s="9"/>
      <c r="BA579" s="9"/>
      <c r="BB579" s="9"/>
      <c r="BC579" s="9"/>
      <c r="BD579" s="9"/>
    </row>
    <row r="580" ht="15.75" customHeight="1">
      <c r="A580" s="9" t="s">
        <v>337</v>
      </c>
      <c r="B580" s="9" t="s">
        <v>81</v>
      </c>
      <c r="C580" s="9"/>
      <c r="D580" s="9"/>
      <c r="E580" s="9"/>
      <c r="F580" s="9"/>
      <c r="G580" s="9"/>
      <c r="H580" s="9"/>
      <c r="I580" s="9"/>
      <c r="J580" s="9"/>
      <c r="K580" s="9"/>
      <c r="L580" s="9"/>
      <c r="M580" s="9"/>
      <c r="N580" s="9"/>
      <c r="O580" s="9"/>
      <c r="P580" s="9"/>
      <c r="Q580" s="9"/>
      <c r="R580" s="9"/>
      <c r="S580" s="9"/>
      <c r="T580" s="9"/>
      <c r="U580" s="9" t="s">
        <v>115</v>
      </c>
      <c r="V580" s="9" t="s">
        <v>6346</v>
      </c>
      <c r="W580" s="9" t="s">
        <v>6347</v>
      </c>
      <c r="X580" s="9" t="s">
        <v>6348</v>
      </c>
      <c r="Y580" s="9"/>
      <c r="Z580" s="9" t="s">
        <v>6349</v>
      </c>
      <c r="AA580" s="9" t="s">
        <v>6350</v>
      </c>
      <c r="AB580" s="9"/>
      <c r="AC580" s="9"/>
      <c r="AD580" s="9" t="s">
        <v>6351</v>
      </c>
      <c r="AE580" s="9" t="s">
        <v>337</v>
      </c>
      <c r="AF580" s="9" t="s">
        <v>6352</v>
      </c>
      <c r="AG580" s="37"/>
      <c r="AH580" s="37"/>
      <c r="AI580" s="9"/>
      <c r="AJ580" s="9"/>
      <c r="AK580" s="9"/>
      <c r="AL580" s="9"/>
      <c r="AM580" s="9" t="s">
        <v>4307</v>
      </c>
      <c r="AN580" s="9"/>
      <c r="AO580" s="9" t="s">
        <v>4308</v>
      </c>
      <c r="AP580" s="9"/>
      <c r="AQ580" s="9"/>
      <c r="AR580" s="9"/>
      <c r="AS580" s="9"/>
      <c r="AT580" s="9"/>
      <c r="AU580" s="9"/>
      <c r="AV580" s="9"/>
      <c r="AW580" s="9"/>
      <c r="AX580" s="9"/>
      <c r="AY580" s="9"/>
      <c r="AZ580" s="9"/>
      <c r="BA580" s="9"/>
      <c r="BB580" s="9"/>
      <c r="BC580" s="9"/>
      <c r="BD580" s="9"/>
    </row>
    <row r="581" ht="15.75" customHeight="1">
      <c r="A581" s="9" t="s">
        <v>252</v>
      </c>
      <c r="B581" s="9" t="s">
        <v>81</v>
      </c>
      <c r="C581" s="9"/>
      <c r="D581" s="9"/>
      <c r="E581" s="9"/>
      <c r="F581" s="9"/>
      <c r="G581" s="9"/>
      <c r="H581" s="9"/>
      <c r="I581" s="9"/>
      <c r="J581" s="9"/>
      <c r="K581" s="9"/>
      <c r="L581" s="9"/>
      <c r="M581" s="9"/>
      <c r="N581" s="9"/>
      <c r="O581" s="9"/>
      <c r="P581" s="9"/>
      <c r="Q581" s="9"/>
      <c r="R581" s="9"/>
      <c r="S581" s="9"/>
      <c r="T581" s="9"/>
      <c r="U581" s="9" t="s">
        <v>115</v>
      </c>
      <c r="V581" s="9" t="s">
        <v>6353</v>
      </c>
      <c r="W581" s="9" t="s">
        <v>6354</v>
      </c>
      <c r="X581" s="9" t="s">
        <v>6355</v>
      </c>
      <c r="Y581" s="9" t="s">
        <v>6356</v>
      </c>
      <c r="Z581" s="9" t="s">
        <v>6357</v>
      </c>
      <c r="AA581" s="9" t="s">
        <v>6358</v>
      </c>
      <c r="AB581" s="9"/>
      <c r="AC581" s="9"/>
      <c r="AD581" s="9" t="s">
        <v>4336</v>
      </c>
      <c r="AE581" s="9" t="s">
        <v>252</v>
      </c>
      <c r="AF581" s="9" t="s">
        <v>6359</v>
      </c>
      <c r="AG581" s="37"/>
      <c r="AH581" s="37"/>
      <c r="AI581" s="9"/>
      <c r="AJ581" s="9"/>
      <c r="AK581" s="9"/>
      <c r="AL581" s="9"/>
      <c r="AM581" s="9" t="s">
        <v>4307</v>
      </c>
      <c r="AN581" s="9"/>
      <c r="AO581" s="9" t="s">
        <v>4308</v>
      </c>
      <c r="AP581" s="9"/>
      <c r="AQ581" s="9"/>
      <c r="AR581" s="9"/>
      <c r="AS581" s="9"/>
      <c r="AT581" s="9"/>
      <c r="AU581" s="9"/>
      <c r="AV581" s="9"/>
      <c r="AW581" s="9"/>
      <c r="AX581" s="9"/>
      <c r="AY581" s="9"/>
      <c r="AZ581" s="9"/>
      <c r="BA581" s="9"/>
      <c r="BB581" s="9"/>
      <c r="BC581" s="9"/>
      <c r="BD581" s="9"/>
    </row>
    <row r="582" ht="15.75" customHeight="1">
      <c r="A582" s="9" t="s">
        <v>111</v>
      </c>
      <c r="B582" s="9" t="s">
        <v>81</v>
      </c>
      <c r="C582" s="9"/>
      <c r="D582" s="9" t="s">
        <v>207</v>
      </c>
      <c r="E582" s="9"/>
      <c r="F582" s="9"/>
      <c r="G582" s="9"/>
      <c r="H582" s="9"/>
      <c r="I582" s="9"/>
      <c r="J582" s="9"/>
      <c r="K582" s="9"/>
      <c r="L582" s="9"/>
      <c r="M582" s="9"/>
      <c r="N582" s="9"/>
      <c r="O582" s="9"/>
      <c r="P582" s="9"/>
      <c r="Q582" s="9"/>
      <c r="R582" s="9"/>
      <c r="S582" s="9" t="s">
        <v>1555</v>
      </c>
      <c r="T582" s="9"/>
      <c r="U582" s="9" t="s">
        <v>85</v>
      </c>
      <c r="V582" s="9" t="s">
        <v>6361</v>
      </c>
      <c r="W582" s="9" t="s">
        <v>87</v>
      </c>
      <c r="X582" s="9" t="s">
        <v>6362</v>
      </c>
      <c r="Y582" s="9" t="s">
        <v>6363</v>
      </c>
      <c r="Z582" s="9" t="s">
        <v>1560</v>
      </c>
      <c r="AA582" s="9" t="s">
        <v>6364</v>
      </c>
      <c r="AB582" s="9" t="s">
        <v>6365</v>
      </c>
      <c r="AC582" s="9"/>
      <c r="AD582" s="9" t="s">
        <v>1570</v>
      </c>
      <c r="AE582" s="9" t="s">
        <v>111</v>
      </c>
      <c r="AF582" s="9" t="s">
        <v>6366</v>
      </c>
      <c r="AG582" s="37"/>
      <c r="AH582" s="37"/>
      <c r="AI582" s="9"/>
      <c r="AJ582" s="9"/>
      <c r="AK582" s="9"/>
      <c r="AL582" s="9"/>
      <c r="AM582" s="9" t="s">
        <v>98</v>
      </c>
      <c r="AN582" s="9"/>
      <c r="AO582" s="9" t="s">
        <v>2644</v>
      </c>
      <c r="AP582" s="9"/>
      <c r="AQ582" s="9"/>
      <c r="AR582" s="9"/>
      <c r="AS582" s="9"/>
      <c r="AT582" s="9"/>
      <c r="AU582" s="9"/>
      <c r="AV582" s="9"/>
      <c r="AW582" s="9"/>
      <c r="AX582" s="9"/>
      <c r="AY582" s="9"/>
      <c r="AZ582" s="9"/>
      <c r="BA582" s="9"/>
      <c r="BB582" s="9"/>
      <c r="BC582" s="9"/>
      <c r="BD582" s="9"/>
    </row>
    <row r="583" ht="15.75" customHeight="1">
      <c r="A583" s="9" t="s">
        <v>1058</v>
      </c>
      <c r="B583" s="9" t="s">
        <v>81</v>
      </c>
      <c r="C583" s="9"/>
      <c r="D583" s="9"/>
      <c r="E583" s="9"/>
      <c r="F583" s="9"/>
      <c r="G583" s="9"/>
      <c r="H583" s="9"/>
      <c r="I583" s="9"/>
      <c r="J583" s="9"/>
      <c r="K583" s="9"/>
      <c r="L583" s="9"/>
      <c r="M583" s="9"/>
      <c r="N583" s="9"/>
      <c r="O583" s="9"/>
      <c r="P583" s="9"/>
      <c r="Q583" s="9"/>
      <c r="R583" s="9"/>
      <c r="S583" s="9" t="s">
        <v>6368</v>
      </c>
      <c r="T583" s="9"/>
      <c r="U583" s="9" t="s">
        <v>85</v>
      </c>
      <c r="V583" s="9" t="s">
        <v>6371</v>
      </c>
      <c r="W583" s="9" t="s">
        <v>560</v>
      </c>
      <c r="X583" s="9" t="s">
        <v>6372</v>
      </c>
      <c r="Y583" s="9"/>
      <c r="Z583" s="9" t="s">
        <v>6373</v>
      </c>
      <c r="AA583" s="9" t="s">
        <v>5897</v>
      </c>
      <c r="AB583" s="9"/>
      <c r="AC583" s="9"/>
      <c r="AD583" s="9" t="s">
        <v>1067</v>
      </c>
      <c r="AE583" s="9" t="s">
        <v>1058</v>
      </c>
      <c r="AF583" s="9" t="s">
        <v>5898</v>
      </c>
      <c r="AG583" s="37"/>
      <c r="AH583" s="37"/>
      <c r="AI583" s="9"/>
      <c r="AJ583" s="9"/>
      <c r="AK583" s="9"/>
      <c r="AL583" s="9"/>
      <c r="AM583" s="9" t="s">
        <v>2631</v>
      </c>
      <c r="AN583" s="9"/>
      <c r="AO583" s="9" t="s">
        <v>2633</v>
      </c>
      <c r="AP583" s="9"/>
      <c r="AQ583" s="9"/>
      <c r="AR583" s="9" t="s">
        <v>2942</v>
      </c>
      <c r="AS583" s="9"/>
      <c r="AT583" s="9"/>
      <c r="AU583" s="9"/>
      <c r="AV583" s="9"/>
      <c r="AW583" s="9"/>
      <c r="AX583" s="9"/>
      <c r="AY583" s="9"/>
      <c r="AZ583" s="9"/>
      <c r="BA583" s="9"/>
      <c r="BB583" s="9"/>
      <c r="BC583" s="9"/>
      <c r="BD583" s="9"/>
    </row>
    <row r="584" ht="15.75" customHeight="1">
      <c r="A584" s="9" t="s">
        <v>217</v>
      </c>
      <c r="B584" s="9" t="s">
        <v>81</v>
      </c>
      <c r="C584" s="9"/>
      <c r="D584" s="9"/>
      <c r="E584" s="9"/>
      <c r="F584" s="9"/>
      <c r="G584" s="9"/>
      <c r="H584" s="9"/>
      <c r="I584" s="9"/>
      <c r="J584" s="9"/>
      <c r="K584" s="9"/>
      <c r="L584" s="9"/>
      <c r="M584" s="9"/>
      <c r="N584" s="9"/>
      <c r="O584" s="9"/>
      <c r="P584" s="9"/>
      <c r="Q584" s="9"/>
      <c r="R584" s="9"/>
      <c r="S584" s="9"/>
      <c r="T584" s="9"/>
      <c r="U584" s="9" t="s">
        <v>85</v>
      </c>
      <c r="V584" s="9" t="s">
        <v>6376</v>
      </c>
      <c r="W584" s="9" t="s">
        <v>2931</v>
      </c>
      <c r="X584" s="9" t="s">
        <v>6377</v>
      </c>
      <c r="Y584" s="9" t="s">
        <v>6378</v>
      </c>
      <c r="Z584" s="9" t="s">
        <v>6379</v>
      </c>
      <c r="AA584" s="9" t="s">
        <v>6380</v>
      </c>
      <c r="AB584" s="9" t="s">
        <v>6381</v>
      </c>
      <c r="AC584" s="9"/>
      <c r="AD584" s="9" t="s">
        <v>5462</v>
      </c>
      <c r="AE584" s="9" t="s">
        <v>217</v>
      </c>
      <c r="AF584" s="9" t="s">
        <v>5463</v>
      </c>
      <c r="AG584" s="37"/>
      <c r="AH584" s="37"/>
      <c r="AI584" s="9"/>
      <c r="AJ584" s="9"/>
      <c r="AK584" s="9"/>
      <c r="AL584" s="9"/>
      <c r="AM584" s="9" t="s">
        <v>2631</v>
      </c>
      <c r="AN584" s="9"/>
      <c r="AO584" s="9" t="s">
        <v>2633</v>
      </c>
      <c r="AP584" s="9"/>
      <c r="AQ584" s="9"/>
      <c r="AR584" s="9" t="s">
        <v>2942</v>
      </c>
      <c r="AS584" s="9" t="s">
        <v>6383</v>
      </c>
      <c r="AT584" s="9"/>
      <c r="AU584" s="9"/>
      <c r="AV584" s="9"/>
      <c r="AW584" s="9"/>
      <c r="AX584" s="9"/>
      <c r="AY584" s="9"/>
      <c r="AZ584" s="9"/>
      <c r="BA584" s="9"/>
      <c r="BB584" s="9"/>
      <c r="BC584" s="9"/>
      <c r="BD584" s="9"/>
    </row>
    <row r="585" ht="15.75" customHeight="1">
      <c r="A585" s="9" t="s">
        <v>217</v>
      </c>
      <c r="B585" s="9" t="s">
        <v>81</v>
      </c>
      <c r="C585" s="9"/>
      <c r="D585" s="9"/>
      <c r="E585" s="9"/>
      <c r="F585" s="9"/>
      <c r="G585" s="9"/>
      <c r="H585" s="9"/>
      <c r="I585" s="9"/>
      <c r="J585" s="9"/>
      <c r="K585" s="9"/>
      <c r="L585" s="9"/>
      <c r="M585" s="9"/>
      <c r="N585" s="9"/>
      <c r="O585" s="9"/>
      <c r="P585" s="9"/>
      <c r="Q585" s="9"/>
      <c r="R585" s="9"/>
      <c r="S585" s="9" t="s">
        <v>6384</v>
      </c>
      <c r="T585" s="9"/>
      <c r="U585" s="9" t="s">
        <v>85</v>
      </c>
      <c r="V585" s="9" t="s">
        <v>6385</v>
      </c>
      <c r="W585" s="9" t="s">
        <v>2649</v>
      </c>
      <c r="X585" s="9" t="s">
        <v>6386</v>
      </c>
      <c r="Y585" s="9"/>
      <c r="Z585" s="9"/>
      <c r="AA585" s="9" t="s">
        <v>6387</v>
      </c>
      <c r="AB585" s="9" t="s">
        <v>6388</v>
      </c>
      <c r="AC585" s="9"/>
      <c r="AD585" s="9" t="s">
        <v>659</v>
      </c>
      <c r="AE585" s="9" t="s">
        <v>217</v>
      </c>
      <c r="AF585" s="9" t="s">
        <v>1174</v>
      </c>
      <c r="AG585" s="37"/>
      <c r="AH585" s="37"/>
      <c r="AI585" s="9"/>
      <c r="AJ585" s="9"/>
      <c r="AK585" s="9"/>
      <c r="AL585" s="9"/>
      <c r="AM585" s="9" t="s">
        <v>2652</v>
      </c>
      <c r="AN585" s="9"/>
      <c r="AO585" s="9" t="s">
        <v>2653</v>
      </c>
      <c r="AP585" s="9"/>
      <c r="AQ585" s="9"/>
      <c r="AR585" s="9"/>
      <c r="AS585" s="9"/>
      <c r="AT585" s="9"/>
      <c r="AU585" s="9"/>
      <c r="AV585" s="9"/>
      <c r="AW585" s="9"/>
      <c r="AX585" s="9"/>
      <c r="AY585" s="9"/>
      <c r="AZ585" s="9"/>
      <c r="BA585" s="9"/>
      <c r="BB585" s="9"/>
      <c r="BC585" s="9"/>
      <c r="BD585" s="9"/>
    </row>
    <row r="586" ht="15.75" customHeight="1">
      <c r="A586" s="9" t="s">
        <v>217</v>
      </c>
      <c r="B586" s="9" t="s">
        <v>81</v>
      </c>
      <c r="C586" s="9"/>
      <c r="D586" s="9"/>
      <c r="E586" s="9"/>
      <c r="F586" s="9"/>
      <c r="G586" s="9"/>
      <c r="H586" s="9"/>
      <c r="I586" s="9"/>
      <c r="J586" s="9"/>
      <c r="K586" s="9"/>
      <c r="L586" s="9"/>
      <c r="M586" s="9"/>
      <c r="N586" s="9"/>
      <c r="O586" s="9"/>
      <c r="P586" s="9"/>
      <c r="Q586" s="9"/>
      <c r="R586" s="9"/>
      <c r="S586" s="9"/>
      <c r="T586" s="9"/>
      <c r="U586" s="9" t="s">
        <v>85</v>
      </c>
      <c r="V586" s="9" t="s">
        <v>6394</v>
      </c>
      <c r="W586" s="9" t="s">
        <v>2931</v>
      </c>
      <c r="X586" s="9" t="s">
        <v>6395</v>
      </c>
      <c r="Y586" s="9"/>
      <c r="Z586" s="9"/>
      <c r="AA586" s="9" t="s">
        <v>6396</v>
      </c>
      <c r="AB586" s="9" t="s">
        <v>6397</v>
      </c>
      <c r="AC586" s="9"/>
      <c r="AD586" s="9" t="s">
        <v>659</v>
      </c>
      <c r="AE586" s="9" t="s">
        <v>217</v>
      </c>
      <c r="AF586" s="9" t="s">
        <v>6398</v>
      </c>
      <c r="AG586" s="37"/>
      <c r="AH586" s="37"/>
      <c r="AI586" s="9"/>
      <c r="AJ586" s="9"/>
      <c r="AK586" s="9"/>
      <c r="AL586" s="9"/>
      <c r="AM586" s="9" t="s">
        <v>2631</v>
      </c>
      <c r="AN586" s="9"/>
      <c r="AO586" s="9" t="s">
        <v>2633</v>
      </c>
      <c r="AP586" s="9"/>
      <c r="AQ586" s="9" t="s">
        <v>5078</v>
      </c>
      <c r="AR586" s="9" t="s">
        <v>2942</v>
      </c>
      <c r="AS586" s="9" t="s">
        <v>5435</v>
      </c>
      <c r="AT586" s="9"/>
      <c r="AU586" s="9"/>
      <c r="AV586" s="9"/>
      <c r="AW586" s="9"/>
      <c r="AX586" s="9"/>
      <c r="AY586" s="9"/>
      <c r="AZ586" s="9"/>
      <c r="BA586" s="9"/>
      <c r="BB586" s="9"/>
      <c r="BC586" s="9"/>
      <c r="BD586" s="9"/>
    </row>
    <row r="587" ht="15.75" customHeight="1">
      <c r="A587" s="9" t="s">
        <v>337</v>
      </c>
      <c r="B587" s="9" t="s">
        <v>81</v>
      </c>
      <c r="C587" s="9"/>
      <c r="D587" s="9"/>
      <c r="E587" s="9"/>
      <c r="F587" s="9"/>
      <c r="G587" s="9"/>
      <c r="H587" s="9"/>
      <c r="I587" s="9"/>
      <c r="J587" s="9"/>
      <c r="K587" s="9"/>
      <c r="L587" s="9"/>
      <c r="M587" s="9"/>
      <c r="N587" s="9"/>
      <c r="O587" s="9"/>
      <c r="P587" s="9"/>
      <c r="Q587" s="9"/>
      <c r="R587" s="9"/>
      <c r="S587" s="9" t="s">
        <v>6402</v>
      </c>
      <c r="T587" s="9"/>
      <c r="U587" s="9" t="s">
        <v>85</v>
      </c>
      <c r="V587" s="9" t="s">
        <v>6403</v>
      </c>
      <c r="W587" s="9" t="s">
        <v>2931</v>
      </c>
      <c r="X587" s="9" t="s">
        <v>6404</v>
      </c>
      <c r="Y587" s="9"/>
      <c r="Z587" s="9"/>
      <c r="AA587" s="9" t="s">
        <v>6405</v>
      </c>
      <c r="AB587" s="9"/>
      <c r="AC587" s="9" t="s">
        <v>6406</v>
      </c>
      <c r="AD587" s="9" t="s">
        <v>1861</v>
      </c>
      <c r="AE587" s="9" t="s">
        <v>337</v>
      </c>
      <c r="AF587" s="9" t="s">
        <v>6407</v>
      </c>
      <c r="AG587" s="37"/>
      <c r="AH587" s="37"/>
      <c r="AI587" s="9"/>
      <c r="AJ587" s="9"/>
      <c r="AK587" s="9"/>
      <c r="AL587" s="9"/>
      <c r="AM587" s="9" t="s">
        <v>2631</v>
      </c>
      <c r="AN587" s="9"/>
      <c r="AO587" s="9" t="s">
        <v>2633</v>
      </c>
      <c r="AP587" s="9"/>
      <c r="AQ587" s="9"/>
      <c r="AR587" s="9" t="s">
        <v>2942</v>
      </c>
      <c r="AS587" s="9" t="s">
        <v>3850</v>
      </c>
      <c r="AT587" s="9"/>
      <c r="AU587" s="9"/>
      <c r="AV587" s="9"/>
      <c r="AW587" s="9"/>
      <c r="AX587" s="9"/>
      <c r="AY587" s="9"/>
      <c r="AZ587" s="9"/>
      <c r="BA587" s="9"/>
      <c r="BB587" s="9"/>
      <c r="BC587" s="9"/>
      <c r="BD587" s="9"/>
    </row>
    <row r="588" ht="15.75" customHeight="1">
      <c r="A588" s="9" t="s">
        <v>280</v>
      </c>
      <c r="B588" s="9" t="s">
        <v>81</v>
      </c>
      <c r="C588" s="9"/>
      <c r="D588" s="9"/>
      <c r="E588" s="9"/>
      <c r="F588" s="9"/>
      <c r="G588" s="9"/>
      <c r="H588" s="9"/>
      <c r="I588" s="9"/>
      <c r="J588" s="9"/>
      <c r="K588" s="9"/>
      <c r="L588" s="9"/>
      <c r="M588" s="9"/>
      <c r="N588" s="9"/>
      <c r="O588" s="9"/>
      <c r="P588" s="9"/>
      <c r="Q588" s="9"/>
      <c r="R588" s="9"/>
      <c r="S588" s="9"/>
      <c r="T588" s="9"/>
      <c r="U588" s="9" t="s">
        <v>85</v>
      </c>
      <c r="V588" s="9" t="s">
        <v>6409</v>
      </c>
      <c r="W588" s="9" t="s">
        <v>2931</v>
      </c>
      <c r="X588" s="9" t="s">
        <v>6410</v>
      </c>
      <c r="Y588" s="9"/>
      <c r="Z588" s="9"/>
      <c r="AA588" s="9" t="s">
        <v>6411</v>
      </c>
      <c r="AB588" s="9"/>
      <c r="AC588" s="9"/>
      <c r="AD588" s="9" t="s">
        <v>4368</v>
      </c>
      <c r="AE588" s="9" t="s">
        <v>280</v>
      </c>
      <c r="AF588" s="9" t="s">
        <v>6412</v>
      </c>
      <c r="AG588" s="37"/>
      <c r="AH588" s="37"/>
      <c r="AI588" s="9"/>
      <c r="AJ588" s="9"/>
      <c r="AK588" s="9"/>
      <c r="AL588" s="9"/>
      <c r="AM588" s="9" t="s">
        <v>2631</v>
      </c>
      <c r="AN588" s="9"/>
      <c r="AO588" s="9" t="s">
        <v>2633</v>
      </c>
      <c r="AP588" s="9"/>
      <c r="AQ588" s="9"/>
      <c r="AR588" s="9" t="s">
        <v>2942</v>
      </c>
      <c r="AS588" s="9" t="s">
        <v>3850</v>
      </c>
      <c r="AT588" s="9"/>
      <c r="AU588" s="9"/>
      <c r="AV588" s="9"/>
      <c r="AW588" s="9"/>
      <c r="AX588" s="9"/>
      <c r="AY588" s="9"/>
      <c r="AZ588" s="9"/>
      <c r="BA588" s="9"/>
      <c r="BB588" s="9"/>
      <c r="BC588" s="9"/>
      <c r="BD588" s="9"/>
    </row>
    <row r="589" ht="15.75" customHeight="1">
      <c r="A589" s="9" t="s">
        <v>217</v>
      </c>
      <c r="B589" s="9" t="s">
        <v>81</v>
      </c>
      <c r="C589" s="9"/>
      <c r="D589" s="9"/>
      <c r="E589" s="9"/>
      <c r="F589" s="9"/>
      <c r="G589" s="9"/>
      <c r="H589" s="9"/>
      <c r="I589" s="9"/>
      <c r="J589" s="9"/>
      <c r="K589" s="9"/>
      <c r="L589" s="9"/>
      <c r="M589" s="9"/>
      <c r="N589" s="9"/>
      <c r="O589" s="9"/>
      <c r="P589" s="9"/>
      <c r="Q589" s="9"/>
      <c r="R589" s="9"/>
      <c r="S589" s="9"/>
      <c r="T589" s="9"/>
      <c r="U589" s="9" t="s">
        <v>85</v>
      </c>
      <c r="V589" s="9" t="s">
        <v>6422</v>
      </c>
      <c r="W589" s="9" t="s">
        <v>2931</v>
      </c>
      <c r="X589" s="9" t="s">
        <v>6426</v>
      </c>
      <c r="Y589" s="9"/>
      <c r="Z589" s="9"/>
      <c r="AA589" s="9" t="s">
        <v>6427</v>
      </c>
      <c r="AB589" s="9"/>
      <c r="AC589" s="9"/>
      <c r="AD589" s="9" t="s">
        <v>6428</v>
      </c>
      <c r="AE589" s="9" t="s">
        <v>217</v>
      </c>
      <c r="AF589" s="9" t="s">
        <v>6429</v>
      </c>
      <c r="AG589" s="37"/>
      <c r="AH589" s="37"/>
      <c r="AI589" s="9"/>
      <c r="AJ589" s="9"/>
      <c r="AK589" s="9"/>
      <c r="AL589" s="9"/>
      <c r="AM589" s="9" t="s">
        <v>2631</v>
      </c>
      <c r="AN589" s="9"/>
      <c r="AO589" s="9" t="s">
        <v>2633</v>
      </c>
      <c r="AP589" s="9"/>
      <c r="AQ589" s="9"/>
      <c r="AR589" s="9" t="s">
        <v>2942</v>
      </c>
      <c r="AS589" s="9" t="s">
        <v>3850</v>
      </c>
      <c r="AT589" s="9"/>
      <c r="AU589" s="9"/>
      <c r="AV589" s="9"/>
      <c r="AW589" s="9"/>
      <c r="AX589" s="9"/>
      <c r="AY589" s="9"/>
      <c r="AZ589" s="9"/>
      <c r="BA589" s="9"/>
      <c r="BB589" s="9"/>
      <c r="BC589" s="9"/>
      <c r="BD589" s="9"/>
    </row>
    <row r="590" ht="15.75" customHeight="1">
      <c r="A590" s="9" t="s">
        <v>3992</v>
      </c>
      <c r="B590" s="9" t="s">
        <v>81</v>
      </c>
      <c r="C590" s="9"/>
      <c r="D590" s="9"/>
      <c r="E590" s="9"/>
      <c r="F590" s="9"/>
      <c r="G590" s="9"/>
      <c r="H590" s="9"/>
      <c r="I590" s="9"/>
      <c r="J590" s="9"/>
      <c r="K590" s="9"/>
      <c r="L590" s="9"/>
      <c r="M590" s="9"/>
      <c r="N590" s="9"/>
      <c r="O590" s="9"/>
      <c r="P590" s="9"/>
      <c r="Q590" s="9"/>
      <c r="R590" s="9"/>
      <c r="S590" s="9"/>
      <c r="T590" s="9"/>
      <c r="U590" s="9" t="s">
        <v>85</v>
      </c>
      <c r="V590" s="9" t="s">
        <v>6210</v>
      </c>
      <c r="W590" s="9" t="s">
        <v>560</v>
      </c>
      <c r="X590" s="9" t="s">
        <v>6432</v>
      </c>
      <c r="Y590" s="9" t="s">
        <v>6212</v>
      </c>
      <c r="Z590" s="9" t="s">
        <v>6433</v>
      </c>
      <c r="AA590" s="9" t="s">
        <v>6214</v>
      </c>
      <c r="AB590" s="9"/>
      <c r="AC590" s="9"/>
      <c r="AD590" s="9" t="s">
        <v>5446</v>
      </c>
      <c r="AE590" s="9" t="s">
        <v>3992</v>
      </c>
      <c r="AF590" s="9" t="s">
        <v>6215</v>
      </c>
      <c r="AG590" s="37"/>
      <c r="AH590" s="37"/>
      <c r="AI590" s="9"/>
      <c r="AJ590" s="9"/>
      <c r="AK590" s="9"/>
      <c r="AL590" s="9"/>
      <c r="AM590" s="9" t="s">
        <v>2631</v>
      </c>
      <c r="AN590" s="9"/>
      <c r="AO590" s="9" t="s">
        <v>2633</v>
      </c>
      <c r="AP590" s="9"/>
      <c r="AQ590" s="9"/>
      <c r="AR590" s="9" t="s">
        <v>6216</v>
      </c>
      <c r="AS590" s="9"/>
      <c r="AT590" s="9"/>
      <c r="AU590" s="9"/>
      <c r="AV590" s="9"/>
      <c r="AW590" s="9"/>
      <c r="AX590" s="9"/>
      <c r="AY590" s="9"/>
      <c r="AZ590" s="9"/>
      <c r="BA590" s="9"/>
      <c r="BB590" s="9"/>
      <c r="BC590" s="9"/>
      <c r="BD590" s="9"/>
    </row>
    <row r="591" ht="15.75" customHeight="1">
      <c r="A591" s="9" t="s">
        <v>2230</v>
      </c>
      <c r="B591" s="9" t="s">
        <v>81</v>
      </c>
      <c r="C591" s="9"/>
      <c r="D591" s="9"/>
      <c r="E591" s="9"/>
      <c r="F591" s="9"/>
      <c r="G591" s="9"/>
      <c r="H591" s="9"/>
      <c r="I591" s="9"/>
      <c r="J591" s="9"/>
      <c r="K591" s="9"/>
      <c r="L591" s="9"/>
      <c r="M591" s="9"/>
      <c r="N591" s="9"/>
      <c r="O591" s="9"/>
      <c r="P591" s="9"/>
      <c r="Q591" s="9"/>
      <c r="R591" s="9"/>
      <c r="S591" s="9"/>
      <c r="T591" s="9"/>
      <c r="U591" s="9" t="s">
        <v>85</v>
      </c>
      <c r="V591" s="9" t="s">
        <v>6217</v>
      </c>
      <c r="W591" s="9" t="s">
        <v>560</v>
      </c>
      <c r="X591" s="9" t="s">
        <v>6434</v>
      </c>
      <c r="Y591" s="9" t="s">
        <v>6219</v>
      </c>
      <c r="Z591" s="9" t="s">
        <v>6435</v>
      </c>
      <c r="AA591" s="9" t="s">
        <v>6222</v>
      </c>
      <c r="AB591" s="9"/>
      <c r="AC591" s="9"/>
      <c r="AD591" s="9" t="s">
        <v>154</v>
      </c>
      <c r="AE591" s="9" t="s">
        <v>2230</v>
      </c>
      <c r="AF591" s="9" t="s">
        <v>3327</v>
      </c>
      <c r="AG591" s="37"/>
      <c r="AH591" s="37"/>
      <c r="AI591" s="9"/>
      <c r="AJ591" s="9"/>
      <c r="AK591" s="9"/>
      <c r="AL591" s="9"/>
      <c r="AM591" s="9" t="s">
        <v>2631</v>
      </c>
      <c r="AN591" s="9"/>
      <c r="AO591" s="9" t="s">
        <v>2633</v>
      </c>
      <c r="AP591" s="9"/>
      <c r="AQ591" s="9"/>
      <c r="AR591" s="9" t="s">
        <v>6223</v>
      </c>
      <c r="AS591" s="9" t="s">
        <v>6224</v>
      </c>
      <c r="AT591" s="9"/>
      <c r="AU591" s="9"/>
      <c r="AV591" s="9"/>
      <c r="AW591" s="9"/>
      <c r="AX591" s="9"/>
      <c r="AY591" s="9"/>
      <c r="AZ591" s="9"/>
      <c r="BA591" s="9"/>
      <c r="BB591" s="9"/>
      <c r="BC591" s="9"/>
      <c r="BD591" s="9"/>
    </row>
    <row r="592" ht="15.75" customHeight="1">
      <c r="A592" s="9"/>
      <c r="B592" s="9" t="s">
        <v>81</v>
      </c>
      <c r="C592" s="9"/>
      <c r="D592" s="9"/>
      <c r="E592" s="9"/>
      <c r="F592" s="9"/>
      <c r="G592" s="9"/>
      <c r="H592" s="9"/>
      <c r="I592" s="9"/>
      <c r="J592" s="9"/>
      <c r="K592" s="9"/>
      <c r="L592" s="9"/>
      <c r="M592" s="9"/>
      <c r="N592" s="9"/>
      <c r="O592" s="9"/>
      <c r="P592" s="9"/>
      <c r="Q592" s="9"/>
      <c r="R592" s="9"/>
      <c r="S592" s="9"/>
      <c r="T592" s="9"/>
      <c r="U592" s="9" t="s">
        <v>85</v>
      </c>
      <c r="V592" s="9" t="s">
        <v>6436</v>
      </c>
      <c r="W592" s="9" t="s">
        <v>2931</v>
      </c>
      <c r="X592" s="9"/>
      <c r="Y592" s="9"/>
      <c r="Z592" s="9"/>
      <c r="AA592" s="9"/>
      <c r="AB592" s="9"/>
      <c r="AC592" s="9"/>
      <c r="AD592" s="9"/>
      <c r="AE592" s="9"/>
      <c r="AF592" s="37"/>
      <c r="AG592" s="37"/>
      <c r="AH592" s="37"/>
      <c r="AI592" s="9"/>
      <c r="AJ592" s="9"/>
      <c r="AK592" s="9"/>
      <c r="AL592" s="9"/>
      <c r="AM592" s="9" t="s">
        <v>2631</v>
      </c>
      <c r="AN592" s="9"/>
      <c r="AO592" s="9" t="s">
        <v>2633</v>
      </c>
      <c r="AP592" s="9"/>
      <c r="AQ592" s="9"/>
      <c r="AR592" s="9" t="s">
        <v>2942</v>
      </c>
      <c r="AS592" s="9" t="s">
        <v>4341</v>
      </c>
      <c r="AT592" s="9"/>
      <c r="AU592" s="9"/>
      <c r="AV592" s="9"/>
      <c r="AW592" s="9"/>
      <c r="AX592" s="9"/>
      <c r="AY592" s="9"/>
      <c r="AZ592" s="9"/>
      <c r="BA592" s="9"/>
      <c r="BB592" s="9"/>
      <c r="BC592" s="9"/>
      <c r="BD592" s="9"/>
    </row>
    <row r="593" ht="15.75" customHeight="1">
      <c r="A593" s="9" t="s">
        <v>80</v>
      </c>
      <c r="B593" s="9" t="s">
        <v>81</v>
      </c>
      <c r="C593" s="9"/>
      <c r="D593" s="9"/>
      <c r="E593" s="9"/>
      <c r="F593" s="9"/>
      <c r="G593" s="9"/>
      <c r="H593" s="9"/>
      <c r="I593" s="9"/>
      <c r="J593" s="9"/>
      <c r="K593" s="9"/>
      <c r="L593" s="9"/>
      <c r="M593" s="9"/>
      <c r="N593" s="9"/>
      <c r="O593" s="9"/>
      <c r="P593" s="9"/>
      <c r="Q593" s="9"/>
      <c r="R593" s="9"/>
      <c r="S593" s="9"/>
      <c r="T593" s="9"/>
      <c r="U593" s="9" t="s">
        <v>115</v>
      </c>
      <c r="V593" s="9" t="s">
        <v>6439</v>
      </c>
      <c r="W593" s="9" t="s">
        <v>2931</v>
      </c>
      <c r="X593" s="9" t="s">
        <v>6440</v>
      </c>
      <c r="Y593" s="9"/>
      <c r="Z593" s="9"/>
      <c r="AA593" s="9" t="s">
        <v>6441</v>
      </c>
      <c r="AB593" s="9"/>
      <c r="AC593" s="9"/>
      <c r="AD593" s="9" t="s">
        <v>451</v>
      </c>
      <c r="AE593" s="9" t="s">
        <v>80</v>
      </c>
      <c r="AF593" s="9" t="s">
        <v>6442</v>
      </c>
      <c r="AG593" s="37"/>
      <c r="AH593" s="37"/>
      <c r="AI593" s="9"/>
      <c r="AJ593" s="9"/>
      <c r="AK593" s="9"/>
      <c r="AL593" s="9"/>
      <c r="AM593" s="9" t="s">
        <v>2631</v>
      </c>
      <c r="AN593" s="9"/>
      <c r="AO593" s="9" t="s">
        <v>2633</v>
      </c>
      <c r="AP593" s="9"/>
      <c r="AQ593" s="9"/>
      <c r="AR593" s="9" t="s">
        <v>2942</v>
      </c>
      <c r="AS593" s="9"/>
      <c r="AT593" s="9"/>
      <c r="AU593" s="9"/>
      <c r="AV593" s="9"/>
      <c r="AW593" s="9"/>
      <c r="AX593" s="9"/>
      <c r="AY593" s="9"/>
      <c r="AZ593" s="9"/>
      <c r="BA593" s="9"/>
      <c r="BB593" s="9"/>
      <c r="BC593" s="9"/>
      <c r="BD593" s="9"/>
    </row>
    <row r="594" ht="15.75" customHeight="1">
      <c r="A594" s="9" t="s">
        <v>478</v>
      </c>
      <c r="B594" s="9" t="s">
        <v>81</v>
      </c>
      <c r="C594" s="9"/>
      <c r="D594" s="9"/>
      <c r="E594" s="9" t="s">
        <v>82</v>
      </c>
      <c r="F594" s="9" t="s">
        <v>169</v>
      </c>
      <c r="G594" s="9"/>
      <c r="H594" s="9"/>
      <c r="I594" s="9"/>
      <c r="J594" s="9"/>
      <c r="K594" s="9"/>
      <c r="L594" s="9"/>
      <c r="M594" s="9"/>
      <c r="N594" s="9"/>
      <c r="O594" s="9"/>
      <c r="P594" s="9"/>
      <c r="Q594" s="9"/>
      <c r="R594" s="9"/>
      <c r="S594" s="9" t="s">
        <v>2918</v>
      </c>
      <c r="T594" s="9"/>
      <c r="U594" s="9" t="s">
        <v>85</v>
      </c>
      <c r="V594" s="9" t="s">
        <v>6444</v>
      </c>
      <c r="W594" s="9" t="s">
        <v>87</v>
      </c>
      <c r="X594" s="9" t="s">
        <v>2920</v>
      </c>
      <c r="Y594" s="9" t="s">
        <v>6447</v>
      </c>
      <c r="Z594" s="9" t="s">
        <v>6448</v>
      </c>
      <c r="AA594" s="9" t="s">
        <v>6449</v>
      </c>
      <c r="AB594" s="9" t="s">
        <v>6450</v>
      </c>
      <c r="AC594" s="9"/>
      <c r="AD594" s="9" t="s">
        <v>482</v>
      </c>
      <c r="AE594" s="9" t="s">
        <v>478</v>
      </c>
      <c r="AF594" s="9" t="s">
        <v>2924</v>
      </c>
      <c r="AG594" s="37"/>
      <c r="AH594" s="37"/>
      <c r="AI594" s="9" t="s">
        <v>444</v>
      </c>
      <c r="AJ594" s="9" t="s">
        <v>145</v>
      </c>
      <c r="AK594" s="9" t="s">
        <v>604</v>
      </c>
      <c r="AL594" s="9" t="s">
        <v>97</v>
      </c>
      <c r="AM594" s="9" t="s">
        <v>98</v>
      </c>
      <c r="AN594" s="9"/>
      <c r="AO594" s="9"/>
      <c r="AP594" s="9"/>
      <c r="AQ594" s="9"/>
      <c r="AR594" s="9"/>
      <c r="AS594" s="9"/>
      <c r="AT594" s="9"/>
      <c r="AU594" s="9"/>
      <c r="AV594" s="9"/>
      <c r="AW594" s="9"/>
      <c r="AX594" s="9"/>
      <c r="AY594" s="9"/>
      <c r="AZ594" s="9"/>
      <c r="BA594" s="9"/>
      <c r="BB594" s="9"/>
      <c r="BC594" s="9"/>
      <c r="BD594" s="9"/>
    </row>
    <row r="595" ht="15.75" customHeight="1">
      <c r="A595" s="9" t="s">
        <v>512</v>
      </c>
      <c r="B595" s="9" t="s">
        <v>81</v>
      </c>
      <c r="C595" s="9"/>
      <c r="D595" s="9"/>
      <c r="E595" s="9"/>
      <c r="F595" s="9"/>
      <c r="G595" s="9"/>
      <c r="H595" s="9"/>
      <c r="I595" s="9"/>
      <c r="J595" s="9"/>
      <c r="K595" s="9"/>
      <c r="L595" s="9"/>
      <c r="M595" s="9"/>
      <c r="N595" s="9"/>
      <c r="O595" s="9"/>
      <c r="P595" s="9"/>
      <c r="Q595" s="9"/>
      <c r="R595" s="9"/>
      <c r="S595" s="9" t="s">
        <v>6451</v>
      </c>
      <c r="T595" s="9"/>
      <c r="U595" s="9" t="s">
        <v>115</v>
      </c>
      <c r="V595" s="9" t="s">
        <v>6452</v>
      </c>
      <c r="W595" s="9" t="s">
        <v>87</v>
      </c>
      <c r="X595" s="9" t="s">
        <v>6453</v>
      </c>
      <c r="Y595" s="9"/>
      <c r="Z595" s="9" t="s">
        <v>6454</v>
      </c>
      <c r="AA595" s="9" t="s">
        <v>6455</v>
      </c>
      <c r="AB595" s="9" t="s">
        <v>6456</v>
      </c>
      <c r="AC595" s="9"/>
      <c r="AD595" s="9" t="s">
        <v>6457</v>
      </c>
      <c r="AE595" s="9" t="s">
        <v>512</v>
      </c>
      <c r="AF595" s="9" t="s">
        <v>6458</v>
      </c>
      <c r="AG595" s="37"/>
      <c r="AH595" s="37"/>
      <c r="AI595" s="9"/>
      <c r="AJ595" s="9"/>
      <c r="AK595" s="9"/>
      <c r="AL595" s="9"/>
      <c r="AM595" s="9" t="s">
        <v>2652</v>
      </c>
      <c r="AN595" s="9"/>
      <c r="AO595" s="9" t="s">
        <v>2653</v>
      </c>
      <c r="AP595" s="9"/>
      <c r="AQ595" s="9"/>
      <c r="AR595" s="9"/>
      <c r="AS595" s="9"/>
      <c r="AT595" s="9"/>
      <c r="AU595" s="9"/>
      <c r="AV595" s="9"/>
      <c r="AW595" s="9"/>
      <c r="AX595" s="9"/>
      <c r="AY595" s="9"/>
      <c r="AZ595" s="9"/>
      <c r="BA595" s="9"/>
      <c r="BB595" s="9"/>
      <c r="BC595" s="9"/>
      <c r="BD595" s="9"/>
    </row>
    <row r="596" ht="15.75" customHeight="1">
      <c r="A596" s="9" t="s">
        <v>252</v>
      </c>
      <c r="B596" s="9" t="s">
        <v>81</v>
      </c>
      <c r="C596" s="9"/>
      <c r="D596" s="9"/>
      <c r="E596" s="9"/>
      <c r="F596" s="9"/>
      <c r="G596" s="9"/>
      <c r="H596" s="9"/>
      <c r="I596" s="9"/>
      <c r="J596" s="9"/>
      <c r="K596" s="9"/>
      <c r="L596" s="9"/>
      <c r="M596" s="9"/>
      <c r="N596" s="9"/>
      <c r="O596" s="9"/>
      <c r="P596" s="9"/>
      <c r="Q596" s="9"/>
      <c r="R596" s="9"/>
      <c r="S596" s="9" t="s">
        <v>6459</v>
      </c>
      <c r="T596" s="9"/>
      <c r="U596" s="9" t="s">
        <v>85</v>
      </c>
      <c r="V596" s="9" t="s">
        <v>6460</v>
      </c>
      <c r="W596" s="9" t="s">
        <v>560</v>
      </c>
      <c r="X596" s="9" t="s">
        <v>6461</v>
      </c>
      <c r="Y596" s="9" t="s">
        <v>6462</v>
      </c>
      <c r="Z596" s="9" t="s">
        <v>6463</v>
      </c>
      <c r="AA596" s="9" t="s">
        <v>6464</v>
      </c>
      <c r="AB596" s="9"/>
      <c r="AC596" s="9"/>
      <c r="AD596" s="9" t="s">
        <v>602</v>
      </c>
      <c r="AE596" s="9" t="s">
        <v>252</v>
      </c>
      <c r="AF596" s="9" t="s">
        <v>603</v>
      </c>
      <c r="AG596" s="37"/>
      <c r="AH596" s="37"/>
      <c r="AI596" s="9"/>
      <c r="AJ596" s="9"/>
      <c r="AK596" s="9"/>
      <c r="AL596" s="9"/>
      <c r="AM596" s="9" t="s">
        <v>2631</v>
      </c>
      <c r="AN596" s="9"/>
      <c r="AO596" s="9" t="s">
        <v>2633</v>
      </c>
      <c r="AP596" s="9"/>
      <c r="AQ596" s="9"/>
      <c r="AR596" s="9" t="s">
        <v>6465</v>
      </c>
      <c r="AS596" s="9"/>
      <c r="AT596" s="9"/>
      <c r="AU596" s="9"/>
      <c r="AV596" s="9"/>
      <c r="AW596" s="9"/>
      <c r="AX596" s="9"/>
      <c r="AY596" s="9"/>
      <c r="AZ596" s="9"/>
      <c r="BA596" s="9"/>
      <c r="BB596" s="9"/>
      <c r="BC596" s="9"/>
      <c r="BD596" s="9"/>
    </row>
    <row r="597" ht="15.75" customHeight="1">
      <c r="A597" s="9" t="s">
        <v>560</v>
      </c>
      <c r="B597" s="9" t="s">
        <v>81</v>
      </c>
      <c r="C597" s="9"/>
      <c r="D597" s="9" t="s">
        <v>207</v>
      </c>
      <c r="E597" s="9" t="s">
        <v>82</v>
      </c>
      <c r="F597" s="9"/>
      <c r="G597" s="9"/>
      <c r="H597" s="9"/>
      <c r="I597" s="9"/>
      <c r="J597" s="9"/>
      <c r="K597" s="9"/>
      <c r="L597" s="9"/>
      <c r="M597" s="9"/>
      <c r="N597" s="9"/>
      <c r="O597" s="9"/>
      <c r="P597" s="9"/>
      <c r="Q597" s="9"/>
      <c r="R597" s="9"/>
      <c r="S597" s="9" t="s">
        <v>2310</v>
      </c>
      <c r="T597" s="9"/>
      <c r="U597" s="9"/>
      <c r="V597" s="9" t="s">
        <v>6466</v>
      </c>
      <c r="W597" s="9"/>
      <c r="X597" s="9" t="s">
        <v>2314</v>
      </c>
      <c r="Y597" s="9" t="s">
        <v>6467</v>
      </c>
      <c r="Z597" s="9" t="s">
        <v>2316</v>
      </c>
      <c r="AA597" s="9" t="s">
        <v>2317</v>
      </c>
      <c r="AB597" s="9" t="s">
        <v>6468</v>
      </c>
      <c r="AC597" s="9"/>
      <c r="AD597" s="9" t="s">
        <v>2319</v>
      </c>
      <c r="AE597" s="9" t="s">
        <v>560</v>
      </c>
      <c r="AF597" s="9" t="s">
        <v>2320</v>
      </c>
      <c r="AG597" s="37"/>
      <c r="AH597" s="37"/>
      <c r="AI597" s="9" t="s">
        <v>124</v>
      </c>
      <c r="AJ597" s="9"/>
      <c r="AK597" s="9"/>
      <c r="AL597" s="9" t="s">
        <v>229</v>
      </c>
      <c r="AM597" s="9" t="s">
        <v>98</v>
      </c>
      <c r="AN597" s="9"/>
      <c r="AO597" s="9"/>
      <c r="AP597" s="9"/>
      <c r="AQ597" s="9"/>
      <c r="AR597" s="9"/>
      <c r="AS597" s="9"/>
      <c r="AT597" s="9"/>
      <c r="AU597" s="9"/>
      <c r="AV597" s="9"/>
      <c r="AW597" s="9"/>
      <c r="AX597" s="9"/>
      <c r="AY597" s="9"/>
      <c r="AZ597" s="9"/>
      <c r="BA597" s="9"/>
      <c r="BB597" s="9"/>
      <c r="BC597" s="9"/>
      <c r="BD597" s="9"/>
    </row>
    <row r="598" ht="15.75" customHeight="1">
      <c r="A598" s="9" t="s">
        <v>80</v>
      </c>
      <c r="B598" s="9" t="s">
        <v>81</v>
      </c>
      <c r="C598" s="9"/>
      <c r="D598" s="9"/>
      <c r="E598" s="9"/>
      <c r="F598" s="9"/>
      <c r="G598" s="9"/>
      <c r="H598" s="9"/>
      <c r="I598" s="9"/>
      <c r="J598" s="9"/>
      <c r="K598" s="9"/>
      <c r="L598" s="9"/>
      <c r="M598" s="9"/>
      <c r="N598" s="9"/>
      <c r="O598" s="9"/>
      <c r="P598" s="9"/>
      <c r="Q598" s="9"/>
      <c r="R598" s="9"/>
      <c r="S598" s="9" t="s">
        <v>6470</v>
      </c>
      <c r="T598" s="9"/>
      <c r="U598" s="9" t="s">
        <v>85</v>
      </c>
      <c r="V598" s="9" t="s">
        <v>6471</v>
      </c>
      <c r="W598" s="9" t="s">
        <v>87</v>
      </c>
      <c r="X598" s="9" t="s">
        <v>6472</v>
      </c>
      <c r="Y598" s="9"/>
      <c r="Z598" s="9"/>
      <c r="AA598" s="9" t="s">
        <v>6473</v>
      </c>
      <c r="AB598" s="9"/>
      <c r="AC598" s="9"/>
      <c r="AD598" s="9" t="s">
        <v>451</v>
      </c>
      <c r="AE598" s="9" t="s">
        <v>80</v>
      </c>
      <c r="AF598" s="9" t="s">
        <v>6474</v>
      </c>
      <c r="AG598" s="37"/>
      <c r="AH598" s="37"/>
      <c r="AI598" s="9"/>
      <c r="AJ598" s="9"/>
      <c r="AK598" s="9"/>
      <c r="AL598" s="9"/>
      <c r="AM598" s="9" t="s">
        <v>2652</v>
      </c>
      <c r="AN598" s="9"/>
      <c r="AO598" s="9" t="s">
        <v>2653</v>
      </c>
      <c r="AP598" s="9"/>
      <c r="AQ598" s="9"/>
      <c r="AR598" s="9"/>
      <c r="AS598" s="9"/>
      <c r="AT598" s="9"/>
      <c r="AU598" s="9"/>
      <c r="AV598" s="9"/>
      <c r="AW598" s="9"/>
      <c r="AX598" s="9"/>
      <c r="AY598" s="9"/>
      <c r="AZ598" s="9"/>
      <c r="BA598" s="9"/>
      <c r="BB598" s="9"/>
      <c r="BC598" s="9"/>
      <c r="BD598" s="9"/>
    </row>
    <row r="599" ht="15.75" customHeight="1">
      <c r="A599" s="9" t="s">
        <v>133</v>
      </c>
      <c r="B599" s="9" t="s">
        <v>81</v>
      </c>
      <c r="C599" s="9"/>
      <c r="D599" s="9" t="s">
        <v>207</v>
      </c>
      <c r="E599" s="9" t="s">
        <v>82</v>
      </c>
      <c r="F599" s="9" t="s">
        <v>169</v>
      </c>
      <c r="G599" s="9"/>
      <c r="H599" s="9"/>
      <c r="I599" s="9"/>
      <c r="J599" s="9"/>
      <c r="K599" s="9"/>
      <c r="L599" s="9"/>
      <c r="M599" s="9"/>
      <c r="N599" s="9"/>
      <c r="O599" s="9"/>
      <c r="P599" s="9"/>
      <c r="Q599" s="9"/>
      <c r="R599" s="9"/>
      <c r="S599" s="9" t="s">
        <v>6476</v>
      </c>
      <c r="T599" s="9"/>
      <c r="U599" s="9" t="s">
        <v>85</v>
      </c>
      <c r="V599" s="9" t="s">
        <v>6477</v>
      </c>
      <c r="W599" s="9" t="s">
        <v>87</v>
      </c>
      <c r="X599" s="9" t="s">
        <v>6478</v>
      </c>
      <c r="Y599" s="9" t="s">
        <v>6479</v>
      </c>
      <c r="Z599" s="9" t="s">
        <v>6480</v>
      </c>
      <c r="AA599" s="9" t="s">
        <v>6481</v>
      </c>
      <c r="AB599" s="9" t="s">
        <v>6483</v>
      </c>
      <c r="AC599" s="9"/>
      <c r="AD599" s="9" t="s">
        <v>6484</v>
      </c>
      <c r="AE599" s="9" t="s">
        <v>133</v>
      </c>
      <c r="AF599" s="9" t="s">
        <v>6486</v>
      </c>
      <c r="AG599" s="37"/>
      <c r="AH599" s="37"/>
      <c r="AI599" s="9" t="s">
        <v>477</v>
      </c>
      <c r="AJ599" s="9" t="s">
        <v>108</v>
      </c>
      <c r="AK599" s="9" t="s">
        <v>251</v>
      </c>
      <c r="AL599" s="9" t="s">
        <v>559</v>
      </c>
      <c r="AM599" s="9" t="s">
        <v>98</v>
      </c>
      <c r="AN599" s="9"/>
      <c r="AO599" s="9"/>
      <c r="AP599" s="9"/>
      <c r="AQ599" s="9"/>
      <c r="AR599" s="9"/>
      <c r="AS599" s="9"/>
      <c r="AT599" s="9"/>
      <c r="AU599" s="9"/>
      <c r="AV599" s="9"/>
      <c r="AW599" s="9"/>
      <c r="AX599" s="9"/>
      <c r="AY599" s="9"/>
      <c r="AZ599" s="9"/>
      <c r="BA599" s="9"/>
      <c r="BB599" s="9"/>
      <c r="BC599" s="9"/>
      <c r="BD599" s="9"/>
    </row>
    <row r="600" ht="15.75" customHeight="1">
      <c r="A600" s="9" t="s">
        <v>280</v>
      </c>
      <c r="B600" s="9" t="s">
        <v>81</v>
      </c>
      <c r="C600" s="9"/>
      <c r="D600" s="9"/>
      <c r="E600" s="9"/>
      <c r="F600" s="9" t="s">
        <v>169</v>
      </c>
      <c r="G600" s="9"/>
      <c r="H600" s="9"/>
      <c r="I600" s="9"/>
      <c r="J600" s="9"/>
      <c r="K600" s="9"/>
      <c r="L600" s="9"/>
      <c r="M600" s="9"/>
      <c r="N600" s="9"/>
      <c r="O600" s="9"/>
      <c r="P600" s="9"/>
      <c r="Q600" s="9"/>
      <c r="R600" s="9"/>
      <c r="S600" s="9" t="s">
        <v>6488</v>
      </c>
      <c r="T600" s="9"/>
      <c r="U600" s="9" t="s">
        <v>85</v>
      </c>
      <c r="V600" s="9" t="s">
        <v>6489</v>
      </c>
      <c r="W600" s="9" t="s">
        <v>87</v>
      </c>
      <c r="X600" s="9" t="s">
        <v>6490</v>
      </c>
      <c r="Y600" s="9" t="s">
        <v>6491</v>
      </c>
      <c r="Z600" s="9" t="s">
        <v>6492</v>
      </c>
      <c r="AA600" s="9" t="s">
        <v>6493</v>
      </c>
      <c r="AB600" s="9"/>
      <c r="AC600" s="9"/>
      <c r="AD600" s="9" t="s">
        <v>354</v>
      </c>
      <c r="AE600" s="9" t="s">
        <v>280</v>
      </c>
      <c r="AF600" s="9" t="s">
        <v>395</v>
      </c>
      <c r="AG600" s="37"/>
      <c r="AH600" s="37"/>
      <c r="AI600" s="9" t="s">
        <v>97</v>
      </c>
      <c r="AJ600" s="9" t="s">
        <v>97</v>
      </c>
      <c r="AK600" s="9" t="s">
        <v>97</v>
      </c>
      <c r="AL600" s="9" t="s">
        <v>97</v>
      </c>
      <c r="AM600" s="9" t="s">
        <v>98</v>
      </c>
      <c r="AN600" s="9"/>
      <c r="AO600" s="9" t="s">
        <v>2644</v>
      </c>
      <c r="AP600" s="9"/>
      <c r="AQ600" s="9"/>
      <c r="AR600" s="9"/>
      <c r="AS600" s="9"/>
      <c r="AT600" s="9"/>
      <c r="AU600" s="9"/>
      <c r="AV600" s="9"/>
      <c r="AW600" s="9"/>
      <c r="AX600" s="9"/>
      <c r="AY600" s="9"/>
      <c r="AZ600" s="9"/>
      <c r="BA600" s="9"/>
      <c r="BB600" s="9"/>
      <c r="BC600" s="9"/>
      <c r="BD600" s="9"/>
    </row>
    <row r="601" ht="15.75" customHeight="1">
      <c r="A601" s="9" t="s">
        <v>307</v>
      </c>
      <c r="B601" s="9" t="s">
        <v>81</v>
      </c>
      <c r="C601" s="9"/>
      <c r="D601" s="9"/>
      <c r="E601" s="9"/>
      <c r="F601" s="9" t="s">
        <v>169</v>
      </c>
      <c r="G601" s="9"/>
      <c r="H601" s="9"/>
      <c r="I601" s="9"/>
      <c r="J601" s="9"/>
      <c r="K601" s="9"/>
      <c r="L601" s="9"/>
      <c r="M601" s="9"/>
      <c r="N601" s="9"/>
      <c r="O601" s="9"/>
      <c r="P601" s="9"/>
      <c r="Q601" s="9"/>
      <c r="R601" s="9"/>
      <c r="S601" s="9" t="s">
        <v>6495</v>
      </c>
      <c r="T601" s="9"/>
      <c r="U601" s="9" t="s">
        <v>115</v>
      </c>
      <c r="V601" s="9" t="s">
        <v>6496</v>
      </c>
      <c r="W601" s="9" t="s">
        <v>87</v>
      </c>
      <c r="X601" s="9" t="s">
        <v>6497</v>
      </c>
      <c r="Y601" s="9" t="s">
        <v>6498</v>
      </c>
      <c r="Z601" s="9" t="s">
        <v>6499</v>
      </c>
      <c r="AA601" s="9" t="s">
        <v>6500</v>
      </c>
      <c r="AB601" s="9"/>
      <c r="AC601" s="9"/>
      <c r="AD601" s="9" t="s">
        <v>1405</v>
      </c>
      <c r="AE601" s="9" t="s">
        <v>307</v>
      </c>
      <c r="AF601" s="9" t="s">
        <v>6501</v>
      </c>
      <c r="AG601" s="37"/>
      <c r="AH601" s="37"/>
      <c r="AI601" s="9"/>
      <c r="AJ601" s="9"/>
      <c r="AK601" s="9"/>
      <c r="AL601" s="9"/>
      <c r="AM601" s="9" t="s">
        <v>98</v>
      </c>
      <c r="AN601" s="9"/>
      <c r="AO601" s="9"/>
      <c r="AP601" s="9"/>
      <c r="AQ601" s="9"/>
      <c r="AR601" s="9"/>
      <c r="AS601" s="9"/>
      <c r="AT601" s="9"/>
      <c r="AU601" s="9"/>
      <c r="AV601" s="9"/>
      <c r="AW601" s="9"/>
      <c r="AX601" s="9"/>
      <c r="AY601" s="9"/>
      <c r="AZ601" s="9"/>
      <c r="BA601" s="9"/>
      <c r="BB601" s="9"/>
      <c r="BC601" s="9"/>
      <c r="BD601" s="9"/>
    </row>
    <row r="602" ht="15.75" customHeight="1">
      <c r="A602" s="9" t="s">
        <v>271</v>
      </c>
      <c r="B602" s="9" t="s">
        <v>81</v>
      </c>
      <c r="C602" s="9"/>
      <c r="D602" s="9"/>
      <c r="E602" s="9"/>
      <c r="F602" s="9"/>
      <c r="G602" s="9"/>
      <c r="H602" s="9"/>
      <c r="I602" s="9"/>
      <c r="J602" s="9"/>
      <c r="K602" s="9"/>
      <c r="L602" s="9"/>
      <c r="M602" s="9"/>
      <c r="N602" s="9"/>
      <c r="O602" s="9"/>
      <c r="P602" s="9"/>
      <c r="Q602" s="9"/>
      <c r="R602" s="9"/>
      <c r="S602" s="9" t="s">
        <v>6502</v>
      </c>
      <c r="T602" s="9"/>
      <c r="U602" s="9" t="s">
        <v>85</v>
      </c>
      <c r="V602" s="9" t="s">
        <v>6504</v>
      </c>
      <c r="W602" s="9" t="s">
        <v>2862</v>
      </c>
      <c r="X602" s="9"/>
      <c r="Y602" s="9"/>
      <c r="Z602" s="9"/>
      <c r="AA602" s="9" t="s">
        <v>6505</v>
      </c>
      <c r="AB602" s="9"/>
      <c r="AC602" s="9"/>
      <c r="AD602" s="9" t="s">
        <v>278</v>
      </c>
      <c r="AE602" s="9" t="s">
        <v>271</v>
      </c>
      <c r="AF602" s="9" t="s">
        <v>279</v>
      </c>
      <c r="AG602" s="37"/>
      <c r="AH602" s="37"/>
      <c r="AI602" s="9"/>
      <c r="AJ602" s="9"/>
      <c r="AK602" s="9"/>
      <c r="AL602" s="9"/>
      <c r="AM602" s="9" t="s">
        <v>2652</v>
      </c>
      <c r="AN602" s="9"/>
      <c r="AO602" s="9" t="s">
        <v>2653</v>
      </c>
      <c r="AP602" s="9"/>
      <c r="AQ602" s="9"/>
      <c r="AR602" s="9"/>
      <c r="AS602" s="9"/>
      <c r="AT602" s="9"/>
      <c r="AU602" s="9"/>
      <c r="AV602" s="9"/>
      <c r="AW602" s="9"/>
      <c r="AX602" s="9"/>
      <c r="AY602" s="9"/>
      <c r="AZ602" s="9"/>
      <c r="BA602" s="9"/>
      <c r="BB602" s="9"/>
      <c r="BC602" s="9"/>
      <c r="BD602" s="9"/>
    </row>
    <row r="603" ht="15.75" customHeight="1">
      <c r="A603" s="9" t="s">
        <v>271</v>
      </c>
      <c r="B603" s="9" t="s">
        <v>81</v>
      </c>
      <c r="C603" s="9"/>
      <c r="D603" s="9"/>
      <c r="E603" s="9"/>
      <c r="F603" s="9"/>
      <c r="G603" s="9"/>
      <c r="H603" s="9"/>
      <c r="I603" s="9"/>
      <c r="J603" s="9"/>
      <c r="K603" s="9"/>
      <c r="L603" s="9"/>
      <c r="M603" s="9"/>
      <c r="N603" s="9"/>
      <c r="O603" s="9"/>
      <c r="P603" s="9"/>
      <c r="Q603" s="9"/>
      <c r="R603" s="9"/>
      <c r="S603" s="9"/>
      <c r="T603" s="9"/>
      <c r="U603" s="9"/>
      <c r="V603" s="9" t="s">
        <v>6506</v>
      </c>
      <c r="W603" s="9" t="s">
        <v>4223</v>
      </c>
      <c r="X603" s="9" t="s">
        <v>6507</v>
      </c>
      <c r="Y603" s="9" t="s">
        <v>6508</v>
      </c>
      <c r="Z603" s="9" t="s">
        <v>6509</v>
      </c>
      <c r="AA603" s="9" t="s">
        <v>6510</v>
      </c>
      <c r="AB603" s="9"/>
      <c r="AC603" s="9"/>
      <c r="AD603" s="9" t="s">
        <v>6511</v>
      </c>
      <c r="AE603" s="9" t="s">
        <v>271</v>
      </c>
      <c r="AF603" s="9" t="s">
        <v>6512</v>
      </c>
      <c r="AG603" s="37"/>
      <c r="AH603" s="37"/>
      <c r="AI603" s="9"/>
      <c r="AJ603" s="9"/>
      <c r="AK603" s="9"/>
      <c r="AL603" s="9"/>
      <c r="AM603" s="9" t="s">
        <v>2631</v>
      </c>
      <c r="AN603" s="9"/>
      <c r="AO603" s="9" t="s">
        <v>2633</v>
      </c>
      <c r="AP603" s="9"/>
      <c r="AQ603" s="9"/>
      <c r="AR603" s="9" t="s">
        <v>3807</v>
      </c>
      <c r="AS603" s="9"/>
      <c r="AT603" s="9"/>
      <c r="AU603" s="9"/>
      <c r="AV603" s="9"/>
      <c r="AW603" s="9"/>
      <c r="AX603" s="9"/>
      <c r="AY603" s="9"/>
      <c r="AZ603" s="9"/>
      <c r="BA603" s="9"/>
      <c r="BB603" s="9"/>
      <c r="BC603" s="9"/>
      <c r="BD603" s="9"/>
    </row>
    <row r="604" ht="15.75" customHeight="1">
      <c r="A604" s="9" t="s">
        <v>80</v>
      </c>
      <c r="B604" s="9" t="s">
        <v>81</v>
      </c>
      <c r="C604" s="9"/>
      <c r="D604" s="9"/>
      <c r="E604" s="9"/>
      <c r="F604" s="9"/>
      <c r="G604" s="9"/>
      <c r="H604" s="9"/>
      <c r="I604" s="9"/>
      <c r="J604" s="9"/>
      <c r="K604" s="9"/>
      <c r="L604" s="9"/>
      <c r="M604" s="9"/>
      <c r="N604" s="9"/>
      <c r="O604" s="9"/>
      <c r="P604" s="9"/>
      <c r="Q604" s="9"/>
      <c r="R604" s="9"/>
      <c r="S604" s="9"/>
      <c r="T604" s="9"/>
      <c r="U604" s="9" t="s">
        <v>85</v>
      </c>
      <c r="V604" s="9" t="s">
        <v>6514</v>
      </c>
      <c r="W604" s="9"/>
      <c r="X604" s="9" t="s">
        <v>6516</v>
      </c>
      <c r="Y604" s="9"/>
      <c r="Z604" s="9" t="s">
        <v>6517</v>
      </c>
      <c r="AA604" s="9" t="s">
        <v>6518</v>
      </c>
      <c r="AB604" s="9"/>
      <c r="AC604" s="9"/>
      <c r="AD604" s="9" t="s">
        <v>451</v>
      </c>
      <c r="AE604" s="9" t="s">
        <v>80</v>
      </c>
      <c r="AF604" s="9" t="s">
        <v>6520</v>
      </c>
      <c r="AG604" s="37"/>
      <c r="AH604" s="37"/>
      <c r="AI604" s="9"/>
      <c r="AJ604" s="9"/>
      <c r="AK604" s="9"/>
      <c r="AL604" s="9"/>
      <c r="AM604" s="9" t="s">
        <v>2631</v>
      </c>
      <c r="AN604" s="9"/>
      <c r="AO604" s="9" t="s">
        <v>2633</v>
      </c>
      <c r="AP604" s="9"/>
      <c r="AQ604" s="9"/>
      <c r="AR604" s="9" t="s">
        <v>6223</v>
      </c>
      <c r="AS604" s="9"/>
      <c r="AT604" s="9"/>
      <c r="AU604" s="9"/>
      <c r="AV604" s="9"/>
      <c r="AW604" s="9"/>
      <c r="AX604" s="9"/>
      <c r="AY604" s="9"/>
      <c r="AZ604" s="9"/>
      <c r="BA604" s="9"/>
      <c r="BB604" s="9"/>
      <c r="BC604" s="9"/>
      <c r="BD604" s="9"/>
    </row>
    <row r="605" ht="15.75" customHeight="1">
      <c r="A605" s="9" t="s">
        <v>111</v>
      </c>
      <c r="B605" s="9" t="s">
        <v>81</v>
      </c>
      <c r="C605" s="9"/>
      <c r="D605" s="9"/>
      <c r="E605" s="9"/>
      <c r="F605" s="9"/>
      <c r="G605" s="9"/>
      <c r="H605" s="9"/>
      <c r="I605" s="9"/>
      <c r="J605" s="9"/>
      <c r="K605" s="9"/>
      <c r="L605" s="9"/>
      <c r="M605" s="9"/>
      <c r="N605" s="9"/>
      <c r="O605" s="9"/>
      <c r="P605" s="9"/>
      <c r="Q605" s="9"/>
      <c r="R605" s="9"/>
      <c r="S605" s="9" t="s">
        <v>6521</v>
      </c>
      <c r="T605" s="9"/>
      <c r="U605" s="9" t="s">
        <v>115</v>
      </c>
      <c r="V605" s="9" t="s">
        <v>6522</v>
      </c>
      <c r="W605" s="9" t="s">
        <v>2862</v>
      </c>
      <c r="X605" s="9" t="s">
        <v>6523</v>
      </c>
      <c r="Y605" s="9"/>
      <c r="Z605" s="9" t="s">
        <v>6524</v>
      </c>
      <c r="AA605" s="9" t="s">
        <v>6525</v>
      </c>
      <c r="AB605" s="9"/>
      <c r="AC605" s="9"/>
      <c r="AD605" s="9" t="s">
        <v>2406</v>
      </c>
      <c r="AE605" s="9" t="s">
        <v>111</v>
      </c>
      <c r="AF605" s="9" t="s">
        <v>5151</v>
      </c>
      <c r="AG605" s="37"/>
      <c r="AH605" s="37"/>
      <c r="AI605" s="9"/>
      <c r="AJ605" s="9"/>
      <c r="AK605" s="9"/>
      <c r="AL605" s="9"/>
      <c r="AM605" s="9" t="s">
        <v>2652</v>
      </c>
      <c r="AN605" s="9"/>
      <c r="AO605" s="9" t="s">
        <v>2653</v>
      </c>
      <c r="AP605" s="9"/>
      <c r="AQ605" s="9"/>
      <c r="AR605" s="9"/>
      <c r="AS605" s="9"/>
      <c r="AT605" s="9"/>
      <c r="AU605" s="9"/>
      <c r="AV605" s="9"/>
      <c r="AW605" s="9"/>
      <c r="AX605" s="9"/>
      <c r="AY605" s="9"/>
      <c r="AZ605" s="9"/>
      <c r="BA605" s="9"/>
      <c r="BB605" s="9"/>
      <c r="BC605" s="9"/>
      <c r="BD605" s="9"/>
    </row>
    <row r="606" ht="15.75" customHeight="1">
      <c r="A606" s="9" t="s">
        <v>252</v>
      </c>
      <c r="B606" s="9" t="s">
        <v>81</v>
      </c>
      <c r="C606" s="9"/>
      <c r="D606" s="9"/>
      <c r="E606" s="9"/>
      <c r="F606" s="9"/>
      <c r="G606" s="9"/>
      <c r="H606" s="9"/>
      <c r="I606" s="9"/>
      <c r="J606" s="9"/>
      <c r="K606" s="9"/>
      <c r="L606" s="9"/>
      <c r="M606" s="9"/>
      <c r="N606" s="9"/>
      <c r="O606" s="9"/>
      <c r="P606" s="9"/>
      <c r="Q606" s="9"/>
      <c r="R606" s="9"/>
      <c r="S606" s="9"/>
      <c r="T606" s="9"/>
      <c r="U606" s="9"/>
      <c r="V606" s="9" t="s">
        <v>6526</v>
      </c>
      <c r="W606" s="9" t="s">
        <v>560</v>
      </c>
      <c r="X606" s="9" t="s">
        <v>6527</v>
      </c>
      <c r="Y606" s="9" t="s">
        <v>6529</v>
      </c>
      <c r="Z606" s="9" t="s">
        <v>6530</v>
      </c>
      <c r="AA606" s="9" t="s">
        <v>6531</v>
      </c>
      <c r="AB606" s="9"/>
      <c r="AC606" s="9"/>
      <c r="AD606" s="9" t="s">
        <v>602</v>
      </c>
      <c r="AE606" s="9" t="s">
        <v>252</v>
      </c>
      <c r="AF606" s="9" t="s">
        <v>6532</v>
      </c>
      <c r="AG606" s="37"/>
      <c r="AH606" s="37"/>
      <c r="AI606" s="9"/>
      <c r="AJ606" s="9"/>
      <c r="AK606" s="9"/>
      <c r="AL606" s="9"/>
      <c r="AM606" s="9" t="s">
        <v>2631</v>
      </c>
      <c r="AN606" s="9"/>
      <c r="AO606" s="9" t="s">
        <v>2633</v>
      </c>
      <c r="AP606" s="9"/>
      <c r="AQ606" s="9"/>
      <c r="AR606" s="9" t="s">
        <v>2942</v>
      </c>
      <c r="AS606" s="9"/>
      <c r="AT606" s="9"/>
      <c r="AU606" s="9"/>
      <c r="AV606" s="9"/>
      <c r="AW606" s="9"/>
      <c r="AX606" s="9"/>
      <c r="AY606" s="9"/>
      <c r="AZ606" s="9"/>
      <c r="BA606" s="9"/>
      <c r="BB606" s="9"/>
      <c r="BC606" s="9"/>
      <c r="BD606" s="9"/>
    </row>
    <row r="607" ht="15.75" customHeight="1">
      <c r="A607" s="9" t="s">
        <v>252</v>
      </c>
      <c r="B607" s="9" t="s">
        <v>81</v>
      </c>
      <c r="C607" s="9"/>
      <c r="D607" s="9" t="s">
        <v>207</v>
      </c>
      <c r="E607" s="9"/>
      <c r="F607" s="9"/>
      <c r="G607" s="9"/>
      <c r="H607" s="9"/>
      <c r="I607" s="9"/>
      <c r="J607" s="9"/>
      <c r="K607" s="9"/>
      <c r="L607" s="9"/>
      <c r="M607" s="9"/>
      <c r="N607" s="9"/>
      <c r="O607" s="9"/>
      <c r="P607" s="9"/>
      <c r="Q607" s="9"/>
      <c r="R607" s="9"/>
      <c r="S607" s="9" t="s">
        <v>6533</v>
      </c>
      <c r="T607" s="9"/>
      <c r="U607" s="9" t="s">
        <v>85</v>
      </c>
      <c r="V607" s="9" t="s">
        <v>6534</v>
      </c>
      <c r="W607" s="9" t="s">
        <v>2862</v>
      </c>
      <c r="X607" s="9" t="s">
        <v>6535</v>
      </c>
      <c r="Y607" s="9" t="s">
        <v>6536</v>
      </c>
      <c r="Z607" s="9" t="s">
        <v>6537</v>
      </c>
      <c r="AA607" s="9" t="s">
        <v>6538</v>
      </c>
      <c r="AB607" s="9" t="s">
        <v>6539</v>
      </c>
      <c r="AC607" s="9"/>
      <c r="AD607" s="9" t="s">
        <v>6540</v>
      </c>
      <c r="AE607" s="9" t="s">
        <v>252</v>
      </c>
      <c r="AF607" s="9" t="s">
        <v>6541</v>
      </c>
      <c r="AG607" s="37"/>
      <c r="AH607" s="37"/>
      <c r="AI607" s="9"/>
      <c r="AJ607" s="9"/>
      <c r="AK607" s="9"/>
      <c r="AL607" s="9"/>
      <c r="AM607" s="9" t="s">
        <v>98</v>
      </c>
      <c r="AN607" s="9"/>
      <c r="AO607" s="9"/>
      <c r="AP607" s="9"/>
      <c r="AQ607" s="9"/>
      <c r="AR607" s="9"/>
      <c r="AS607" s="9"/>
      <c r="AT607" s="9"/>
      <c r="AU607" s="9"/>
      <c r="AV607" s="9"/>
      <c r="AW607" s="9"/>
      <c r="AX607" s="9"/>
      <c r="AY607" s="9"/>
      <c r="AZ607" s="9"/>
      <c r="BA607" s="9"/>
      <c r="BB607" s="9"/>
      <c r="BC607" s="9"/>
      <c r="BD607" s="9"/>
    </row>
    <row r="608" ht="15.75" customHeight="1">
      <c r="A608" s="9" t="s">
        <v>280</v>
      </c>
      <c r="B608" s="9" t="s">
        <v>81</v>
      </c>
      <c r="C608" s="9"/>
      <c r="D608" s="9"/>
      <c r="E608" s="9"/>
      <c r="F608" s="9"/>
      <c r="G608" s="9"/>
      <c r="H608" s="9"/>
      <c r="I608" s="9"/>
      <c r="J608" s="9"/>
      <c r="K608" s="9"/>
      <c r="L608" s="9"/>
      <c r="M608" s="9"/>
      <c r="N608" s="9"/>
      <c r="O608" s="9"/>
      <c r="P608" s="9"/>
      <c r="Q608" s="9"/>
      <c r="R608" s="9"/>
      <c r="S608" s="9" t="s">
        <v>6546</v>
      </c>
      <c r="T608" s="9"/>
      <c r="U608" s="9" t="s">
        <v>85</v>
      </c>
      <c r="V608" s="9" t="s">
        <v>6547</v>
      </c>
      <c r="W608" s="9" t="s">
        <v>2862</v>
      </c>
      <c r="X608" s="9" t="s">
        <v>6548</v>
      </c>
      <c r="Y608" s="9"/>
      <c r="Z608" s="9" t="s">
        <v>6549</v>
      </c>
      <c r="AA608" s="9" t="s">
        <v>6550</v>
      </c>
      <c r="AB608" s="9"/>
      <c r="AC608" s="9"/>
      <c r="AD608" s="9" t="s">
        <v>6551</v>
      </c>
      <c r="AE608" s="9" t="s">
        <v>280</v>
      </c>
      <c r="AF608" s="9" t="s">
        <v>6552</v>
      </c>
      <c r="AG608" s="37"/>
      <c r="AH608" s="37"/>
      <c r="AI608" s="9"/>
      <c r="AJ608" s="9"/>
      <c r="AK608" s="9"/>
      <c r="AL608" s="9"/>
      <c r="AM608" s="9" t="s">
        <v>2652</v>
      </c>
      <c r="AN608" s="9"/>
      <c r="AO608" s="9" t="s">
        <v>2653</v>
      </c>
      <c r="AP608" s="9"/>
      <c r="AQ608" s="9"/>
      <c r="AR608" s="9"/>
      <c r="AS608" s="9"/>
      <c r="AT608" s="9"/>
      <c r="AU608" s="9"/>
      <c r="AV608" s="9"/>
      <c r="AW608" s="9"/>
      <c r="AX608" s="9"/>
      <c r="AY608" s="9"/>
      <c r="AZ608" s="9"/>
      <c r="BA608" s="9"/>
      <c r="BB608" s="9"/>
      <c r="BC608" s="9"/>
      <c r="BD608" s="9"/>
    </row>
    <row r="609" ht="15.75" customHeight="1">
      <c r="A609" s="9" t="s">
        <v>280</v>
      </c>
      <c r="B609" s="9" t="s">
        <v>81</v>
      </c>
      <c r="C609" s="9"/>
      <c r="D609" s="9"/>
      <c r="E609" s="9"/>
      <c r="F609" s="9"/>
      <c r="G609" s="9"/>
      <c r="H609" s="9"/>
      <c r="I609" s="9"/>
      <c r="J609" s="9"/>
      <c r="K609" s="9"/>
      <c r="L609" s="9"/>
      <c r="M609" s="9"/>
      <c r="N609" s="9"/>
      <c r="O609" s="9"/>
      <c r="P609" s="9"/>
      <c r="Q609" s="9"/>
      <c r="R609" s="9"/>
      <c r="S609" s="9"/>
      <c r="T609" s="9"/>
      <c r="U609" s="9" t="s">
        <v>85</v>
      </c>
      <c r="V609" s="9" t="s">
        <v>6556</v>
      </c>
      <c r="W609" s="9" t="s">
        <v>4223</v>
      </c>
      <c r="X609" s="9"/>
      <c r="Y609" s="9" t="s">
        <v>6557</v>
      </c>
      <c r="Z609" s="9" t="s">
        <v>6558</v>
      </c>
      <c r="AA609" s="9" t="s">
        <v>6559</v>
      </c>
      <c r="AB609" s="9" t="s">
        <v>6560</v>
      </c>
      <c r="AC609" s="9"/>
      <c r="AD609" s="9" t="s">
        <v>354</v>
      </c>
      <c r="AE609" s="9" t="s">
        <v>280</v>
      </c>
      <c r="AF609" s="9" t="s">
        <v>6561</v>
      </c>
      <c r="AG609" s="37"/>
      <c r="AH609" s="37"/>
      <c r="AI609" s="9"/>
      <c r="AJ609" s="9"/>
      <c r="AK609" s="9"/>
      <c r="AL609" s="9"/>
      <c r="AM609" s="9" t="s">
        <v>2631</v>
      </c>
      <c r="AN609" s="9"/>
      <c r="AO609" s="9" t="s">
        <v>2633</v>
      </c>
      <c r="AP609" s="9"/>
      <c r="AQ609" s="9"/>
      <c r="AR609" s="9" t="s">
        <v>2942</v>
      </c>
      <c r="AS609" s="9"/>
      <c r="AT609" s="9"/>
      <c r="AU609" s="9"/>
      <c r="AV609" s="9"/>
      <c r="AW609" s="9"/>
      <c r="AX609" s="9"/>
      <c r="AY609" s="9"/>
      <c r="AZ609" s="9"/>
      <c r="BA609" s="9"/>
      <c r="BB609" s="9"/>
      <c r="BC609" s="9"/>
      <c r="BD609" s="9"/>
    </row>
    <row r="610" ht="15.75" customHeight="1">
      <c r="A610" s="9" t="s">
        <v>724</v>
      </c>
      <c r="B610" s="9" t="s">
        <v>81</v>
      </c>
      <c r="C610" s="9"/>
      <c r="D610" s="9"/>
      <c r="E610" s="9"/>
      <c r="F610" s="9"/>
      <c r="G610" s="9"/>
      <c r="H610" s="9"/>
      <c r="I610" s="9"/>
      <c r="J610" s="9"/>
      <c r="K610" s="9"/>
      <c r="L610" s="9"/>
      <c r="M610" s="9"/>
      <c r="N610" s="9"/>
      <c r="O610" s="9"/>
      <c r="P610" s="9"/>
      <c r="Q610" s="9"/>
      <c r="R610" s="9"/>
      <c r="S610" s="9"/>
      <c r="T610" s="9"/>
      <c r="U610" s="9" t="s">
        <v>85</v>
      </c>
      <c r="V610" s="9" t="s">
        <v>6564</v>
      </c>
      <c r="W610" s="9" t="s">
        <v>2862</v>
      </c>
      <c r="X610" s="9" t="s">
        <v>6565</v>
      </c>
      <c r="Y610" s="9"/>
      <c r="Z610" s="9"/>
      <c r="AA610" s="9" t="s">
        <v>6566</v>
      </c>
      <c r="AB610" s="9"/>
      <c r="AC610" s="9"/>
      <c r="AD610" s="9" t="s">
        <v>6567</v>
      </c>
      <c r="AE610" s="9" t="s">
        <v>724</v>
      </c>
      <c r="AF610" s="9" t="s">
        <v>6568</v>
      </c>
      <c r="AG610" s="37"/>
      <c r="AH610" s="37"/>
      <c r="AI610" s="9"/>
      <c r="AJ610" s="9"/>
      <c r="AK610" s="9"/>
      <c r="AL610" s="9"/>
      <c r="AM610" s="9" t="s">
        <v>2652</v>
      </c>
      <c r="AN610" s="9"/>
      <c r="AO610" s="9" t="s">
        <v>2653</v>
      </c>
      <c r="AP610" s="9"/>
      <c r="AQ610" s="9"/>
      <c r="AR610" s="9"/>
      <c r="AS610" s="9"/>
      <c r="AT610" s="9"/>
      <c r="AU610" s="9"/>
      <c r="AV610" s="9"/>
      <c r="AW610" s="9"/>
      <c r="AX610" s="9"/>
      <c r="AY610" s="9"/>
      <c r="AZ610" s="9"/>
      <c r="BA610" s="9"/>
      <c r="BB610" s="9"/>
      <c r="BC610" s="9"/>
      <c r="BD610" s="9"/>
    </row>
    <row r="611" ht="15.75" customHeight="1">
      <c r="A611" s="9" t="s">
        <v>80</v>
      </c>
      <c r="B611" s="9" t="s">
        <v>81</v>
      </c>
      <c r="C611" s="9"/>
      <c r="D611" s="9"/>
      <c r="E611" s="9"/>
      <c r="F611" s="9"/>
      <c r="G611" s="9"/>
      <c r="H611" s="9"/>
      <c r="I611" s="9"/>
      <c r="J611" s="9"/>
      <c r="K611" s="9"/>
      <c r="L611" s="9"/>
      <c r="M611" s="9"/>
      <c r="N611" s="9"/>
      <c r="O611" s="9"/>
      <c r="P611" s="9"/>
      <c r="Q611" s="9"/>
      <c r="R611" s="9"/>
      <c r="S611" s="9" t="s">
        <v>6572</v>
      </c>
      <c r="T611" s="9"/>
      <c r="U611" s="9" t="s">
        <v>85</v>
      </c>
      <c r="V611" s="9" t="s">
        <v>6573</v>
      </c>
      <c r="W611" s="9" t="s">
        <v>2862</v>
      </c>
      <c r="X611" s="9" t="s">
        <v>6574</v>
      </c>
      <c r="Y611" s="9"/>
      <c r="Z611" s="9"/>
      <c r="AA611" s="9" t="s">
        <v>6575</v>
      </c>
      <c r="AB611" s="9"/>
      <c r="AC611" s="9"/>
      <c r="AD611" s="9" t="s">
        <v>6576</v>
      </c>
      <c r="AE611" s="9" t="s">
        <v>80</v>
      </c>
      <c r="AF611" s="9" t="s">
        <v>6577</v>
      </c>
      <c r="AG611" s="37"/>
      <c r="AH611" s="37"/>
      <c r="AI611" s="9"/>
      <c r="AJ611" s="9"/>
      <c r="AK611" s="9"/>
      <c r="AL611" s="9"/>
      <c r="AM611" s="9" t="s">
        <v>2652</v>
      </c>
      <c r="AN611" s="9"/>
      <c r="AO611" s="9" t="s">
        <v>2653</v>
      </c>
      <c r="AP611" s="9"/>
      <c r="AQ611" s="9"/>
      <c r="AR611" s="9"/>
      <c r="AS611" s="9"/>
      <c r="AT611" s="9"/>
      <c r="AU611" s="9"/>
      <c r="AV611" s="9"/>
      <c r="AW611" s="9"/>
      <c r="AX611" s="9"/>
      <c r="AY611" s="9"/>
      <c r="AZ611" s="9"/>
      <c r="BA611" s="9"/>
      <c r="BB611" s="9"/>
      <c r="BC611" s="9"/>
      <c r="BD611" s="9"/>
    </row>
    <row r="612" ht="15.75" customHeight="1">
      <c r="A612" s="9" t="s">
        <v>80</v>
      </c>
      <c r="B612" s="9" t="s">
        <v>81</v>
      </c>
      <c r="C612" s="9"/>
      <c r="D612" s="9" t="s">
        <v>207</v>
      </c>
      <c r="E612" s="9"/>
      <c r="F612" s="9"/>
      <c r="G612" s="9"/>
      <c r="H612" s="9"/>
      <c r="I612" s="9"/>
      <c r="J612" s="9"/>
      <c r="K612" s="9"/>
      <c r="L612" s="9"/>
      <c r="M612" s="9"/>
      <c r="N612" s="9"/>
      <c r="O612" s="9"/>
      <c r="P612" s="9"/>
      <c r="Q612" s="9"/>
      <c r="R612" s="9"/>
      <c r="S612" s="9" t="s">
        <v>6581</v>
      </c>
      <c r="T612" s="9"/>
      <c r="U612" s="9" t="s">
        <v>85</v>
      </c>
      <c r="V612" s="9" t="s">
        <v>6582</v>
      </c>
      <c r="W612" s="9" t="s">
        <v>2862</v>
      </c>
      <c r="X612" s="9" t="s">
        <v>6583</v>
      </c>
      <c r="Y612" s="9" t="s">
        <v>6584</v>
      </c>
      <c r="Z612" s="9" t="s">
        <v>6585</v>
      </c>
      <c r="AA612" s="9" t="s">
        <v>6586</v>
      </c>
      <c r="AB612" s="9"/>
      <c r="AC612" s="9"/>
      <c r="AD612" s="9" t="s">
        <v>451</v>
      </c>
      <c r="AE612" s="9" t="s">
        <v>80</v>
      </c>
      <c r="AF612" s="9" t="s">
        <v>6587</v>
      </c>
      <c r="AG612" s="37"/>
      <c r="AH612" s="37"/>
      <c r="AI612" s="9"/>
      <c r="AJ612" s="9"/>
      <c r="AK612" s="9"/>
      <c r="AL612" s="9"/>
      <c r="AM612" s="9" t="s">
        <v>98</v>
      </c>
      <c r="AN612" s="9"/>
      <c r="AO612" s="9" t="s">
        <v>2644</v>
      </c>
      <c r="AP612" s="9"/>
      <c r="AQ612" s="9"/>
      <c r="AR612" s="9"/>
      <c r="AS612" s="9"/>
      <c r="AT612" s="9"/>
      <c r="AU612" s="9"/>
      <c r="AV612" s="9"/>
      <c r="AW612" s="9"/>
      <c r="AX612" s="9"/>
      <c r="AY612" s="9"/>
      <c r="AZ612" s="9"/>
      <c r="BA612" s="9"/>
      <c r="BB612" s="9"/>
      <c r="BC612" s="9"/>
      <c r="BD612" s="9"/>
    </row>
    <row r="613" ht="15.75" customHeight="1">
      <c r="A613" s="9" t="s">
        <v>261</v>
      </c>
      <c r="B613" s="9" t="s">
        <v>81</v>
      </c>
      <c r="C613" s="9"/>
      <c r="D613" s="9"/>
      <c r="E613" s="9"/>
      <c r="F613" s="9"/>
      <c r="G613" s="9"/>
      <c r="H613" s="9"/>
      <c r="I613" s="9"/>
      <c r="J613" s="9"/>
      <c r="K613" s="9"/>
      <c r="L613" s="9"/>
      <c r="M613" s="9"/>
      <c r="N613" s="9"/>
      <c r="O613" s="9"/>
      <c r="P613" s="9"/>
      <c r="Q613" s="9"/>
      <c r="R613" s="9"/>
      <c r="S613" s="9" t="s">
        <v>6589</v>
      </c>
      <c r="T613" s="9"/>
      <c r="U613" s="9"/>
      <c r="V613" s="9" t="s">
        <v>6591</v>
      </c>
      <c r="W613" s="9" t="s">
        <v>2931</v>
      </c>
      <c r="X613" s="9" t="s">
        <v>6592</v>
      </c>
      <c r="Y613" s="9" t="s">
        <v>6594</v>
      </c>
      <c r="Z613" s="9"/>
      <c r="AA613" s="9" t="s">
        <v>6595</v>
      </c>
      <c r="AB613" s="9"/>
      <c r="AC613" s="9"/>
      <c r="AD613" s="9" t="s">
        <v>6596</v>
      </c>
      <c r="AE613" s="9" t="s">
        <v>261</v>
      </c>
      <c r="AF613" s="9" t="s">
        <v>6597</v>
      </c>
      <c r="AG613" s="37"/>
      <c r="AH613" s="37"/>
      <c r="AI613" s="9"/>
      <c r="AJ613" s="9"/>
      <c r="AK613" s="9"/>
      <c r="AL613" s="9"/>
      <c r="AM613" s="9" t="s">
        <v>2631</v>
      </c>
      <c r="AN613" s="9"/>
      <c r="AO613" s="9" t="s">
        <v>2633</v>
      </c>
      <c r="AP613" s="9"/>
      <c r="AQ613" s="9"/>
      <c r="AR613" s="9" t="s">
        <v>5721</v>
      </c>
      <c r="AS613" s="9"/>
      <c r="AT613" s="9"/>
      <c r="AU613" s="9"/>
      <c r="AV613" s="9"/>
      <c r="AW613" s="9"/>
      <c r="AX613" s="9"/>
      <c r="AY613" s="9"/>
      <c r="AZ613" s="9"/>
      <c r="BA613" s="9"/>
      <c r="BB613" s="9"/>
      <c r="BC613" s="9"/>
      <c r="BD613" s="9"/>
    </row>
    <row r="614" ht="15.75" customHeight="1">
      <c r="A614" s="9" t="s">
        <v>417</v>
      </c>
      <c r="B614" s="9" t="s">
        <v>81</v>
      </c>
      <c r="C614" s="9"/>
      <c r="D614" s="9" t="s">
        <v>207</v>
      </c>
      <c r="E614" s="9" t="s">
        <v>82</v>
      </c>
      <c r="F614" s="9"/>
      <c r="G614" s="9"/>
      <c r="H614" s="9"/>
      <c r="I614" s="9"/>
      <c r="J614" s="9"/>
      <c r="K614" s="9"/>
      <c r="L614" s="9"/>
      <c r="M614" s="9"/>
      <c r="N614" s="9"/>
      <c r="O614" s="9"/>
      <c r="P614" s="9"/>
      <c r="Q614" s="9"/>
      <c r="R614" s="9"/>
      <c r="S614" s="9" t="s">
        <v>418</v>
      </c>
      <c r="T614" s="9"/>
      <c r="U614" s="9" t="s">
        <v>85</v>
      </c>
      <c r="V614" s="9" t="s">
        <v>6598</v>
      </c>
      <c r="W614" s="9" t="s">
        <v>87</v>
      </c>
      <c r="X614" s="9" t="s">
        <v>420</v>
      </c>
      <c r="Y614" s="9" t="s">
        <v>6599</v>
      </c>
      <c r="Z614" s="9" t="s">
        <v>422</v>
      </c>
      <c r="AA614" s="9" t="s">
        <v>423</v>
      </c>
      <c r="AB614" s="9" t="s">
        <v>424</v>
      </c>
      <c r="AC614" s="9"/>
      <c r="AD614" s="9" t="s">
        <v>425</v>
      </c>
      <c r="AE614" s="9" t="s">
        <v>417</v>
      </c>
      <c r="AF614" s="9" t="s">
        <v>426</v>
      </c>
      <c r="AG614" s="37"/>
      <c r="AH614" s="37"/>
      <c r="AI614" s="9" t="s">
        <v>396</v>
      </c>
      <c r="AJ614" s="9" t="s">
        <v>166</v>
      </c>
      <c r="AK614" s="9" t="s">
        <v>427</v>
      </c>
      <c r="AL614" s="9" t="s">
        <v>167</v>
      </c>
      <c r="AM614" s="9" t="s">
        <v>98</v>
      </c>
      <c r="AN614" s="9"/>
      <c r="AO614" s="9"/>
      <c r="AP614" s="9"/>
      <c r="AQ614" s="9"/>
      <c r="AR614" s="9"/>
      <c r="AS614" s="9"/>
      <c r="AT614" s="9"/>
      <c r="AU614" s="9"/>
      <c r="AV614" s="9"/>
      <c r="AW614" s="9"/>
      <c r="AX614" s="9"/>
      <c r="AY614" s="9"/>
      <c r="AZ614" s="9"/>
      <c r="BA614" s="9"/>
      <c r="BB614" s="9"/>
      <c r="BC614" s="9"/>
      <c r="BD614" s="9"/>
    </row>
    <row r="615" ht="15.75" customHeight="1">
      <c r="A615" s="9" t="s">
        <v>337</v>
      </c>
      <c r="B615" s="9" t="s">
        <v>81</v>
      </c>
      <c r="C615" s="9"/>
      <c r="D615" s="9"/>
      <c r="E615" s="9"/>
      <c r="F615" s="9"/>
      <c r="G615" s="9"/>
      <c r="H615" s="9"/>
      <c r="I615" s="9"/>
      <c r="J615" s="9"/>
      <c r="K615" s="9"/>
      <c r="L615" s="9"/>
      <c r="M615" s="9"/>
      <c r="N615" s="9"/>
      <c r="O615" s="9"/>
      <c r="P615" s="9"/>
      <c r="Q615" s="9"/>
      <c r="R615" s="9"/>
      <c r="S615" s="9" t="s">
        <v>6601</v>
      </c>
      <c r="T615" s="9"/>
      <c r="U615" s="9" t="s">
        <v>85</v>
      </c>
      <c r="V615" s="9" t="s">
        <v>6602</v>
      </c>
      <c r="W615" s="9" t="s">
        <v>87</v>
      </c>
      <c r="X615" s="9" t="s">
        <v>6603</v>
      </c>
      <c r="Y615" s="9"/>
      <c r="Z615" s="9"/>
      <c r="AA615" s="9"/>
      <c r="AB615" s="9"/>
      <c r="AC615" s="9" t="s">
        <v>6604</v>
      </c>
      <c r="AD615" s="9" t="s">
        <v>194</v>
      </c>
      <c r="AE615" s="9" t="s">
        <v>337</v>
      </c>
      <c r="AF615" s="9" t="s">
        <v>6605</v>
      </c>
      <c r="AG615" s="37"/>
      <c r="AH615" s="37"/>
      <c r="AI615" s="9"/>
      <c r="AJ615" s="9"/>
      <c r="AK615" s="9"/>
      <c r="AL615" s="9"/>
      <c r="AM615" s="9" t="s">
        <v>2652</v>
      </c>
      <c r="AN615" s="9"/>
      <c r="AO615" s="9" t="s">
        <v>2653</v>
      </c>
      <c r="AP615" s="9"/>
      <c r="AQ615" s="9"/>
      <c r="AR615" s="9"/>
      <c r="AS615" s="9"/>
      <c r="AT615" s="9"/>
      <c r="AU615" s="9"/>
      <c r="AV615" s="9"/>
      <c r="AW615" s="9"/>
      <c r="AX615" s="9"/>
      <c r="AY615" s="9"/>
      <c r="AZ615" s="9"/>
      <c r="BA615" s="9"/>
      <c r="BB615" s="9"/>
      <c r="BC615" s="9"/>
      <c r="BD615" s="9"/>
    </row>
    <row r="616" ht="15.75" customHeight="1">
      <c r="A616" s="9" t="s">
        <v>99</v>
      </c>
      <c r="B616" s="9" t="s">
        <v>81</v>
      </c>
      <c r="C616" s="9"/>
      <c r="D616" s="9"/>
      <c r="E616" s="9"/>
      <c r="F616" s="9"/>
      <c r="G616" s="9"/>
      <c r="H616" s="9"/>
      <c r="I616" s="9"/>
      <c r="J616" s="9"/>
      <c r="K616" s="9"/>
      <c r="L616" s="9"/>
      <c r="M616" s="9"/>
      <c r="N616" s="9"/>
      <c r="O616" s="9"/>
      <c r="P616" s="9"/>
      <c r="Q616" s="9"/>
      <c r="R616" s="9"/>
      <c r="S616" s="9" t="s">
        <v>6610</v>
      </c>
      <c r="T616" s="9"/>
      <c r="U616" s="9"/>
      <c r="V616" s="9" t="s">
        <v>6611</v>
      </c>
      <c r="W616" s="9"/>
      <c r="X616" s="9" t="s">
        <v>6612</v>
      </c>
      <c r="Y616" s="9"/>
      <c r="Z616" s="9" t="s">
        <v>6613</v>
      </c>
      <c r="AA616" s="9" t="s">
        <v>6614</v>
      </c>
      <c r="AB616" s="9" t="s">
        <v>6615</v>
      </c>
      <c r="AC616" s="9"/>
      <c r="AD616" s="9" t="s">
        <v>6616</v>
      </c>
      <c r="AE616" s="9" t="s">
        <v>99</v>
      </c>
      <c r="AF616" s="9" t="s">
        <v>6617</v>
      </c>
      <c r="AG616" s="37"/>
      <c r="AH616" s="37"/>
      <c r="AI616" s="9"/>
      <c r="AJ616" s="9"/>
      <c r="AK616" s="9"/>
      <c r="AL616" s="9"/>
      <c r="AM616" s="9" t="s">
        <v>2652</v>
      </c>
      <c r="AN616" s="9"/>
      <c r="AO616" s="9" t="s">
        <v>2653</v>
      </c>
      <c r="AP616" s="9"/>
      <c r="AQ616" s="9"/>
      <c r="AR616" s="9"/>
      <c r="AS616" s="9"/>
      <c r="AT616" s="9"/>
      <c r="AU616" s="9"/>
      <c r="AV616" s="9"/>
      <c r="AW616" s="9"/>
      <c r="AX616" s="9"/>
      <c r="AY616" s="9"/>
      <c r="AZ616" s="9"/>
      <c r="BA616" s="9"/>
      <c r="BB616" s="9"/>
      <c r="BC616" s="9"/>
      <c r="BD616" s="9"/>
    </row>
    <row r="617" ht="15.75" customHeight="1">
      <c r="A617" s="9" t="s">
        <v>724</v>
      </c>
      <c r="B617" s="9" t="s">
        <v>81</v>
      </c>
      <c r="C617" s="9"/>
      <c r="D617" s="9"/>
      <c r="E617" s="9"/>
      <c r="F617" s="9"/>
      <c r="G617" s="9"/>
      <c r="H617" s="9"/>
      <c r="I617" s="9"/>
      <c r="J617" s="9"/>
      <c r="K617" s="9"/>
      <c r="L617" s="9"/>
      <c r="M617" s="9"/>
      <c r="N617" s="9"/>
      <c r="O617" s="9"/>
      <c r="P617" s="9"/>
      <c r="Q617" s="9"/>
      <c r="R617" s="9"/>
      <c r="S617" s="9" t="s">
        <v>6620</v>
      </c>
      <c r="T617" s="9"/>
      <c r="U617" s="9" t="s">
        <v>115</v>
      </c>
      <c r="V617" s="9" t="s">
        <v>6621</v>
      </c>
      <c r="W617" s="9" t="s">
        <v>6622</v>
      </c>
      <c r="X617" s="9" t="s">
        <v>6623</v>
      </c>
      <c r="Y617" s="9"/>
      <c r="Z617" s="9"/>
      <c r="AA617" s="9" t="s">
        <v>6624</v>
      </c>
      <c r="AB617" s="9"/>
      <c r="AC617" s="9"/>
      <c r="AD617" s="9" t="s">
        <v>730</v>
      </c>
      <c r="AE617" s="9" t="s">
        <v>724</v>
      </c>
      <c r="AF617" s="37"/>
      <c r="AG617" s="37"/>
      <c r="AH617" s="37"/>
      <c r="AI617" s="9"/>
      <c r="AJ617" s="9"/>
      <c r="AK617" s="9"/>
      <c r="AL617" s="9"/>
      <c r="AM617" s="9" t="s">
        <v>2652</v>
      </c>
      <c r="AN617" s="9"/>
      <c r="AO617" s="9" t="s">
        <v>2653</v>
      </c>
      <c r="AP617" s="9"/>
      <c r="AQ617" s="9"/>
      <c r="AR617" s="9"/>
      <c r="AS617" s="9"/>
      <c r="AT617" s="9"/>
      <c r="AU617" s="9"/>
      <c r="AV617" s="9"/>
      <c r="AW617" s="9"/>
      <c r="AX617" s="9"/>
      <c r="AY617" s="9"/>
      <c r="AZ617" s="9"/>
      <c r="BA617" s="9"/>
      <c r="BB617" s="9"/>
      <c r="BC617" s="9"/>
      <c r="BD617" s="9"/>
    </row>
    <row r="618" ht="15.75" customHeight="1">
      <c r="A618" s="9" t="s">
        <v>80</v>
      </c>
      <c r="B618" s="9" t="s">
        <v>81</v>
      </c>
      <c r="C618" s="9"/>
      <c r="D618" s="9"/>
      <c r="E618" s="9"/>
      <c r="F618" s="9"/>
      <c r="G618" s="9"/>
      <c r="H618" s="9"/>
      <c r="I618" s="9"/>
      <c r="J618" s="9"/>
      <c r="K618" s="9"/>
      <c r="L618" s="9"/>
      <c r="M618" s="9"/>
      <c r="N618" s="9"/>
      <c r="O618" s="9"/>
      <c r="P618" s="9"/>
      <c r="Q618" s="9"/>
      <c r="R618" s="9"/>
      <c r="S618" s="9" t="s">
        <v>6627</v>
      </c>
      <c r="T618" s="9"/>
      <c r="U618" s="9" t="s">
        <v>85</v>
      </c>
      <c r="V618" s="9" t="s">
        <v>6629</v>
      </c>
      <c r="W618" s="9" t="s">
        <v>6622</v>
      </c>
      <c r="X618" s="9" t="s">
        <v>6630</v>
      </c>
      <c r="Y618" s="9"/>
      <c r="Z618" s="9"/>
      <c r="AA618" s="9" t="s">
        <v>6631</v>
      </c>
      <c r="AB618" s="9"/>
      <c r="AC618" s="9"/>
      <c r="AD618" s="9" t="s">
        <v>753</v>
      </c>
      <c r="AE618" s="9" t="s">
        <v>80</v>
      </c>
      <c r="AF618" s="9" t="s">
        <v>6632</v>
      </c>
      <c r="AG618" s="37"/>
      <c r="AH618" s="37"/>
      <c r="AI618" s="9"/>
      <c r="AJ618" s="9"/>
      <c r="AK618" s="9"/>
      <c r="AL618" s="9"/>
      <c r="AM618" s="9" t="s">
        <v>2652</v>
      </c>
      <c r="AN618" s="9"/>
      <c r="AO618" s="9" t="s">
        <v>2653</v>
      </c>
      <c r="AP618" s="9"/>
      <c r="AQ618" s="9"/>
      <c r="AR618" s="9"/>
      <c r="AS618" s="9"/>
      <c r="AT618" s="9"/>
      <c r="AU618" s="9"/>
      <c r="AV618" s="9"/>
      <c r="AW618" s="9"/>
      <c r="AX618" s="9"/>
      <c r="AY618" s="9"/>
      <c r="AZ618" s="9"/>
      <c r="BA618" s="9"/>
      <c r="BB618" s="9"/>
      <c r="BC618" s="9"/>
      <c r="BD618" s="9"/>
    </row>
    <row r="619" ht="15.75" customHeight="1">
      <c r="A619" s="9" t="s">
        <v>252</v>
      </c>
      <c r="B619" s="9" t="s">
        <v>81</v>
      </c>
      <c r="C619" s="9"/>
      <c r="D619" s="9"/>
      <c r="E619" s="9" t="s">
        <v>82</v>
      </c>
      <c r="F619" s="9"/>
      <c r="G619" s="9"/>
      <c r="H619" s="9"/>
      <c r="I619" s="9"/>
      <c r="J619" s="9"/>
      <c r="K619" s="9"/>
      <c r="L619" s="9"/>
      <c r="M619" s="9"/>
      <c r="N619" s="9"/>
      <c r="O619" s="9"/>
      <c r="P619" s="9"/>
      <c r="Q619" s="9"/>
      <c r="R619" s="9"/>
      <c r="S619" s="9" t="s">
        <v>6635</v>
      </c>
      <c r="T619" s="9"/>
      <c r="U619" s="9" t="s">
        <v>85</v>
      </c>
      <c r="V619" s="9" t="s">
        <v>6636</v>
      </c>
      <c r="W619" s="9" t="s">
        <v>87</v>
      </c>
      <c r="X619" s="9" t="s">
        <v>6637</v>
      </c>
      <c r="Y619" s="9"/>
      <c r="Z619" s="9" t="s">
        <v>6638</v>
      </c>
      <c r="AA619" s="9" t="s">
        <v>6639</v>
      </c>
      <c r="AB619" s="9"/>
      <c r="AC619" s="9"/>
      <c r="AD619" s="9" t="s">
        <v>6640</v>
      </c>
      <c r="AE619" s="9" t="s">
        <v>252</v>
      </c>
      <c r="AF619" s="9" t="s">
        <v>6641</v>
      </c>
      <c r="AG619" s="37"/>
      <c r="AH619" s="37"/>
      <c r="AI619" s="9" t="s">
        <v>676</v>
      </c>
      <c r="AJ619" s="9" t="s">
        <v>206</v>
      </c>
      <c r="AK619" s="9" t="s">
        <v>146</v>
      </c>
      <c r="AL619" s="9"/>
      <c r="AM619" s="9" t="s">
        <v>98</v>
      </c>
      <c r="AN619" s="9"/>
      <c r="AO619" s="9" t="s">
        <v>2644</v>
      </c>
      <c r="AP619" s="9"/>
      <c r="AQ619" s="9"/>
      <c r="AR619" s="9"/>
      <c r="AS619" s="9"/>
      <c r="AT619" s="9"/>
      <c r="AU619" s="9"/>
      <c r="AV619" s="9"/>
      <c r="AW619" s="9"/>
      <c r="AX619" s="9"/>
      <c r="AY619" s="9"/>
      <c r="AZ619" s="9"/>
      <c r="BA619" s="9"/>
      <c r="BB619" s="9"/>
      <c r="BC619" s="9"/>
      <c r="BD619" s="9"/>
    </row>
    <row r="620" ht="15.75" customHeight="1">
      <c r="A620" s="9" t="s">
        <v>569</v>
      </c>
      <c r="B620" s="9" t="s">
        <v>81</v>
      </c>
      <c r="C620" s="9"/>
      <c r="D620" s="9"/>
      <c r="E620" s="9"/>
      <c r="F620" s="9"/>
      <c r="G620" s="9"/>
      <c r="H620" s="9"/>
      <c r="I620" s="9"/>
      <c r="J620" s="9"/>
      <c r="K620" s="9"/>
      <c r="L620" s="9"/>
      <c r="M620" s="9"/>
      <c r="N620" s="9"/>
      <c r="O620" s="9"/>
      <c r="P620" s="9"/>
      <c r="Q620" s="9"/>
      <c r="R620" s="9"/>
      <c r="S620" s="9" t="s">
        <v>6645</v>
      </c>
      <c r="T620" s="9"/>
      <c r="U620" s="9"/>
      <c r="V620" s="9" t="s">
        <v>6646</v>
      </c>
      <c r="W620" s="9"/>
      <c r="X620" s="9" t="s">
        <v>6647</v>
      </c>
      <c r="Y620" s="9"/>
      <c r="Z620" s="9"/>
      <c r="AA620" s="9" t="s">
        <v>6648</v>
      </c>
      <c r="AB620" s="9"/>
      <c r="AC620" s="9"/>
      <c r="AD620" s="9" t="s">
        <v>1065</v>
      </c>
      <c r="AE620" s="9" t="s">
        <v>569</v>
      </c>
      <c r="AF620" s="9" t="s">
        <v>6649</v>
      </c>
      <c r="AG620" s="37"/>
      <c r="AH620" s="37"/>
      <c r="AI620" s="9"/>
      <c r="AJ620" s="9"/>
      <c r="AK620" s="9"/>
      <c r="AL620" s="9"/>
      <c r="AM620" s="9" t="s">
        <v>4307</v>
      </c>
      <c r="AN620" s="9"/>
      <c r="AO620" s="9" t="s">
        <v>4308</v>
      </c>
      <c r="AP620" s="9"/>
      <c r="AQ620" s="9"/>
      <c r="AR620" s="9"/>
      <c r="AS620" s="9"/>
      <c r="AT620" s="9"/>
      <c r="AU620" s="9"/>
      <c r="AV620" s="9"/>
      <c r="AW620" s="9"/>
      <c r="AX620" s="9"/>
      <c r="AY620" s="9"/>
      <c r="AZ620" s="9"/>
      <c r="BA620" s="9"/>
      <c r="BB620" s="9"/>
      <c r="BC620" s="9"/>
      <c r="BD620" s="9"/>
    </row>
    <row r="621" ht="15.75" customHeight="1">
      <c r="A621" s="9" t="s">
        <v>80</v>
      </c>
      <c r="B621" s="9" t="s">
        <v>81</v>
      </c>
      <c r="C621" s="9"/>
      <c r="D621" s="9"/>
      <c r="E621" s="9"/>
      <c r="F621" s="9"/>
      <c r="G621" s="9"/>
      <c r="H621" s="9"/>
      <c r="I621" s="9"/>
      <c r="J621" s="9"/>
      <c r="K621" s="9"/>
      <c r="L621" s="9"/>
      <c r="M621" s="9"/>
      <c r="N621" s="9"/>
      <c r="O621" s="9"/>
      <c r="P621" s="9"/>
      <c r="Q621" s="9"/>
      <c r="R621" s="9"/>
      <c r="S621" s="9"/>
      <c r="T621" s="9"/>
      <c r="U621" s="9" t="s">
        <v>115</v>
      </c>
      <c r="V621" s="9" t="s">
        <v>6654</v>
      </c>
      <c r="W621" s="9" t="s">
        <v>3973</v>
      </c>
      <c r="X621" s="9" t="s">
        <v>6656</v>
      </c>
      <c r="Y621" s="9" t="s">
        <v>6658</v>
      </c>
      <c r="Z621" s="9" t="s">
        <v>6659</v>
      </c>
      <c r="AA621" s="9" t="s">
        <v>6660</v>
      </c>
      <c r="AB621" s="9"/>
      <c r="AC621" s="9"/>
      <c r="AD621" s="9" t="s">
        <v>451</v>
      </c>
      <c r="AE621" s="9" t="s">
        <v>80</v>
      </c>
      <c r="AF621" s="9" t="s">
        <v>1113</v>
      </c>
      <c r="AG621" s="37"/>
      <c r="AH621" s="37"/>
      <c r="AI621" s="9"/>
      <c r="AJ621" s="9"/>
      <c r="AK621" s="9"/>
      <c r="AL621" s="9"/>
      <c r="AM621" s="9" t="s">
        <v>2631</v>
      </c>
      <c r="AN621" s="9"/>
      <c r="AO621" s="9" t="s">
        <v>2633</v>
      </c>
      <c r="AP621" s="9"/>
      <c r="AQ621" s="9"/>
      <c r="AR621" s="9" t="s">
        <v>2942</v>
      </c>
      <c r="AS621" s="9"/>
      <c r="AT621" s="9"/>
      <c r="AU621" s="9"/>
      <c r="AV621" s="9"/>
      <c r="AW621" s="9"/>
      <c r="AX621" s="9"/>
      <c r="AY621" s="9"/>
      <c r="AZ621" s="9"/>
      <c r="BA621" s="9"/>
      <c r="BB621" s="9"/>
      <c r="BC621" s="9"/>
      <c r="BD621" s="9"/>
    </row>
    <row r="622" ht="15.75" customHeight="1">
      <c r="A622" s="9" t="s">
        <v>252</v>
      </c>
      <c r="B622" s="9" t="s">
        <v>81</v>
      </c>
      <c r="C622" s="9"/>
      <c r="D622" s="9"/>
      <c r="E622" s="9"/>
      <c r="F622" s="9"/>
      <c r="G622" s="9"/>
      <c r="H622" s="9"/>
      <c r="I622" s="9"/>
      <c r="J622" s="9"/>
      <c r="K622" s="9"/>
      <c r="L622" s="9"/>
      <c r="M622" s="9"/>
      <c r="N622" s="9"/>
      <c r="O622" s="9"/>
      <c r="P622" s="9"/>
      <c r="Q622" s="9"/>
      <c r="R622" s="9"/>
      <c r="S622" s="9" t="s">
        <v>6663</v>
      </c>
      <c r="T622" s="9"/>
      <c r="U622" s="9" t="s">
        <v>85</v>
      </c>
      <c r="V622" s="9" t="s">
        <v>6665</v>
      </c>
      <c r="W622" s="9" t="s">
        <v>2649</v>
      </c>
      <c r="X622" s="9" t="s">
        <v>6666</v>
      </c>
      <c r="Y622" s="9"/>
      <c r="Z622" s="9"/>
      <c r="AA622" s="9" t="s">
        <v>6667</v>
      </c>
      <c r="AB622" s="9"/>
      <c r="AC622" s="9"/>
      <c r="AD622" s="9" t="s">
        <v>6668</v>
      </c>
      <c r="AE622" s="9" t="s">
        <v>252</v>
      </c>
      <c r="AF622" s="9" t="s">
        <v>6669</v>
      </c>
      <c r="AG622" s="37"/>
      <c r="AH622" s="37"/>
      <c r="AI622" s="9"/>
      <c r="AJ622" s="9"/>
      <c r="AK622" s="9"/>
      <c r="AL622" s="9"/>
      <c r="AM622" s="9" t="s">
        <v>2652</v>
      </c>
      <c r="AN622" s="9"/>
      <c r="AO622" s="9" t="s">
        <v>2653</v>
      </c>
      <c r="AP622" s="9"/>
      <c r="AQ622" s="9"/>
      <c r="AR622" s="9"/>
      <c r="AS622" s="9"/>
      <c r="AT622" s="9"/>
      <c r="AU622" s="9"/>
      <c r="AV622" s="9"/>
      <c r="AW622" s="9"/>
      <c r="AX622" s="9"/>
      <c r="AY622" s="9"/>
      <c r="AZ622" s="9"/>
      <c r="BA622" s="9"/>
      <c r="BB622" s="9"/>
      <c r="BC622" s="9"/>
      <c r="BD622" s="9"/>
    </row>
    <row r="623" ht="15.75" customHeight="1">
      <c r="A623" s="9" t="s">
        <v>111</v>
      </c>
      <c r="B623" s="9" t="s">
        <v>81</v>
      </c>
      <c r="C623" s="9"/>
      <c r="D623" s="9"/>
      <c r="E623" s="9"/>
      <c r="F623" s="9"/>
      <c r="G623" s="9"/>
      <c r="H623" s="9"/>
      <c r="I623" s="9"/>
      <c r="J623" s="9"/>
      <c r="K623" s="9"/>
      <c r="L623" s="9"/>
      <c r="M623" s="9"/>
      <c r="N623" s="9"/>
      <c r="O623" s="9"/>
      <c r="P623" s="9"/>
      <c r="Q623" s="9"/>
      <c r="R623" s="9"/>
      <c r="S623" s="9" t="s">
        <v>6670</v>
      </c>
      <c r="T623" s="9"/>
      <c r="U623" s="9" t="s">
        <v>85</v>
      </c>
      <c r="V623" s="9" t="s">
        <v>6671</v>
      </c>
      <c r="W623" s="9" t="s">
        <v>2649</v>
      </c>
      <c r="X623" s="9" t="s">
        <v>1334</v>
      </c>
      <c r="Y623" s="9" t="s">
        <v>6672</v>
      </c>
      <c r="Z623" s="9"/>
      <c r="AA623" s="9" t="s">
        <v>6673</v>
      </c>
      <c r="AB623" s="9"/>
      <c r="AC623" s="9"/>
      <c r="AD623" s="9" t="s">
        <v>1338</v>
      </c>
      <c r="AE623" s="9" t="s">
        <v>111</v>
      </c>
      <c r="AF623" s="9" t="s">
        <v>1339</v>
      </c>
      <c r="AG623" s="37"/>
      <c r="AH623" s="37"/>
      <c r="AI623" s="9"/>
      <c r="AJ623" s="9"/>
      <c r="AK623" s="9"/>
      <c r="AL623" s="9"/>
      <c r="AM623" s="9" t="s">
        <v>98</v>
      </c>
      <c r="AN623" s="9"/>
      <c r="AO623" s="9"/>
      <c r="AP623" s="9"/>
      <c r="AQ623" s="9"/>
      <c r="AR623" s="9"/>
      <c r="AS623" s="9"/>
      <c r="AT623" s="9"/>
      <c r="AU623" s="9"/>
      <c r="AV623" s="9"/>
      <c r="AW623" s="9"/>
      <c r="AX623" s="9"/>
      <c r="AY623" s="9"/>
      <c r="AZ623" s="9"/>
      <c r="BA623" s="9"/>
      <c r="BB623" s="9"/>
      <c r="BC623" s="9"/>
      <c r="BD623" s="9"/>
    </row>
    <row r="624" ht="15.75" customHeight="1">
      <c r="A624" s="9" t="s">
        <v>512</v>
      </c>
      <c r="B624" s="9" t="s">
        <v>81</v>
      </c>
      <c r="C624" s="9"/>
      <c r="D624" s="9"/>
      <c r="E624" s="9"/>
      <c r="F624" s="9"/>
      <c r="G624" s="9"/>
      <c r="H624" s="9"/>
      <c r="I624" s="9"/>
      <c r="J624" s="9"/>
      <c r="K624" s="9"/>
      <c r="L624" s="9"/>
      <c r="M624" s="9"/>
      <c r="N624" s="9"/>
      <c r="O624" s="9"/>
      <c r="P624" s="9"/>
      <c r="Q624" s="9"/>
      <c r="R624" s="9"/>
      <c r="S624" s="9"/>
      <c r="T624" s="9"/>
      <c r="U624" s="9" t="s">
        <v>85</v>
      </c>
      <c r="V624" s="9" t="s">
        <v>6676</v>
      </c>
      <c r="W624" s="9" t="s">
        <v>87</v>
      </c>
      <c r="X624" s="9" t="s">
        <v>6677</v>
      </c>
      <c r="Y624" s="9"/>
      <c r="Z624" s="9"/>
      <c r="AA624" s="9" t="s">
        <v>6678</v>
      </c>
      <c r="AB624" s="9"/>
      <c r="AC624" s="9"/>
      <c r="AD624" s="9" t="s">
        <v>2854</v>
      </c>
      <c r="AE624" s="9" t="s">
        <v>512</v>
      </c>
      <c r="AF624" s="9" t="s">
        <v>6679</v>
      </c>
      <c r="AG624" s="37"/>
      <c r="AH624" s="37"/>
      <c r="AI624" s="9"/>
      <c r="AJ624" s="9"/>
      <c r="AK624" s="9"/>
      <c r="AL624" s="9"/>
      <c r="AM624" s="9" t="s">
        <v>2652</v>
      </c>
      <c r="AN624" s="9"/>
      <c r="AO624" s="9" t="s">
        <v>2653</v>
      </c>
      <c r="AP624" s="9"/>
      <c r="AQ624" s="9"/>
      <c r="AR624" s="9"/>
      <c r="AS624" s="9"/>
      <c r="AT624" s="9"/>
      <c r="AU624" s="9"/>
      <c r="AV624" s="9"/>
      <c r="AW624" s="9"/>
      <c r="AX624" s="9"/>
      <c r="AY624" s="9"/>
      <c r="AZ624" s="9"/>
      <c r="BA624" s="9"/>
      <c r="BB624" s="9"/>
      <c r="BC624" s="9"/>
      <c r="BD624" s="9"/>
    </row>
    <row r="625" ht="15.75" customHeight="1">
      <c r="A625" s="9" t="s">
        <v>80</v>
      </c>
      <c r="B625" s="9" t="s">
        <v>81</v>
      </c>
      <c r="C625" s="9"/>
      <c r="D625" s="9"/>
      <c r="E625" s="9"/>
      <c r="F625" s="9"/>
      <c r="G625" s="9" t="s">
        <v>10</v>
      </c>
      <c r="H625" s="9"/>
      <c r="I625" s="9"/>
      <c r="J625" s="9"/>
      <c r="K625" s="9"/>
      <c r="L625" s="9"/>
      <c r="M625" s="9"/>
      <c r="N625" s="9"/>
      <c r="O625" s="9"/>
      <c r="P625" s="9"/>
      <c r="Q625" s="9"/>
      <c r="R625" s="9"/>
      <c r="S625" s="9" t="s">
        <v>6681</v>
      </c>
      <c r="T625" s="9"/>
      <c r="U625" s="9" t="s">
        <v>85</v>
      </c>
      <c r="V625" s="9" t="s">
        <v>6683</v>
      </c>
      <c r="W625" s="9" t="s">
        <v>87</v>
      </c>
      <c r="X625" s="9" t="s">
        <v>6684</v>
      </c>
      <c r="Y625" s="9" t="s">
        <v>6685</v>
      </c>
      <c r="Z625" s="9" t="s">
        <v>6686</v>
      </c>
      <c r="AA625" s="9" t="s">
        <v>6687</v>
      </c>
      <c r="AB625" s="9"/>
      <c r="AC625" s="9"/>
      <c r="AD625" s="9" t="s">
        <v>6688</v>
      </c>
      <c r="AE625" s="9" t="s">
        <v>80</v>
      </c>
      <c r="AF625" s="9" t="s">
        <v>6689</v>
      </c>
      <c r="AG625" s="37"/>
      <c r="AH625" s="37"/>
      <c r="AI625" s="9"/>
      <c r="AJ625" s="9"/>
      <c r="AK625" s="9"/>
      <c r="AL625" s="9"/>
      <c r="AM625" s="9" t="s">
        <v>98</v>
      </c>
      <c r="AN625" s="9"/>
      <c r="AO625" s="9" t="s">
        <v>2644</v>
      </c>
      <c r="AP625" s="9"/>
      <c r="AQ625" s="9"/>
      <c r="AR625" s="9"/>
      <c r="AS625" s="9"/>
      <c r="AT625" s="9"/>
      <c r="AU625" s="9"/>
      <c r="AV625" s="9"/>
      <c r="AW625" s="9"/>
      <c r="AX625" s="9"/>
      <c r="AY625" s="9"/>
      <c r="AZ625" s="9"/>
      <c r="BA625" s="9"/>
      <c r="BB625" s="9"/>
      <c r="BC625" s="9"/>
      <c r="BD625" s="9"/>
    </row>
    <row r="626" ht="15.75" customHeight="1">
      <c r="A626" s="9" t="s">
        <v>252</v>
      </c>
      <c r="B626" s="9" t="s">
        <v>81</v>
      </c>
      <c r="C626" s="9"/>
      <c r="D626" s="9"/>
      <c r="E626" s="9"/>
      <c r="F626" s="9"/>
      <c r="G626" s="9"/>
      <c r="H626" s="9"/>
      <c r="I626" s="9"/>
      <c r="J626" s="9"/>
      <c r="K626" s="9"/>
      <c r="L626" s="9"/>
      <c r="M626" s="9"/>
      <c r="N626" s="9"/>
      <c r="O626" s="9"/>
      <c r="P626" s="9"/>
      <c r="Q626" s="9"/>
      <c r="R626" s="9"/>
      <c r="S626" s="9" t="s">
        <v>6690</v>
      </c>
      <c r="T626" s="9"/>
      <c r="U626" s="9" t="s">
        <v>85</v>
      </c>
      <c r="V626" s="9" t="s">
        <v>6691</v>
      </c>
      <c r="W626" s="9" t="s">
        <v>2649</v>
      </c>
      <c r="X626" s="9" t="s">
        <v>6692</v>
      </c>
      <c r="Y626" s="9"/>
      <c r="Z626" s="9"/>
      <c r="AA626" s="9" t="s">
        <v>6694</v>
      </c>
      <c r="AB626" s="9" t="s">
        <v>6695</v>
      </c>
      <c r="AC626" s="9"/>
      <c r="AD626" s="9" t="s">
        <v>259</v>
      </c>
      <c r="AE626" s="9" t="s">
        <v>252</v>
      </c>
      <c r="AF626" s="9" t="s">
        <v>6697</v>
      </c>
      <c r="AG626" s="37"/>
      <c r="AH626" s="37"/>
      <c r="AI626" s="9"/>
      <c r="AJ626" s="9"/>
      <c r="AK626" s="9"/>
      <c r="AL626" s="9"/>
      <c r="AM626" s="9" t="s">
        <v>2652</v>
      </c>
      <c r="AN626" s="9"/>
      <c r="AO626" s="9" t="s">
        <v>2653</v>
      </c>
      <c r="AP626" s="9"/>
      <c r="AQ626" s="9"/>
      <c r="AR626" s="9"/>
      <c r="AS626" s="9"/>
      <c r="AT626" s="9"/>
      <c r="AU626" s="9"/>
      <c r="AV626" s="9"/>
      <c r="AW626" s="9"/>
      <c r="AX626" s="9"/>
      <c r="AY626" s="9"/>
      <c r="AZ626" s="9"/>
      <c r="BA626" s="9"/>
      <c r="BB626" s="9"/>
      <c r="BC626" s="9"/>
      <c r="BD626" s="9"/>
    </row>
    <row r="627" ht="15.75" customHeight="1">
      <c r="A627" s="9" t="s">
        <v>3180</v>
      </c>
      <c r="B627" s="9" t="s">
        <v>81</v>
      </c>
      <c r="C627" s="9"/>
      <c r="D627" s="9"/>
      <c r="E627" s="9"/>
      <c r="F627" s="9" t="s">
        <v>169</v>
      </c>
      <c r="G627" s="9"/>
      <c r="H627" s="9"/>
      <c r="I627" s="9"/>
      <c r="J627" s="9"/>
      <c r="K627" s="9"/>
      <c r="L627" s="9"/>
      <c r="M627" s="9"/>
      <c r="N627" s="9"/>
      <c r="O627" s="9"/>
      <c r="P627" s="9"/>
      <c r="Q627" s="9"/>
      <c r="R627" s="9"/>
      <c r="S627" s="9" t="s">
        <v>6698</v>
      </c>
      <c r="T627" s="9"/>
      <c r="U627" s="9" t="s">
        <v>85</v>
      </c>
      <c r="V627" s="9" t="s">
        <v>6700</v>
      </c>
      <c r="W627" s="9"/>
      <c r="X627" s="9" t="s">
        <v>6701</v>
      </c>
      <c r="Y627" s="9" t="s">
        <v>6702</v>
      </c>
      <c r="Z627" s="9"/>
      <c r="AA627" s="9" t="s">
        <v>6703</v>
      </c>
      <c r="AB627" s="9"/>
      <c r="AC627" s="9" t="s">
        <v>6704</v>
      </c>
      <c r="AD627" s="9" t="s">
        <v>5660</v>
      </c>
      <c r="AE627" s="9" t="s">
        <v>3180</v>
      </c>
      <c r="AF627" s="9" t="s">
        <v>5662</v>
      </c>
      <c r="AG627" s="37"/>
      <c r="AH627" s="37"/>
      <c r="AI627" s="9"/>
      <c r="AJ627" s="9"/>
      <c r="AK627" s="9"/>
      <c r="AL627" s="9"/>
      <c r="AM627" s="9" t="s">
        <v>98</v>
      </c>
      <c r="AN627" s="9"/>
      <c r="AO627" s="9" t="s">
        <v>2644</v>
      </c>
      <c r="AP627" s="9"/>
      <c r="AQ627" s="9"/>
      <c r="AR627" s="9"/>
      <c r="AS627" s="9"/>
      <c r="AT627" s="9"/>
      <c r="AU627" s="9"/>
      <c r="AV627" s="9"/>
      <c r="AW627" s="9"/>
      <c r="AX627" s="9"/>
      <c r="AY627" s="9"/>
      <c r="AZ627" s="9"/>
      <c r="BA627" s="9"/>
      <c r="BB627" s="9"/>
      <c r="BC627" s="9"/>
      <c r="BD627" s="9"/>
    </row>
    <row r="628" ht="15.75" customHeight="1">
      <c r="A628" s="9" t="s">
        <v>1608</v>
      </c>
      <c r="B628" s="9" t="s">
        <v>81</v>
      </c>
      <c r="C628" s="9"/>
      <c r="D628" s="9"/>
      <c r="E628" s="9"/>
      <c r="F628" s="9" t="s">
        <v>169</v>
      </c>
      <c r="G628" s="9"/>
      <c r="H628" s="9"/>
      <c r="I628" s="9"/>
      <c r="J628" s="9"/>
      <c r="K628" s="9"/>
      <c r="L628" s="9"/>
      <c r="M628" s="9"/>
      <c r="N628" s="9"/>
      <c r="O628" s="9"/>
      <c r="P628" s="9"/>
      <c r="Q628" s="9"/>
      <c r="R628" s="9" t="s">
        <v>147</v>
      </c>
      <c r="S628" s="9" t="s">
        <v>6711</v>
      </c>
      <c r="T628" s="9"/>
      <c r="U628" s="9" t="s">
        <v>115</v>
      </c>
      <c r="V628" s="9" t="s">
        <v>6712</v>
      </c>
      <c r="W628" s="9" t="s">
        <v>87</v>
      </c>
      <c r="X628" s="9" t="s">
        <v>6713</v>
      </c>
      <c r="Y628" s="9" t="s">
        <v>6714</v>
      </c>
      <c r="Z628" s="9"/>
      <c r="AA628" s="9" t="s">
        <v>6715</v>
      </c>
      <c r="AB628" s="9"/>
      <c r="AC628" s="9"/>
      <c r="AD628" s="9" t="s">
        <v>1606</v>
      </c>
      <c r="AE628" s="9" t="s">
        <v>1608</v>
      </c>
      <c r="AF628" s="9" t="s">
        <v>6370</v>
      </c>
      <c r="AG628" s="37"/>
      <c r="AH628" s="37"/>
      <c r="AI628" s="9"/>
      <c r="AJ628" s="9"/>
      <c r="AK628" s="9"/>
      <c r="AL628" s="9"/>
      <c r="AM628" s="9" t="s">
        <v>98</v>
      </c>
      <c r="AN628" s="9"/>
      <c r="AO628" s="9"/>
      <c r="AP628" s="9"/>
      <c r="AQ628" s="9"/>
      <c r="AR628" s="9"/>
      <c r="AS628" s="9"/>
      <c r="AT628" s="9"/>
      <c r="AU628" s="9"/>
      <c r="AV628" s="9"/>
      <c r="AW628" s="9"/>
      <c r="AX628" s="9"/>
      <c r="AY628" s="9"/>
      <c r="AZ628" s="9"/>
      <c r="BA628" s="9"/>
      <c r="BB628" s="9"/>
      <c r="BC628" s="9"/>
      <c r="BD628" s="9"/>
    </row>
    <row r="629" ht="15.75" customHeight="1">
      <c r="A629" s="9" t="s">
        <v>1601</v>
      </c>
      <c r="B629" s="9" t="s">
        <v>81</v>
      </c>
      <c r="C629" s="9"/>
      <c r="D629" s="9"/>
      <c r="E629" s="9"/>
      <c r="F629" s="9"/>
      <c r="G629" s="9"/>
      <c r="H629" s="9"/>
      <c r="I629" s="9"/>
      <c r="J629" s="9"/>
      <c r="K629" s="9"/>
      <c r="L629" s="9"/>
      <c r="M629" s="9"/>
      <c r="N629" s="9"/>
      <c r="O629" s="9"/>
      <c r="P629" s="9"/>
      <c r="Q629" s="9"/>
      <c r="R629" s="9"/>
      <c r="S629" s="9"/>
      <c r="T629" s="9"/>
      <c r="U629" s="9"/>
      <c r="V629" s="9" t="s">
        <v>6717</v>
      </c>
      <c r="W629" s="9" t="s">
        <v>560</v>
      </c>
      <c r="X629" s="9" t="s">
        <v>6718</v>
      </c>
      <c r="Y629" s="9"/>
      <c r="Z629" s="9" t="s">
        <v>6719</v>
      </c>
      <c r="AA629" s="9" t="s">
        <v>6720</v>
      </c>
      <c r="AB629" s="9"/>
      <c r="AC629" s="9"/>
      <c r="AD629" s="9" t="s">
        <v>1612</v>
      </c>
      <c r="AE629" s="9" t="s">
        <v>1601</v>
      </c>
      <c r="AF629" s="9" t="s">
        <v>1613</v>
      </c>
      <c r="AG629" s="37"/>
      <c r="AH629" s="37"/>
      <c r="AI629" s="9"/>
      <c r="AJ629" s="9"/>
      <c r="AK629" s="9"/>
      <c r="AL629" s="9"/>
      <c r="AM629" s="9" t="s">
        <v>2631</v>
      </c>
      <c r="AN629" s="9"/>
      <c r="AO629" s="9" t="s">
        <v>2633</v>
      </c>
      <c r="AP629" s="9"/>
      <c r="AQ629" s="9"/>
      <c r="AR629" s="9" t="s">
        <v>6216</v>
      </c>
      <c r="AS629" s="9"/>
      <c r="AT629" s="9"/>
      <c r="AU629" s="9"/>
      <c r="AV629" s="9"/>
      <c r="AW629" s="9"/>
      <c r="AX629" s="9"/>
      <c r="AY629" s="9"/>
      <c r="AZ629" s="9"/>
      <c r="BA629" s="9"/>
      <c r="BB629" s="9"/>
      <c r="BC629" s="9"/>
      <c r="BD629" s="9"/>
    </row>
    <row r="630" ht="15.75" customHeight="1">
      <c r="A630" s="9" t="s">
        <v>80</v>
      </c>
      <c r="B630" s="9" t="s">
        <v>81</v>
      </c>
      <c r="C630" s="9"/>
      <c r="D630" s="9"/>
      <c r="E630" s="9"/>
      <c r="F630" s="9"/>
      <c r="G630" s="9"/>
      <c r="H630" s="9"/>
      <c r="I630" s="9"/>
      <c r="J630" s="9"/>
      <c r="K630" s="9"/>
      <c r="L630" s="9"/>
      <c r="M630" s="9"/>
      <c r="N630" s="9"/>
      <c r="O630" s="9"/>
      <c r="P630" s="9"/>
      <c r="Q630" s="9"/>
      <c r="R630" s="9"/>
      <c r="S630" s="9"/>
      <c r="T630" s="9"/>
      <c r="U630" s="9"/>
      <c r="V630" s="9" t="s">
        <v>6722</v>
      </c>
      <c r="W630" s="9" t="s">
        <v>560</v>
      </c>
      <c r="X630" s="9" t="s">
        <v>6723</v>
      </c>
      <c r="Y630" s="9"/>
      <c r="Z630" s="9" t="s">
        <v>6725</v>
      </c>
      <c r="AA630" s="9" t="s">
        <v>6726</v>
      </c>
      <c r="AB630" s="9"/>
      <c r="AC630" s="9"/>
      <c r="AD630" s="9" t="s">
        <v>451</v>
      </c>
      <c r="AE630" s="9" t="s">
        <v>80</v>
      </c>
      <c r="AF630" s="9" t="s">
        <v>6727</v>
      </c>
      <c r="AG630" s="37"/>
      <c r="AH630" s="37"/>
      <c r="AI630" s="9"/>
      <c r="AJ630" s="9"/>
      <c r="AK630" s="9"/>
      <c r="AL630" s="9"/>
      <c r="AM630" s="9" t="s">
        <v>2631</v>
      </c>
      <c r="AN630" s="9"/>
      <c r="AO630" s="9" t="s">
        <v>2633</v>
      </c>
      <c r="AP630" s="9"/>
      <c r="AQ630" s="9"/>
      <c r="AR630" s="9" t="s">
        <v>2942</v>
      </c>
      <c r="AS630" s="9"/>
      <c r="AT630" s="9"/>
      <c r="AU630" s="9"/>
      <c r="AV630" s="9"/>
      <c r="AW630" s="9"/>
      <c r="AX630" s="9"/>
      <c r="AY630" s="9"/>
      <c r="AZ630" s="9"/>
      <c r="BA630" s="9"/>
      <c r="BB630" s="9"/>
      <c r="BC630" s="9"/>
      <c r="BD630" s="9"/>
    </row>
    <row r="631" ht="15.75" customHeight="1">
      <c r="A631" s="9" t="s">
        <v>252</v>
      </c>
      <c r="B631" s="9" t="s">
        <v>81</v>
      </c>
      <c r="C631" s="9"/>
      <c r="D631" s="9"/>
      <c r="E631" s="9"/>
      <c r="F631" s="9"/>
      <c r="G631" s="9"/>
      <c r="H631" s="9"/>
      <c r="I631" s="9"/>
      <c r="J631" s="9"/>
      <c r="K631" s="9"/>
      <c r="L631" s="9"/>
      <c r="M631" s="9"/>
      <c r="N631" s="9"/>
      <c r="O631" s="9"/>
      <c r="P631" s="9"/>
      <c r="Q631" s="9"/>
      <c r="R631" s="9"/>
      <c r="S631" s="9" t="s">
        <v>6729</v>
      </c>
      <c r="T631" s="9"/>
      <c r="U631" s="9" t="s">
        <v>85</v>
      </c>
      <c r="V631" s="9" t="s">
        <v>6731</v>
      </c>
      <c r="W631" s="9" t="s">
        <v>2649</v>
      </c>
      <c r="X631" s="9" t="s">
        <v>6732</v>
      </c>
      <c r="Y631" s="9"/>
      <c r="Z631" s="9"/>
      <c r="AA631" s="9" t="s">
        <v>6733</v>
      </c>
      <c r="AB631" s="9"/>
      <c r="AC631" s="9"/>
      <c r="AD631" s="9" t="s">
        <v>602</v>
      </c>
      <c r="AE631" s="9" t="s">
        <v>252</v>
      </c>
      <c r="AF631" s="9" t="s">
        <v>603</v>
      </c>
      <c r="AG631" s="37"/>
      <c r="AH631" s="37"/>
      <c r="AI631" s="9"/>
      <c r="AJ631" s="9"/>
      <c r="AK631" s="9"/>
      <c r="AL631" s="9"/>
      <c r="AM631" s="9" t="s">
        <v>2652</v>
      </c>
      <c r="AN631" s="9"/>
      <c r="AO631" s="9" t="s">
        <v>2653</v>
      </c>
      <c r="AP631" s="9"/>
      <c r="AQ631" s="9"/>
      <c r="AR631" s="9"/>
      <c r="AS631" s="9"/>
      <c r="AT631" s="9"/>
      <c r="AU631" s="9"/>
      <c r="AV631" s="9"/>
      <c r="AW631" s="9"/>
      <c r="AX631" s="9"/>
      <c r="AY631" s="9"/>
      <c r="AZ631" s="9"/>
      <c r="BA631" s="9"/>
      <c r="BB631" s="9"/>
      <c r="BC631" s="9"/>
      <c r="BD631" s="9"/>
    </row>
    <row r="632" ht="15.75" customHeight="1">
      <c r="A632" s="9" t="s">
        <v>80</v>
      </c>
      <c r="B632" s="9" t="s">
        <v>81</v>
      </c>
      <c r="C632" s="9"/>
      <c r="D632" s="9"/>
      <c r="E632" s="9"/>
      <c r="F632" s="9"/>
      <c r="G632" s="9"/>
      <c r="H632" s="9"/>
      <c r="I632" s="9"/>
      <c r="J632" s="9"/>
      <c r="K632" s="9"/>
      <c r="L632" s="9"/>
      <c r="M632" s="9"/>
      <c r="N632" s="9"/>
      <c r="O632" s="9"/>
      <c r="P632" s="9"/>
      <c r="Q632" s="9"/>
      <c r="R632" s="9"/>
      <c r="S632" s="9"/>
      <c r="T632" s="9"/>
      <c r="U632" s="9" t="s">
        <v>85</v>
      </c>
      <c r="V632" s="9" t="s">
        <v>6735</v>
      </c>
      <c r="W632" s="9" t="s">
        <v>2649</v>
      </c>
      <c r="X632" s="9" t="s">
        <v>6736</v>
      </c>
      <c r="Y632" s="9"/>
      <c r="Z632" s="9"/>
      <c r="AA632" s="9" t="s">
        <v>6738</v>
      </c>
      <c r="AB632" s="9"/>
      <c r="AC632" s="9"/>
      <c r="AD632" s="9" t="s">
        <v>6739</v>
      </c>
      <c r="AE632" s="9" t="s">
        <v>80</v>
      </c>
      <c r="AF632" s="9" t="s">
        <v>6740</v>
      </c>
      <c r="AG632" s="37"/>
      <c r="AH632" s="37"/>
      <c r="AI632" s="9"/>
      <c r="AJ632" s="9"/>
      <c r="AK632" s="9"/>
      <c r="AL632" s="9"/>
      <c r="AM632" s="9" t="s">
        <v>2652</v>
      </c>
      <c r="AN632" s="9"/>
      <c r="AO632" s="9" t="s">
        <v>2653</v>
      </c>
      <c r="AP632" s="9"/>
      <c r="AQ632" s="9"/>
      <c r="AR632" s="9"/>
      <c r="AS632" s="9"/>
      <c r="AT632" s="9"/>
      <c r="AU632" s="9"/>
      <c r="AV632" s="9"/>
      <c r="AW632" s="9"/>
      <c r="AX632" s="9"/>
      <c r="AY632" s="9"/>
      <c r="AZ632" s="9"/>
      <c r="BA632" s="9"/>
      <c r="BB632" s="9"/>
      <c r="BC632" s="9"/>
      <c r="BD632" s="9"/>
    </row>
    <row r="633" ht="15.75" customHeight="1">
      <c r="A633" s="9" t="s">
        <v>80</v>
      </c>
      <c r="B633" s="9" t="s">
        <v>81</v>
      </c>
      <c r="C633" s="9"/>
      <c r="D633" s="9" t="s">
        <v>207</v>
      </c>
      <c r="E633" s="9" t="s">
        <v>82</v>
      </c>
      <c r="F633" s="9"/>
      <c r="G633" s="9"/>
      <c r="H633" s="9"/>
      <c r="I633" s="9"/>
      <c r="J633" s="9"/>
      <c r="K633" s="9"/>
      <c r="L633" s="9"/>
      <c r="M633" s="9"/>
      <c r="N633" s="9"/>
      <c r="O633" s="9"/>
      <c r="P633" s="9"/>
      <c r="Q633" s="9"/>
      <c r="R633" s="9"/>
      <c r="S633" s="9" t="s">
        <v>1142</v>
      </c>
      <c r="T633" s="9"/>
      <c r="U633" s="9" t="s">
        <v>85</v>
      </c>
      <c r="V633" s="9" t="s">
        <v>6741</v>
      </c>
      <c r="W633" s="9" t="s">
        <v>87</v>
      </c>
      <c r="X633" s="9" t="s">
        <v>6742</v>
      </c>
      <c r="Y633" s="9" t="s">
        <v>6743</v>
      </c>
      <c r="Z633" s="9" t="s">
        <v>6744</v>
      </c>
      <c r="AA633" s="9" t="s">
        <v>6745</v>
      </c>
      <c r="AB633" s="9"/>
      <c r="AC633" s="9"/>
      <c r="AD633" s="9" t="s">
        <v>451</v>
      </c>
      <c r="AE633" s="9" t="s">
        <v>80</v>
      </c>
      <c r="AF633" s="9" t="s">
        <v>1106</v>
      </c>
      <c r="AG633" s="37"/>
      <c r="AH633" s="37"/>
      <c r="AI633" s="9"/>
      <c r="AJ633" s="9"/>
      <c r="AK633" s="9"/>
      <c r="AL633" s="9"/>
      <c r="AM633" s="9" t="s">
        <v>98</v>
      </c>
      <c r="AN633" s="9"/>
      <c r="AO633" s="9"/>
      <c r="AP633" s="9"/>
      <c r="AQ633" s="9"/>
      <c r="AR633" s="9"/>
      <c r="AS633" s="9"/>
      <c r="AT633" s="9"/>
      <c r="AU633" s="9"/>
      <c r="AV633" s="9"/>
      <c r="AW633" s="9"/>
      <c r="AX633" s="9"/>
      <c r="AY633" s="9"/>
      <c r="AZ633" s="9"/>
      <c r="BA633" s="9"/>
      <c r="BB633" s="9"/>
      <c r="BC633" s="9"/>
      <c r="BD633" s="9"/>
    </row>
    <row r="634" ht="15.75" customHeight="1">
      <c r="A634" s="9" t="s">
        <v>111</v>
      </c>
      <c r="B634" s="9" t="s">
        <v>81</v>
      </c>
      <c r="C634" s="9"/>
      <c r="D634" s="9"/>
      <c r="E634" s="9"/>
      <c r="F634" s="9"/>
      <c r="G634" s="9"/>
      <c r="H634" s="9"/>
      <c r="I634" s="9"/>
      <c r="J634" s="9"/>
      <c r="K634" s="9"/>
      <c r="L634" s="9"/>
      <c r="M634" s="9"/>
      <c r="N634" s="9"/>
      <c r="O634" s="9"/>
      <c r="P634" s="9"/>
      <c r="Q634" s="9"/>
      <c r="R634" s="9"/>
      <c r="S634" s="9"/>
      <c r="T634" s="9"/>
      <c r="U634" s="9" t="s">
        <v>85</v>
      </c>
      <c r="V634" s="9" t="s">
        <v>6746</v>
      </c>
      <c r="W634" s="9" t="s">
        <v>560</v>
      </c>
      <c r="X634" s="9" t="s">
        <v>6747</v>
      </c>
      <c r="Y634" s="9" t="s">
        <v>6748</v>
      </c>
      <c r="Z634" s="9"/>
      <c r="AA634" s="9" t="s">
        <v>6749</v>
      </c>
      <c r="AB634" s="9"/>
      <c r="AC634" s="9"/>
      <c r="AD634" s="9" t="s">
        <v>6750</v>
      </c>
      <c r="AE634" s="9" t="s">
        <v>111</v>
      </c>
      <c r="AF634" s="9" t="s">
        <v>6751</v>
      </c>
      <c r="AG634" s="37"/>
      <c r="AH634" s="37"/>
      <c r="AI634" s="9"/>
      <c r="AJ634" s="9"/>
      <c r="AK634" s="9"/>
      <c r="AL634" s="9"/>
      <c r="AM634" s="9" t="s">
        <v>2631</v>
      </c>
      <c r="AN634" s="9"/>
      <c r="AO634" s="9" t="s">
        <v>2633</v>
      </c>
      <c r="AP634" s="9"/>
      <c r="AQ634" s="9"/>
      <c r="AR634" s="9" t="s">
        <v>6752</v>
      </c>
      <c r="AS634" s="9"/>
      <c r="AT634" s="9"/>
      <c r="AU634" s="9"/>
      <c r="AV634" s="9"/>
      <c r="AW634" s="9"/>
      <c r="AX634" s="9"/>
      <c r="AY634" s="9"/>
      <c r="AZ634" s="9"/>
      <c r="BA634" s="9"/>
      <c r="BB634" s="9"/>
      <c r="BC634" s="9"/>
      <c r="BD634" s="9"/>
    </row>
    <row r="635" ht="15.75" customHeight="1">
      <c r="A635" s="9" t="s">
        <v>724</v>
      </c>
      <c r="B635" s="9" t="s">
        <v>81</v>
      </c>
      <c r="C635" s="9"/>
      <c r="D635" s="9"/>
      <c r="E635" s="9"/>
      <c r="F635" s="9"/>
      <c r="G635" s="9"/>
      <c r="H635" s="9"/>
      <c r="I635" s="9"/>
      <c r="J635" s="9"/>
      <c r="K635" s="9"/>
      <c r="L635" s="9"/>
      <c r="M635" s="9"/>
      <c r="N635" s="9"/>
      <c r="O635" s="9"/>
      <c r="P635" s="9"/>
      <c r="Q635" s="9"/>
      <c r="R635" s="9"/>
      <c r="S635" s="9" t="s">
        <v>6754</v>
      </c>
      <c r="T635" s="9"/>
      <c r="U635" s="9" t="s">
        <v>85</v>
      </c>
      <c r="V635" s="9" t="s">
        <v>6755</v>
      </c>
      <c r="W635" s="9" t="s">
        <v>560</v>
      </c>
      <c r="X635" s="9" t="s">
        <v>6756</v>
      </c>
      <c r="Y635" s="9"/>
      <c r="Z635" s="9" t="s">
        <v>6757</v>
      </c>
      <c r="AA635" s="9" t="s">
        <v>6758</v>
      </c>
      <c r="AB635" s="9"/>
      <c r="AC635" s="9"/>
      <c r="AD635" s="9" t="s">
        <v>6759</v>
      </c>
      <c r="AE635" s="9" t="s">
        <v>724</v>
      </c>
      <c r="AF635" s="9" t="s">
        <v>6760</v>
      </c>
      <c r="AG635" s="37"/>
      <c r="AH635" s="37"/>
      <c r="AI635" s="9"/>
      <c r="AJ635" s="9"/>
      <c r="AK635" s="9"/>
      <c r="AL635" s="9"/>
      <c r="AM635" s="9" t="s">
        <v>2631</v>
      </c>
      <c r="AN635" s="9"/>
      <c r="AO635" s="9" t="s">
        <v>2633</v>
      </c>
      <c r="AP635" s="9"/>
      <c r="AQ635" s="9"/>
      <c r="AR635" s="9" t="s">
        <v>6761</v>
      </c>
      <c r="AS635" s="9"/>
      <c r="AT635" s="9"/>
      <c r="AU635" s="9"/>
      <c r="AV635" s="9"/>
      <c r="AW635" s="9"/>
      <c r="AX635" s="9"/>
      <c r="AY635" s="9"/>
      <c r="AZ635" s="9"/>
      <c r="BA635" s="9"/>
      <c r="BB635" s="9"/>
      <c r="BC635" s="9"/>
      <c r="BD635" s="9"/>
    </row>
    <row r="636" ht="15.75" customHeight="1">
      <c r="A636" s="9" t="s">
        <v>252</v>
      </c>
      <c r="B636" s="9" t="s">
        <v>81</v>
      </c>
      <c r="C636" s="9"/>
      <c r="D636" s="9"/>
      <c r="E636" s="9"/>
      <c r="F636" s="9"/>
      <c r="G636" s="9"/>
      <c r="H636" s="9"/>
      <c r="I636" s="9"/>
      <c r="J636" s="9"/>
      <c r="K636" s="9"/>
      <c r="L636" s="9"/>
      <c r="M636" s="9"/>
      <c r="N636" s="9"/>
      <c r="O636" s="9"/>
      <c r="P636" s="9"/>
      <c r="Q636" s="9"/>
      <c r="R636" s="9"/>
      <c r="S636" s="9" t="s">
        <v>6763</v>
      </c>
      <c r="T636" s="9"/>
      <c r="U636" s="9" t="s">
        <v>85</v>
      </c>
      <c r="V636" s="9" t="s">
        <v>6764</v>
      </c>
      <c r="W636" s="9" t="s">
        <v>2931</v>
      </c>
      <c r="X636" s="9" t="s">
        <v>6765</v>
      </c>
      <c r="Y636" s="9" t="s">
        <v>6766</v>
      </c>
      <c r="Z636" s="9" t="s">
        <v>6768</v>
      </c>
      <c r="AA636" s="9" t="s">
        <v>6769</v>
      </c>
      <c r="AB636" s="9"/>
      <c r="AC636" s="9"/>
      <c r="AD636" s="9" t="s">
        <v>6770</v>
      </c>
      <c r="AE636" s="9" t="s">
        <v>252</v>
      </c>
      <c r="AF636" s="9" t="s">
        <v>6771</v>
      </c>
      <c r="AG636" s="37"/>
      <c r="AH636" s="37"/>
      <c r="AI636" s="9"/>
      <c r="AJ636" s="9"/>
      <c r="AK636" s="9"/>
      <c r="AL636" s="9"/>
      <c r="AM636" s="9" t="s">
        <v>2631</v>
      </c>
      <c r="AN636" s="9"/>
      <c r="AO636" s="9" t="s">
        <v>2633</v>
      </c>
      <c r="AP636" s="9"/>
      <c r="AQ636" s="9"/>
      <c r="AR636" s="9" t="s">
        <v>6773</v>
      </c>
      <c r="AS636" s="9"/>
      <c r="AT636" s="9"/>
      <c r="AU636" s="9"/>
      <c r="AV636" s="9"/>
      <c r="AW636" s="9"/>
      <c r="AX636" s="9"/>
      <c r="AY636" s="9"/>
      <c r="AZ636" s="9"/>
      <c r="BA636" s="9"/>
      <c r="BB636" s="9"/>
      <c r="BC636" s="9"/>
      <c r="BD636" s="9"/>
    </row>
    <row r="637" ht="15.75" customHeight="1">
      <c r="A637" s="9" t="s">
        <v>168</v>
      </c>
      <c r="B637" s="9" t="s">
        <v>81</v>
      </c>
      <c r="C637" s="9"/>
      <c r="D637" s="9"/>
      <c r="E637" s="9"/>
      <c r="F637" s="9"/>
      <c r="G637" s="9"/>
      <c r="H637" s="9"/>
      <c r="I637" s="9"/>
      <c r="J637" s="9"/>
      <c r="K637" s="9"/>
      <c r="L637" s="9"/>
      <c r="M637" s="9"/>
      <c r="N637" s="9"/>
      <c r="O637" s="9"/>
      <c r="P637" s="9"/>
      <c r="Q637" s="9"/>
      <c r="R637" s="9"/>
      <c r="S637" s="9"/>
      <c r="T637" s="9"/>
      <c r="U637" s="9"/>
      <c r="V637" s="9" t="s">
        <v>6774</v>
      </c>
      <c r="W637" s="9" t="s">
        <v>560</v>
      </c>
      <c r="X637" s="9" t="s">
        <v>6775</v>
      </c>
      <c r="Y637" s="9" t="s">
        <v>6776</v>
      </c>
      <c r="Z637" s="9"/>
      <c r="AA637" s="9" t="s">
        <v>6777</v>
      </c>
      <c r="AB637" s="9"/>
      <c r="AC637" s="9"/>
      <c r="AD637" s="9" t="s">
        <v>6778</v>
      </c>
      <c r="AE637" s="9" t="s">
        <v>168</v>
      </c>
      <c r="AF637" s="9" t="s">
        <v>6779</v>
      </c>
      <c r="AG637" s="37"/>
      <c r="AH637" s="37"/>
      <c r="AI637" s="9"/>
      <c r="AJ637" s="9"/>
      <c r="AK637" s="9"/>
      <c r="AL637" s="9"/>
      <c r="AM637" s="9" t="s">
        <v>2631</v>
      </c>
      <c r="AN637" s="9"/>
      <c r="AO637" s="9" t="s">
        <v>2633</v>
      </c>
      <c r="AP637" s="9"/>
      <c r="AQ637" s="9"/>
      <c r="AR637" s="9" t="s">
        <v>5721</v>
      </c>
      <c r="AS637" s="9" t="s">
        <v>6781</v>
      </c>
      <c r="AT637" s="9"/>
      <c r="AU637" s="9"/>
      <c r="AV637" s="9"/>
      <c r="AW637" s="9"/>
      <c r="AX637" s="9"/>
      <c r="AY637" s="9"/>
      <c r="AZ637" s="9"/>
      <c r="BA637" s="9"/>
      <c r="BB637" s="9"/>
      <c r="BC637" s="9"/>
      <c r="BD637" s="9"/>
    </row>
    <row r="638" ht="15.75" customHeight="1">
      <c r="A638" s="9" t="s">
        <v>111</v>
      </c>
      <c r="B638" s="9" t="s">
        <v>81</v>
      </c>
      <c r="C638" s="9"/>
      <c r="D638" s="9"/>
      <c r="E638" s="9"/>
      <c r="F638" s="9"/>
      <c r="G638" s="9"/>
      <c r="H638" s="9"/>
      <c r="I638" s="9"/>
      <c r="J638" s="9"/>
      <c r="K638" s="9"/>
      <c r="L638" s="9"/>
      <c r="M638" s="9"/>
      <c r="N638" s="9"/>
      <c r="O638" s="9"/>
      <c r="P638" s="9"/>
      <c r="Q638" s="9"/>
      <c r="R638" s="9"/>
      <c r="S638" s="9"/>
      <c r="T638" s="9"/>
      <c r="U638" s="9"/>
      <c r="V638" s="9" t="s">
        <v>6783</v>
      </c>
      <c r="W638" s="9" t="s">
        <v>560</v>
      </c>
      <c r="X638" s="9" t="s">
        <v>6784</v>
      </c>
      <c r="Y638" s="9"/>
      <c r="Z638" s="9"/>
      <c r="AA638" s="9" t="s">
        <v>6785</v>
      </c>
      <c r="AB638" s="9"/>
      <c r="AC638" s="9"/>
      <c r="AD638" s="9" t="s">
        <v>122</v>
      </c>
      <c r="AE638" s="9" t="s">
        <v>111</v>
      </c>
      <c r="AF638" s="9" t="s">
        <v>6787</v>
      </c>
      <c r="AG638" s="37"/>
      <c r="AH638" s="37"/>
      <c r="AI638" s="9"/>
      <c r="AJ638" s="9"/>
      <c r="AK638" s="9"/>
      <c r="AL638" s="9"/>
      <c r="AM638" s="9" t="s">
        <v>2631</v>
      </c>
      <c r="AN638" s="9"/>
      <c r="AO638" s="9" t="s">
        <v>2633</v>
      </c>
      <c r="AP638" s="9"/>
      <c r="AQ638" s="9"/>
      <c r="AR638" s="9" t="s">
        <v>2942</v>
      </c>
      <c r="AS638" s="9"/>
      <c r="AT638" s="9"/>
      <c r="AU638" s="9"/>
      <c r="AV638" s="9"/>
      <c r="AW638" s="9"/>
      <c r="AX638" s="9"/>
      <c r="AY638" s="9"/>
      <c r="AZ638" s="9"/>
      <c r="BA638" s="9"/>
      <c r="BB638" s="9"/>
      <c r="BC638" s="9"/>
      <c r="BD638" s="9"/>
    </row>
    <row r="639" ht="15.75" customHeight="1">
      <c r="A639" s="9" t="s">
        <v>80</v>
      </c>
      <c r="B639" s="9" t="s">
        <v>81</v>
      </c>
      <c r="C639" s="9"/>
      <c r="D639" s="9"/>
      <c r="E639" s="9"/>
      <c r="F639" s="9"/>
      <c r="G639" s="9"/>
      <c r="H639" s="9"/>
      <c r="I639" s="9"/>
      <c r="J639" s="9"/>
      <c r="K639" s="9"/>
      <c r="L639" s="9"/>
      <c r="M639" s="9"/>
      <c r="N639" s="9"/>
      <c r="O639" s="9"/>
      <c r="P639" s="9"/>
      <c r="Q639" s="9"/>
      <c r="R639" s="9"/>
      <c r="S639" s="9"/>
      <c r="T639" s="9"/>
      <c r="U639" s="9" t="s">
        <v>85</v>
      </c>
      <c r="V639" s="9" t="s">
        <v>6789</v>
      </c>
      <c r="W639" s="9" t="s">
        <v>2931</v>
      </c>
      <c r="X639" s="9" t="s">
        <v>6791</v>
      </c>
      <c r="Y639" s="9"/>
      <c r="Z639" s="9" t="s">
        <v>6792</v>
      </c>
      <c r="AA639" s="9" t="s">
        <v>6793</v>
      </c>
      <c r="AB639" s="9" t="s">
        <v>6794</v>
      </c>
      <c r="AC639" s="9"/>
      <c r="AD639" s="9" t="s">
        <v>5689</v>
      </c>
      <c r="AE639" s="9" t="s">
        <v>80</v>
      </c>
      <c r="AF639" s="9" t="s">
        <v>6795</v>
      </c>
      <c r="AG639" s="37"/>
      <c r="AH639" s="37"/>
      <c r="AI639" s="9"/>
      <c r="AJ639" s="9"/>
      <c r="AK639" s="9"/>
      <c r="AL639" s="9"/>
      <c r="AM639" s="9" t="s">
        <v>2631</v>
      </c>
      <c r="AN639" s="9"/>
      <c r="AO639" s="9" t="s">
        <v>2633</v>
      </c>
      <c r="AP639" s="9"/>
      <c r="AQ639" s="9"/>
      <c r="AR639" s="9" t="s">
        <v>2942</v>
      </c>
      <c r="AS639" s="9"/>
      <c r="AT639" s="9"/>
      <c r="AU639" s="9"/>
      <c r="AV639" s="9"/>
      <c r="AW639" s="9"/>
      <c r="AX639" s="9"/>
      <c r="AY639" s="9"/>
      <c r="AZ639" s="9"/>
      <c r="BA639" s="9"/>
      <c r="BB639" s="9"/>
      <c r="BC639" s="9"/>
      <c r="BD639" s="9"/>
    </row>
    <row r="640" ht="15.75" customHeight="1">
      <c r="A640" s="9"/>
      <c r="B640" s="9" t="s">
        <v>81</v>
      </c>
      <c r="C640" s="9"/>
      <c r="D640" s="9"/>
      <c r="E640" s="9"/>
      <c r="F640" s="9"/>
      <c r="G640" s="9"/>
      <c r="H640" s="9"/>
      <c r="I640" s="9"/>
      <c r="J640" s="9"/>
      <c r="K640" s="9"/>
      <c r="L640" s="9"/>
      <c r="M640" s="9"/>
      <c r="N640" s="9"/>
      <c r="O640" s="9"/>
      <c r="P640" s="9"/>
      <c r="Q640" s="9"/>
      <c r="R640" s="9"/>
      <c r="S640" s="9"/>
      <c r="T640" s="9"/>
      <c r="U640" s="9"/>
      <c r="V640" s="9" t="s">
        <v>6799</v>
      </c>
      <c r="W640" s="9" t="s">
        <v>6800</v>
      </c>
      <c r="X640" s="9"/>
      <c r="Y640" s="9"/>
      <c r="Z640" s="9"/>
      <c r="AA640" s="9"/>
      <c r="AB640" s="9"/>
      <c r="AC640" s="9"/>
      <c r="AD640" s="9"/>
      <c r="AE640" s="9"/>
      <c r="AF640" s="37"/>
      <c r="AG640" s="37"/>
      <c r="AH640" s="37"/>
      <c r="AI640" s="9"/>
      <c r="AJ640" s="9"/>
      <c r="AK640" s="9"/>
      <c r="AL640" s="9"/>
      <c r="AM640" s="9" t="s">
        <v>98</v>
      </c>
      <c r="AN640" s="9"/>
      <c r="AO640" s="9" t="s">
        <v>2644</v>
      </c>
      <c r="AP640" s="9"/>
      <c r="AQ640" s="9"/>
      <c r="AR640" s="9"/>
      <c r="AS640" s="9"/>
      <c r="AT640" s="9"/>
      <c r="AU640" s="9"/>
      <c r="AV640" s="9"/>
      <c r="AW640" s="9"/>
      <c r="AX640" s="9"/>
      <c r="AY640" s="9"/>
      <c r="AZ640" s="9"/>
      <c r="BA640" s="9"/>
      <c r="BB640" s="9"/>
      <c r="BC640" s="9"/>
      <c r="BD640" s="9"/>
    </row>
    <row r="641" ht="15.75" customHeight="1">
      <c r="A641" s="9" t="s">
        <v>230</v>
      </c>
      <c r="B641" s="9" t="s">
        <v>81</v>
      </c>
      <c r="C641" s="9"/>
      <c r="D641" s="9"/>
      <c r="E641" s="9"/>
      <c r="F641" s="9"/>
      <c r="G641" s="9"/>
      <c r="H641" s="9"/>
      <c r="I641" s="9"/>
      <c r="J641" s="9"/>
      <c r="K641" s="9"/>
      <c r="L641" s="9"/>
      <c r="M641" s="9"/>
      <c r="N641" s="9"/>
      <c r="O641" s="9"/>
      <c r="P641" s="9"/>
      <c r="Q641" s="9"/>
      <c r="R641" s="9"/>
      <c r="S641" s="9" t="s">
        <v>6802</v>
      </c>
      <c r="T641" s="9"/>
      <c r="U641" s="9" t="s">
        <v>5022</v>
      </c>
      <c r="V641" s="9" t="s">
        <v>6803</v>
      </c>
      <c r="W641" s="9" t="s">
        <v>6804</v>
      </c>
      <c r="X641" s="9"/>
      <c r="Y641" s="9"/>
      <c r="Z641" s="9"/>
      <c r="AA641" s="9" t="s">
        <v>6806</v>
      </c>
      <c r="AB641" s="9"/>
      <c r="AC641" s="9"/>
      <c r="AD641" s="9" t="s">
        <v>242</v>
      </c>
      <c r="AE641" s="9" t="s">
        <v>230</v>
      </c>
      <c r="AF641" s="9" t="s">
        <v>6807</v>
      </c>
      <c r="AG641" s="37"/>
      <c r="AH641" s="37"/>
      <c r="AI641" s="9"/>
      <c r="AJ641" s="9"/>
      <c r="AK641" s="9"/>
      <c r="AL641" s="9"/>
      <c r="AM641" s="9" t="s">
        <v>4307</v>
      </c>
      <c r="AN641" s="9"/>
      <c r="AO641" s="9" t="s">
        <v>4308</v>
      </c>
      <c r="AP641" s="9"/>
      <c r="AQ641" s="9"/>
      <c r="AR641" s="9"/>
      <c r="AS641" s="9"/>
      <c r="AT641" s="9"/>
      <c r="AU641" s="9"/>
      <c r="AV641" s="9"/>
      <c r="AW641" s="9"/>
      <c r="AX641" s="9"/>
      <c r="AY641" s="9"/>
      <c r="AZ641" s="9"/>
      <c r="BA641" s="9"/>
      <c r="BB641" s="9"/>
      <c r="BC641" s="9"/>
      <c r="BD641" s="9"/>
    </row>
    <row r="642" ht="15.75" customHeight="1">
      <c r="A642" s="9" t="s">
        <v>252</v>
      </c>
      <c r="B642" s="9" t="s">
        <v>81</v>
      </c>
      <c r="C642" s="9"/>
      <c r="D642" s="9"/>
      <c r="E642" s="9"/>
      <c r="F642" s="9"/>
      <c r="G642" s="9"/>
      <c r="H642" s="9"/>
      <c r="I642" s="9"/>
      <c r="J642" s="9"/>
      <c r="K642" s="9"/>
      <c r="L642" s="9"/>
      <c r="M642" s="9"/>
      <c r="N642" s="9"/>
      <c r="O642" s="9"/>
      <c r="P642" s="9"/>
      <c r="Q642" s="9"/>
      <c r="R642" s="9"/>
      <c r="S642" s="9"/>
      <c r="T642" s="9"/>
      <c r="U642" s="9" t="s">
        <v>5022</v>
      </c>
      <c r="V642" s="9" t="s">
        <v>6808</v>
      </c>
      <c r="W642" s="9" t="s">
        <v>560</v>
      </c>
      <c r="X642" s="9" t="s">
        <v>6527</v>
      </c>
      <c r="Y642" s="9" t="s">
        <v>6529</v>
      </c>
      <c r="Z642" s="9" t="s">
        <v>6530</v>
      </c>
      <c r="AA642" s="9" t="s">
        <v>6531</v>
      </c>
      <c r="AB642" s="9"/>
      <c r="AC642" s="9"/>
      <c r="AD642" s="9" t="s">
        <v>602</v>
      </c>
      <c r="AE642" s="9" t="s">
        <v>252</v>
      </c>
      <c r="AF642" s="9" t="s">
        <v>6532</v>
      </c>
      <c r="AG642" s="37"/>
      <c r="AH642" s="37"/>
      <c r="AI642" s="9"/>
      <c r="AJ642" s="9"/>
      <c r="AK642" s="9"/>
      <c r="AL642" s="9"/>
      <c r="AM642" s="9" t="s">
        <v>2631</v>
      </c>
      <c r="AN642" s="9"/>
      <c r="AO642" s="9" t="s">
        <v>2633</v>
      </c>
      <c r="AP642" s="9"/>
      <c r="AQ642" s="9"/>
      <c r="AR642" s="9" t="s">
        <v>2942</v>
      </c>
      <c r="AS642" s="9"/>
      <c r="AT642" s="9"/>
      <c r="AU642" s="9"/>
      <c r="AV642" s="9"/>
      <c r="AW642" s="9"/>
      <c r="AX642" s="9"/>
      <c r="AY642" s="9"/>
      <c r="AZ642" s="9"/>
      <c r="BA642" s="9"/>
      <c r="BB642" s="9"/>
      <c r="BC642" s="9"/>
      <c r="BD642" s="9"/>
    </row>
    <row r="643" ht="15.75" customHeight="1">
      <c r="A643" s="9" t="s">
        <v>252</v>
      </c>
      <c r="B643" s="9" t="s">
        <v>81</v>
      </c>
      <c r="C643" s="9"/>
      <c r="D643" s="9"/>
      <c r="E643" s="9"/>
      <c r="F643" s="9"/>
      <c r="G643" s="9"/>
      <c r="H643" s="9"/>
      <c r="I643" s="9"/>
      <c r="J643" s="9"/>
      <c r="K643" s="9"/>
      <c r="L643" s="9"/>
      <c r="M643" s="9"/>
      <c r="N643" s="9"/>
      <c r="O643" s="9"/>
      <c r="P643" s="9"/>
      <c r="Q643" s="9"/>
      <c r="R643" s="9"/>
      <c r="S643" s="9"/>
      <c r="T643" s="9"/>
      <c r="U643" s="9"/>
      <c r="V643" s="9" t="s">
        <v>6811</v>
      </c>
      <c r="W643" s="9"/>
      <c r="X643" s="9"/>
      <c r="Y643" s="9"/>
      <c r="Z643" s="9"/>
      <c r="AA643" s="9" t="s">
        <v>6812</v>
      </c>
      <c r="AB643" s="9" t="s">
        <v>6813</v>
      </c>
      <c r="AC643" s="9"/>
      <c r="AD643" s="9" t="s">
        <v>602</v>
      </c>
      <c r="AE643" s="9" t="s">
        <v>252</v>
      </c>
      <c r="AF643" s="9" t="s">
        <v>6541</v>
      </c>
      <c r="AG643" s="37"/>
      <c r="AH643" s="37"/>
      <c r="AI643" s="9"/>
      <c r="AJ643" s="9"/>
      <c r="AK643" s="9"/>
      <c r="AL643" s="9"/>
      <c r="AM643" s="9" t="s">
        <v>2631</v>
      </c>
      <c r="AN643" s="9"/>
      <c r="AO643" s="9" t="s">
        <v>2633</v>
      </c>
      <c r="AP643" s="9"/>
      <c r="AQ643" s="9"/>
      <c r="AR643" s="9" t="s">
        <v>2942</v>
      </c>
      <c r="AS643" s="9"/>
      <c r="AT643" s="9"/>
      <c r="AU643" s="9"/>
      <c r="AV643" s="9"/>
      <c r="AW643" s="9"/>
      <c r="AX643" s="9"/>
      <c r="AY643" s="9"/>
      <c r="AZ643" s="9"/>
      <c r="BA643" s="9"/>
      <c r="BB643" s="9"/>
      <c r="BC643" s="9"/>
      <c r="BD643" s="9"/>
    </row>
    <row r="644" ht="15.75" customHeight="1">
      <c r="A644" s="9" t="s">
        <v>271</v>
      </c>
      <c r="B644" s="9" t="s">
        <v>81</v>
      </c>
      <c r="C644" s="9"/>
      <c r="D644" s="9"/>
      <c r="E644" s="9"/>
      <c r="F644" s="9"/>
      <c r="G644" s="9"/>
      <c r="H644" s="9"/>
      <c r="I644" s="9"/>
      <c r="J644" s="9"/>
      <c r="K644" s="9"/>
      <c r="L644" s="9"/>
      <c r="M644" s="9"/>
      <c r="N644" s="9"/>
      <c r="O644" s="9"/>
      <c r="P644" s="9"/>
      <c r="Q644" s="9"/>
      <c r="R644" s="9"/>
      <c r="S644" s="9" t="s">
        <v>6818</v>
      </c>
      <c r="T644" s="9"/>
      <c r="U644" s="9" t="s">
        <v>85</v>
      </c>
      <c r="V644" s="9" t="s">
        <v>6819</v>
      </c>
      <c r="W644" s="9" t="s">
        <v>2649</v>
      </c>
      <c r="X644" s="9" t="s">
        <v>6820</v>
      </c>
      <c r="Y644" s="9"/>
      <c r="Z644" s="9"/>
      <c r="AA644" s="9" t="s">
        <v>6821</v>
      </c>
      <c r="AB644" s="9"/>
      <c r="AC644" s="9"/>
      <c r="AD644" s="9" t="s">
        <v>6822</v>
      </c>
      <c r="AE644" s="9" t="s">
        <v>271</v>
      </c>
      <c r="AF644" s="9" t="s">
        <v>6823</v>
      </c>
      <c r="AG644" s="37"/>
      <c r="AH644" s="37"/>
      <c r="AI644" s="9"/>
      <c r="AJ644" s="9"/>
      <c r="AK644" s="9"/>
      <c r="AL644" s="9"/>
      <c r="AM644" s="9" t="s">
        <v>2652</v>
      </c>
      <c r="AN644" s="9"/>
      <c r="AO644" s="9" t="s">
        <v>2653</v>
      </c>
      <c r="AP644" s="9"/>
      <c r="AQ644" s="9"/>
      <c r="AR644" s="9"/>
      <c r="AS644" s="9"/>
      <c r="AT644" s="9"/>
      <c r="AU644" s="9"/>
      <c r="AV644" s="9"/>
      <c r="AW644" s="9"/>
      <c r="AX644" s="9"/>
      <c r="AY644" s="9"/>
      <c r="AZ644" s="9"/>
      <c r="BA644" s="9"/>
      <c r="BB644" s="9"/>
      <c r="BC644" s="9"/>
      <c r="BD644" s="9"/>
    </row>
    <row r="645" ht="15.75" customHeight="1">
      <c r="A645" s="9" t="s">
        <v>80</v>
      </c>
      <c r="B645" s="9" t="s">
        <v>81</v>
      </c>
      <c r="C645" s="9"/>
      <c r="D645" s="9"/>
      <c r="E645" s="9"/>
      <c r="F645" s="9"/>
      <c r="G645" s="9"/>
      <c r="H645" s="9"/>
      <c r="I645" s="9"/>
      <c r="J645" s="9"/>
      <c r="K645" s="9"/>
      <c r="L645" s="9"/>
      <c r="M645" s="9"/>
      <c r="N645" s="9"/>
      <c r="O645" s="9"/>
      <c r="P645" s="9"/>
      <c r="Q645" s="9"/>
      <c r="R645" s="9"/>
      <c r="S645" s="9"/>
      <c r="T645" s="9"/>
      <c r="U645" s="9" t="s">
        <v>85</v>
      </c>
      <c r="V645" s="9" t="s">
        <v>6825</v>
      </c>
      <c r="W645" s="9"/>
      <c r="X645" s="9" t="s">
        <v>6826</v>
      </c>
      <c r="Y645" s="9"/>
      <c r="Z645" s="9" t="s">
        <v>6827</v>
      </c>
      <c r="AA645" s="9" t="s">
        <v>6828</v>
      </c>
      <c r="AB645" s="9"/>
      <c r="AC645" s="9"/>
      <c r="AD645" s="9" t="s">
        <v>647</v>
      </c>
      <c r="AE645" s="9" t="s">
        <v>80</v>
      </c>
      <c r="AF645" s="9" t="s">
        <v>648</v>
      </c>
      <c r="AG645" s="37"/>
      <c r="AH645" s="37"/>
      <c r="AI645" s="9"/>
      <c r="AJ645" s="9"/>
      <c r="AK645" s="9"/>
      <c r="AL645" s="9"/>
      <c r="AM645" s="9" t="s">
        <v>2652</v>
      </c>
      <c r="AN645" s="9"/>
      <c r="AO645" s="9" t="s">
        <v>2653</v>
      </c>
      <c r="AP645" s="9"/>
      <c r="AQ645" s="9"/>
      <c r="AR645" s="9"/>
      <c r="AS645" s="9"/>
      <c r="AT645" s="9"/>
      <c r="AU645" s="9"/>
      <c r="AV645" s="9"/>
      <c r="AW645" s="9"/>
      <c r="AX645" s="9"/>
      <c r="AY645" s="9"/>
      <c r="AZ645" s="9"/>
      <c r="BA645" s="9"/>
      <c r="BB645" s="9"/>
      <c r="BC645" s="9"/>
      <c r="BD645" s="9"/>
    </row>
    <row r="646" ht="15.75" customHeight="1">
      <c r="A646" s="9" t="s">
        <v>80</v>
      </c>
      <c r="B646" s="9" t="s">
        <v>81</v>
      </c>
      <c r="C646" s="9"/>
      <c r="D646" s="9"/>
      <c r="E646" s="9"/>
      <c r="F646" s="9"/>
      <c r="G646" s="9"/>
      <c r="H646" s="9"/>
      <c r="I646" s="9"/>
      <c r="J646" s="9"/>
      <c r="K646" s="9"/>
      <c r="L646" s="9"/>
      <c r="M646" s="9"/>
      <c r="N646" s="9"/>
      <c r="O646" s="9"/>
      <c r="P646" s="9"/>
      <c r="Q646" s="9"/>
      <c r="R646" s="9"/>
      <c r="S646" s="9"/>
      <c r="T646" s="9"/>
      <c r="U646" s="9"/>
      <c r="V646" s="9" t="s">
        <v>6831</v>
      </c>
      <c r="W646" s="9" t="s">
        <v>560</v>
      </c>
      <c r="X646" s="9" t="s">
        <v>6832</v>
      </c>
      <c r="Y646" s="9" t="s">
        <v>6833</v>
      </c>
      <c r="Z646" s="9"/>
      <c r="AA646" s="9" t="s">
        <v>6834</v>
      </c>
      <c r="AB646" s="9"/>
      <c r="AC646" s="9"/>
      <c r="AD646" s="9" t="s">
        <v>4404</v>
      </c>
      <c r="AE646" s="9" t="s">
        <v>80</v>
      </c>
      <c r="AF646" s="9" t="s">
        <v>6837</v>
      </c>
      <c r="AG646" s="37"/>
      <c r="AH646" s="37"/>
      <c r="AI646" s="9"/>
      <c r="AJ646" s="9"/>
      <c r="AK646" s="9"/>
      <c r="AL646" s="9"/>
      <c r="AM646" s="9" t="s">
        <v>2631</v>
      </c>
      <c r="AN646" s="9"/>
      <c r="AO646" s="9" t="s">
        <v>2633</v>
      </c>
      <c r="AP646" s="9"/>
      <c r="AQ646" s="9"/>
      <c r="AR646" s="9" t="s">
        <v>2942</v>
      </c>
      <c r="AS646" s="9"/>
      <c r="AT646" s="9"/>
      <c r="AU646" s="9"/>
      <c r="AV646" s="9"/>
      <c r="AW646" s="9"/>
      <c r="AX646" s="9"/>
      <c r="AY646" s="9"/>
      <c r="AZ646" s="9"/>
      <c r="BA646" s="9"/>
      <c r="BB646" s="9"/>
      <c r="BC646" s="9"/>
      <c r="BD646" s="9"/>
    </row>
    <row r="647" ht="15.75" customHeight="1">
      <c r="A647" s="9" t="s">
        <v>1131</v>
      </c>
      <c r="B647" s="9" t="s">
        <v>81</v>
      </c>
      <c r="C647" s="9"/>
      <c r="D647" s="9" t="s">
        <v>207</v>
      </c>
      <c r="E647" s="9"/>
      <c r="F647" s="9"/>
      <c r="G647" s="9"/>
      <c r="H647" s="9"/>
      <c r="I647" s="9"/>
      <c r="J647" s="9"/>
      <c r="K647" s="9"/>
      <c r="L647" s="9"/>
      <c r="M647" s="9"/>
      <c r="N647" s="9"/>
      <c r="O647" s="9"/>
      <c r="P647" s="9"/>
      <c r="Q647" s="9"/>
      <c r="R647" s="9"/>
      <c r="S647" s="9" t="s">
        <v>6840</v>
      </c>
      <c r="T647" s="9"/>
      <c r="U647" s="9" t="s">
        <v>85</v>
      </c>
      <c r="V647" s="9" t="s">
        <v>6841</v>
      </c>
      <c r="W647" s="9" t="s">
        <v>87</v>
      </c>
      <c r="X647" s="9" t="s">
        <v>6843</v>
      </c>
      <c r="Y647" s="9" t="s">
        <v>6844</v>
      </c>
      <c r="Z647" s="9" t="s">
        <v>6845</v>
      </c>
      <c r="AA647" s="9" t="s">
        <v>6846</v>
      </c>
      <c r="AB647" s="9" t="s">
        <v>6848</v>
      </c>
      <c r="AC647" s="9"/>
      <c r="AD647" s="9" t="s">
        <v>5389</v>
      </c>
      <c r="AE647" s="9" t="s">
        <v>1131</v>
      </c>
      <c r="AF647" s="9" t="s">
        <v>6849</v>
      </c>
      <c r="AG647" s="37"/>
      <c r="AH647" s="37"/>
      <c r="AI647" s="9"/>
      <c r="AJ647" s="9"/>
      <c r="AK647" s="9"/>
      <c r="AL647" s="9"/>
      <c r="AM647" s="9" t="s">
        <v>98</v>
      </c>
      <c r="AN647" s="9"/>
      <c r="AO647" s="9"/>
      <c r="AP647" s="9"/>
      <c r="AQ647" s="9"/>
      <c r="AR647" s="9"/>
      <c r="AS647" s="9"/>
      <c r="AT647" s="9"/>
      <c r="AU647" s="9"/>
      <c r="AV647" s="9"/>
      <c r="AW647" s="9"/>
      <c r="AX647" s="9"/>
      <c r="AY647" s="9"/>
      <c r="AZ647" s="9"/>
      <c r="BA647" s="9"/>
      <c r="BB647" s="9"/>
      <c r="BC647" s="9"/>
      <c r="BD647" s="9"/>
    </row>
    <row r="648" ht="15.75" customHeight="1">
      <c r="A648" s="9" t="s">
        <v>280</v>
      </c>
      <c r="B648" s="9" t="s">
        <v>81</v>
      </c>
      <c r="C648" s="9"/>
      <c r="D648" s="9"/>
      <c r="E648" s="9"/>
      <c r="F648" s="9"/>
      <c r="G648" s="9"/>
      <c r="H648" s="9"/>
      <c r="I648" s="9"/>
      <c r="J648" s="9"/>
      <c r="K648" s="9"/>
      <c r="L648" s="9"/>
      <c r="M648" s="9"/>
      <c r="N648" s="9"/>
      <c r="O648" s="9"/>
      <c r="P648" s="9"/>
      <c r="Q648" s="9"/>
      <c r="R648" s="9"/>
      <c r="S648" s="9" t="s">
        <v>6851</v>
      </c>
      <c r="T648" s="9"/>
      <c r="U648" s="9" t="s">
        <v>85</v>
      </c>
      <c r="V648" s="9" t="s">
        <v>6852</v>
      </c>
      <c r="W648" s="9"/>
      <c r="X648" s="9" t="s">
        <v>6853</v>
      </c>
      <c r="Y648" s="9"/>
      <c r="Z648" s="9"/>
      <c r="AA648" s="9" t="s">
        <v>6854</v>
      </c>
      <c r="AB648" s="9"/>
      <c r="AC648" s="9"/>
      <c r="AD648" s="9" t="s">
        <v>354</v>
      </c>
      <c r="AE648" s="9" t="s">
        <v>280</v>
      </c>
      <c r="AF648" s="9" t="s">
        <v>377</v>
      </c>
      <c r="AG648" s="37"/>
      <c r="AH648" s="37"/>
      <c r="AI648" s="9"/>
      <c r="AJ648" s="9"/>
      <c r="AK648" s="9"/>
      <c r="AL648" s="9"/>
      <c r="AM648" s="9" t="s">
        <v>2652</v>
      </c>
      <c r="AN648" s="9"/>
      <c r="AO648" s="9" t="s">
        <v>2653</v>
      </c>
      <c r="AP648" s="9"/>
      <c r="AQ648" s="9"/>
      <c r="AR648" s="9"/>
      <c r="AS648" s="9"/>
      <c r="AT648" s="9"/>
      <c r="AU648" s="9"/>
      <c r="AV648" s="9"/>
      <c r="AW648" s="9"/>
      <c r="AX648" s="9"/>
      <c r="AY648" s="9"/>
      <c r="AZ648" s="9"/>
      <c r="BA648" s="9"/>
      <c r="BB648" s="9"/>
      <c r="BC648" s="9"/>
      <c r="BD648" s="9"/>
    </row>
    <row r="649" ht="15.75" customHeight="1">
      <c r="A649" s="9" t="s">
        <v>80</v>
      </c>
      <c r="B649" s="9" t="s">
        <v>81</v>
      </c>
      <c r="C649" s="9"/>
      <c r="D649" s="9"/>
      <c r="E649" s="9"/>
      <c r="F649" s="9"/>
      <c r="G649" s="9"/>
      <c r="H649" s="9"/>
      <c r="I649" s="9"/>
      <c r="J649" s="9"/>
      <c r="K649" s="9"/>
      <c r="L649" s="9"/>
      <c r="M649" s="9"/>
      <c r="N649" s="9"/>
      <c r="O649" s="9"/>
      <c r="P649" s="9"/>
      <c r="Q649" s="9"/>
      <c r="R649" s="9"/>
      <c r="S649" s="9"/>
      <c r="T649" s="9"/>
      <c r="U649" s="9" t="s">
        <v>85</v>
      </c>
      <c r="V649" s="9" t="s">
        <v>6858</v>
      </c>
      <c r="W649" s="9" t="s">
        <v>2649</v>
      </c>
      <c r="X649" s="9" t="s">
        <v>6859</v>
      </c>
      <c r="Y649" s="9"/>
      <c r="Z649" s="9"/>
      <c r="AA649" s="9" t="s">
        <v>6860</v>
      </c>
      <c r="AB649" s="9"/>
      <c r="AC649" s="9"/>
      <c r="AD649" s="9" t="s">
        <v>2814</v>
      </c>
      <c r="AE649" s="9" t="s">
        <v>80</v>
      </c>
      <c r="AF649" s="9" t="s">
        <v>6861</v>
      </c>
      <c r="AG649" s="37"/>
      <c r="AH649" s="37"/>
      <c r="AI649" s="9"/>
      <c r="AJ649" s="9"/>
      <c r="AK649" s="9"/>
      <c r="AL649" s="9"/>
      <c r="AM649" s="9" t="s">
        <v>2652</v>
      </c>
      <c r="AN649" s="9"/>
      <c r="AO649" s="9" t="s">
        <v>2653</v>
      </c>
      <c r="AP649" s="9"/>
      <c r="AQ649" s="9"/>
      <c r="AR649" s="9"/>
      <c r="AS649" s="9"/>
      <c r="AT649" s="9"/>
      <c r="AU649" s="9"/>
      <c r="AV649" s="9"/>
      <c r="AW649" s="9"/>
      <c r="AX649" s="9"/>
      <c r="AY649" s="9"/>
      <c r="AZ649" s="9"/>
      <c r="BA649" s="9"/>
      <c r="BB649" s="9"/>
      <c r="BC649" s="9"/>
      <c r="BD649" s="9"/>
    </row>
    <row r="650" ht="15.75" customHeight="1">
      <c r="A650" s="9" t="s">
        <v>133</v>
      </c>
      <c r="B650" s="9" t="s">
        <v>81</v>
      </c>
      <c r="C650" s="9"/>
      <c r="D650" s="9"/>
      <c r="E650" s="9"/>
      <c r="F650" s="9"/>
      <c r="G650" s="9"/>
      <c r="H650" s="9"/>
      <c r="I650" s="9"/>
      <c r="J650" s="9"/>
      <c r="K650" s="9"/>
      <c r="L650" s="9"/>
      <c r="M650" s="9"/>
      <c r="N650" s="9"/>
      <c r="O650" s="9"/>
      <c r="P650" s="9"/>
      <c r="Q650" s="9"/>
      <c r="R650" s="9"/>
      <c r="S650" s="9"/>
      <c r="T650" s="9"/>
      <c r="U650" s="9" t="s">
        <v>85</v>
      </c>
      <c r="V650" s="9" t="s">
        <v>6865</v>
      </c>
      <c r="W650" s="9"/>
      <c r="X650" s="9" t="s">
        <v>6866</v>
      </c>
      <c r="Y650" s="9" t="s">
        <v>6867</v>
      </c>
      <c r="Z650" s="9" t="s">
        <v>6868</v>
      </c>
      <c r="AA650" s="9" t="s">
        <v>6869</v>
      </c>
      <c r="AB650" s="9"/>
      <c r="AC650" s="9"/>
      <c r="AD650" s="9" t="s">
        <v>6870</v>
      </c>
      <c r="AE650" s="9" t="s">
        <v>133</v>
      </c>
      <c r="AF650" s="9" t="s">
        <v>6872</v>
      </c>
      <c r="AG650" s="37"/>
      <c r="AH650" s="37"/>
      <c r="AI650" s="9"/>
      <c r="AJ650" s="9"/>
      <c r="AK650" s="9"/>
      <c r="AL650" s="9"/>
      <c r="AM650" s="9" t="s">
        <v>2631</v>
      </c>
      <c r="AN650" s="9"/>
      <c r="AO650" s="9" t="s">
        <v>2633</v>
      </c>
      <c r="AP650" s="9"/>
      <c r="AQ650" s="9"/>
      <c r="AR650" s="9" t="s">
        <v>2942</v>
      </c>
      <c r="AS650" s="9"/>
      <c r="AT650" s="9"/>
      <c r="AU650" s="9"/>
      <c r="AV650" s="9"/>
      <c r="AW650" s="9"/>
      <c r="AX650" s="9"/>
      <c r="AY650" s="9"/>
      <c r="AZ650" s="9"/>
      <c r="BA650" s="9"/>
      <c r="BB650" s="9"/>
      <c r="BC650" s="9"/>
      <c r="BD650" s="9"/>
    </row>
    <row r="651" ht="15.75" customHeight="1">
      <c r="A651" s="9" t="s">
        <v>217</v>
      </c>
      <c r="B651" s="9" t="s">
        <v>81</v>
      </c>
      <c r="C651" s="9"/>
      <c r="D651" s="9"/>
      <c r="E651" s="9"/>
      <c r="F651" s="9"/>
      <c r="G651" s="9"/>
      <c r="H651" s="9"/>
      <c r="I651" s="9"/>
      <c r="J651" s="9"/>
      <c r="K651" s="9"/>
      <c r="L651" s="9"/>
      <c r="M651" s="9"/>
      <c r="N651" s="9"/>
      <c r="O651" s="9"/>
      <c r="P651" s="9"/>
      <c r="Q651" s="9"/>
      <c r="R651" s="9"/>
      <c r="S651" s="9" t="s">
        <v>6875</v>
      </c>
      <c r="T651" s="9"/>
      <c r="U651" s="9" t="s">
        <v>115</v>
      </c>
      <c r="V651" s="9" t="s">
        <v>6876</v>
      </c>
      <c r="W651" s="9"/>
      <c r="X651" s="9" t="s">
        <v>6877</v>
      </c>
      <c r="Y651" s="9"/>
      <c r="Z651" s="9"/>
      <c r="AA651" s="9" t="s">
        <v>6878</v>
      </c>
      <c r="AB651" s="9" t="s">
        <v>6879</v>
      </c>
      <c r="AC651" s="9"/>
      <c r="AD651" s="9" t="s">
        <v>659</v>
      </c>
      <c r="AE651" s="9" t="s">
        <v>217</v>
      </c>
      <c r="AF651" s="9" t="s">
        <v>4094</v>
      </c>
      <c r="AG651" s="37"/>
      <c r="AH651" s="37"/>
      <c r="AI651" s="9"/>
      <c r="AJ651" s="9"/>
      <c r="AK651" s="9"/>
      <c r="AL651" s="9"/>
      <c r="AM651" s="9" t="s">
        <v>2652</v>
      </c>
      <c r="AN651" s="9"/>
      <c r="AO651" s="9" t="s">
        <v>2653</v>
      </c>
      <c r="AP651" s="9"/>
      <c r="AQ651" s="9"/>
      <c r="AR651" s="9"/>
      <c r="AS651" s="9"/>
      <c r="AT651" s="9"/>
      <c r="AU651" s="9"/>
      <c r="AV651" s="9"/>
      <c r="AW651" s="9"/>
      <c r="AX651" s="9"/>
      <c r="AY651" s="9"/>
      <c r="AZ651" s="9"/>
      <c r="BA651" s="9"/>
      <c r="BB651" s="9"/>
      <c r="BC651" s="9"/>
      <c r="BD651" s="9"/>
    </row>
    <row r="652" ht="15.75" customHeight="1">
      <c r="A652" s="9" t="s">
        <v>724</v>
      </c>
      <c r="B652" s="9" t="s">
        <v>81</v>
      </c>
      <c r="C652" s="9"/>
      <c r="D652" s="9"/>
      <c r="E652" s="9"/>
      <c r="F652" s="9"/>
      <c r="G652" s="9"/>
      <c r="H652" s="9"/>
      <c r="I652" s="9"/>
      <c r="J652" s="9"/>
      <c r="K652" s="9"/>
      <c r="L652" s="9"/>
      <c r="M652" s="9"/>
      <c r="N652" s="9"/>
      <c r="O652" s="9"/>
      <c r="P652" s="9"/>
      <c r="Q652" s="9"/>
      <c r="R652" s="9"/>
      <c r="S652" s="9"/>
      <c r="T652" s="9"/>
      <c r="U652" s="9" t="s">
        <v>85</v>
      </c>
      <c r="V652" s="9" t="s">
        <v>6881</v>
      </c>
      <c r="W652" s="9" t="s">
        <v>2649</v>
      </c>
      <c r="X652" s="9" t="s">
        <v>6882</v>
      </c>
      <c r="Y652" s="9"/>
      <c r="Z652" s="9"/>
      <c r="AA652" s="9" t="s">
        <v>6883</v>
      </c>
      <c r="AB652" s="9"/>
      <c r="AC652" s="9"/>
      <c r="AD652" s="9" t="s">
        <v>6457</v>
      </c>
      <c r="AE652" s="9" t="s">
        <v>724</v>
      </c>
      <c r="AF652" s="9" t="s">
        <v>6884</v>
      </c>
      <c r="AG652" s="37"/>
      <c r="AH652" s="37"/>
      <c r="AI652" s="9"/>
      <c r="AJ652" s="9"/>
      <c r="AK652" s="9"/>
      <c r="AL652" s="9"/>
      <c r="AM652" s="9" t="s">
        <v>2652</v>
      </c>
      <c r="AN652" s="9"/>
      <c r="AO652" s="9" t="s">
        <v>2653</v>
      </c>
      <c r="AP652" s="9"/>
      <c r="AQ652" s="9"/>
      <c r="AR652" s="9"/>
      <c r="AS652" s="9"/>
      <c r="AT652" s="9"/>
      <c r="AU652" s="9"/>
      <c r="AV652" s="9"/>
      <c r="AW652" s="9"/>
      <c r="AX652" s="9"/>
      <c r="AY652" s="9"/>
      <c r="AZ652" s="9"/>
      <c r="BA652" s="9"/>
      <c r="BB652" s="9"/>
      <c r="BC652" s="9"/>
      <c r="BD652" s="9"/>
    </row>
    <row r="653" ht="15.75" customHeight="1">
      <c r="A653" s="9" t="s">
        <v>80</v>
      </c>
      <c r="B653" s="9" t="s">
        <v>81</v>
      </c>
      <c r="C653" s="9"/>
      <c r="D653" s="9"/>
      <c r="E653" s="9"/>
      <c r="F653" s="9"/>
      <c r="G653" s="9"/>
      <c r="H653" s="9"/>
      <c r="I653" s="9"/>
      <c r="J653" s="9"/>
      <c r="K653" s="9"/>
      <c r="L653" s="9"/>
      <c r="M653" s="9"/>
      <c r="N653" s="9"/>
      <c r="O653" s="9"/>
      <c r="P653" s="9"/>
      <c r="Q653" s="9"/>
      <c r="R653" s="9"/>
      <c r="S653" s="9"/>
      <c r="T653" s="9"/>
      <c r="U653" s="9"/>
      <c r="V653" s="9" t="s">
        <v>6885</v>
      </c>
      <c r="W653" s="9" t="s">
        <v>3331</v>
      </c>
      <c r="X653" s="9"/>
      <c r="Y653" s="9"/>
      <c r="Z653" s="9"/>
      <c r="AA653" s="9" t="s">
        <v>6886</v>
      </c>
      <c r="AB653" s="9"/>
      <c r="AC653" s="9"/>
      <c r="AD653" s="9" t="s">
        <v>451</v>
      </c>
      <c r="AE653" s="9" t="s">
        <v>80</v>
      </c>
      <c r="AF653" s="9" t="s">
        <v>6887</v>
      </c>
      <c r="AG653" s="37"/>
      <c r="AH653" s="37"/>
      <c r="AI653" s="9"/>
      <c r="AJ653" s="9"/>
      <c r="AK653" s="9"/>
      <c r="AL653" s="9"/>
      <c r="AM653" s="9" t="s">
        <v>2631</v>
      </c>
      <c r="AN653" s="9"/>
      <c r="AO653" s="9" t="s">
        <v>2633</v>
      </c>
      <c r="AP653" s="9"/>
      <c r="AQ653" s="9"/>
      <c r="AR653" s="9" t="s">
        <v>2942</v>
      </c>
      <c r="AS653" s="9" t="s">
        <v>4341</v>
      </c>
      <c r="AT653" s="9"/>
      <c r="AU653" s="9"/>
      <c r="AV653" s="9"/>
      <c r="AW653" s="9"/>
      <c r="AX653" s="9"/>
      <c r="AY653" s="9"/>
      <c r="AZ653" s="9"/>
      <c r="BA653" s="9"/>
      <c r="BB653" s="9"/>
      <c r="BC653" s="9"/>
      <c r="BD653" s="9"/>
    </row>
    <row r="654" ht="15.75" customHeight="1">
      <c r="A654" s="9"/>
      <c r="B654" s="9" t="s">
        <v>81</v>
      </c>
      <c r="C654" s="9"/>
      <c r="D654" s="9"/>
      <c r="E654" s="9"/>
      <c r="F654" s="9"/>
      <c r="G654" s="9"/>
      <c r="H654" s="9"/>
      <c r="I654" s="9"/>
      <c r="J654" s="9"/>
      <c r="K654" s="9"/>
      <c r="L654" s="9"/>
      <c r="M654" s="9"/>
      <c r="N654" s="9"/>
      <c r="O654" s="9"/>
      <c r="P654" s="9"/>
      <c r="Q654" s="9"/>
      <c r="R654" s="9"/>
      <c r="S654" s="9"/>
      <c r="T654" s="9"/>
      <c r="U654" s="9"/>
      <c r="V654" s="9" t="s">
        <v>6888</v>
      </c>
      <c r="W654" s="9" t="s">
        <v>2931</v>
      </c>
      <c r="X654" s="9"/>
      <c r="Y654" s="9"/>
      <c r="Z654" s="9"/>
      <c r="AA654" s="9"/>
      <c r="AB654" s="9"/>
      <c r="AC654" s="9"/>
      <c r="AD654" s="9"/>
      <c r="AE654" s="9"/>
      <c r="AF654" s="37"/>
      <c r="AG654" s="37"/>
      <c r="AH654" s="37"/>
      <c r="AI654" s="9"/>
      <c r="AJ654" s="9"/>
      <c r="AK654" s="9"/>
      <c r="AL654" s="9"/>
      <c r="AM654" s="9" t="s">
        <v>2631</v>
      </c>
      <c r="AN654" s="9"/>
      <c r="AO654" s="9" t="s">
        <v>2633</v>
      </c>
      <c r="AP654" s="9"/>
      <c r="AQ654" s="9"/>
      <c r="AR654" s="9" t="s">
        <v>2942</v>
      </c>
      <c r="AS654" s="9"/>
      <c r="AT654" s="9"/>
      <c r="AU654" s="9"/>
      <c r="AV654" s="9"/>
      <c r="AW654" s="9"/>
      <c r="AX654" s="9"/>
      <c r="AY654" s="9"/>
      <c r="AZ654" s="9"/>
      <c r="BA654" s="9"/>
      <c r="BB654" s="9"/>
      <c r="BC654" s="9"/>
      <c r="BD654" s="9"/>
    </row>
    <row r="655" ht="15.75" customHeight="1">
      <c r="A655" s="9" t="s">
        <v>80</v>
      </c>
      <c r="B655" s="9" t="s">
        <v>81</v>
      </c>
      <c r="C655" s="9"/>
      <c r="D655" s="9"/>
      <c r="E655" s="9"/>
      <c r="F655" s="9"/>
      <c r="G655" s="9"/>
      <c r="H655" s="9"/>
      <c r="I655" s="9"/>
      <c r="J655" s="9"/>
      <c r="K655" s="9"/>
      <c r="L655" s="9"/>
      <c r="M655" s="9"/>
      <c r="N655" s="9"/>
      <c r="O655" s="9"/>
      <c r="P655" s="9"/>
      <c r="Q655" s="9"/>
      <c r="R655" s="9"/>
      <c r="S655" s="9" t="s">
        <v>6891</v>
      </c>
      <c r="T655" s="9"/>
      <c r="U655" s="9" t="s">
        <v>85</v>
      </c>
      <c r="V655" s="9" t="s">
        <v>6892</v>
      </c>
      <c r="W655" s="9" t="s">
        <v>87</v>
      </c>
      <c r="X655" s="9" t="s">
        <v>6893</v>
      </c>
      <c r="Y655" s="9"/>
      <c r="Z655" s="9"/>
      <c r="AA655" s="9" t="s">
        <v>6894</v>
      </c>
      <c r="AB655" s="9"/>
      <c r="AC655" s="9"/>
      <c r="AD655" s="9" t="s">
        <v>6895</v>
      </c>
      <c r="AE655" s="9" t="s">
        <v>80</v>
      </c>
      <c r="AF655" s="9" t="s">
        <v>6896</v>
      </c>
      <c r="AG655" s="37"/>
      <c r="AH655" s="37"/>
      <c r="AI655" s="9"/>
      <c r="AJ655" s="9"/>
      <c r="AK655" s="9"/>
      <c r="AL655" s="9"/>
      <c r="AM655" s="9" t="s">
        <v>2652</v>
      </c>
      <c r="AN655" s="9"/>
      <c r="AO655" s="9" t="s">
        <v>2653</v>
      </c>
      <c r="AP655" s="9"/>
      <c r="AQ655" s="9"/>
      <c r="AR655" s="9"/>
      <c r="AS655" s="9"/>
      <c r="AT655" s="9"/>
      <c r="AU655" s="9"/>
      <c r="AV655" s="9"/>
      <c r="AW655" s="9"/>
      <c r="AX655" s="9"/>
      <c r="AY655" s="9"/>
      <c r="AZ655" s="9"/>
      <c r="BA655" s="9"/>
      <c r="BB655" s="9"/>
      <c r="BC655" s="9"/>
      <c r="BD655" s="9"/>
    </row>
    <row r="656" ht="15.75" customHeight="1">
      <c r="A656" s="9" t="s">
        <v>1131</v>
      </c>
      <c r="B656" s="9" t="s">
        <v>81</v>
      </c>
      <c r="C656" s="9"/>
      <c r="D656" s="9"/>
      <c r="E656" s="9"/>
      <c r="F656" s="9"/>
      <c r="G656" s="9"/>
      <c r="H656" s="9"/>
      <c r="I656" s="9"/>
      <c r="J656" s="9"/>
      <c r="K656" s="9"/>
      <c r="L656" s="9"/>
      <c r="M656" s="9"/>
      <c r="N656" s="9"/>
      <c r="O656" s="9"/>
      <c r="P656" s="9"/>
      <c r="Q656" s="9"/>
      <c r="R656" s="9"/>
      <c r="S656" s="9" t="s">
        <v>6898</v>
      </c>
      <c r="T656" s="9"/>
      <c r="U656" s="9" t="s">
        <v>85</v>
      </c>
      <c r="V656" s="9" t="s">
        <v>6899</v>
      </c>
      <c r="W656" s="9" t="s">
        <v>2649</v>
      </c>
      <c r="X656" s="9" t="s">
        <v>2723</v>
      </c>
      <c r="Y656" s="9" t="s">
        <v>2725</v>
      </c>
      <c r="Z656" s="9" t="s">
        <v>2726</v>
      </c>
      <c r="AA656" s="9" t="s">
        <v>2728</v>
      </c>
      <c r="AB656" s="9"/>
      <c r="AC656" s="9"/>
      <c r="AD656" s="9" t="s">
        <v>2729</v>
      </c>
      <c r="AE656" s="9" t="s">
        <v>1131</v>
      </c>
      <c r="AF656" s="9" t="s">
        <v>2730</v>
      </c>
      <c r="AG656" s="37"/>
      <c r="AH656" s="37"/>
      <c r="AI656" s="9"/>
      <c r="AJ656" s="9"/>
      <c r="AK656" s="9"/>
      <c r="AL656" s="9"/>
      <c r="AM656" s="9" t="s">
        <v>2652</v>
      </c>
      <c r="AN656" s="9"/>
      <c r="AO656" s="9" t="s">
        <v>2653</v>
      </c>
      <c r="AP656" s="9"/>
      <c r="AQ656" s="9"/>
      <c r="AR656" s="9"/>
      <c r="AS656" s="9"/>
      <c r="AT656" s="9"/>
      <c r="AU656" s="9"/>
      <c r="AV656" s="9"/>
      <c r="AW656" s="9"/>
      <c r="AX656" s="9"/>
      <c r="AY656" s="9"/>
      <c r="AZ656" s="9"/>
      <c r="BA656" s="9"/>
      <c r="BB656" s="9"/>
      <c r="BC656" s="9"/>
      <c r="BD656" s="9"/>
    </row>
    <row r="657" ht="15.75" customHeight="1">
      <c r="A657" s="9" t="s">
        <v>1131</v>
      </c>
      <c r="B657" s="9" t="s">
        <v>81</v>
      </c>
      <c r="C657" s="9"/>
      <c r="D657" s="9"/>
      <c r="E657" s="9"/>
      <c r="F657" s="9"/>
      <c r="G657" s="9"/>
      <c r="H657" s="9"/>
      <c r="I657" s="9"/>
      <c r="J657" s="9"/>
      <c r="K657" s="9"/>
      <c r="L657" s="9"/>
      <c r="M657" s="9"/>
      <c r="N657" s="9"/>
      <c r="O657" s="9"/>
      <c r="P657" s="9"/>
      <c r="Q657" s="9"/>
      <c r="R657" s="9"/>
      <c r="S657" s="9"/>
      <c r="T657" s="9"/>
      <c r="U657" s="9" t="s">
        <v>85</v>
      </c>
      <c r="V657" s="9" t="s">
        <v>6902</v>
      </c>
      <c r="W657" s="9" t="s">
        <v>2649</v>
      </c>
      <c r="X657" s="9" t="s">
        <v>6903</v>
      </c>
      <c r="Y657" s="9"/>
      <c r="Z657" s="9" t="s">
        <v>6904</v>
      </c>
      <c r="AA657" s="9" t="s">
        <v>6905</v>
      </c>
      <c r="AB657" s="9"/>
      <c r="AC657" s="9"/>
      <c r="AD657" s="9" t="s">
        <v>1140</v>
      </c>
      <c r="AE657" s="9" t="s">
        <v>1131</v>
      </c>
      <c r="AF657" s="9" t="s">
        <v>1141</v>
      </c>
      <c r="AG657" s="37"/>
      <c r="AH657" s="37"/>
      <c r="AI657" s="9"/>
      <c r="AJ657" s="9"/>
      <c r="AK657" s="9"/>
      <c r="AL657" s="9"/>
      <c r="AM657" s="9" t="s">
        <v>2652</v>
      </c>
      <c r="AN657" s="9"/>
      <c r="AO657" s="9" t="s">
        <v>2653</v>
      </c>
      <c r="AP657" s="9"/>
      <c r="AQ657" s="9"/>
      <c r="AR657" s="9"/>
      <c r="AS657" s="9"/>
      <c r="AT657" s="9"/>
      <c r="AU657" s="9"/>
      <c r="AV657" s="9"/>
      <c r="AW657" s="9"/>
      <c r="AX657" s="9"/>
      <c r="AY657" s="9"/>
      <c r="AZ657" s="9"/>
      <c r="BA657" s="9"/>
      <c r="BB657" s="9"/>
      <c r="BC657" s="9"/>
      <c r="BD657" s="9"/>
    </row>
    <row r="658" ht="15.75" customHeight="1">
      <c r="A658" s="9" t="s">
        <v>80</v>
      </c>
      <c r="B658" s="9" t="s">
        <v>81</v>
      </c>
      <c r="C658" s="9"/>
      <c r="D658" s="9"/>
      <c r="E658" s="9"/>
      <c r="F658" s="9"/>
      <c r="G658" s="9"/>
      <c r="H658" s="9"/>
      <c r="I658" s="9"/>
      <c r="J658" s="9"/>
      <c r="K658" s="9"/>
      <c r="L658" s="9"/>
      <c r="M658" s="9"/>
      <c r="N658" s="9"/>
      <c r="O658" s="9"/>
      <c r="P658" s="9"/>
      <c r="Q658" s="9"/>
      <c r="R658" s="9"/>
      <c r="S658" s="9" t="s">
        <v>6910</v>
      </c>
      <c r="T658" s="9"/>
      <c r="U658" s="9" t="s">
        <v>85</v>
      </c>
      <c r="V658" s="9" t="s">
        <v>6911</v>
      </c>
      <c r="W658" s="9" t="s">
        <v>2649</v>
      </c>
      <c r="X658" s="9" t="s">
        <v>6912</v>
      </c>
      <c r="Y658" s="9"/>
      <c r="Z658" s="9" t="s">
        <v>6913</v>
      </c>
      <c r="AA658" s="9" t="s">
        <v>6914</v>
      </c>
      <c r="AB658" s="9"/>
      <c r="AC658" s="9"/>
      <c r="AD658" s="9" t="s">
        <v>451</v>
      </c>
      <c r="AE658" s="9" t="s">
        <v>80</v>
      </c>
      <c r="AF658" s="9" t="s">
        <v>999</v>
      </c>
      <c r="AG658" s="37"/>
      <c r="AH658" s="37"/>
      <c r="AI658" s="9"/>
      <c r="AJ658" s="9"/>
      <c r="AK658" s="9"/>
      <c r="AL658" s="9"/>
      <c r="AM658" s="9" t="s">
        <v>2652</v>
      </c>
      <c r="AN658" s="9"/>
      <c r="AO658" s="9" t="s">
        <v>2653</v>
      </c>
      <c r="AP658" s="9"/>
      <c r="AQ658" s="9"/>
      <c r="AR658" s="9"/>
      <c r="AS658" s="9"/>
      <c r="AT658" s="9"/>
      <c r="AU658" s="9"/>
      <c r="AV658" s="9"/>
      <c r="AW658" s="9"/>
      <c r="AX658" s="9"/>
      <c r="AY658" s="9"/>
      <c r="AZ658" s="9"/>
      <c r="BA658" s="9"/>
      <c r="BB658" s="9"/>
      <c r="BC658" s="9"/>
      <c r="BD658" s="9"/>
    </row>
    <row r="659" ht="15.75" customHeight="1">
      <c r="A659" s="9" t="s">
        <v>271</v>
      </c>
      <c r="B659" s="9" t="s">
        <v>81</v>
      </c>
      <c r="C659" s="9"/>
      <c r="D659" s="9"/>
      <c r="E659" s="9"/>
      <c r="F659" s="9"/>
      <c r="G659" s="9"/>
      <c r="H659" s="9"/>
      <c r="I659" s="9"/>
      <c r="J659" s="9"/>
      <c r="K659" s="9"/>
      <c r="L659" s="9"/>
      <c r="M659" s="9"/>
      <c r="N659" s="9"/>
      <c r="O659" s="9"/>
      <c r="P659" s="9"/>
      <c r="Q659" s="9"/>
      <c r="R659" s="9"/>
      <c r="S659" s="9" t="s">
        <v>6917</v>
      </c>
      <c r="T659" s="9"/>
      <c r="U659" s="9" t="s">
        <v>85</v>
      </c>
      <c r="V659" s="9" t="s">
        <v>6918</v>
      </c>
      <c r="W659" s="9" t="s">
        <v>2649</v>
      </c>
      <c r="X659" s="9"/>
      <c r="Y659" s="9"/>
      <c r="Z659" s="9"/>
      <c r="AA659" s="9" t="s">
        <v>6920</v>
      </c>
      <c r="AB659" s="9"/>
      <c r="AC659" s="9"/>
      <c r="AD659" s="9" t="s">
        <v>6921</v>
      </c>
      <c r="AE659" s="9" t="s">
        <v>271</v>
      </c>
      <c r="AF659" s="9" t="s">
        <v>6922</v>
      </c>
      <c r="AG659" s="37"/>
      <c r="AH659" s="37"/>
      <c r="AI659" s="9"/>
      <c r="AJ659" s="9"/>
      <c r="AK659" s="9"/>
      <c r="AL659" s="9"/>
      <c r="AM659" s="9" t="s">
        <v>2652</v>
      </c>
      <c r="AN659" s="9"/>
      <c r="AO659" s="9" t="s">
        <v>2653</v>
      </c>
      <c r="AP659" s="9"/>
      <c r="AQ659" s="9"/>
      <c r="AR659" s="9"/>
      <c r="AS659" s="9"/>
      <c r="AT659" s="9"/>
      <c r="AU659" s="9"/>
      <c r="AV659" s="9"/>
      <c r="AW659" s="9"/>
      <c r="AX659" s="9"/>
      <c r="AY659" s="9"/>
      <c r="AZ659" s="9"/>
      <c r="BA659" s="9"/>
      <c r="BB659" s="9"/>
      <c r="BC659" s="9"/>
      <c r="BD659" s="9"/>
    </row>
    <row r="660" ht="15.75" customHeight="1">
      <c r="A660" s="9" t="s">
        <v>80</v>
      </c>
      <c r="B660" s="9" t="s">
        <v>81</v>
      </c>
      <c r="C660" s="9"/>
      <c r="D660" s="9"/>
      <c r="E660" s="9"/>
      <c r="F660" s="9"/>
      <c r="G660" s="9"/>
      <c r="H660" s="9"/>
      <c r="I660" s="9"/>
      <c r="J660" s="9"/>
      <c r="K660" s="9"/>
      <c r="L660" s="9"/>
      <c r="M660" s="9"/>
      <c r="N660" s="9"/>
      <c r="O660" s="9"/>
      <c r="P660" s="9"/>
      <c r="Q660" s="9"/>
      <c r="R660" s="9"/>
      <c r="S660" s="9" t="s">
        <v>6924</v>
      </c>
      <c r="T660" s="9"/>
      <c r="U660" s="9" t="s">
        <v>85</v>
      </c>
      <c r="V660" s="9" t="s">
        <v>6925</v>
      </c>
      <c r="W660" s="9" t="s">
        <v>87</v>
      </c>
      <c r="X660" s="9" t="s">
        <v>6926</v>
      </c>
      <c r="Y660" s="9"/>
      <c r="Z660" s="9"/>
      <c r="AA660" s="9" t="s">
        <v>6927</v>
      </c>
      <c r="AB660" s="9"/>
      <c r="AC660" s="9"/>
      <c r="AD660" s="9" t="s">
        <v>6928</v>
      </c>
      <c r="AE660" s="9" t="s">
        <v>80</v>
      </c>
      <c r="AF660" s="9" t="s">
        <v>6929</v>
      </c>
      <c r="AG660" s="37"/>
      <c r="AH660" s="37"/>
      <c r="AI660" s="9"/>
      <c r="AJ660" s="9"/>
      <c r="AK660" s="9"/>
      <c r="AL660" s="9"/>
      <c r="AM660" s="9" t="s">
        <v>2652</v>
      </c>
      <c r="AN660" s="9"/>
      <c r="AO660" s="9" t="s">
        <v>2653</v>
      </c>
      <c r="AP660" s="9"/>
      <c r="AQ660" s="9"/>
      <c r="AR660" s="9"/>
      <c r="AS660" s="9"/>
      <c r="AT660" s="9"/>
      <c r="AU660" s="9"/>
      <c r="AV660" s="9"/>
      <c r="AW660" s="9"/>
      <c r="AX660" s="9"/>
      <c r="AY660" s="9"/>
      <c r="AZ660" s="9"/>
      <c r="BA660" s="9"/>
      <c r="BB660" s="9"/>
      <c r="BC660" s="9"/>
      <c r="BD660" s="9"/>
    </row>
    <row r="661" ht="15.75" customHeight="1">
      <c r="A661" s="9" t="s">
        <v>261</v>
      </c>
      <c r="B661" s="9" t="s">
        <v>81</v>
      </c>
      <c r="C661" s="9"/>
      <c r="D661" s="9" t="s">
        <v>207</v>
      </c>
      <c r="E661" s="9" t="s">
        <v>82</v>
      </c>
      <c r="F661" s="9" t="s">
        <v>169</v>
      </c>
      <c r="G661" s="9"/>
      <c r="H661" s="9"/>
      <c r="I661" s="9"/>
      <c r="J661" s="9"/>
      <c r="K661" s="9"/>
      <c r="L661" s="9"/>
      <c r="M661" s="9"/>
      <c r="N661" s="9"/>
      <c r="O661" s="9"/>
      <c r="P661" s="9"/>
      <c r="Q661" s="9"/>
      <c r="R661" s="9"/>
      <c r="S661" s="9" t="s">
        <v>262</v>
      </c>
      <c r="T661" s="9"/>
      <c r="U661" s="9" t="s">
        <v>2795</v>
      </c>
      <c r="V661" s="9" t="s">
        <v>6932</v>
      </c>
      <c r="W661" s="9" t="s">
        <v>87</v>
      </c>
      <c r="X661" s="9" t="s">
        <v>6935</v>
      </c>
      <c r="Y661" s="9" t="s">
        <v>6937</v>
      </c>
      <c r="Z661" s="9" t="s">
        <v>5102</v>
      </c>
      <c r="AA661" s="9" t="s">
        <v>759</v>
      </c>
      <c r="AB661" s="9" t="s">
        <v>6938</v>
      </c>
      <c r="AC661" s="9"/>
      <c r="AD661" s="9" t="s">
        <v>761</v>
      </c>
      <c r="AE661" s="9" t="s">
        <v>261</v>
      </c>
      <c r="AF661" s="9" t="s">
        <v>762</v>
      </c>
      <c r="AG661" s="37"/>
      <c r="AH661" s="37"/>
      <c r="AI661" s="9" t="s">
        <v>145</v>
      </c>
      <c r="AJ661" s="9"/>
      <c r="AK661" s="9" t="s">
        <v>146</v>
      </c>
      <c r="AL661" s="9"/>
      <c r="AM661" s="9" t="s">
        <v>98</v>
      </c>
      <c r="AN661" s="9"/>
      <c r="AO661" s="9"/>
      <c r="AP661" s="9"/>
      <c r="AQ661" s="9"/>
      <c r="AR661" s="9"/>
      <c r="AS661" s="9"/>
      <c r="AT661" s="9"/>
      <c r="AU661" s="9"/>
      <c r="AV661" s="9"/>
      <c r="AW661" s="9"/>
      <c r="AX661" s="9"/>
      <c r="AY661" s="9"/>
      <c r="AZ661" s="9"/>
      <c r="BA661" s="9"/>
      <c r="BB661" s="9"/>
      <c r="BC661" s="9"/>
      <c r="BD661" s="9"/>
    </row>
    <row r="662" ht="15.75" customHeight="1">
      <c r="A662" s="9" t="s">
        <v>261</v>
      </c>
      <c r="B662" s="9" t="s">
        <v>81</v>
      </c>
      <c r="C662" s="9"/>
      <c r="D662" s="9"/>
      <c r="E662" s="9"/>
      <c r="F662" s="9"/>
      <c r="G662" s="9"/>
      <c r="H662" s="9"/>
      <c r="I662" s="9"/>
      <c r="J662" s="9"/>
      <c r="K662" s="9"/>
      <c r="L662" s="9"/>
      <c r="M662" s="9"/>
      <c r="N662" s="9"/>
      <c r="O662" s="9"/>
      <c r="P662" s="9"/>
      <c r="Q662" s="9"/>
      <c r="R662" s="9"/>
      <c r="S662" s="9" t="s">
        <v>6941</v>
      </c>
      <c r="T662" s="9"/>
      <c r="U662" s="9"/>
      <c r="V662" s="9" t="s">
        <v>6943</v>
      </c>
      <c r="W662" s="9"/>
      <c r="X662" s="9"/>
      <c r="Y662" s="9"/>
      <c r="Z662" s="9"/>
      <c r="AA662" s="9"/>
      <c r="AB662" s="9"/>
      <c r="AC662" s="9"/>
      <c r="AD662" s="9" t="s">
        <v>269</v>
      </c>
      <c r="AE662" s="9" t="s">
        <v>261</v>
      </c>
      <c r="AF662" s="37"/>
      <c r="AG662" s="37"/>
      <c r="AH662" s="37"/>
      <c r="AI662" s="9"/>
      <c r="AJ662" s="9"/>
      <c r="AK662" s="9"/>
      <c r="AL662" s="9"/>
      <c r="AM662" s="9" t="s">
        <v>2631</v>
      </c>
      <c r="AN662" s="9"/>
      <c r="AO662" s="9" t="s">
        <v>2633</v>
      </c>
      <c r="AP662" s="9"/>
      <c r="AQ662" s="9"/>
      <c r="AR662" s="9" t="s">
        <v>2942</v>
      </c>
      <c r="AS662" s="9"/>
      <c r="AT662" s="9"/>
      <c r="AU662" s="9"/>
      <c r="AV662" s="9"/>
      <c r="AW662" s="9"/>
      <c r="AX662" s="9"/>
      <c r="AY662" s="9"/>
      <c r="AZ662" s="9"/>
      <c r="BA662" s="9"/>
      <c r="BB662" s="9"/>
      <c r="BC662" s="9"/>
      <c r="BD662" s="9"/>
    </row>
    <row r="663" ht="15.75" customHeight="1">
      <c r="A663" s="9" t="s">
        <v>252</v>
      </c>
      <c r="B663" s="9" t="s">
        <v>81</v>
      </c>
      <c r="C663" s="9"/>
      <c r="D663" s="9"/>
      <c r="E663" s="9"/>
      <c r="F663" s="9"/>
      <c r="G663" s="9"/>
      <c r="H663" s="9"/>
      <c r="I663" s="9"/>
      <c r="J663" s="9"/>
      <c r="K663" s="9"/>
      <c r="L663" s="9"/>
      <c r="M663" s="9"/>
      <c r="N663" s="9"/>
      <c r="O663" s="9"/>
      <c r="P663" s="9"/>
      <c r="Q663" s="9"/>
      <c r="R663" s="9"/>
      <c r="S663" s="9"/>
      <c r="T663" s="9"/>
      <c r="U663" s="9"/>
      <c r="V663" s="9" t="s">
        <v>6945</v>
      </c>
      <c r="W663" s="9" t="s">
        <v>560</v>
      </c>
      <c r="X663" s="9" t="s">
        <v>6946</v>
      </c>
      <c r="Y663" s="9"/>
      <c r="Z663" s="9"/>
      <c r="AA663" s="9" t="s">
        <v>6947</v>
      </c>
      <c r="AB663" s="9"/>
      <c r="AC663" s="9"/>
      <c r="AD663" s="9" t="s">
        <v>6949</v>
      </c>
      <c r="AE663" s="9" t="s">
        <v>252</v>
      </c>
      <c r="AF663" s="9" t="s">
        <v>6950</v>
      </c>
      <c r="AG663" s="37"/>
      <c r="AH663" s="37"/>
      <c r="AI663" s="9"/>
      <c r="AJ663" s="9"/>
      <c r="AK663" s="9"/>
      <c r="AL663" s="9"/>
      <c r="AM663" s="9" t="s">
        <v>2631</v>
      </c>
      <c r="AN663" s="9"/>
      <c r="AO663" s="9" t="s">
        <v>2633</v>
      </c>
      <c r="AP663" s="9"/>
      <c r="AQ663" s="9"/>
      <c r="AR663" s="9" t="s">
        <v>6951</v>
      </c>
      <c r="AS663" s="9"/>
      <c r="AT663" s="9"/>
      <c r="AU663" s="9"/>
      <c r="AV663" s="9"/>
      <c r="AW663" s="9"/>
      <c r="AX663" s="9"/>
      <c r="AY663" s="9"/>
      <c r="AZ663" s="9"/>
      <c r="BA663" s="9"/>
      <c r="BB663" s="9"/>
      <c r="BC663" s="9"/>
      <c r="BD663" s="9"/>
    </row>
    <row r="664" ht="15.75" customHeight="1">
      <c r="A664" s="9" t="s">
        <v>261</v>
      </c>
      <c r="B664" s="9" t="s">
        <v>81</v>
      </c>
      <c r="C664" s="9"/>
      <c r="D664" s="9"/>
      <c r="E664" s="9"/>
      <c r="F664" s="9"/>
      <c r="G664" s="9"/>
      <c r="H664" s="9"/>
      <c r="I664" s="9"/>
      <c r="J664" s="9"/>
      <c r="K664" s="9"/>
      <c r="L664" s="9"/>
      <c r="M664" s="9"/>
      <c r="N664" s="9"/>
      <c r="O664" s="9"/>
      <c r="P664" s="9"/>
      <c r="Q664" s="9"/>
      <c r="R664" s="9"/>
      <c r="S664" s="9" t="s">
        <v>6953</v>
      </c>
      <c r="T664" s="9"/>
      <c r="U664" s="9" t="s">
        <v>115</v>
      </c>
      <c r="V664" s="9" t="s">
        <v>6955</v>
      </c>
      <c r="W664" s="9" t="s">
        <v>87</v>
      </c>
      <c r="X664" s="9" t="s">
        <v>6956</v>
      </c>
      <c r="Y664" s="9"/>
      <c r="Z664" s="9"/>
      <c r="AA664" s="9" t="s">
        <v>6957</v>
      </c>
      <c r="AB664" s="9"/>
      <c r="AC664" s="9"/>
      <c r="AD664" s="9" t="s">
        <v>269</v>
      </c>
      <c r="AE664" s="9" t="s">
        <v>261</v>
      </c>
      <c r="AF664" s="9" t="s">
        <v>270</v>
      </c>
      <c r="AG664" s="37"/>
      <c r="AH664" s="37"/>
      <c r="AI664" s="9"/>
      <c r="AJ664" s="9"/>
      <c r="AK664" s="9"/>
      <c r="AL664" s="9"/>
      <c r="AM664" s="9" t="s">
        <v>2652</v>
      </c>
      <c r="AN664" s="9"/>
      <c r="AO664" s="9" t="s">
        <v>2653</v>
      </c>
      <c r="AP664" s="9"/>
      <c r="AQ664" s="9"/>
      <c r="AR664" s="9"/>
      <c r="AS664" s="9"/>
      <c r="AT664" s="9"/>
      <c r="AU664" s="9"/>
      <c r="AV664" s="9"/>
      <c r="AW664" s="9"/>
      <c r="AX664" s="9"/>
      <c r="AY664" s="9"/>
      <c r="AZ664" s="9"/>
      <c r="BA664" s="9"/>
      <c r="BB664" s="9"/>
      <c r="BC664" s="9"/>
      <c r="BD664" s="9"/>
    </row>
    <row r="665" ht="15.75" customHeight="1">
      <c r="A665" s="9" t="s">
        <v>2542</v>
      </c>
      <c r="B665" s="9" t="s">
        <v>81</v>
      </c>
      <c r="C665" s="9"/>
      <c r="D665" s="9"/>
      <c r="E665" s="9"/>
      <c r="F665" s="9"/>
      <c r="G665" s="9"/>
      <c r="H665" s="9"/>
      <c r="I665" s="9"/>
      <c r="J665" s="9"/>
      <c r="K665" s="9"/>
      <c r="L665" s="9"/>
      <c r="M665" s="9"/>
      <c r="N665" s="9"/>
      <c r="O665" s="9"/>
      <c r="P665" s="9"/>
      <c r="Q665" s="9"/>
      <c r="R665" s="9"/>
      <c r="S665" s="9" t="s">
        <v>6958</v>
      </c>
      <c r="T665" s="9"/>
      <c r="U665" s="9" t="s">
        <v>85</v>
      </c>
      <c r="V665" s="9" t="s">
        <v>6959</v>
      </c>
      <c r="W665" s="9" t="s">
        <v>2649</v>
      </c>
      <c r="X665" s="9" t="s">
        <v>6960</v>
      </c>
      <c r="Y665" s="9"/>
      <c r="Z665" s="9" t="s">
        <v>6962</v>
      </c>
      <c r="AA665" s="9" t="s">
        <v>6963</v>
      </c>
      <c r="AB665" s="9"/>
      <c r="AC665" s="9"/>
      <c r="AD665" s="9" t="s">
        <v>6567</v>
      </c>
      <c r="AE665" s="9" t="s">
        <v>2542</v>
      </c>
      <c r="AF665" s="9" t="s">
        <v>6965</v>
      </c>
      <c r="AG665" s="37"/>
      <c r="AH665" s="37"/>
      <c r="AI665" s="9"/>
      <c r="AJ665" s="9"/>
      <c r="AK665" s="9"/>
      <c r="AL665" s="9"/>
      <c r="AM665" s="9" t="s">
        <v>2652</v>
      </c>
      <c r="AN665" s="9"/>
      <c r="AO665" s="9" t="s">
        <v>2653</v>
      </c>
      <c r="AP665" s="9"/>
      <c r="AQ665" s="9"/>
      <c r="AR665" s="9"/>
      <c r="AS665" s="9"/>
      <c r="AT665" s="9"/>
      <c r="AU665" s="9"/>
      <c r="AV665" s="9"/>
      <c r="AW665" s="9"/>
      <c r="AX665" s="9"/>
      <c r="AY665" s="9"/>
      <c r="AZ665" s="9"/>
      <c r="BA665" s="9"/>
      <c r="BB665" s="9"/>
      <c r="BC665" s="9"/>
      <c r="BD665" s="9"/>
    </row>
    <row r="666" ht="15.75" customHeight="1">
      <c r="A666" s="9" t="s">
        <v>560</v>
      </c>
      <c r="B666" s="9" t="s">
        <v>81</v>
      </c>
      <c r="C666" s="9"/>
      <c r="D666" s="9"/>
      <c r="E666" s="9"/>
      <c r="F666" s="9" t="s">
        <v>169</v>
      </c>
      <c r="G666" s="9"/>
      <c r="H666" s="9"/>
      <c r="I666" s="9"/>
      <c r="J666" s="9"/>
      <c r="K666" s="9"/>
      <c r="L666" s="9"/>
      <c r="M666" s="9"/>
      <c r="N666" s="9"/>
      <c r="O666" s="9"/>
      <c r="P666" s="9"/>
      <c r="Q666" s="9"/>
      <c r="R666" s="9"/>
      <c r="S666" s="9" t="s">
        <v>6966</v>
      </c>
      <c r="T666" s="9"/>
      <c r="U666" s="9" t="s">
        <v>85</v>
      </c>
      <c r="V666" s="9" t="s">
        <v>6967</v>
      </c>
      <c r="W666" s="9" t="s">
        <v>2649</v>
      </c>
      <c r="X666" s="9" t="s">
        <v>6968</v>
      </c>
      <c r="Y666" s="9" t="s">
        <v>6969</v>
      </c>
      <c r="Z666" s="9" t="s">
        <v>6971</v>
      </c>
      <c r="AA666" s="9" t="s">
        <v>6972</v>
      </c>
      <c r="AB666" s="9"/>
      <c r="AC666" s="9"/>
      <c r="AD666" s="9" t="s">
        <v>567</v>
      </c>
      <c r="AE666" s="9" t="s">
        <v>560</v>
      </c>
      <c r="AF666" s="9" t="s">
        <v>568</v>
      </c>
      <c r="AG666" s="37"/>
      <c r="AH666" s="37"/>
      <c r="AI666" s="9"/>
      <c r="AJ666" s="9"/>
      <c r="AK666" s="9"/>
      <c r="AL666" s="9"/>
      <c r="AM666" s="9" t="s">
        <v>98</v>
      </c>
      <c r="AN666" s="9"/>
      <c r="AO666" s="9" t="s">
        <v>2644</v>
      </c>
      <c r="AP666" s="9"/>
      <c r="AQ666" s="9"/>
      <c r="AR666" s="9"/>
      <c r="AS666" s="9"/>
      <c r="AT666" s="9"/>
      <c r="AU666" s="9"/>
      <c r="AV666" s="9"/>
      <c r="AW666" s="9"/>
      <c r="AX666" s="9"/>
      <c r="AY666" s="9"/>
      <c r="AZ666" s="9"/>
      <c r="BA666" s="9"/>
      <c r="BB666" s="9"/>
      <c r="BC666" s="9"/>
      <c r="BD666" s="9"/>
    </row>
    <row r="667" ht="15.75" customHeight="1">
      <c r="A667" s="9" t="s">
        <v>803</v>
      </c>
      <c r="B667" s="9" t="s">
        <v>81</v>
      </c>
      <c r="C667" s="9"/>
      <c r="D667" s="9"/>
      <c r="E667" s="9"/>
      <c r="F667" s="9"/>
      <c r="G667" s="9"/>
      <c r="H667" s="9"/>
      <c r="I667" s="9"/>
      <c r="J667" s="9"/>
      <c r="K667" s="9"/>
      <c r="L667" s="9"/>
      <c r="M667" s="9"/>
      <c r="N667" s="9"/>
      <c r="O667" s="9"/>
      <c r="P667" s="9"/>
      <c r="Q667" s="9"/>
      <c r="R667" s="9"/>
      <c r="S667" s="9" t="s">
        <v>6973</v>
      </c>
      <c r="T667" s="9"/>
      <c r="U667" s="9" t="s">
        <v>85</v>
      </c>
      <c r="V667" s="9" t="s">
        <v>6974</v>
      </c>
      <c r="W667" s="9" t="s">
        <v>927</v>
      </c>
      <c r="X667" s="9" t="s">
        <v>6975</v>
      </c>
      <c r="Y667" s="9" t="s">
        <v>6977</v>
      </c>
      <c r="Z667" s="9"/>
      <c r="AA667" s="9" t="s">
        <v>6978</v>
      </c>
      <c r="AB667" s="9"/>
      <c r="AC667" s="9"/>
      <c r="AD667" s="9" t="s">
        <v>3487</v>
      </c>
      <c r="AE667" s="9" t="s">
        <v>803</v>
      </c>
      <c r="AF667" s="9" t="s">
        <v>5075</v>
      </c>
      <c r="AG667" s="37"/>
      <c r="AH667" s="37"/>
      <c r="AI667" s="9"/>
      <c r="AJ667" s="9"/>
      <c r="AK667" s="9"/>
      <c r="AL667" s="9"/>
      <c r="AM667" s="9" t="s">
        <v>2652</v>
      </c>
      <c r="AN667" s="9"/>
      <c r="AO667" s="9" t="s">
        <v>2653</v>
      </c>
      <c r="AP667" s="9"/>
      <c r="AQ667" s="9"/>
      <c r="AR667" s="9"/>
      <c r="AS667" s="9"/>
      <c r="AT667" s="9"/>
      <c r="AU667" s="9"/>
      <c r="AV667" s="9"/>
      <c r="AW667" s="9"/>
      <c r="AX667" s="9"/>
      <c r="AY667" s="9"/>
      <c r="AZ667" s="9"/>
      <c r="BA667" s="9"/>
      <c r="BB667" s="9"/>
      <c r="BC667" s="9"/>
      <c r="BD667" s="9"/>
    </row>
    <row r="668" ht="15.75" customHeight="1">
      <c r="A668" s="9" t="s">
        <v>417</v>
      </c>
      <c r="B668" s="9" t="s">
        <v>81</v>
      </c>
      <c r="C668" s="9"/>
      <c r="D668" s="9"/>
      <c r="E668" s="9"/>
      <c r="F668" s="9"/>
      <c r="G668" s="9"/>
      <c r="H668" s="9"/>
      <c r="I668" s="9"/>
      <c r="J668" s="9"/>
      <c r="K668" s="9"/>
      <c r="L668" s="9"/>
      <c r="M668" s="9"/>
      <c r="N668" s="9"/>
      <c r="O668" s="9"/>
      <c r="P668" s="9"/>
      <c r="Q668" s="9"/>
      <c r="R668" s="9"/>
      <c r="S668" s="9" t="s">
        <v>6979</v>
      </c>
      <c r="T668" s="9"/>
      <c r="U668" s="9" t="s">
        <v>85</v>
      </c>
      <c r="V668" s="9" t="s">
        <v>6983</v>
      </c>
      <c r="W668" s="9" t="s">
        <v>87</v>
      </c>
      <c r="X668" s="9" t="s">
        <v>6985</v>
      </c>
      <c r="Y668" s="9" t="s">
        <v>6986</v>
      </c>
      <c r="Z668" s="9"/>
      <c r="AA668" s="9" t="s">
        <v>6987</v>
      </c>
      <c r="AB668" s="9"/>
      <c r="AC668" s="9"/>
      <c r="AD668" s="9" t="s">
        <v>6989</v>
      </c>
      <c r="AE668" s="9" t="s">
        <v>417</v>
      </c>
      <c r="AF668" s="9" t="s">
        <v>6990</v>
      </c>
      <c r="AG668" s="37"/>
      <c r="AH668" s="37"/>
      <c r="AI668" s="9"/>
      <c r="AJ668" s="9"/>
      <c r="AK668" s="9"/>
      <c r="AL668" s="9"/>
      <c r="AM668" s="9" t="s">
        <v>2652</v>
      </c>
      <c r="AN668" s="9"/>
      <c r="AO668" s="9" t="s">
        <v>2653</v>
      </c>
      <c r="AP668" s="9"/>
      <c r="AQ668" s="9"/>
      <c r="AR668" s="9"/>
      <c r="AS668" s="9"/>
      <c r="AT668" s="9"/>
      <c r="AU668" s="9"/>
      <c r="AV668" s="9"/>
      <c r="AW668" s="9"/>
      <c r="AX668" s="9"/>
      <c r="AY668" s="9"/>
      <c r="AZ668" s="9"/>
      <c r="BA668" s="9"/>
      <c r="BB668" s="9"/>
      <c r="BC668" s="9"/>
      <c r="BD668" s="9"/>
    </row>
    <row r="669" ht="15.75" customHeight="1">
      <c r="A669" s="9" t="s">
        <v>417</v>
      </c>
      <c r="B669" s="9" t="s">
        <v>81</v>
      </c>
      <c r="C669" s="9"/>
      <c r="D669" s="9"/>
      <c r="E669" s="9"/>
      <c r="F669" s="9"/>
      <c r="G669" s="9"/>
      <c r="H669" s="9"/>
      <c r="I669" s="9"/>
      <c r="J669" s="9"/>
      <c r="K669" s="9"/>
      <c r="L669" s="9"/>
      <c r="M669" s="9"/>
      <c r="N669" s="9"/>
      <c r="O669" s="9"/>
      <c r="P669" s="9"/>
      <c r="Q669" s="9"/>
      <c r="R669" s="9"/>
      <c r="S669" s="9" t="s">
        <v>6991</v>
      </c>
      <c r="T669" s="9"/>
      <c r="U669" s="9" t="s">
        <v>85</v>
      </c>
      <c r="V669" s="9" t="s">
        <v>6992</v>
      </c>
      <c r="W669" s="9" t="s">
        <v>87</v>
      </c>
      <c r="X669" s="9"/>
      <c r="Y669" s="9" t="s">
        <v>6994</v>
      </c>
      <c r="Z669" s="9"/>
      <c r="AA669" s="9" t="s">
        <v>6996</v>
      </c>
      <c r="AB669" s="9"/>
      <c r="AC669" s="9"/>
      <c r="AD669" s="9" t="s">
        <v>6989</v>
      </c>
      <c r="AE669" s="9" t="s">
        <v>417</v>
      </c>
      <c r="AF669" s="9" t="s">
        <v>6990</v>
      </c>
      <c r="AG669" s="37"/>
      <c r="AH669" s="37"/>
      <c r="AI669" s="9"/>
      <c r="AJ669" s="9"/>
      <c r="AK669" s="9"/>
      <c r="AL669" s="9"/>
      <c r="AM669" s="9" t="s">
        <v>2652</v>
      </c>
      <c r="AN669" s="9"/>
      <c r="AO669" s="9" t="s">
        <v>2653</v>
      </c>
      <c r="AP669" s="9"/>
      <c r="AQ669" s="9"/>
      <c r="AR669" s="9"/>
      <c r="AS669" s="9"/>
      <c r="AT669" s="9"/>
      <c r="AU669" s="9"/>
      <c r="AV669" s="9"/>
      <c r="AW669" s="9"/>
      <c r="AX669" s="9"/>
      <c r="AY669" s="9"/>
      <c r="AZ669" s="9"/>
      <c r="BA669" s="9"/>
      <c r="BB669" s="9"/>
      <c r="BC669" s="9"/>
      <c r="BD669" s="9"/>
    </row>
    <row r="670" ht="15.75" customHeight="1">
      <c r="A670" s="9" t="s">
        <v>252</v>
      </c>
      <c r="B670" s="9" t="s">
        <v>81</v>
      </c>
      <c r="C670" s="9"/>
      <c r="D670" s="9"/>
      <c r="E670" s="9"/>
      <c r="F670" s="9"/>
      <c r="G670" s="9"/>
      <c r="H670" s="9"/>
      <c r="I670" s="9"/>
      <c r="J670" s="9"/>
      <c r="K670" s="9"/>
      <c r="L670" s="9"/>
      <c r="M670" s="9"/>
      <c r="N670" s="9"/>
      <c r="O670" s="9"/>
      <c r="P670" s="9"/>
      <c r="Q670" s="9"/>
      <c r="R670" s="9"/>
      <c r="S670" s="9" t="s">
        <v>6999</v>
      </c>
      <c r="T670" s="9"/>
      <c r="U670" s="9" t="s">
        <v>85</v>
      </c>
      <c r="V670" s="9" t="s">
        <v>7000</v>
      </c>
      <c r="W670" s="9" t="s">
        <v>2649</v>
      </c>
      <c r="X670" s="9" t="s">
        <v>7001</v>
      </c>
      <c r="Y670" s="9"/>
      <c r="Z670" s="9"/>
      <c r="AA670" s="9" t="s">
        <v>7003</v>
      </c>
      <c r="AB670" s="9"/>
      <c r="AC670" s="9"/>
      <c r="AD670" s="9" t="s">
        <v>602</v>
      </c>
      <c r="AE670" s="9" t="s">
        <v>252</v>
      </c>
      <c r="AF670" s="9" t="s">
        <v>3361</v>
      </c>
      <c r="AG670" s="37"/>
      <c r="AH670" s="37"/>
      <c r="AI670" s="9"/>
      <c r="AJ670" s="9"/>
      <c r="AK670" s="9"/>
      <c r="AL670" s="9"/>
      <c r="AM670" s="9" t="s">
        <v>2652</v>
      </c>
      <c r="AN670" s="9"/>
      <c r="AO670" s="9" t="s">
        <v>2653</v>
      </c>
      <c r="AP670" s="9"/>
      <c r="AQ670" s="9"/>
      <c r="AR670" s="9"/>
      <c r="AS670" s="9"/>
      <c r="AT670" s="9"/>
      <c r="AU670" s="9"/>
      <c r="AV670" s="9"/>
      <c r="AW670" s="9"/>
      <c r="AX670" s="9"/>
      <c r="AY670" s="9"/>
      <c r="AZ670" s="9"/>
      <c r="BA670" s="9"/>
      <c r="BB670" s="9"/>
      <c r="BC670" s="9"/>
      <c r="BD670" s="9"/>
    </row>
    <row r="671" ht="15.75" customHeight="1">
      <c r="A671" s="9" t="s">
        <v>1131</v>
      </c>
      <c r="B671" s="9" t="s">
        <v>81</v>
      </c>
      <c r="C671" s="9"/>
      <c r="D671" s="9"/>
      <c r="E671" s="9"/>
      <c r="F671" s="9"/>
      <c r="G671" s="9"/>
      <c r="H671" s="9"/>
      <c r="I671" s="9"/>
      <c r="J671" s="9"/>
      <c r="K671" s="9"/>
      <c r="L671" s="9"/>
      <c r="M671" s="9"/>
      <c r="N671" s="9"/>
      <c r="O671" s="9"/>
      <c r="P671" s="9"/>
      <c r="Q671" s="9"/>
      <c r="R671" s="9"/>
      <c r="S671" s="9" t="s">
        <v>7005</v>
      </c>
      <c r="T671" s="9"/>
      <c r="U671" s="9" t="s">
        <v>85</v>
      </c>
      <c r="V671" s="9" t="s">
        <v>7006</v>
      </c>
      <c r="W671" s="9" t="s">
        <v>2649</v>
      </c>
      <c r="X671" s="9" t="s">
        <v>7009</v>
      </c>
      <c r="Y671" s="9"/>
      <c r="Z671" s="9" t="s">
        <v>7011</v>
      </c>
      <c r="AA671" s="9" t="s">
        <v>7012</v>
      </c>
      <c r="AB671" s="9"/>
      <c r="AC671" s="9"/>
      <c r="AD671" s="9" t="s">
        <v>7013</v>
      </c>
      <c r="AE671" s="9" t="s">
        <v>1131</v>
      </c>
      <c r="AF671" s="9" t="s">
        <v>7014</v>
      </c>
      <c r="AG671" s="37"/>
      <c r="AH671" s="37"/>
      <c r="AI671" s="9"/>
      <c r="AJ671" s="9"/>
      <c r="AK671" s="9"/>
      <c r="AL671" s="9"/>
      <c r="AM671" s="9" t="s">
        <v>2652</v>
      </c>
      <c r="AN671" s="9"/>
      <c r="AO671" s="9" t="s">
        <v>2653</v>
      </c>
      <c r="AP671" s="9"/>
      <c r="AQ671" s="9"/>
      <c r="AR671" s="9"/>
      <c r="AS671" s="9"/>
      <c r="AT671" s="9"/>
      <c r="AU671" s="9"/>
      <c r="AV671" s="9"/>
      <c r="AW671" s="9"/>
      <c r="AX671" s="9"/>
      <c r="AY671" s="9"/>
      <c r="AZ671" s="9"/>
      <c r="BA671" s="9"/>
      <c r="BB671" s="9"/>
      <c r="BC671" s="9"/>
      <c r="BD671" s="9"/>
    </row>
    <row r="672" ht="15.75" customHeight="1">
      <c r="A672" s="9" t="s">
        <v>252</v>
      </c>
      <c r="B672" s="9" t="s">
        <v>81</v>
      </c>
      <c r="C672" s="9"/>
      <c r="D672" s="9"/>
      <c r="E672" s="9"/>
      <c r="F672" s="9"/>
      <c r="G672" s="9"/>
      <c r="H672" s="9"/>
      <c r="I672" s="9"/>
      <c r="J672" s="9"/>
      <c r="K672" s="9"/>
      <c r="L672" s="9"/>
      <c r="M672" s="9"/>
      <c r="N672" s="9"/>
      <c r="O672" s="9"/>
      <c r="P672" s="9"/>
      <c r="Q672" s="9"/>
      <c r="R672" s="9"/>
      <c r="S672" s="9" t="s">
        <v>7018</v>
      </c>
      <c r="T672" s="9"/>
      <c r="U672" s="9" t="s">
        <v>85</v>
      </c>
      <c r="V672" s="9" t="s">
        <v>7019</v>
      </c>
      <c r="W672" s="9" t="s">
        <v>2649</v>
      </c>
      <c r="X672" s="9" t="s">
        <v>7020</v>
      </c>
      <c r="Y672" s="9"/>
      <c r="Z672" s="9"/>
      <c r="AA672" s="9" t="s">
        <v>7021</v>
      </c>
      <c r="AB672" s="9"/>
      <c r="AC672" s="9"/>
      <c r="AD672" s="9" t="s">
        <v>7022</v>
      </c>
      <c r="AE672" s="9" t="s">
        <v>252</v>
      </c>
      <c r="AF672" s="9" t="s">
        <v>7023</v>
      </c>
      <c r="AG672" s="37"/>
      <c r="AH672" s="37"/>
      <c r="AI672" s="9"/>
      <c r="AJ672" s="9"/>
      <c r="AK672" s="9"/>
      <c r="AL672" s="9"/>
      <c r="AM672" s="9" t="s">
        <v>2652</v>
      </c>
      <c r="AN672" s="9"/>
      <c r="AO672" s="9" t="s">
        <v>2653</v>
      </c>
      <c r="AP672" s="9"/>
      <c r="AQ672" s="9"/>
      <c r="AR672" s="9"/>
      <c r="AS672" s="9"/>
      <c r="AT672" s="9"/>
      <c r="AU672" s="9"/>
      <c r="AV672" s="9"/>
      <c r="AW672" s="9"/>
      <c r="AX672" s="9"/>
      <c r="AY672" s="9"/>
      <c r="AZ672" s="9"/>
      <c r="BA672" s="9"/>
      <c r="BB672" s="9"/>
      <c r="BC672" s="9"/>
      <c r="BD672" s="9"/>
    </row>
    <row r="673" ht="15.75" customHeight="1">
      <c r="A673" s="9"/>
      <c r="B673" s="9" t="s">
        <v>81</v>
      </c>
      <c r="C673" s="9"/>
      <c r="D673" s="9"/>
      <c r="E673" s="9"/>
      <c r="F673" s="9"/>
      <c r="G673" s="9"/>
      <c r="H673" s="9"/>
      <c r="I673" s="9"/>
      <c r="J673" s="9"/>
      <c r="K673" s="9"/>
      <c r="L673" s="9"/>
      <c r="M673" s="9"/>
      <c r="N673" s="9"/>
      <c r="O673" s="9"/>
      <c r="P673" s="9"/>
      <c r="Q673" s="9"/>
      <c r="R673" s="9"/>
      <c r="S673" s="9"/>
      <c r="T673" s="9"/>
      <c r="U673" s="9"/>
      <c r="V673" s="9" t="s">
        <v>7025</v>
      </c>
      <c r="W673" s="9" t="s">
        <v>7026</v>
      </c>
      <c r="X673" s="9"/>
      <c r="Y673" s="9"/>
      <c r="Z673" s="9"/>
      <c r="AA673" s="9"/>
      <c r="AB673" s="9"/>
      <c r="AC673" s="9"/>
      <c r="AD673" s="9"/>
      <c r="AE673" s="9"/>
      <c r="AF673" s="37"/>
      <c r="AG673" s="37"/>
      <c r="AH673" s="37"/>
      <c r="AI673" s="9"/>
      <c r="AJ673" s="9"/>
      <c r="AK673" s="9"/>
      <c r="AL673" s="9"/>
      <c r="AM673" s="9" t="s">
        <v>2631</v>
      </c>
      <c r="AN673" s="9"/>
      <c r="AO673" s="9" t="s">
        <v>2633</v>
      </c>
      <c r="AP673" s="9"/>
      <c r="AQ673" s="9"/>
      <c r="AR673" s="9" t="s">
        <v>6465</v>
      </c>
      <c r="AS673" s="9"/>
      <c r="AT673" s="9"/>
      <c r="AU673" s="9"/>
      <c r="AV673" s="9"/>
      <c r="AW673" s="9"/>
      <c r="AX673" s="9"/>
      <c r="AY673" s="9"/>
      <c r="AZ673" s="9"/>
      <c r="BA673" s="9"/>
      <c r="BB673" s="9"/>
      <c r="BC673" s="9"/>
      <c r="BD673" s="9"/>
    </row>
    <row r="674" ht="15.75" customHeight="1">
      <c r="A674" s="9" t="s">
        <v>80</v>
      </c>
      <c r="B674" s="9" t="s">
        <v>81</v>
      </c>
      <c r="C674" s="9"/>
      <c r="D674" s="9"/>
      <c r="E674" s="9"/>
      <c r="F674" s="9"/>
      <c r="G674" s="9"/>
      <c r="H674" s="9"/>
      <c r="I674" s="9"/>
      <c r="J674" s="9"/>
      <c r="K674" s="9"/>
      <c r="L674" s="9"/>
      <c r="M674" s="9"/>
      <c r="N674" s="9"/>
      <c r="O674" s="9"/>
      <c r="P674" s="9"/>
      <c r="Q674" s="9"/>
      <c r="R674" s="9"/>
      <c r="S674" s="9" t="s">
        <v>7029</v>
      </c>
      <c r="T674" s="9"/>
      <c r="U674" s="9" t="s">
        <v>85</v>
      </c>
      <c r="V674" s="9" t="s">
        <v>7031</v>
      </c>
      <c r="W674" s="9" t="s">
        <v>2649</v>
      </c>
      <c r="X674" s="9" t="s">
        <v>7032</v>
      </c>
      <c r="Y674" s="9" t="s">
        <v>7033</v>
      </c>
      <c r="Z674" s="9" t="s">
        <v>7034</v>
      </c>
      <c r="AA674" s="9" t="s">
        <v>7035</v>
      </c>
      <c r="AB674" s="9"/>
      <c r="AC674" s="9"/>
      <c r="AD674" s="9" t="s">
        <v>451</v>
      </c>
      <c r="AE674" s="9" t="s">
        <v>80</v>
      </c>
      <c r="AF674" s="9" t="s">
        <v>7036</v>
      </c>
      <c r="AG674" s="37"/>
      <c r="AH674" s="37"/>
      <c r="AI674" s="9"/>
      <c r="AJ674" s="9"/>
      <c r="AK674" s="9"/>
      <c r="AL674" s="9"/>
      <c r="AM674" s="9" t="s">
        <v>2652</v>
      </c>
      <c r="AN674" s="9"/>
      <c r="AO674" s="9" t="s">
        <v>2653</v>
      </c>
      <c r="AP674" s="9"/>
      <c r="AQ674" s="9"/>
      <c r="AR674" s="9"/>
      <c r="AS674" s="9"/>
      <c r="AT674" s="9"/>
      <c r="AU674" s="9"/>
      <c r="AV674" s="9"/>
      <c r="AW674" s="9"/>
      <c r="AX674" s="9"/>
      <c r="AY674" s="9"/>
      <c r="AZ674" s="9"/>
      <c r="BA674" s="9"/>
      <c r="BB674" s="9"/>
      <c r="BC674" s="9"/>
      <c r="BD674" s="9"/>
    </row>
    <row r="675" ht="15.75" customHeight="1">
      <c r="A675" s="9" t="s">
        <v>280</v>
      </c>
      <c r="B675" s="9" t="s">
        <v>81</v>
      </c>
      <c r="C675" s="9"/>
      <c r="D675" s="9"/>
      <c r="E675" s="9"/>
      <c r="F675" s="9"/>
      <c r="G675" s="9"/>
      <c r="H675" s="9"/>
      <c r="I675" s="9"/>
      <c r="J675" s="9"/>
      <c r="K675" s="9"/>
      <c r="L675" s="9"/>
      <c r="M675" s="9"/>
      <c r="N675" s="9"/>
      <c r="O675" s="9"/>
      <c r="P675" s="9"/>
      <c r="Q675" s="9"/>
      <c r="R675" s="9"/>
      <c r="S675" s="9"/>
      <c r="T675" s="9"/>
      <c r="U675" s="9" t="s">
        <v>85</v>
      </c>
      <c r="V675" s="9" t="s">
        <v>5837</v>
      </c>
      <c r="W675" s="9" t="s">
        <v>2931</v>
      </c>
      <c r="X675" s="9"/>
      <c r="Y675" s="9"/>
      <c r="Z675" s="9"/>
      <c r="AA675" s="9" t="s">
        <v>7038</v>
      </c>
      <c r="AB675" s="9" t="s">
        <v>7039</v>
      </c>
      <c r="AC675" s="9"/>
      <c r="AD675" s="9" t="s">
        <v>5444</v>
      </c>
      <c r="AE675" s="9" t="s">
        <v>280</v>
      </c>
      <c r="AF675" s="9" t="s">
        <v>5447</v>
      </c>
      <c r="AG675" s="37"/>
      <c r="AH675" s="37"/>
      <c r="AI675" s="9"/>
      <c r="AJ675" s="9"/>
      <c r="AK675" s="9"/>
      <c r="AL675" s="9"/>
      <c r="AM675" s="9" t="s">
        <v>2631</v>
      </c>
      <c r="AN675" s="9"/>
      <c r="AO675" s="9" t="s">
        <v>2633</v>
      </c>
      <c r="AP675" s="9"/>
      <c r="AQ675" s="9"/>
      <c r="AR675" s="9" t="s">
        <v>2942</v>
      </c>
      <c r="AS675" s="9"/>
      <c r="AT675" s="9"/>
      <c r="AU675" s="9"/>
      <c r="AV675" s="9"/>
      <c r="AW675" s="9"/>
      <c r="AX675" s="9"/>
      <c r="AY675" s="9"/>
      <c r="AZ675" s="9"/>
      <c r="BA675" s="9"/>
      <c r="BB675" s="9"/>
      <c r="BC675" s="9"/>
      <c r="BD675" s="9"/>
    </row>
    <row r="676" ht="15.75" customHeight="1">
      <c r="A676" s="9" t="s">
        <v>569</v>
      </c>
      <c r="B676" s="9" t="s">
        <v>81</v>
      </c>
      <c r="C676" s="9"/>
      <c r="D676" s="9"/>
      <c r="E676" s="9"/>
      <c r="F676" s="9"/>
      <c r="G676" s="9"/>
      <c r="H676" s="9"/>
      <c r="I676" s="9"/>
      <c r="J676" s="9"/>
      <c r="K676" s="9"/>
      <c r="L676" s="9"/>
      <c r="M676" s="9"/>
      <c r="N676" s="9"/>
      <c r="O676" s="9"/>
      <c r="P676" s="9"/>
      <c r="Q676" s="9"/>
      <c r="R676" s="9"/>
      <c r="S676" s="9" t="s">
        <v>7042</v>
      </c>
      <c r="T676" s="9"/>
      <c r="U676" s="9" t="s">
        <v>85</v>
      </c>
      <c r="V676" s="9" t="s">
        <v>7044</v>
      </c>
      <c r="W676" s="9" t="s">
        <v>2649</v>
      </c>
      <c r="X676" s="9" t="s">
        <v>7045</v>
      </c>
      <c r="Y676" s="9" t="s">
        <v>7046</v>
      </c>
      <c r="Z676" s="9" t="s">
        <v>7047</v>
      </c>
      <c r="AA676" s="9" t="s">
        <v>7048</v>
      </c>
      <c r="AB676" s="9" t="s">
        <v>7049</v>
      </c>
      <c r="AC676" s="9"/>
      <c r="AD676" s="9" t="s">
        <v>832</v>
      </c>
      <c r="AE676" s="9" t="s">
        <v>569</v>
      </c>
      <c r="AF676" s="9" t="s">
        <v>1190</v>
      </c>
      <c r="AG676" s="37"/>
      <c r="AH676" s="37"/>
      <c r="AI676" s="9"/>
      <c r="AJ676" s="9"/>
      <c r="AK676" s="9"/>
      <c r="AL676" s="9"/>
      <c r="AM676" s="9" t="s">
        <v>2652</v>
      </c>
      <c r="AN676" s="9"/>
      <c r="AO676" s="9" t="s">
        <v>2653</v>
      </c>
      <c r="AP676" s="9"/>
      <c r="AQ676" s="9"/>
      <c r="AR676" s="9"/>
      <c r="AS676" s="9"/>
      <c r="AT676" s="9"/>
      <c r="AU676" s="9"/>
      <c r="AV676" s="9"/>
      <c r="AW676" s="9"/>
      <c r="AX676" s="9"/>
      <c r="AY676" s="9"/>
      <c r="AZ676" s="9"/>
      <c r="BA676" s="9"/>
      <c r="BB676" s="9"/>
      <c r="BC676" s="9"/>
      <c r="BD676" s="9"/>
    </row>
    <row r="677" ht="15.75" customHeight="1">
      <c r="A677" s="9" t="s">
        <v>217</v>
      </c>
      <c r="B677" s="9" t="s">
        <v>81</v>
      </c>
      <c r="C677" s="9"/>
      <c r="D677" s="9"/>
      <c r="E677" s="9"/>
      <c r="F677" s="9"/>
      <c r="G677" s="9"/>
      <c r="H677" s="9"/>
      <c r="I677" s="9"/>
      <c r="J677" s="9"/>
      <c r="K677" s="9"/>
      <c r="L677" s="9"/>
      <c r="M677" s="9"/>
      <c r="N677" s="9"/>
      <c r="O677" s="9"/>
      <c r="P677" s="9"/>
      <c r="Q677" s="9"/>
      <c r="R677" s="9"/>
      <c r="S677" s="9" t="s">
        <v>7052</v>
      </c>
      <c r="T677" s="9"/>
      <c r="U677" s="9" t="s">
        <v>85</v>
      </c>
      <c r="V677" s="9" t="s">
        <v>7053</v>
      </c>
      <c r="W677" s="9" t="s">
        <v>87</v>
      </c>
      <c r="X677" s="9" t="s">
        <v>7054</v>
      </c>
      <c r="Y677" s="9"/>
      <c r="Z677" s="9" t="s">
        <v>7055</v>
      </c>
      <c r="AA677" s="9" t="s">
        <v>7056</v>
      </c>
      <c r="AB677" s="9"/>
      <c r="AC677" s="9"/>
      <c r="AD677" s="9" t="s">
        <v>659</v>
      </c>
      <c r="AE677" s="9" t="s">
        <v>217</v>
      </c>
      <c r="AF677" s="9" t="s">
        <v>1741</v>
      </c>
      <c r="AG677" s="37"/>
      <c r="AH677" s="37"/>
      <c r="AI677" s="9"/>
      <c r="AJ677" s="9"/>
      <c r="AK677" s="9"/>
      <c r="AL677" s="9"/>
      <c r="AM677" s="9" t="s">
        <v>2652</v>
      </c>
      <c r="AN677" s="9"/>
      <c r="AO677" s="9" t="s">
        <v>2653</v>
      </c>
      <c r="AP677" s="9"/>
      <c r="AQ677" s="9"/>
      <c r="AR677" s="9"/>
      <c r="AS677" s="9"/>
      <c r="AT677" s="9"/>
      <c r="AU677" s="9"/>
      <c r="AV677" s="9"/>
      <c r="AW677" s="9"/>
      <c r="AX677" s="9"/>
      <c r="AY677" s="9"/>
      <c r="AZ677" s="9"/>
      <c r="BA677" s="9"/>
      <c r="BB677" s="9"/>
      <c r="BC677" s="9"/>
      <c r="BD677" s="9"/>
    </row>
    <row r="678" ht="15.75" customHeight="1">
      <c r="A678" s="9" t="s">
        <v>217</v>
      </c>
      <c r="B678" s="9" t="s">
        <v>81</v>
      </c>
      <c r="C678" s="9"/>
      <c r="D678" s="9"/>
      <c r="E678" s="9"/>
      <c r="F678" s="9"/>
      <c r="G678" s="9"/>
      <c r="H678" s="9"/>
      <c r="I678" s="9"/>
      <c r="J678" s="9"/>
      <c r="K678" s="9"/>
      <c r="L678" s="9"/>
      <c r="M678" s="9"/>
      <c r="N678" s="9"/>
      <c r="O678" s="9"/>
      <c r="P678" s="9"/>
      <c r="Q678" s="9"/>
      <c r="R678" s="9"/>
      <c r="S678" s="9" t="s">
        <v>7058</v>
      </c>
      <c r="T678" s="9"/>
      <c r="U678" s="9" t="s">
        <v>85</v>
      </c>
      <c r="V678" s="9" t="s">
        <v>187</v>
      </c>
      <c r="W678" s="9" t="s">
        <v>87</v>
      </c>
      <c r="X678" s="9" t="s">
        <v>7066</v>
      </c>
      <c r="Y678" s="9"/>
      <c r="Z678" s="9" t="s">
        <v>7067</v>
      </c>
      <c r="AA678" s="9" t="s">
        <v>7068</v>
      </c>
      <c r="AB678" s="9"/>
      <c r="AC678" s="9"/>
      <c r="AD678" s="9" t="s">
        <v>7069</v>
      </c>
      <c r="AE678" s="9" t="s">
        <v>217</v>
      </c>
      <c r="AF678" s="9" t="s">
        <v>7070</v>
      </c>
      <c r="AG678" s="37"/>
      <c r="AH678" s="37"/>
      <c r="AI678" s="9"/>
      <c r="AJ678" s="9"/>
      <c r="AK678" s="9"/>
      <c r="AL678" s="9"/>
      <c r="AM678" s="9" t="s">
        <v>2652</v>
      </c>
      <c r="AN678" s="9"/>
      <c r="AO678" s="9" t="s">
        <v>2653</v>
      </c>
      <c r="AP678" s="9"/>
      <c r="AQ678" s="9"/>
      <c r="AR678" s="9"/>
      <c r="AS678" s="9"/>
      <c r="AT678" s="9"/>
      <c r="AU678" s="9"/>
      <c r="AV678" s="9"/>
      <c r="AW678" s="9"/>
      <c r="AX678" s="9"/>
      <c r="AY678" s="9"/>
      <c r="AZ678" s="9"/>
      <c r="BA678" s="9"/>
      <c r="BB678" s="9"/>
      <c r="BC678" s="9"/>
      <c r="BD678" s="9"/>
    </row>
    <row r="679" ht="15.75" customHeight="1">
      <c r="A679" s="9" t="s">
        <v>80</v>
      </c>
      <c r="B679" s="9" t="s">
        <v>81</v>
      </c>
      <c r="C679" s="9"/>
      <c r="D679" s="9"/>
      <c r="E679" s="9"/>
      <c r="F679" s="9"/>
      <c r="G679" s="9"/>
      <c r="H679" s="9"/>
      <c r="I679" s="9"/>
      <c r="J679" s="9"/>
      <c r="K679" s="9"/>
      <c r="L679" s="9"/>
      <c r="M679" s="9"/>
      <c r="N679" s="9"/>
      <c r="O679" s="9"/>
      <c r="P679" s="9"/>
      <c r="Q679" s="9"/>
      <c r="R679" s="9"/>
      <c r="S679" s="9" t="s">
        <v>7071</v>
      </c>
      <c r="T679" s="9"/>
      <c r="U679" s="9" t="s">
        <v>85</v>
      </c>
      <c r="V679" s="9" t="s">
        <v>7072</v>
      </c>
      <c r="W679" s="9" t="s">
        <v>87</v>
      </c>
      <c r="X679" s="9" t="s">
        <v>7073</v>
      </c>
      <c r="Y679" s="9"/>
      <c r="Z679" s="9"/>
      <c r="AA679" s="9" t="s">
        <v>7074</v>
      </c>
      <c r="AB679" s="9"/>
      <c r="AC679" s="9"/>
      <c r="AD679" s="9" t="s">
        <v>451</v>
      </c>
      <c r="AE679" s="9" t="s">
        <v>80</v>
      </c>
      <c r="AF679" s="9" t="s">
        <v>2802</v>
      </c>
      <c r="AG679" s="37"/>
      <c r="AH679" s="37"/>
      <c r="AI679" s="9"/>
      <c r="AJ679" s="9"/>
      <c r="AK679" s="9"/>
      <c r="AL679" s="9"/>
      <c r="AM679" s="9" t="s">
        <v>2652</v>
      </c>
      <c r="AN679" s="9"/>
      <c r="AO679" s="9" t="s">
        <v>2653</v>
      </c>
      <c r="AP679" s="9"/>
      <c r="AQ679" s="9"/>
      <c r="AR679" s="9"/>
      <c r="AS679" s="9"/>
      <c r="AT679" s="9"/>
      <c r="AU679" s="9"/>
      <c r="AV679" s="9"/>
      <c r="AW679" s="9"/>
      <c r="AX679" s="9"/>
      <c r="AY679" s="9"/>
      <c r="AZ679" s="9"/>
      <c r="BA679" s="9"/>
      <c r="BB679" s="9"/>
      <c r="BC679" s="9"/>
      <c r="BD679" s="9"/>
    </row>
    <row r="680" ht="15.75" customHeight="1">
      <c r="A680" s="9" t="s">
        <v>605</v>
      </c>
      <c r="B680" s="9" t="s">
        <v>81</v>
      </c>
      <c r="C680" s="9"/>
      <c r="D680" s="9" t="s">
        <v>207</v>
      </c>
      <c r="E680" s="9"/>
      <c r="F680" s="9"/>
      <c r="G680" s="9"/>
      <c r="H680" s="9"/>
      <c r="I680" s="9"/>
      <c r="J680" s="9"/>
      <c r="K680" s="9"/>
      <c r="L680" s="9"/>
      <c r="M680" s="9"/>
      <c r="N680" s="9"/>
      <c r="O680" s="9"/>
      <c r="P680" s="9"/>
      <c r="Q680" s="9"/>
      <c r="R680" s="9"/>
      <c r="S680" s="9" t="s">
        <v>7076</v>
      </c>
      <c r="T680" s="9"/>
      <c r="U680" s="9" t="s">
        <v>85</v>
      </c>
      <c r="V680" s="9" t="s">
        <v>7077</v>
      </c>
      <c r="W680" s="9" t="s">
        <v>2649</v>
      </c>
      <c r="X680" s="9" t="s">
        <v>7078</v>
      </c>
      <c r="Y680" s="9" t="s">
        <v>7079</v>
      </c>
      <c r="Z680" s="9" t="s">
        <v>7080</v>
      </c>
      <c r="AA680" s="9" t="s">
        <v>7081</v>
      </c>
      <c r="AB680" s="9"/>
      <c r="AC680" s="9"/>
      <c r="AD680" s="9" t="s">
        <v>1919</v>
      </c>
      <c r="AE680" s="9" t="s">
        <v>605</v>
      </c>
      <c r="AF680" s="9" t="s">
        <v>7083</v>
      </c>
      <c r="AG680" s="37"/>
      <c r="AH680" s="37"/>
      <c r="AI680" s="9"/>
      <c r="AJ680" s="9"/>
      <c r="AK680" s="9"/>
      <c r="AL680" s="9"/>
      <c r="AM680" s="9" t="s">
        <v>98</v>
      </c>
      <c r="AN680" s="9"/>
      <c r="AO680" s="9" t="s">
        <v>2644</v>
      </c>
      <c r="AP680" s="9"/>
      <c r="AQ680" s="9"/>
      <c r="AR680" s="9"/>
      <c r="AS680" s="9"/>
      <c r="AT680" s="9"/>
      <c r="AU680" s="9"/>
      <c r="AV680" s="9"/>
      <c r="AW680" s="9"/>
      <c r="AX680" s="9"/>
      <c r="AY680" s="9"/>
      <c r="AZ680" s="9"/>
      <c r="BA680" s="9"/>
      <c r="BB680" s="9"/>
      <c r="BC680" s="9"/>
      <c r="BD680" s="9"/>
    </row>
    <row r="681" ht="15.75" customHeight="1">
      <c r="A681" s="9" t="s">
        <v>156</v>
      </c>
      <c r="B681" s="9" t="s">
        <v>81</v>
      </c>
      <c r="C681" s="9"/>
      <c r="D681" s="9"/>
      <c r="E681" s="9"/>
      <c r="F681" s="9"/>
      <c r="G681" s="9"/>
      <c r="H681" s="9"/>
      <c r="I681" s="9"/>
      <c r="J681" s="9"/>
      <c r="K681" s="9"/>
      <c r="L681" s="9"/>
      <c r="M681" s="9"/>
      <c r="N681" s="9"/>
      <c r="O681" s="9"/>
      <c r="P681" s="9"/>
      <c r="Q681" s="9"/>
      <c r="R681" s="9"/>
      <c r="S681" s="9" t="s">
        <v>7086</v>
      </c>
      <c r="T681" s="9"/>
      <c r="U681" s="9" t="s">
        <v>85</v>
      </c>
      <c r="V681" s="9" t="s">
        <v>7087</v>
      </c>
      <c r="W681" s="9" t="s">
        <v>7088</v>
      </c>
      <c r="X681" s="9" t="s">
        <v>7089</v>
      </c>
      <c r="Y681" s="9" t="s">
        <v>7090</v>
      </c>
      <c r="Z681" s="9" t="s">
        <v>7091</v>
      </c>
      <c r="AA681" s="9" t="s">
        <v>7092</v>
      </c>
      <c r="AB681" s="9"/>
      <c r="AC681" s="9"/>
      <c r="AD681" s="9" t="s">
        <v>7093</v>
      </c>
      <c r="AE681" s="9" t="s">
        <v>156</v>
      </c>
      <c r="AF681" s="9" t="s">
        <v>7094</v>
      </c>
      <c r="AG681" s="37"/>
      <c r="AH681" s="37"/>
      <c r="AI681" s="9"/>
      <c r="AJ681" s="9"/>
      <c r="AK681" s="9"/>
      <c r="AL681" s="9"/>
      <c r="AM681" s="9" t="s">
        <v>2658</v>
      </c>
      <c r="AN681" s="9"/>
      <c r="AO681" s="9" t="s">
        <v>2659</v>
      </c>
      <c r="AP681" s="9"/>
      <c r="AQ681" s="9"/>
      <c r="AR681" s="9" t="s">
        <v>2661</v>
      </c>
      <c r="AS681" s="9"/>
      <c r="AT681" s="9"/>
      <c r="AU681" s="9"/>
      <c r="AV681" s="9"/>
      <c r="AW681" s="9"/>
      <c r="AX681" s="9"/>
      <c r="AY681" s="9"/>
      <c r="AZ681" s="9"/>
      <c r="BA681" s="9"/>
      <c r="BB681" s="9"/>
      <c r="BC681" s="9"/>
      <c r="BD681" s="9"/>
    </row>
    <row r="682" ht="15.75" customHeight="1">
      <c r="A682" s="9" t="s">
        <v>217</v>
      </c>
      <c r="B682" s="9" t="s">
        <v>81</v>
      </c>
      <c r="C682" s="9"/>
      <c r="D682" s="9"/>
      <c r="E682" s="9"/>
      <c r="F682" s="9"/>
      <c r="G682" s="9"/>
      <c r="H682" s="9"/>
      <c r="I682" s="9"/>
      <c r="J682" s="9"/>
      <c r="K682" s="9"/>
      <c r="L682" s="9"/>
      <c r="M682" s="9"/>
      <c r="N682" s="9"/>
      <c r="O682" s="9"/>
      <c r="P682" s="9"/>
      <c r="Q682" s="9"/>
      <c r="R682" s="9"/>
      <c r="S682" s="9"/>
      <c r="T682" s="9"/>
      <c r="U682" s="9"/>
      <c r="V682" s="9" t="s">
        <v>7097</v>
      </c>
      <c r="W682" s="9" t="s">
        <v>2931</v>
      </c>
      <c r="X682" s="9" t="s">
        <v>7098</v>
      </c>
      <c r="Y682" s="9"/>
      <c r="Z682" s="9"/>
      <c r="AA682" s="9" t="s">
        <v>7099</v>
      </c>
      <c r="AB682" s="9"/>
      <c r="AC682" s="9"/>
      <c r="AD682" s="9" t="s">
        <v>659</v>
      </c>
      <c r="AE682" s="9" t="s">
        <v>217</v>
      </c>
      <c r="AF682" s="9" t="s">
        <v>7101</v>
      </c>
      <c r="AG682" s="37"/>
      <c r="AH682" s="37"/>
      <c r="AI682" s="9"/>
      <c r="AJ682" s="9"/>
      <c r="AK682" s="9"/>
      <c r="AL682" s="9"/>
      <c r="AM682" s="9" t="s">
        <v>2631</v>
      </c>
      <c r="AN682" s="9"/>
      <c r="AO682" s="9" t="s">
        <v>2633</v>
      </c>
      <c r="AP682" s="9"/>
      <c r="AQ682" s="9"/>
      <c r="AR682" s="9" t="s">
        <v>2942</v>
      </c>
      <c r="AS682" s="9"/>
      <c r="AT682" s="9"/>
      <c r="AU682" s="9"/>
      <c r="AV682" s="9"/>
      <c r="AW682" s="9"/>
      <c r="AX682" s="9"/>
      <c r="AY682" s="9"/>
      <c r="AZ682" s="9"/>
      <c r="BA682" s="9"/>
      <c r="BB682" s="9"/>
      <c r="BC682" s="9"/>
      <c r="BD682" s="9"/>
    </row>
    <row r="683" ht="15.75" customHeight="1">
      <c r="A683" s="9" t="s">
        <v>1058</v>
      </c>
      <c r="B683" s="9" t="s">
        <v>81</v>
      </c>
      <c r="C683" s="9"/>
      <c r="D683" s="9"/>
      <c r="E683" s="9"/>
      <c r="F683" s="9"/>
      <c r="G683" s="9"/>
      <c r="H683" s="9"/>
      <c r="I683" s="9"/>
      <c r="J683" s="9"/>
      <c r="K683" s="9"/>
      <c r="L683" s="9"/>
      <c r="M683" s="9"/>
      <c r="N683" s="9"/>
      <c r="O683" s="9"/>
      <c r="P683" s="9"/>
      <c r="Q683" s="9"/>
      <c r="R683" s="9"/>
      <c r="S683" s="9"/>
      <c r="T683" s="9"/>
      <c r="U683" s="9"/>
      <c r="V683" s="9" t="s">
        <v>7102</v>
      </c>
      <c r="W683" s="9" t="s">
        <v>2931</v>
      </c>
      <c r="X683" s="9"/>
      <c r="Y683" s="9"/>
      <c r="Z683" s="9"/>
      <c r="AA683" s="9"/>
      <c r="AB683" s="9"/>
      <c r="AC683" s="9"/>
      <c r="AD683" s="9" t="s">
        <v>7103</v>
      </c>
      <c r="AE683" s="9" t="s">
        <v>1058</v>
      </c>
      <c r="AF683" s="9" t="s">
        <v>7104</v>
      </c>
      <c r="AG683" s="37"/>
      <c r="AH683" s="37"/>
      <c r="AI683" s="9"/>
      <c r="AJ683" s="9"/>
      <c r="AK683" s="9"/>
      <c r="AL683" s="9"/>
      <c r="AM683" s="9" t="s">
        <v>2631</v>
      </c>
      <c r="AN683" s="9"/>
      <c r="AO683" s="9" t="s">
        <v>2633</v>
      </c>
      <c r="AP683" s="9"/>
      <c r="AQ683" s="9"/>
      <c r="AR683" s="9" t="s">
        <v>2942</v>
      </c>
      <c r="AS683" s="9"/>
      <c r="AT683" s="9"/>
      <c r="AU683" s="9"/>
      <c r="AV683" s="9"/>
      <c r="AW683" s="9"/>
      <c r="AX683" s="9"/>
      <c r="AY683" s="9"/>
      <c r="AZ683" s="9"/>
      <c r="BA683" s="9"/>
      <c r="BB683" s="9"/>
      <c r="BC683" s="9"/>
      <c r="BD683" s="9"/>
    </row>
    <row r="684" ht="15.75" customHeight="1">
      <c r="A684" s="9" t="s">
        <v>337</v>
      </c>
      <c r="B684" s="9" t="s">
        <v>81</v>
      </c>
      <c r="C684" s="9"/>
      <c r="D684" s="9"/>
      <c r="E684" s="9"/>
      <c r="F684" s="9"/>
      <c r="G684" s="9"/>
      <c r="H684" s="9"/>
      <c r="I684" s="9"/>
      <c r="J684" s="9"/>
      <c r="K684" s="9"/>
      <c r="L684" s="9"/>
      <c r="M684" s="9"/>
      <c r="N684" s="9"/>
      <c r="O684" s="9"/>
      <c r="P684" s="9"/>
      <c r="Q684" s="9"/>
      <c r="R684" s="9"/>
      <c r="S684" s="9"/>
      <c r="T684" s="9"/>
      <c r="U684" s="9"/>
      <c r="V684" s="9" t="s">
        <v>7108</v>
      </c>
      <c r="W684" s="9" t="s">
        <v>2931</v>
      </c>
      <c r="X684" s="9" t="s">
        <v>7109</v>
      </c>
      <c r="Y684" s="9"/>
      <c r="Z684" s="9"/>
      <c r="AA684" s="9" t="s">
        <v>7110</v>
      </c>
      <c r="AB684" s="9" t="s">
        <v>7111</v>
      </c>
      <c r="AC684" s="9"/>
      <c r="AD684" s="9" t="s">
        <v>404</v>
      </c>
      <c r="AE684" s="9" t="s">
        <v>337</v>
      </c>
      <c r="AF684" s="9" t="s">
        <v>2841</v>
      </c>
      <c r="AG684" s="37"/>
      <c r="AH684" s="37"/>
      <c r="AI684" s="9"/>
      <c r="AJ684" s="9"/>
      <c r="AK684" s="9"/>
      <c r="AL684" s="9"/>
      <c r="AM684" s="9" t="s">
        <v>2631</v>
      </c>
      <c r="AN684" s="9"/>
      <c r="AO684" s="9" t="s">
        <v>2633</v>
      </c>
      <c r="AP684" s="9"/>
      <c r="AQ684" s="9"/>
      <c r="AR684" s="9" t="s">
        <v>2942</v>
      </c>
      <c r="AS684" s="9"/>
      <c r="AT684" s="9"/>
      <c r="AU684" s="9"/>
      <c r="AV684" s="9"/>
      <c r="AW684" s="9"/>
      <c r="AX684" s="9"/>
      <c r="AY684" s="9"/>
      <c r="AZ684" s="9"/>
      <c r="BA684" s="9"/>
      <c r="BB684" s="9"/>
      <c r="BC684" s="9"/>
      <c r="BD684" s="9"/>
    </row>
    <row r="685" ht="15.75" customHeight="1">
      <c r="A685" s="9" t="s">
        <v>99</v>
      </c>
      <c r="B685" s="9" t="s">
        <v>81</v>
      </c>
      <c r="C685" s="9"/>
      <c r="D685" s="9"/>
      <c r="E685" s="9"/>
      <c r="F685" s="9"/>
      <c r="G685" s="9"/>
      <c r="H685" s="9"/>
      <c r="I685" s="9"/>
      <c r="J685" s="9"/>
      <c r="K685" s="9"/>
      <c r="L685" s="9"/>
      <c r="M685" s="9"/>
      <c r="N685" s="9"/>
      <c r="O685" s="9"/>
      <c r="P685" s="9"/>
      <c r="Q685" s="9"/>
      <c r="R685" s="9"/>
      <c r="S685" s="9" t="s">
        <v>7114</v>
      </c>
      <c r="T685" s="9"/>
      <c r="U685" s="9" t="s">
        <v>85</v>
      </c>
      <c r="V685" s="9" t="s">
        <v>7115</v>
      </c>
      <c r="W685" s="9" t="s">
        <v>87</v>
      </c>
      <c r="X685" s="9" t="s">
        <v>7116</v>
      </c>
      <c r="Y685" s="9" t="s">
        <v>7117</v>
      </c>
      <c r="Z685" s="9" t="s">
        <v>7118</v>
      </c>
      <c r="AA685" s="9" t="s">
        <v>7120</v>
      </c>
      <c r="AB685" s="9"/>
      <c r="AC685" s="9"/>
      <c r="AD685" s="9" t="s">
        <v>7122</v>
      </c>
      <c r="AE685" s="9" t="s">
        <v>99</v>
      </c>
      <c r="AF685" s="9" t="s">
        <v>7124</v>
      </c>
      <c r="AG685" s="37"/>
      <c r="AH685" s="37"/>
      <c r="AI685" s="9"/>
      <c r="AJ685" s="9"/>
      <c r="AK685" s="9"/>
      <c r="AL685" s="9"/>
      <c r="AM685" s="9" t="s">
        <v>98</v>
      </c>
      <c r="AN685" s="9"/>
      <c r="AO685" s="9"/>
      <c r="AP685" s="9"/>
      <c r="AQ685" s="9"/>
      <c r="AR685" s="9"/>
      <c r="AS685" s="9"/>
      <c r="AT685" s="9"/>
      <c r="AU685" s="9"/>
      <c r="AV685" s="9"/>
      <c r="AW685" s="9"/>
      <c r="AX685" s="9"/>
      <c r="AY685" s="9"/>
      <c r="AZ685" s="9"/>
      <c r="BA685" s="9"/>
      <c r="BB685" s="9"/>
      <c r="BC685" s="9"/>
      <c r="BD685" s="9"/>
    </row>
    <row r="686" ht="15.75" customHeight="1">
      <c r="A686" s="9" t="s">
        <v>99</v>
      </c>
      <c r="B686" s="9" t="s">
        <v>81</v>
      </c>
      <c r="C686" s="9"/>
      <c r="D686" s="9"/>
      <c r="E686" s="9"/>
      <c r="F686" s="9"/>
      <c r="G686" s="9"/>
      <c r="H686" s="9"/>
      <c r="I686" s="9"/>
      <c r="J686" s="9"/>
      <c r="K686" s="9"/>
      <c r="L686" s="9"/>
      <c r="M686" s="9"/>
      <c r="N686" s="9"/>
      <c r="O686" s="9"/>
      <c r="P686" s="9"/>
      <c r="Q686" s="9"/>
      <c r="R686" s="9"/>
      <c r="S686" s="9" t="s">
        <v>7125</v>
      </c>
      <c r="T686" s="9"/>
      <c r="U686" s="9" t="s">
        <v>85</v>
      </c>
      <c r="V686" s="9" t="s">
        <v>7127</v>
      </c>
      <c r="W686" s="9" t="s">
        <v>7129</v>
      </c>
      <c r="X686" s="9" t="s">
        <v>7130</v>
      </c>
      <c r="Y686" s="9" t="s">
        <v>7132</v>
      </c>
      <c r="Z686" s="9" t="s">
        <v>7133</v>
      </c>
      <c r="AA686" s="9" t="s">
        <v>3025</v>
      </c>
      <c r="AB686" s="9"/>
      <c r="AC686" s="9"/>
      <c r="AD686" s="9" t="s">
        <v>2222</v>
      </c>
      <c r="AE686" s="9" t="s">
        <v>99</v>
      </c>
      <c r="AF686" s="9" t="s">
        <v>3028</v>
      </c>
      <c r="AG686" s="37"/>
      <c r="AH686" s="37"/>
      <c r="AI686" s="9"/>
      <c r="AJ686" s="9"/>
      <c r="AK686" s="9"/>
      <c r="AL686" s="9"/>
      <c r="AM686" s="9" t="s">
        <v>98</v>
      </c>
      <c r="AN686" s="9"/>
      <c r="AO686" s="9" t="s">
        <v>2644</v>
      </c>
      <c r="AP686" s="9"/>
      <c r="AQ686" s="9"/>
      <c r="AR686" s="9"/>
      <c r="AS686" s="9"/>
      <c r="AT686" s="9"/>
      <c r="AU686" s="9"/>
      <c r="AV686" s="9"/>
      <c r="AW686" s="9"/>
      <c r="AX686" s="9"/>
      <c r="AY686" s="9"/>
      <c r="AZ686" s="9"/>
      <c r="BA686" s="9"/>
      <c r="BB686" s="9"/>
      <c r="BC686" s="9"/>
      <c r="BD686" s="9"/>
    </row>
    <row r="687" ht="15.75" customHeight="1">
      <c r="A687" s="9" t="s">
        <v>111</v>
      </c>
      <c r="B687" s="9" t="s">
        <v>81</v>
      </c>
      <c r="C687" s="9"/>
      <c r="D687" s="9"/>
      <c r="E687" s="9"/>
      <c r="F687" s="9"/>
      <c r="G687" s="9"/>
      <c r="H687" s="9"/>
      <c r="I687" s="9"/>
      <c r="J687" s="9"/>
      <c r="K687" s="9"/>
      <c r="L687" s="9"/>
      <c r="M687" s="9"/>
      <c r="N687" s="9"/>
      <c r="O687" s="9"/>
      <c r="P687" s="9"/>
      <c r="Q687" s="9"/>
      <c r="R687" s="9"/>
      <c r="S687" s="9"/>
      <c r="T687" s="9"/>
      <c r="U687" s="9" t="s">
        <v>85</v>
      </c>
      <c r="V687" s="9" t="s">
        <v>7136</v>
      </c>
      <c r="W687" s="9" t="s">
        <v>2649</v>
      </c>
      <c r="X687" s="9" t="s">
        <v>7137</v>
      </c>
      <c r="Y687" s="9"/>
      <c r="Z687" s="9" t="s">
        <v>7138</v>
      </c>
      <c r="AA687" s="9" t="s">
        <v>7139</v>
      </c>
      <c r="AB687" s="9"/>
      <c r="AC687" s="9"/>
      <c r="AD687" s="9" t="s">
        <v>5815</v>
      </c>
      <c r="AE687" s="9" t="s">
        <v>111</v>
      </c>
      <c r="AF687" s="9" t="s">
        <v>7140</v>
      </c>
      <c r="AG687" s="37"/>
      <c r="AH687" s="37"/>
      <c r="AI687" s="9"/>
      <c r="AJ687" s="9"/>
      <c r="AK687" s="9"/>
      <c r="AL687" s="9"/>
      <c r="AM687" s="9" t="s">
        <v>98</v>
      </c>
      <c r="AN687" s="9"/>
      <c r="AO687" s="9" t="s">
        <v>2644</v>
      </c>
      <c r="AP687" s="9"/>
      <c r="AQ687" s="9"/>
      <c r="AR687" s="9"/>
      <c r="AS687" s="9"/>
      <c r="AT687" s="9"/>
      <c r="AU687" s="9"/>
      <c r="AV687" s="9"/>
      <c r="AW687" s="9"/>
      <c r="AX687" s="9"/>
      <c r="AY687" s="9"/>
      <c r="AZ687" s="9"/>
      <c r="BA687" s="9"/>
      <c r="BB687" s="9"/>
      <c r="BC687" s="9"/>
      <c r="BD687" s="9"/>
    </row>
    <row r="688" ht="15.75" customHeight="1">
      <c r="A688" s="9" t="s">
        <v>80</v>
      </c>
      <c r="B688" s="9" t="s">
        <v>81</v>
      </c>
      <c r="C688" s="9"/>
      <c r="D688" s="9"/>
      <c r="E688" s="9"/>
      <c r="F688" s="9"/>
      <c r="G688" s="9"/>
      <c r="H688" s="9"/>
      <c r="I688" s="9"/>
      <c r="J688" s="9"/>
      <c r="K688" s="9"/>
      <c r="L688" s="9"/>
      <c r="M688" s="9"/>
      <c r="N688" s="9"/>
      <c r="O688" s="9"/>
      <c r="P688" s="9"/>
      <c r="Q688" s="9"/>
      <c r="R688" s="9"/>
      <c r="S688" s="9"/>
      <c r="T688" s="9"/>
      <c r="U688" s="9" t="s">
        <v>85</v>
      </c>
      <c r="V688" s="9" t="s">
        <v>7142</v>
      </c>
      <c r="W688" s="9" t="s">
        <v>2649</v>
      </c>
      <c r="X688" s="9" t="s">
        <v>7143</v>
      </c>
      <c r="Y688" s="9"/>
      <c r="Z688" s="9"/>
      <c r="AA688" s="9" t="s">
        <v>7144</v>
      </c>
      <c r="AB688" s="9"/>
      <c r="AC688" s="9"/>
      <c r="AD688" s="9" t="s">
        <v>7145</v>
      </c>
      <c r="AE688" s="9" t="s">
        <v>80</v>
      </c>
      <c r="AF688" s="9" t="s">
        <v>7148</v>
      </c>
      <c r="AG688" s="37"/>
      <c r="AH688" s="37"/>
      <c r="AI688" s="9"/>
      <c r="AJ688" s="9"/>
      <c r="AK688" s="9"/>
      <c r="AL688" s="9"/>
      <c r="AM688" s="9" t="s">
        <v>2652</v>
      </c>
      <c r="AN688" s="9"/>
      <c r="AO688" s="9" t="s">
        <v>2653</v>
      </c>
      <c r="AP688" s="9"/>
      <c r="AQ688" s="9"/>
      <c r="AR688" s="9"/>
      <c r="AS688" s="9"/>
      <c r="AT688" s="9"/>
      <c r="AU688" s="9"/>
      <c r="AV688" s="9"/>
      <c r="AW688" s="9"/>
      <c r="AX688" s="9"/>
      <c r="AY688" s="9"/>
      <c r="AZ688" s="9"/>
      <c r="BA688" s="9"/>
      <c r="BB688" s="9"/>
      <c r="BC688" s="9"/>
      <c r="BD688" s="9"/>
    </row>
    <row r="689" ht="15.75" customHeight="1">
      <c r="A689" s="9" t="s">
        <v>80</v>
      </c>
      <c r="B689" s="9" t="s">
        <v>81</v>
      </c>
      <c r="C689" s="9"/>
      <c r="D689" s="9"/>
      <c r="E689" s="9"/>
      <c r="F689" s="9"/>
      <c r="G689" s="9"/>
      <c r="H689" s="9"/>
      <c r="I689" s="9"/>
      <c r="J689" s="9"/>
      <c r="K689" s="9"/>
      <c r="L689" s="9"/>
      <c r="M689" s="9"/>
      <c r="N689" s="9"/>
      <c r="O689" s="9"/>
      <c r="P689" s="9"/>
      <c r="Q689" s="9"/>
      <c r="R689" s="9"/>
      <c r="S689" s="9" t="s">
        <v>1107</v>
      </c>
      <c r="T689" s="9"/>
      <c r="U689" s="9" t="s">
        <v>115</v>
      </c>
      <c r="V689" s="9" t="s">
        <v>7150</v>
      </c>
      <c r="W689" s="9" t="s">
        <v>87</v>
      </c>
      <c r="X689" s="9" t="s">
        <v>1109</v>
      </c>
      <c r="Y689" s="9" t="s">
        <v>7151</v>
      </c>
      <c r="Z689" s="9" t="s">
        <v>1111</v>
      </c>
      <c r="AA689" s="9" t="s">
        <v>1112</v>
      </c>
      <c r="AB689" s="9"/>
      <c r="AC689" s="9"/>
      <c r="AD689" s="9" t="s">
        <v>451</v>
      </c>
      <c r="AE689" s="9" t="s">
        <v>80</v>
      </c>
      <c r="AF689" s="9" t="s">
        <v>1113</v>
      </c>
      <c r="AG689" s="37"/>
      <c r="AH689" s="37"/>
      <c r="AI689" s="9"/>
      <c r="AJ689" s="9"/>
      <c r="AK689" s="9"/>
      <c r="AL689" s="9"/>
      <c r="AM689" s="9" t="s">
        <v>98</v>
      </c>
      <c r="AN689" s="9"/>
      <c r="AO689" s="9" t="s">
        <v>2644</v>
      </c>
      <c r="AP689" s="9"/>
      <c r="AQ689" s="9"/>
      <c r="AR689" s="9"/>
      <c r="AS689" s="9"/>
      <c r="AT689" s="9"/>
      <c r="AU689" s="9"/>
      <c r="AV689" s="9"/>
      <c r="AW689" s="9"/>
      <c r="AX689" s="9"/>
      <c r="AY689" s="9"/>
      <c r="AZ689" s="9"/>
      <c r="BA689" s="9"/>
      <c r="BB689" s="9"/>
      <c r="BC689" s="9"/>
      <c r="BD689" s="9"/>
    </row>
    <row r="690" ht="15.75" customHeight="1">
      <c r="A690" s="9" t="s">
        <v>80</v>
      </c>
      <c r="B690" s="9" t="s">
        <v>81</v>
      </c>
      <c r="C690" s="9"/>
      <c r="D690" s="9"/>
      <c r="E690" s="9"/>
      <c r="F690" s="9"/>
      <c r="G690" s="9"/>
      <c r="H690" s="9"/>
      <c r="I690" s="9"/>
      <c r="J690" s="9"/>
      <c r="K690" s="9"/>
      <c r="L690" s="9"/>
      <c r="M690" s="9"/>
      <c r="N690" s="9"/>
      <c r="O690" s="9"/>
      <c r="P690" s="9"/>
      <c r="Q690" s="9"/>
      <c r="R690" s="9"/>
      <c r="S690" s="9" t="s">
        <v>7162</v>
      </c>
      <c r="T690" s="9"/>
      <c r="U690" s="9" t="s">
        <v>85</v>
      </c>
      <c r="V690" s="9" t="s">
        <v>7163</v>
      </c>
      <c r="W690" s="9" t="s">
        <v>2649</v>
      </c>
      <c r="X690" s="9" t="s">
        <v>7165</v>
      </c>
      <c r="Y690" s="9"/>
      <c r="Z690" s="9"/>
      <c r="AA690" s="9" t="s">
        <v>7166</v>
      </c>
      <c r="AB690" s="9"/>
      <c r="AC690" s="9"/>
      <c r="AD690" s="9" t="s">
        <v>451</v>
      </c>
      <c r="AE690" s="9" t="s">
        <v>80</v>
      </c>
      <c r="AF690" s="9" t="s">
        <v>4930</v>
      </c>
      <c r="AG690" s="37"/>
      <c r="AH690" s="37"/>
      <c r="AI690" s="9"/>
      <c r="AJ690" s="9"/>
      <c r="AK690" s="9"/>
      <c r="AL690" s="9"/>
      <c r="AM690" s="9" t="s">
        <v>2652</v>
      </c>
      <c r="AN690" s="9"/>
      <c r="AO690" s="9" t="s">
        <v>2653</v>
      </c>
      <c r="AP690" s="9"/>
      <c r="AQ690" s="9"/>
      <c r="AR690" s="9"/>
      <c r="AS690" s="9"/>
      <c r="AT690" s="9"/>
      <c r="AU690" s="9"/>
      <c r="AV690" s="9"/>
      <c r="AW690" s="9"/>
      <c r="AX690" s="9"/>
      <c r="AY690" s="9"/>
      <c r="AZ690" s="9"/>
      <c r="BA690" s="9"/>
      <c r="BB690" s="9"/>
      <c r="BC690" s="9"/>
      <c r="BD690" s="9"/>
    </row>
    <row r="691" ht="15.75" customHeight="1">
      <c r="A691" s="9" t="s">
        <v>99</v>
      </c>
      <c r="B691" s="9" t="s">
        <v>81</v>
      </c>
      <c r="C691" s="9"/>
      <c r="D691" s="9"/>
      <c r="E691" s="9" t="s">
        <v>82</v>
      </c>
      <c r="F691" s="9"/>
      <c r="G691" s="9"/>
      <c r="H691" s="9"/>
      <c r="I691" s="9"/>
      <c r="J691" s="9"/>
      <c r="K691" s="9"/>
      <c r="L691" s="9"/>
      <c r="M691" s="9"/>
      <c r="N691" s="9"/>
      <c r="O691" s="9"/>
      <c r="P691" s="9"/>
      <c r="Q691" s="9"/>
      <c r="R691" s="9"/>
      <c r="S691" s="9" t="s">
        <v>7167</v>
      </c>
      <c r="T691" s="9"/>
      <c r="U691" s="9" t="s">
        <v>85</v>
      </c>
      <c r="V691" s="9" t="s">
        <v>7168</v>
      </c>
      <c r="W691" s="9" t="s">
        <v>87</v>
      </c>
      <c r="X691" s="9" t="s">
        <v>7169</v>
      </c>
      <c r="Y691" s="9" t="s">
        <v>7170</v>
      </c>
      <c r="Z691" s="9" t="s">
        <v>7172</v>
      </c>
      <c r="AA691" s="9" t="s">
        <v>7173</v>
      </c>
      <c r="AB691" s="9" t="s">
        <v>7174</v>
      </c>
      <c r="AC691" s="9" t="s">
        <v>7175</v>
      </c>
      <c r="AD691" s="9" t="s">
        <v>1414</v>
      </c>
      <c r="AE691" s="9" t="s">
        <v>99</v>
      </c>
      <c r="AF691" s="9" t="s">
        <v>7176</v>
      </c>
      <c r="AG691" s="37"/>
      <c r="AH691" s="37"/>
      <c r="AI691" s="9"/>
      <c r="AJ691" s="9"/>
      <c r="AK691" s="9"/>
      <c r="AL691" s="9"/>
      <c r="AM691" s="9" t="s">
        <v>98</v>
      </c>
      <c r="AN691" s="9"/>
      <c r="AO691" s="9"/>
      <c r="AP691" s="9"/>
      <c r="AQ691" s="9"/>
      <c r="AR691" s="9"/>
      <c r="AS691" s="9"/>
      <c r="AT691" s="9"/>
      <c r="AU691" s="9"/>
      <c r="AV691" s="9"/>
      <c r="AW691" s="9"/>
      <c r="AX691" s="9"/>
      <c r="AY691" s="9"/>
      <c r="AZ691" s="9"/>
      <c r="BA691" s="9"/>
      <c r="BB691" s="9"/>
      <c r="BC691" s="9"/>
      <c r="BD691" s="9"/>
    </row>
    <row r="692" ht="15.75" customHeight="1">
      <c r="A692" s="9" t="s">
        <v>80</v>
      </c>
      <c r="B692" s="9" t="s">
        <v>81</v>
      </c>
      <c r="C692" s="9"/>
      <c r="D692" s="9"/>
      <c r="E692" s="9"/>
      <c r="F692" s="9"/>
      <c r="G692" s="9"/>
      <c r="H692" s="9"/>
      <c r="I692" s="9"/>
      <c r="J692" s="9"/>
      <c r="K692" s="9"/>
      <c r="L692" s="9"/>
      <c r="M692" s="9"/>
      <c r="N692" s="9"/>
      <c r="O692" s="9"/>
      <c r="P692" s="9"/>
      <c r="Q692" s="9"/>
      <c r="R692" s="9"/>
      <c r="S692" s="9" t="s">
        <v>2794</v>
      </c>
      <c r="T692" s="9"/>
      <c r="U692" s="9" t="s">
        <v>85</v>
      </c>
      <c r="V692" s="9" t="s">
        <v>7178</v>
      </c>
      <c r="W692" s="9" t="s">
        <v>2649</v>
      </c>
      <c r="X692" s="9"/>
      <c r="Y692" s="9"/>
      <c r="Z692" s="9"/>
      <c r="AA692" s="9" t="s">
        <v>7179</v>
      </c>
      <c r="AB692" s="9" t="s">
        <v>7180</v>
      </c>
      <c r="AC692" s="9"/>
      <c r="AD692" s="9" t="s">
        <v>451</v>
      </c>
      <c r="AE692" s="9" t="s">
        <v>80</v>
      </c>
      <c r="AF692" s="9" t="s">
        <v>2802</v>
      </c>
      <c r="AG692" s="37"/>
      <c r="AH692" s="37"/>
      <c r="AI692" s="9"/>
      <c r="AJ692" s="9"/>
      <c r="AK692" s="9"/>
      <c r="AL692" s="9"/>
      <c r="AM692" s="9" t="s">
        <v>2652</v>
      </c>
      <c r="AN692" s="9"/>
      <c r="AO692" s="9" t="s">
        <v>2653</v>
      </c>
      <c r="AP692" s="9"/>
      <c r="AQ692" s="9"/>
      <c r="AR692" s="9"/>
      <c r="AS692" s="9"/>
      <c r="AT692" s="9"/>
      <c r="AU692" s="9"/>
      <c r="AV692" s="9"/>
      <c r="AW692" s="9"/>
      <c r="AX692" s="9"/>
      <c r="AY692" s="9"/>
      <c r="AZ692" s="9"/>
      <c r="BA692" s="9"/>
      <c r="BB692" s="9"/>
      <c r="BC692" s="9"/>
      <c r="BD692" s="9"/>
    </row>
    <row r="693" ht="15.75" customHeight="1">
      <c r="A693" s="9" t="s">
        <v>271</v>
      </c>
      <c r="B693" s="9" t="s">
        <v>81</v>
      </c>
      <c r="C693" s="9"/>
      <c r="D693" s="9"/>
      <c r="E693" s="9"/>
      <c r="F693" s="9"/>
      <c r="G693" s="9"/>
      <c r="H693" s="9"/>
      <c r="I693" s="9"/>
      <c r="J693" s="9"/>
      <c r="K693" s="9"/>
      <c r="L693" s="9"/>
      <c r="M693" s="9"/>
      <c r="N693" s="9"/>
      <c r="O693" s="9"/>
      <c r="P693" s="9"/>
      <c r="Q693" s="9"/>
      <c r="R693" s="9"/>
      <c r="S693" s="9" t="s">
        <v>7181</v>
      </c>
      <c r="T693" s="9"/>
      <c r="U693" s="9" t="s">
        <v>85</v>
      </c>
      <c r="V693" s="9" t="s">
        <v>7182</v>
      </c>
      <c r="W693" s="9" t="s">
        <v>2649</v>
      </c>
      <c r="X693" s="9" t="s">
        <v>7183</v>
      </c>
      <c r="Y693" s="9" t="s">
        <v>7184</v>
      </c>
      <c r="Z693" s="9" t="s">
        <v>7185</v>
      </c>
      <c r="AA693" s="9" t="s">
        <v>7186</v>
      </c>
      <c r="AB693" s="9"/>
      <c r="AC693" s="9"/>
      <c r="AD693" s="9" t="s">
        <v>7187</v>
      </c>
      <c r="AE693" s="9" t="s">
        <v>271</v>
      </c>
      <c r="AF693" s="9" t="s">
        <v>7188</v>
      </c>
      <c r="AG693" s="37"/>
      <c r="AH693" s="37"/>
      <c r="AI693" s="9"/>
      <c r="AJ693" s="9"/>
      <c r="AK693" s="9"/>
      <c r="AL693" s="9"/>
      <c r="AM693" s="9" t="s">
        <v>98</v>
      </c>
      <c r="AN693" s="9"/>
      <c r="AO693" s="9" t="s">
        <v>2644</v>
      </c>
      <c r="AP693" s="9"/>
      <c r="AQ693" s="9"/>
      <c r="AR693" s="9"/>
      <c r="AS693" s="9"/>
      <c r="AT693" s="9"/>
      <c r="AU693" s="9"/>
      <c r="AV693" s="9"/>
      <c r="AW693" s="9"/>
      <c r="AX693" s="9"/>
      <c r="AY693" s="9"/>
      <c r="AZ693" s="9"/>
      <c r="BA693" s="9"/>
      <c r="BB693" s="9"/>
      <c r="BC693" s="9"/>
      <c r="BD693" s="9"/>
    </row>
    <row r="694" ht="15.75" customHeight="1">
      <c r="A694" s="9" t="s">
        <v>252</v>
      </c>
      <c r="B694" s="9" t="s">
        <v>81</v>
      </c>
      <c r="C694" s="9"/>
      <c r="D694" s="9"/>
      <c r="E694" s="9"/>
      <c r="F694" s="9"/>
      <c r="G694" s="9"/>
      <c r="H694" s="9"/>
      <c r="I694" s="9"/>
      <c r="J694" s="9"/>
      <c r="K694" s="9"/>
      <c r="L694" s="9"/>
      <c r="M694" s="9"/>
      <c r="N694" s="9"/>
      <c r="O694" s="9"/>
      <c r="P694" s="9"/>
      <c r="Q694" s="9"/>
      <c r="R694" s="9"/>
      <c r="S694" s="9" t="s">
        <v>7190</v>
      </c>
      <c r="T694" s="9"/>
      <c r="U694" s="9" t="s">
        <v>85</v>
      </c>
      <c r="V694" s="9" t="s">
        <v>7191</v>
      </c>
      <c r="W694" s="9" t="s">
        <v>2649</v>
      </c>
      <c r="X694" s="9" t="s">
        <v>7192</v>
      </c>
      <c r="Y694" s="9"/>
      <c r="Z694" s="9"/>
      <c r="AA694" s="9" t="s">
        <v>7193</v>
      </c>
      <c r="AB694" s="9"/>
      <c r="AC694" s="9"/>
      <c r="AD694" s="9" t="s">
        <v>7022</v>
      </c>
      <c r="AE694" s="9" t="s">
        <v>252</v>
      </c>
      <c r="AF694" s="9" t="s">
        <v>7023</v>
      </c>
      <c r="AG694" s="37"/>
      <c r="AH694" s="37"/>
      <c r="AI694" s="9"/>
      <c r="AJ694" s="9"/>
      <c r="AK694" s="9"/>
      <c r="AL694" s="9"/>
      <c r="AM694" s="9" t="s">
        <v>2652</v>
      </c>
      <c r="AN694" s="9"/>
      <c r="AO694" s="9" t="s">
        <v>2653</v>
      </c>
      <c r="AP694" s="9"/>
      <c r="AQ694" s="9"/>
      <c r="AR694" s="9"/>
      <c r="AS694" s="9"/>
      <c r="AT694" s="9"/>
      <c r="AU694" s="9"/>
      <c r="AV694" s="9"/>
      <c r="AW694" s="9"/>
      <c r="AX694" s="9"/>
      <c r="AY694" s="9"/>
      <c r="AZ694" s="9"/>
      <c r="BA694" s="9"/>
      <c r="BB694" s="9"/>
      <c r="BC694" s="9"/>
      <c r="BD694" s="9"/>
    </row>
    <row r="695" ht="15.75" customHeight="1">
      <c r="A695" s="9" t="s">
        <v>80</v>
      </c>
      <c r="B695" s="9" t="s">
        <v>81</v>
      </c>
      <c r="C695" s="9"/>
      <c r="D695" s="9"/>
      <c r="E695" s="9"/>
      <c r="F695" s="9"/>
      <c r="G695" s="9"/>
      <c r="H695" s="9"/>
      <c r="I695" s="9"/>
      <c r="J695" s="9"/>
      <c r="K695" s="9"/>
      <c r="L695" s="9"/>
      <c r="M695" s="9"/>
      <c r="N695" s="9"/>
      <c r="O695" s="9"/>
      <c r="P695" s="9"/>
      <c r="Q695" s="9"/>
      <c r="R695" s="9"/>
      <c r="S695" s="9" t="s">
        <v>7194</v>
      </c>
      <c r="T695" s="9"/>
      <c r="U695" s="9" t="s">
        <v>85</v>
      </c>
      <c r="V695" s="9" t="s">
        <v>7195</v>
      </c>
      <c r="W695" s="9" t="s">
        <v>2649</v>
      </c>
      <c r="X695" s="9" t="s">
        <v>7196</v>
      </c>
      <c r="Y695" s="9" t="s">
        <v>7197</v>
      </c>
      <c r="Z695" s="9"/>
      <c r="AA695" s="9" t="s">
        <v>7198</v>
      </c>
      <c r="AB695" s="9"/>
      <c r="AC695" s="9"/>
      <c r="AD695" s="9" t="s">
        <v>7199</v>
      </c>
      <c r="AE695" s="9" t="s">
        <v>80</v>
      </c>
      <c r="AF695" s="9" t="s">
        <v>7200</v>
      </c>
      <c r="AG695" s="37"/>
      <c r="AH695" s="37"/>
      <c r="AI695" s="9"/>
      <c r="AJ695" s="9"/>
      <c r="AK695" s="9"/>
      <c r="AL695" s="9"/>
      <c r="AM695" s="9" t="s">
        <v>2652</v>
      </c>
      <c r="AN695" s="9"/>
      <c r="AO695" s="9" t="s">
        <v>2653</v>
      </c>
      <c r="AP695" s="9"/>
      <c r="AQ695" s="9"/>
      <c r="AR695" s="9"/>
      <c r="AS695" s="9"/>
      <c r="AT695" s="9"/>
      <c r="AU695" s="9"/>
      <c r="AV695" s="9"/>
      <c r="AW695" s="9"/>
      <c r="AX695" s="9"/>
      <c r="AY695" s="9"/>
      <c r="AZ695" s="9"/>
      <c r="BA695" s="9"/>
      <c r="BB695" s="9"/>
      <c r="BC695" s="9"/>
      <c r="BD695" s="9"/>
    </row>
    <row r="696" ht="15.75" customHeight="1">
      <c r="A696" s="9" t="s">
        <v>80</v>
      </c>
      <c r="B696" s="9" t="s">
        <v>81</v>
      </c>
      <c r="C696" s="9"/>
      <c r="D696" s="9"/>
      <c r="E696" s="9"/>
      <c r="F696" s="9"/>
      <c r="G696" s="9"/>
      <c r="H696" s="9"/>
      <c r="I696" s="9"/>
      <c r="J696" s="9"/>
      <c r="K696" s="9"/>
      <c r="L696" s="9"/>
      <c r="M696" s="9"/>
      <c r="N696" s="9"/>
      <c r="O696" s="9"/>
      <c r="P696" s="9"/>
      <c r="Q696" s="9"/>
      <c r="R696" s="9"/>
      <c r="S696" s="9"/>
      <c r="T696" s="9"/>
      <c r="U696" s="9"/>
      <c r="V696" s="9" t="s">
        <v>7201</v>
      </c>
      <c r="W696" s="9" t="s">
        <v>560</v>
      </c>
      <c r="X696" s="9" t="s">
        <v>7202</v>
      </c>
      <c r="Y696" s="9" t="s">
        <v>7203</v>
      </c>
      <c r="Z696" s="9" t="s">
        <v>7204</v>
      </c>
      <c r="AA696" s="9" t="s">
        <v>7205</v>
      </c>
      <c r="AB696" s="9"/>
      <c r="AC696" s="9"/>
      <c r="AD696" s="9" t="s">
        <v>451</v>
      </c>
      <c r="AE696" s="9" t="s">
        <v>80</v>
      </c>
      <c r="AF696" s="9" t="s">
        <v>7206</v>
      </c>
      <c r="AG696" s="37"/>
      <c r="AH696" s="37"/>
      <c r="AI696" s="9"/>
      <c r="AJ696" s="9"/>
      <c r="AK696" s="9"/>
      <c r="AL696" s="9"/>
      <c r="AM696" s="9" t="s">
        <v>2631</v>
      </c>
      <c r="AN696" s="9"/>
      <c r="AO696" s="9" t="s">
        <v>2633</v>
      </c>
      <c r="AP696" s="9"/>
      <c r="AQ696" s="9"/>
      <c r="AR696" s="9" t="s">
        <v>2942</v>
      </c>
      <c r="AS696" s="9"/>
      <c r="AT696" s="9"/>
      <c r="AU696" s="9"/>
      <c r="AV696" s="9"/>
      <c r="AW696" s="9"/>
      <c r="AX696" s="9"/>
      <c r="AY696" s="9"/>
      <c r="AZ696" s="9"/>
      <c r="BA696" s="9"/>
      <c r="BB696" s="9"/>
      <c r="BC696" s="9"/>
      <c r="BD696" s="9"/>
    </row>
    <row r="697" ht="15.75" customHeight="1">
      <c r="A697" s="9" t="s">
        <v>337</v>
      </c>
      <c r="B697" s="9" t="s">
        <v>81</v>
      </c>
      <c r="C697" s="9"/>
      <c r="D697" s="9"/>
      <c r="E697" s="9"/>
      <c r="F697" s="9"/>
      <c r="G697" s="9"/>
      <c r="H697" s="9"/>
      <c r="I697" s="9"/>
      <c r="J697" s="9"/>
      <c r="K697" s="9"/>
      <c r="L697" s="9"/>
      <c r="M697" s="9"/>
      <c r="N697" s="9"/>
      <c r="O697" s="9"/>
      <c r="P697" s="9"/>
      <c r="Q697" s="9"/>
      <c r="R697" s="9"/>
      <c r="S697" s="9"/>
      <c r="T697" s="9"/>
      <c r="U697" s="9"/>
      <c r="V697" s="9" t="s">
        <v>7207</v>
      </c>
      <c r="W697" s="9" t="s">
        <v>560</v>
      </c>
      <c r="X697" s="9"/>
      <c r="Y697" s="9"/>
      <c r="Z697" s="9"/>
      <c r="AA697" s="9" t="s">
        <v>7208</v>
      </c>
      <c r="AB697" s="9"/>
      <c r="AC697" s="9"/>
      <c r="AD697" s="9" t="s">
        <v>7210</v>
      </c>
      <c r="AE697" s="9" t="s">
        <v>337</v>
      </c>
      <c r="AF697" s="9" t="s">
        <v>7211</v>
      </c>
      <c r="AG697" s="37"/>
      <c r="AH697" s="37"/>
      <c r="AI697" s="9"/>
      <c r="AJ697" s="9"/>
      <c r="AK697" s="9"/>
      <c r="AL697" s="9"/>
      <c r="AM697" s="9" t="s">
        <v>2631</v>
      </c>
      <c r="AN697" s="9"/>
      <c r="AO697" s="9" t="s">
        <v>2633</v>
      </c>
      <c r="AP697" s="9"/>
      <c r="AQ697" s="9" t="s">
        <v>2939</v>
      </c>
      <c r="AR697" s="9" t="s">
        <v>2942</v>
      </c>
      <c r="AS697" s="9"/>
      <c r="AT697" s="9"/>
      <c r="AU697" s="9"/>
      <c r="AV697" s="9"/>
      <c r="AW697" s="9"/>
      <c r="AX697" s="9"/>
      <c r="AY697" s="9"/>
      <c r="AZ697" s="9"/>
      <c r="BA697" s="9"/>
      <c r="BB697" s="9"/>
      <c r="BC697" s="9"/>
      <c r="BD697" s="9"/>
    </row>
    <row r="698" ht="15.75" customHeight="1">
      <c r="A698" s="9" t="s">
        <v>694</v>
      </c>
      <c r="B698" s="9" t="s">
        <v>81</v>
      </c>
      <c r="C698" s="9"/>
      <c r="D698" s="9"/>
      <c r="E698" s="9"/>
      <c r="F698" s="9"/>
      <c r="G698" s="9"/>
      <c r="H698" s="9"/>
      <c r="I698" s="9"/>
      <c r="J698" s="9"/>
      <c r="K698" s="9"/>
      <c r="L698" s="9"/>
      <c r="M698" s="9"/>
      <c r="N698" s="9"/>
      <c r="O698" s="9"/>
      <c r="P698" s="9"/>
      <c r="Q698" s="9"/>
      <c r="R698" s="9"/>
      <c r="S698" s="9"/>
      <c r="T698" s="9"/>
      <c r="U698" s="9"/>
      <c r="V698" s="9" t="s">
        <v>7212</v>
      </c>
      <c r="W698" s="9" t="s">
        <v>5493</v>
      </c>
      <c r="X698" s="9"/>
      <c r="Y698" s="9"/>
      <c r="Z698" s="9"/>
      <c r="AA698" s="9"/>
      <c r="AB698" s="9"/>
      <c r="AC698" s="9"/>
      <c r="AD698" s="9"/>
      <c r="AE698" s="9" t="s">
        <v>694</v>
      </c>
      <c r="AF698" s="37"/>
      <c r="AG698" s="37"/>
      <c r="AH698" s="37"/>
      <c r="AI698" s="9"/>
      <c r="AJ698" s="9"/>
      <c r="AK698" s="9"/>
      <c r="AL698" s="9"/>
      <c r="AM698" s="9" t="s">
        <v>2631</v>
      </c>
      <c r="AN698" s="9"/>
      <c r="AO698" s="9" t="s">
        <v>2633</v>
      </c>
      <c r="AP698" s="9"/>
      <c r="AQ698" s="9"/>
      <c r="AR698" s="9" t="s">
        <v>5721</v>
      </c>
      <c r="AS698" s="9" t="s">
        <v>6781</v>
      </c>
      <c r="AT698" s="9"/>
      <c r="AU698" s="9"/>
      <c r="AV698" s="9"/>
      <c r="AW698" s="9"/>
      <c r="AX698" s="9"/>
      <c r="AY698" s="9"/>
      <c r="AZ698" s="9"/>
      <c r="BA698" s="9"/>
      <c r="BB698" s="9"/>
      <c r="BC698" s="9"/>
      <c r="BD698" s="9"/>
    </row>
    <row r="699" ht="15.75" customHeight="1">
      <c r="A699" s="9" t="s">
        <v>724</v>
      </c>
      <c r="B699" s="9" t="s">
        <v>81</v>
      </c>
      <c r="C699" s="9"/>
      <c r="D699" s="9"/>
      <c r="E699" s="9"/>
      <c r="F699" s="9"/>
      <c r="G699" s="9"/>
      <c r="H699" s="9"/>
      <c r="I699" s="9"/>
      <c r="J699" s="9"/>
      <c r="K699" s="9"/>
      <c r="L699" s="9"/>
      <c r="M699" s="9"/>
      <c r="N699" s="9"/>
      <c r="O699" s="9"/>
      <c r="P699" s="9"/>
      <c r="Q699" s="9"/>
      <c r="R699" s="9"/>
      <c r="S699" s="9" t="s">
        <v>7215</v>
      </c>
      <c r="T699" s="9"/>
      <c r="U699" s="9" t="s">
        <v>85</v>
      </c>
      <c r="V699" s="9" t="s">
        <v>7216</v>
      </c>
      <c r="W699" s="9" t="s">
        <v>2649</v>
      </c>
      <c r="X699" s="9" t="s">
        <v>7217</v>
      </c>
      <c r="Y699" s="9"/>
      <c r="Z699" s="9" t="s">
        <v>7218</v>
      </c>
      <c r="AA699" s="9" t="s">
        <v>7219</v>
      </c>
      <c r="AB699" s="9"/>
      <c r="AC699" s="9"/>
      <c r="AD699" s="9" t="s">
        <v>730</v>
      </c>
      <c r="AE699" s="9" t="s">
        <v>724</v>
      </c>
      <c r="AF699" s="9" t="s">
        <v>731</v>
      </c>
      <c r="AG699" s="37"/>
      <c r="AH699" s="37"/>
      <c r="AI699" s="9"/>
      <c r="AJ699" s="9"/>
      <c r="AK699" s="9"/>
      <c r="AL699" s="9"/>
      <c r="AM699" s="9" t="s">
        <v>2652</v>
      </c>
      <c r="AN699" s="9"/>
      <c r="AO699" s="9" t="s">
        <v>2653</v>
      </c>
      <c r="AP699" s="9"/>
      <c r="AQ699" s="9"/>
      <c r="AR699" s="9"/>
      <c r="AS699" s="9"/>
      <c r="AT699" s="9"/>
      <c r="AU699" s="9"/>
      <c r="AV699" s="9"/>
      <c r="AW699" s="9"/>
      <c r="AX699" s="9"/>
      <c r="AY699" s="9"/>
      <c r="AZ699" s="9"/>
      <c r="BA699" s="9"/>
      <c r="BB699" s="9"/>
      <c r="BC699" s="9"/>
      <c r="BD699" s="9"/>
    </row>
    <row r="700" ht="15.75" customHeight="1">
      <c r="A700" s="9" t="s">
        <v>80</v>
      </c>
      <c r="B700" s="9" t="s">
        <v>81</v>
      </c>
      <c r="C700" s="9"/>
      <c r="D700" s="9"/>
      <c r="E700" s="9"/>
      <c r="F700" s="9"/>
      <c r="G700" s="9"/>
      <c r="H700" s="9"/>
      <c r="I700" s="9"/>
      <c r="J700" s="9"/>
      <c r="K700" s="9"/>
      <c r="L700" s="9"/>
      <c r="M700" s="9"/>
      <c r="N700" s="9"/>
      <c r="O700" s="9"/>
      <c r="P700" s="9"/>
      <c r="Q700" s="9"/>
      <c r="R700" s="9"/>
      <c r="S700" s="9"/>
      <c r="T700" s="9"/>
      <c r="U700" s="9" t="s">
        <v>115</v>
      </c>
      <c r="V700" s="9" t="s">
        <v>6831</v>
      </c>
      <c r="W700" s="9" t="s">
        <v>2931</v>
      </c>
      <c r="X700" s="9" t="s">
        <v>7222</v>
      </c>
      <c r="Y700" s="9" t="s">
        <v>6833</v>
      </c>
      <c r="Z700" s="9"/>
      <c r="AA700" s="9" t="s">
        <v>7223</v>
      </c>
      <c r="AB700" s="9" t="s">
        <v>7224</v>
      </c>
      <c r="AC700" s="9" t="s">
        <v>7226</v>
      </c>
      <c r="AD700" s="9" t="s">
        <v>4404</v>
      </c>
      <c r="AE700" s="9" t="s">
        <v>80</v>
      </c>
      <c r="AF700" s="9" t="s">
        <v>6837</v>
      </c>
      <c r="AG700" s="37"/>
      <c r="AH700" s="37"/>
      <c r="AI700" s="9"/>
      <c r="AJ700" s="9"/>
      <c r="AK700" s="9"/>
      <c r="AL700" s="9"/>
      <c r="AM700" s="9" t="s">
        <v>2631</v>
      </c>
      <c r="AN700" s="9"/>
      <c r="AO700" s="9" t="s">
        <v>2633</v>
      </c>
      <c r="AP700" s="9"/>
      <c r="AQ700" s="9"/>
      <c r="AR700" s="9" t="s">
        <v>2942</v>
      </c>
      <c r="AS700" s="9"/>
      <c r="AT700" s="9"/>
      <c r="AU700" s="9"/>
      <c r="AV700" s="9"/>
      <c r="AW700" s="9"/>
      <c r="AX700" s="9"/>
      <c r="AY700" s="9"/>
      <c r="AZ700" s="9"/>
      <c r="BA700" s="9"/>
      <c r="BB700" s="9"/>
      <c r="BC700" s="9"/>
      <c r="BD700" s="9"/>
    </row>
    <row r="701" ht="15.75" customHeight="1">
      <c r="A701" s="9" t="s">
        <v>80</v>
      </c>
      <c r="B701" s="9" t="s">
        <v>81</v>
      </c>
      <c r="C701" s="9"/>
      <c r="D701" s="9"/>
      <c r="E701" s="9"/>
      <c r="F701" s="9"/>
      <c r="G701" s="9"/>
      <c r="H701" s="9"/>
      <c r="I701" s="9"/>
      <c r="J701" s="9"/>
      <c r="K701" s="9"/>
      <c r="L701" s="9"/>
      <c r="M701" s="9"/>
      <c r="N701" s="9"/>
      <c r="O701" s="9"/>
      <c r="P701" s="9"/>
      <c r="Q701" s="9"/>
      <c r="R701" s="9"/>
      <c r="S701" s="9" t="s">
        <v>7229</v>
      </c>
      <c r="T701" s="9"/>
      <c r="U701" s="9" t="s">
        <v>85</v>
      </c>
      <c r="V701" s="9" t="s">
        <v>7230</v>
      </c>
      <c r="W701" s="9" t="s">
        <v>2649</v>
      </c>
      <c r="X701" s="9" t="s">
        <v>7233</v>
      </c>
      <c r="Y701" s="9"/>
      <c r="Z701" s="9"/>
      <c r="AA701" s="9" t="s">
        <v>7234</v>
      </c>
      <c r="AB701" s="9"/>
      <c r="AC701" s="9"/>
      <c r="AD701" s="9" t="s">
        <v>451</v>
      </c>
      <c r="AE701" s="9" t="s">
        <v>80</v>
      </c>
      <c r="AF701" s="9" t="s">
        <v>999</v>
      </c>
      <c r="AG701" s="37"/>
      <c r="AH701" s="37"/>
      <c r="AI701" s="9"/>
      <c r="AJ701" s="9"/>
      <c r="AK701" s="9"/>
      <c r="AL701" s="9"/>
      <c r="AM701" s="9" t="s">
        <v>2652</v>
      </c>
      <c r="AN701" s="9"/>
      <c r="AO701" s="9" t="s">
        <v>2653</v>
      </c>
      <c r="AP701" s="9"/>
      <c r="AQ701" s="9"/>
      <c r="AR701" s="9"/>
      <c r="AS701" s="9"/>
      <c r="AT701" s="9"/>
      <c r="AU701" s="9"/>
      <c r="AV701" s="9"/>
      <c r="AW701" s="9"/>
      <c r="AX701" s="9"/>
      <c r="AY701" s="9"/>
      <c r="AZ701" s="9"/>
      <c r="BA701" s="9"/>
      <c r="BB701" s="9"/>
      <c r="BC701" s="9"/>
      <c r="BD701" s="9"/>
    </row>
    <row r="702" ht="15.75" customHeight="1">
      <c r="A702" s="9" t="s">
        <v>1131</v>
      </c>
      <c r="B702" s="9" t="s">
        <v>81</v>
      </c>
      <c r="C702" s="9"/>
      <c r="D702" s="9"/>
      <c r="E702" s="9"/>
      <c r="F702" s="9"/>
      <c r="G702" s="9"/>
      <c r="H702" s="9"/>
      <c r="I702" s="9"/>
      <c r="J702" s="9"/>
      <c r="K702" s="9"/>
      <c r="L702" s="9"/>
      <c r="M702" s="9"/>
      <c r="N702" s="9"/>
      <c r="O702" s="9"/>
      <c r="P702" s="9"/>
      <c r="Q702" s="9"/>
      <c r="R702" s="9"/>
      <c r="S702" s="9" t="s">
        <v>7235</v>
      </c>
      <c r="T702" s="9"/>
      <c r="U702" s="9" t="s">
        <v>85</v>
      </c>
      <c r="V702" s="9" t="s">
        <v>7236</v>
      </c>
      <c r="W702" s="9" t="s">
        <v>2649</v>
      </c>
      <c r="X702" s="9" t="s">
        <v>7237</v>
      </c>
      <c r="Y702" s="9" t="s">
        <v>7238</v>
      </c>
      <c r="Z702" s="9" t="s">
        <v>7239</v>
      </c>
      <c r="AA702" s="9" t="s">
        <v>7240</v>
      </c>
      <c r="AB702" s="9"/>
      <c r="AC702" s="9"/>
      <c r="AD702" s="9" t="s">
        <v>3844</v>
      </c>
      <c r="AE702" s="9" t="s">
        <v>1131</v>
      </c>
      <c r="AF702" s="9" t="s">
        <v>7241</v>
      </c>
      <c r="AG702" s="37"/>
      <c r="AH702" s="37"/>
      <c r="AI702" s="9"/>
      <c r="AJ702" s="9"/>
      <c r="AK702" s="9"/>
      <c r="AL702" s="9"/>
      <c r="AM702" s="9" t="s">
        <v>2652</v>
      </c>
      <c r="AN702" s="9"/>
      <c r="AO702" s="9" t="s">
        <v>2653</v>
      </c>
      <c r="AP702" s="9"/>
      <c r="AQ702" s="9"/>
      <c r="AR702" s="9"/>
      <c r="AS702" s="9"/>
      <c r="AT702" s="9"/>
      <c r="AU702" s="9"/>
      <c r="AV702" s="9"/>
      <c r="AW702" s="9"/>
      <c r="AX702" s="9"/>
      <c r="AY702" s="9"/>
      <c r="AZ702" s="9"/>
      <c r="BA702" s="9"/>
      <c r="BB702" s="9"/>
      <c r="BC702" s="9"/>
      <c r="BD702" s="9"/>
    </row>
    <row r="703" ht="15.75" customHeight="1">
      <c r="A703" s="9" t="s">
        <v>1131</v>
      </c>
      <c r="B703" s="9" t="s">
        <v>81</v>
      </c>
      <c r="C703" s="9"/>
      <c r="D703" s="9"/>
      <c r="E703" s="9"/>
      <c r="F703" s="9"/>
      <c r="G703" s="9"/>
      <c r="H703" s="9"/>
      <c r="I703" s="9"/>
      <c r="J703" s="9"/>
      <c r="K703" s="9"/>
      <c r="L703" s="9"/>
      <c r="M703" s="9"/>
      <c r="N703" s="9"/>
      <c r="O703" s="9"/>
      <c r="P703" s="9"/>
      <c r="Q703" s="9"/>
      <c r="R703" s="9"/>
      <c r="S703" s="9"/>
      <c r="T703" s="9"/>
      <c r="U703" s="9" t="s">
        <v>85</v>
      </c>
      <c r="V703" s="9" t="s">
        <v>7244</v>
      </c>
      <c r="W703" s="9" t="s">
        <v>2931</v>
      </c>
      <c r="X703" s="9" t="s">
        <v>7245</v>
      </c>
      <c r="Y703" s="9"/>
      <c r="Z703" s="9"/>
      <c r="AA703" s="9" t="s">
        <v>7246</v>
      </c>
      <c r="AB703" s="9"/>
      <c r="AC703" s="9"/>
      <c r="AD703" s="9" t="s">
        <v>7247</v>
      </c>
      <c r="AE703" s="9" t="s">
        <v>1131</v>
      </c>
      <c r="AF703" s="9" t="s">
        <v>7248</v>
      </c>
      <c r="AG703" s="37"/>
      <c r="AH703" s="37"/>
      <c r="AI703" s="9"/>
      <c r="AJ703" s="9"/>
      <c r="AK703" s="9"/>
      <c r="AL703" s="9"/>
      <c r="AM703" s="9" t="s">
        <v>2631</v>
      </c>
      <c r="AN703" s="9"/>
      <c r="AO703" s="9" t="s">
        <v>2633</v>
      </c>
      <c r="AP703" s="9"/>
      <c r="AQ703" s="9"/>
      <c r="AR703" s="9" t="s">
        <v>2634</v>
      </c>
      <c r="AS703" s="9"/>
      <c r="AT703" s="9"/>
      <c r="AU703" s="9"/>
      <c r="AV703" s="9"/>
      <c r="AW703" s="9"/>
      <c r="AX703" s="9"/>
      <c r="AY703" s="9"/>
      <c r="AZ703" s="9"/>
      <c r="BA703" s="9"/>
      <c r="BB703" s="9"/>
      <c r="BC703" s="9"/>
      <c r="BD703" s="9"/>
    </row>
    <row r="704" ht="15.75" customHeight="1">
      <c r="A704" s="9" t="s">
        <v>111</v>
      </c>
      <c r="B704" s="9" t="s">
        <v>81</v>
      </c>
      <c r="C704" s="9"/>
      <c r="D704" s="9"/>
      <c r="E704" s="9"/>
      <c r="F704" s="9"/>
      <c r="G704" s="9"/>
      <c r="H704" s="9"/>
      <c r="I704" s="9"/>
      <c r="J704" s="9"/>
      <c r="K704" s="9"/>
      <c r="L704" s="9"/>
      <c r="M704" s="9"/>
      <c r="N704" s="9"/>
      <c r="O704" s="9"/>
      <c r="P704" s="9"/>
      <c r="Q704" s="9"/>
      <c r="R704" s="9"/>
      <c r="S704" s="9" t="s">
        <v>7249</v>
      </c>
      <c r="T704" s="9"/>
      <c r="U704" s="9"/>
      <c r="V704" s="9" t="s">
        <v>7250</v>
      </c>
      <c r="W704" s="9" t="s">
        <v>2931</v>
      </c>
      <c r="X704" s="9" t="s">
        <v>4317</v>
      </c>
      <c r="Y704" s="9" t="s">
        <v>7251</v>
      </c>
      <c r="Z704" s="9" t="s">
        <v>7252</v>
      </c>
      <c r="AA704" s="9" t="s">
        <v>4318</v>
      </c>
      <c r="AB704" s="9"/>
      <c r="AC704" s="9"/>
      <c r="AD704" s="9" t="s">
        <v>4319</v>
      </c>
      <c r="AE704" s="9" t="s">
        <v>111</v>
      </c>
      <c r="AF704" s="9" t="s">
        <v>4321</v>
      </c>
      <c r="AG704" s="37"/>
      <c r="AH704" s="37"/>
      <c r="AI704" s="9"/>
      <c r="AJ704" s="9"/>
      <c r="AK704" s="9"/>
      <c r="AL704" s="9"/>
      <c r="AM704" s="9" t="s">
        <v>2631</v>
      </c>
      <c r="AN704" s="9"/>
      <c r="AO704" s="9" t="s">
        <v>2633</v>
      </c>
      <c r="AP704" s="9"/>
      <c r="AQ704" s="9"/>
      <c r="AR704" s="9" t="s">
        <v>2942</v>
      </c>
      <c r="AS704" s="9"/>
      <c r="AT704" s="9"/>
      <c r="AU704" s="9"/>
      <c r="AV704" s="9"/>
      <c r="AW704" s="9"/>
      <c r="AX704" s="9"/>
      <c r="AY704" s="9"/>
      <c r="AZ704" s="9"/>
      <c r="BA704" s="9"/>
      <c r="BB704" s="9"/>
      <c r="BC704" s="9"/>
      <c r="BD704" s="9"/>
    </row>
    <row r="705" ht="15.75" customHeight="1">
      <c r="A705" s="9" t="s">
        <v>111</v>
      </c>
      <c r="B705" s="9" t="s">
        <v>81</v>
      </c>
      <c r="C705" s="9"/>
      <c r="D705" s="9"/>
      <c r="E705" s="9"/>
      <c r="F705" s="9"/>
      <c r="G705" s="9"/>
      <c r="H705" s="9"/>
      <c r="I705" s="9"/>
      <c r="J705" s="9"/>
      <c r="K705" s="9"/>
      <c r="L705" s="9"/>
      <c r="M705" s="9"/>
      <c r="N705" s="9"/>
      <c r="O705" s="9"/>
      <c r="P705" s="9"/>
      <c r="Q705" s="9"/>
      <c r="R705" s="9"/>
      <c r="S705" s="9" t="s">
        <v>531</v>
      </c>
      <c r="T705" s="9"/>
      <c r="U705" s="9" t="s">
        <v>85</v>
      </c>
      <c r="V705" s="9" t="s">
        <v>7254</v>
      </c>
      <c r="W705" s="9" t="s">
        <v>87</v>
      </c>
      <c r="X705" s="9" t="s">
        <v>533</v>
      </c>
      <c r="Y705" s="9" t="s">
        <v>7261</v>
      </c>
      <c r="Z705" s="9" t="s">
        <v>535</v>
      </c>
      <c r="AA705" s="9" t="s">
        <v>7263</v>
      </c>
      <c r="AB705" s="9"/>
      <c r="AC705" s="9"/>
      <c r="AD705" s="9" t="s">
        <v>537</v>
      </c>
      <c r="AE705" s="9" t="s">
        <v>111</v>
      </c>
      <c r="AF705" s="9" t="s">
        <v>538</v>
      </c>
      <c r="AG705" s="37"/>
      <c r="AH705" s="37"/>
      <c r="AI705" s="9" t="s">
        <v>539</v>
      </c>
      <c r="AJ705" s="9" t="s">
        <v>540</v>
      </c>
      <c r="AK705" s="9"/>
      <c r="AL705" s="9"/>
      <c r="AM705" s="9" t="s">
        <v>98</v>
      </c>
      <c r="AN705" s="9"/>
      <c r="AO705" s="9"/>
      <c r="AP705" s="9"/>
      <c r="AQ705" s="9"/>
      <c r="AR705" s="9"/>
      <c r="AS705" s="9"/>
      <c r="AT705" s="9"/>
      <c r="AU705" s="9"/>
      <c r="AV705" s="9"/>
      <c r="AW705" s="9"/>
      <c r="AX705" s="9"/>
      <c r="AY705" s="9"/>
      <c r="AZ705" s="9"/>
      <c r="BA705" s="9"/>
      <c r="BB705" s="9"/>
      <c r="BC705" s="9"/>
      <c r="BD705" s="9"/>
    </row>
    <row r="706" ht="15.75" customHeight="1">
      <c r="A706" s="9"/>
      <c r="B706" s="9" t="s">
        <v>81</v>
      </c>
      <c r="C706" s="9"/>
      <c r="D706" s="9"/>
      <c r="E706" s="9"/>
      <c r="F706" s="9"/>
      <c r="G706" s="9"/>
      <c r="H706" s="9"/>
      <c r="I706" s="9"/>
      <c r="J706" s="9"/>
      <c r="K706" s="9"/>
      <c r="L706" s="9"/>
      <c r="M706" s="9"/>
      <c r="N706" s="9"/>
      <c r="O706" s="9"/>
      <c r="P706" s="9"/>
      <c r="Q706" s="9"/>
      <c r="R706" s="9"/>
      <c r="S706" s="9"/>
      <c r="T706" s="9"/>
      <c r="U706" s="9"/>
      <c r="V706" s="9" t="s">
        <v>6799</v>
      </c>
      <c r="W706" s="9" t="s">
        <v>6800</v>
      </c>
      <c r="X706" s="9"/>
      <c r="Y706" s="9"/>
      <c r="Z706" s="9"/>
      <c r="AA706" s="9"/>
      <c r="AB706" s="9"/>
      <c r="AC706" s="9"/>
      <c r="AD706" s="9"/>
      <c r="AE706" s="9"/>
      <c r="AF706" s="37"/>
      <c r="AG706" s="37"/>
      <c r="AH706" s="37"/>
      <c r="AI706" s="9"/>
      <c r="AJ706" s="9"/>
      <c r="AK706" s="9"/>
      <c r="AL706" s="9"/>
      <c r="AM706" s="9" t="s">
        <v>2652</v>
      </c>
      <c r="AN706" s="9"/>
      <c r="AO706" s="9" t="s">
        <v>2653</v>
      </c>
      <c r="AP706" s="9"/>
      <c r="AQ706" s="9"/>
      <c r="AR706" s="9"/>
      <c r="AS706" s="9"/>
      <c r="AT706" s="9"/>
      <c r="AU706" s="9"/>
      <c r="AV706" s="9"/>
      <c r="AW706" s="9"/>
      <c r="AX706" s="9"/>
      <c r="AY706" s="9"/>
      <c r="AZ706" s="9"/>
      <c r="BA706" s="9"/>
      <c r="BB706" s="9"/>
      <c r="BC706" s="9"/>
      <c r="BD706" s="9"/>
    </row>
    <row r="707" ht="15.75" customHeight="1">
      <c r="A707" s="9" t="s">
        <v>230</v>
      </c>
      <c r="B707" s="9" t="s">
        <v>81</v>
      </c>
      <c r="C707" s="9"/>
      <c r="D707" s="9"/>
      <c r="E707" s="9"/>
      <c r="F707" s="9"/>
      <c r="G707" s="9"/>
      <c r="H707" s="9"/>
      <c r="I707" s="9"/>
      <c r="J707" s="9"/>
      <c r="K707" s="9"/>
      <c r="L707" s="9"/>
      <c r="M707" s="9"/>
      <c r="N707" s="9"/>
      <c r="O707" s="9"/>
      <c r="P707" s="9"/>
      <c r="Q707" s="9"/>
      <c r="R707" s="9"/>
      <c r="S707" s="9" t="s">
        <v>7269</v>
      </c>
      <c r="T707" s="9"/>
      <c r="U707" s="9"/>
      <c r="V707" s="9" t="s">
        <v>6799</v>
      </c>
      <c r="W707" s="9" t="s">
        <v>6800</v>
      </c>
      <c r="X707" s="9"/>
      <c r="Y707" s="9"/>
      <c r="Z707" s="9"/>
      <c r="AA707" s="9" t="s">
        <v>7270</v>
      </c>
      <c r="AB707" s="9"/>
      <c r="AC707" s="9"/>
      <c r="AD707" s="9" t="s">
        <v>7271</v>
      </c>
      <c r="AE707" s="9" t="s">
        <v>230</v>
      </c>
      <c r="AF707" s="9" t="s">
        <v>7272</v>
      </c>
      <c r="AG707" s="37"/>
      <c r="AH707" s="37"/>
      <c r="AI707" s="9"/>
      <c r="AJ707" s="9"/>
      <c r="AK707" s="9"/>
      <c r="AL707" s="9"/>
      <c r="AM707" s="9" t="s">
        <v>4283</v>
      </c>
      <c r="AN707" s="9"/>
      <c r="AO707" s="9" t="s">
        <v>4286</v>
      </c>
      <c r="AP707" s="9"/>
      <c r="AQ707" s="9"/>
      <c r="AR707" s="9"/>
      <c r="AS707" s="9"/>
      <c r="AT707" s="9"/>
      <c r="AU707" s="9"/>
      <c r="AV707" s="9"/>
      <c r="AW707" s="9"/>
      <c r="AX707" s="9"/>
      <c r="AY707" s="9"/>
      <c r="AZ707" s="9"/>
      <c r="BA707" s="9"/>
      <c r="BB707" s="9"/>
      <c r="BC707" s="9"/>
      <c r="BD707" s="9"/>
    </row>
    <row r="708" ht="15.75" customHeight="1">
      <c r="A708" s="9" t="s">
        <v>156</v>
      </c>
      <c r="B708" s="9" t="s">
        <v>81</v>
      </c>
      <c r="C708" s="9"/>
      <c r="D708" s="9"/>
      <c r="E708" s="9"/>
      <c r="F708" s="9"/>
      <c r="G708" s="9"/>
      <c r="H708" s="9"/>
      <c r="I708" s="9"/>
      <c r="J708" s="9"/>
      <c r="K708" s="9"/>
      <c r="L708" s="9"/>
      <c r="M708" s="9"/>
      <c r="N708" s="9"/>
      <c r="O708" s="9"/>
      <c r="P708" s="9"/>
      <c r="Q708" s="9"/>
      <c r="R708" s="9"/>
      <c r="S708" s="9"/>
      <c r="T708" s="9"/>
      <c r="U708" s="9"/>
      <c r="V708" s="9" t="s">
        <v>7275</v>
      </c>
      <c r="W708" s="9" t="s">
        <v>2931</v>
      </c>
      <c r="X708" s="9" t="s">
        <v>7276</v>
      </c>
      <c r="Y708" s="9"/>
      <c r="Z708" s="9"/>
      <c r="AA708" s="9" t="s">
        <v>7277</v>
      </c>
      <c r="AB708" s="9" t="s">
        <v>7278</v>
      </c>
      <c r="AC708" s="9"/>
      <c r="AD708" s="9" t="s">
        <v>163</v>
      </c>
      <c r="AE708" s="9" t="s">
        <v>156</v>
      </c>
      <c r="AF708" s="9" t="s">
        <v>2141</v>
      </c>
      <c r="AG708" s="37"/>
      <c r="AH708" s="37"/>
      <c r="AI708" s="9"/>
      <c r="AJ708" s="9"/>
      <c r="AK708" s="9"/>
      <c r="AL708" s="9"/>
      <c r="AM708" s="9" t="s">
        <v>98</v>
      </c>
      <c r="AN708" s="9"/>
      <c r="AO708" s="9" t="s">
        <v>2644</v>
      </c>
      <c r="AP708" s="9"/>
      <c r="AQ708" s="9"/>
      <c r="AR708" s="9"/>
      <c r="AS708" s="9"/>
      <c r="AT708" s="9"/>
      <c r="AU708" s="9"/>
      <c r="AV708" s="9"/>
      <c r="AW708" s="9"/>
      <c r="AX708" s="9"/>
      <c r="AY708" s="9"/>
      <c r="AZ708" s="9"/>
      <c r="BA708" s="9"/>
      <c r="BB708" s="9"/>
      <c r="BC708" s="9"/>
      <c r="BD708" s="9"/>
    </row>
    <row r="709" ht="15.75" customHeight="1">
      <c r="A709" s="9" t="s">
        <v>156</v>
      </c>
      <c r="B709" s="9" t="s">
        <v>81</v>
      </c>
      <c r="C709" s="9"/>
      <c r="D709" s="9"/>
      <c r="E709" s="9"/>
      <c r="F709" s="9"/>
      <c r="G709" s="9"/>
      <c r="H709" s="9"/>
      <c r="I709" s="9"/>
      <c r="J709" s="9"/>
      <c r="K709" s="9"/>
      <c r="L709" s="9"/>
      <c r="M709" s="9"/>
      <c r="N709" s="9"/>
      <c r="O709" s="9"/>
      <c r="P709" s="9"/>
      <c r="Q709" s="9"/>
      <c r="R709" s="9"/>
      <c r="S709" s="9"/>
      <c r="T709" s="9"/>
      <c r="U709" s="9"/>
      <c r="V709" s="9" t="s">
        <v>187</v>
      </c>
      <c r="W709" s="9"/>
      <c r="X709" s="9"/>
      <c r="Y709" s="9"/>
      <c r="Z709" s="9"/>
      <c r="AA709" s="9"/>
      <c r="AB709" s="9"/>
      <c r="AC709" s="9"/>
      <c r="AD709" s="9"/>
      <c r="AE709" s="9" t="s">
        <v>156</v>
      </c>
      <c r="AF709" s="37"/>
      <c r="AG709" s="37"/>
      <c r="AH709" s="37"/>
      <c r="AI709" s="9"/>
      <c r="AJ709" s="9"/>
      <c r="AK709" s="9"/>
      <c r="AL709" s="9"/>
      <c r="AM709" s="9" t="s">
        <v>98</v>
      </c>
      <c r="AN709" s="9"/>
      <c r="AO709" s="9"/>
      <c r="AP709" s="9"/>
      <c r="AQ709" s="9"/>
      <c r="AR709" s="9"/>
      <c r="AS709" s="9"/>
      <c r="AT709" s="9"/>
      <c r="AU709" s="9"/>
      <c r="AV709" s="9"/>
      <c r="AW709" s="9"/>
      <c r="AX709" s="9"/>
      <c r="AY709" s="9"/>
      <c r="AZ709" s="9"/>
      <c r="BA709" s="9"/>
      <c r="BB709" s="9"/>
      <c r="BC709" s="9"/>
      <c r="BD709" s="9"/>
    </row>
    <row r="710" ht="15.75" customHeight="1">
      <c r="A710" s="9" t="s">
        <v>80</v>
      </c>
      <c r="B710" s="9" t="s">
        <v>81</v>
      </c>
      <c r="C710" s="9"/>
      <c r="D710" s="9"/>
      <c r="E710" s="9"/>
      <c r="F710" s="9"/>
      <c r="G710" s="9"/>
      <c r="H710" s="9"/>
      <c r="I710" s="9"/>
      <c r="J710" s="9"/>
      <c r="K710" s="9"/>
      <c r="L710" s="9"/>
      <c r="M710" s="9"/>
      <c r="N710" s="9"/>
      <c r="O710" s="9"/>
      <c r="P710" s="9"/>
      <c r="Q710" s="9"/>
      <c r="R710" s="9"/>
      <c r="S710" s="9"/>
      <c r="T710" s="9"/>
      <c r="U710" s="9" t="s">
        <v>85</v>
      </c>
      <c r="V710" s="9" t="s">
        <v>7285</v>
      </c>
      <c r="W710" s="9" t="s">
        <v>2931</v>
      </c>
      <c r="X710" s="9" t="s">
        <v>7286</v>
      </c>
      <c r="Y710" s="9"/>
      <c r="Z710" s="9" t="s">
        <v>7288</v>
      </c>
      <c r="AA710" s="9" t="s">
        <v>6794</v>
      </c>
      <c r="AB710" s="9"/>
      <c r="AC710" s="9"/>
      <c r="AD710" s="9" t="s">
        <v>5689</v>
      </c>
      <c r="AE710" s="9" t="s">
        <v>80</v>
      </c>
      <c r="AF710" s="9" t="s">
        <v>6795</v>
      </c>
      <c r="AG710" s="37"/>
      <c r="AH710" s="37"/>
      <c r="AI710" s="9"/>
      <c r="AJ710" s="9"/>
      <c r="AK710" s="9"/>
      <c r="AL710" s="9"/>
      <c r="AM710" s="9" t="s">
        <v>2631</v>
      </c>
      <c r="AN710" s="9"/>
      <c r="AO710" s="9" t="s">
        <v>2633</v>
      </c>
      <c r="AP710" s="9"/>
      <c r="AQ710" s="9"/>
      <c r="AR710" s="9" t="s">
        <v>6773</v>
      </c>
      <c r="AS710" s="9"/>
      <c r="AT710" s="9"/>
      <c r="AU710" s="9"/>
      <c r="AV710" s="9"/>
      <c r="AW710" s="9"/>
      <c r="AX710" s="9"/>
      <c r="AY710" s="9"/>
      <c r="AZ710" s="9"/>
      <c r="BA710" s="9"/>
      <c r="BB710" s="9"/>
      <c r="BC710" s="9"/>
      <c r="BD710" s="9"/>
    </row>
    <row r="711" ht="15.75" customHeight="1">
      <c r="A711" s="9" t="s">
        <v>80</v>
      </c>
      <c r="B711" s="9" t="s">
        <v>81</v>
      </c>
      <c r="C711" s="9"/>
      <c r="D711" s="9"/>
      <c r="E711" s="9"/>
      <c r="F711" s="9"/>
      <c r="G711" s="9"/>
      <c r="H711" s="9"/>
      <c r="I711" s="9"/>
      <c r="J711" s="9"/>
      <c r="K711" s="9"/>
      <c r="L711" s="9"/>
      <c r="M711" s="9"/>
      <c r="N711" s="9"/>
      <c r="O711" s="9"/>
      <c r="P711" s="9"/>
      <c r="Q711" s="9"/>
      <c r="R711" s="9"/>
      <c r="S711" s="9" t="s">
        <v>7291</v>
      </c>
      <c r="T711" s="9"/>
      <c r="U711" s="9" t="s">
        <v>115</v>
      </c>
      <c r="V711" s="9" t="s">
        <v>7292</v>
      </c>
      <c r="W711" s="9" t="s">
        <v>2931</v>
      </c>
      <c r="X711" s="9" t="s">
        <v>7294</v>
      </c>
      <c r="Y711" s="9"/>
      <c r="Z711" s="9"/>
      <c r="AA711" s="9" t="s">
        <v>7295</v>
      </c>
      <c r="AB711" s="9"/>
      <c r="AC711" s="9"/>
      <c r="AD711" s="9" t="s">
        <v>5689</v>
      </c>
      <c r="AE711" s="9" t="s">
        <v>80</v>
      </c>
      <c r="AF711" s="9" t="s">
        <v>7297</v>
      </c>
      <c r="AG711" s="37"/>
      <c r="AH711" s="37"/>
      <c r="AI711" s="9"/>
      <c r="AJ711" s="9"/>
      <c r="AK711" s="9"/>
      <c r="AL711" s="9"/>
      <c r="AM711" s="9" t="s">
        <v>2631</v>
      </c>
      <c r="AN711" s="9"/>
      <c r="AO711" s="9" t="s">
        <v>2633</v>
      </c>
      <c r="AP711" s="9"/>
      <c r="AQ711" s="9"/>
      <c r="AR711" s="9" t="s">
        <v>2634</v>
      </c>
      <c r="AS711" s="9"/>
      <c r="AT711" s="9"/>
      <c r="AU711" s="9"/>
      <c r="AV711" s="9"/>
      <c r="AW711" s="9"/>
      <c r="AX711" s="9"/>
      <c r="AY711" s="9"/>
      <c r="AZ711" s="9"/>
      <c r="BA711" s="9"/>
      <c r="BB711" s="9"/>
      <c r="BC711" s="9"/>
      <c r="BD711" s="9"/>
    </row>
    <row r="712" ht="15.75" customHeight="1">
      <c r="A712" s="9" t="s">
        <v>80</v>
      </c>
      <c r="B712" s="9" t="s">
        <v>81</v>
      </c>
      <c r="C712" s="9"/>
      <c r="D712" s="9"/>
      <c r="E712" s="9"/>
      <c r="F712" s="9"/>
      <c r="G712" s="9"/>
      <c r="H712" s="9"/>
      <c r="I712" s="9"/>
      <c r="J712" s="9"/>
      <c r="K712" s="9"/>
      <c r="L712" s="9"/>
      <c r="M712" s="9"/>
      <c r="N712" s="9"/>
      <c r="O712" s="9"/>
      <c r="P712" s="9"/>
      <c r="Q712" s="9"/>
      <c r="R712" s="9"/>
      <c r="S712" s="9" t="s">
        <v>7298</v>
      </c>
      <c r="T712" s="9"/>
      <c r="U712" s="9" t="s">
        <v>85</v>
      </c>
      <c r="V712" s="9" t="s">
        <v>7300</v>
      </c>
      <c r="W712" s="9" t="s">
        <v>2931</v>
      </c>
      <c r="X712" s="9" t="s">
        <v>7302</v>
      </c>
      <c r="Y712" s="9"/>
      <c r="Z712" s="9"/>
      <c r="AA712" s="9" t="s">
        <v>7303</v>
      </c>
      <c r="AB712" s="9"/>
      <c r="AC712" s="9"/>
      <c r="AD712" s="9" t="s">
        <v>7304</v>
      </c>
      <c r="AE712" s="9" t="s">
        <v>80</v>
      </c>
      <c r="AF712" s="9" t="s">
        <v>7311</v>
      </c>
      <c r="AG712" s="37"/>
      <c r="AH712" s="37"/>
      <c r="AI712" s="9"/>
      <c r="AJ712" s="9"/>
      <c r="AK712" s="9"/>
      <c r="AL712" s="9"/>
      <c r="AM712" s="9" t="s">
        <v>2631</v>
      </c>
      <c r="AN712" s="9"/>
      <c r="AO712" s="9" t="s">
        <v>2633</v>
      </c>
      <c r="AP712" s="9"/>
      <c r="AQ712" s="9"/>
      <c r="AR712" s="9" t="s">
        <v>7312</v>
      </c>
      <c r="AS712" s="9"/>
      <c r="AT712" s="9"/>
      <c r="AU712" s="9"/>
      <c r="AV712" s="9"/>
      <c r="AW712" s="9"/>
      <c r="AX712" s="9"/>
      <c r="AY712" s="9"/>
      <c r="AZ712" s="9"/>
      <c r="BA712" s="9"/>
      <c r="BB712" s="9"/>
      <c r="BC712" s="9"/>
      <c r="BD712" s="9"/>
    </row>
    <row r="713" ht="15.75" customHeight="1">
      <c r="A713" s="9" t="s">
        <v>80</v>
      </c>
      <c r="B713" s="9" t="s">
        <v>81</v>
      </c>
      <c r="C713" s="9"/>
      <c r="D713" s="9" t="s">
        <v>207</v>
      </c>
      <c r="E713" s="9" t="s">
        <v>82</v>
      </c>
      <c r="F713" s="9"/>
      <c r="G713" s="9"/>
      <c r="H713" s="9"/>
      <c r="I713" s="9"/>
      <c r="J713" s="9"/>
      <c r="K713" s="9"/>
      <c r="L713" s="9"/>
      <c r="M713" s="9"/>
      <c r="N713" s="9"/>
      <c r="O713" s="9"/>
      <c r="P713" s="9"/>
      <c r="Q713" s="9"/>
      <c r="R713" s="9"/>
      <c r="S713" s="9" t="s">
        <v>1324</v>
      </c>
      <c r="T713" s="9"/>
      <c r="U713" s="9" t="s">
        <v>85</v>
      </c>
      <c r="V713" s="9" t="s">
        <v>7314</v>
      </c>
      <c r="W713" s="9" t="s">
        <v>2649</v>
      </c>
      <c r="X713" s="9" t="s">
        <v>1326</v>
      </c>
      <c r="Y713" s="9" t="s">
        <v>7315</v>
      </c>
      <c r="Z713" s="9" t="s">
        <v>1328</v>
      </c>
      <c r="AA713" s="9" t="s">
        <v>1329</v>
      </c>
      <c r="AB713" s="9"/>
      <c r="AC713" s="9"/>
      <c r="AD713" s="9" t="s">
        <v>451</v>
      </c>
      <c r="AE713" s="9" t="s">
        <v>80</v>
      </c>
      <c r="AF713" s="9" t="s">
        <v>1106</v>
      </c>
      <c r="AG713" s="37"/>
      <c r="AH713" s="37"/>
      <c r="AI713" s="9" t="s">
        <v>686</v>
      </c>
      <c r="AJ713" s="9" t="s">
        <v>166</v>
      </c>
      <c r="AK713" s="9" t="s">
        <v>416</v>
      </c>
      <c r="AL713" s="9"/>
      <c r="AM713" s="9" t="s">
        <v>98</v>
      </c>
      <c r="AN713" s="9"/>
      <c r="AO713" s="9"/>
      <c r="AP713" s="9"/>
      <c r="AQ713" s="9"/>
      <c r="AR713" s="9"/>
      <c r="AS713" s="9"/>
      <c r="AT713" s="9"/>
      <c r="AU713" s="9"/>
      <c r="AV713" s="9"/>
      <c r="AW713" s="9"/>
      <c r="AX713" s="9"/>
      <c r="AY713" s="9"/>
      <c r="AZ713" s="9"/>
      <c r="BA713" s="9"/>
      <c r="BB713" s="9"/>
      <c r="BC713" s="9"/>
      <c r="BD713" s="9"/>
    </row>
    <row r="714" ht="15.75" customHeight="1">
      <c r="A714" s="9" t="s">
        <v>80</v>
      </c>
      <c r="B714" s="9" t="s">
        <v>81</v>
      </c>
      <c r="C714" s="9"/>
      <c r="D714" s="9"/>
      <c r="E714" s="9"/>
      <c r="F714" s="9"/>
      <c r="G714" s="9"/>
      <c r="H714" s="9"/>
      <c r="I714" s="9"/>
      <c r="J714" s="9"/>
      <c r="K714" s="9"/>
      <c r="L714" s="9"/>
      <c r="M714" s="9"/>
      <c r="N714" s="9"/>
      <c r="O714" s="9"/>
      <c r="P714" s="9"/>
      <c r="Q714" s="9"/>
      <c r="R714" s="9"/>
      <c r="S714" s="9"/>
      <c r="T714" s="9"/>
      <c r="U714" s="9" t="s">
        <v>85</v>
      </c>
      <c r="V714" s="9" t="s">
        <v>187</v>
      </c>
      <c r="W714" s="9"/>
      <c r="X714" s="9"/>
      <c r="Y714" s="9"/>
      <c r="Z714" s="9"/>
      <c r="AA714" s="9"/>
      <c r="AB714" s="9"/>
      <c r="AC714" s="9"/>
      <c r="AD714" s="9"/>
      <c r="AE714" s="9" t="s">
        <v>80</v>
      </c>
      <c r="AF714" s="37"/>
      <c r="AG714" s="37"/>
      <c r="AH714" s="37"/>
      <c r="AI714" s="9"/>
      <c r="AJ714" s="9"/>
      <c r="AK714" s="9"/>
      <c r="AL714" s="9"/>
      <c r="AM714" s="9" t="s">
        <v>2652</v>
      </c>
      <c r="AN714" s="9"/>
      <c r="AO714" s="9" t="s">
        <v>2653</v>
      </c>
      <c r="AP714" s="9"/>
      <c r="AQ714" s="9"/>
      <c r="AR714" s="9"/>
      <c r="AS714" s="9"/>
      <c r="AT714" s="9"/>
      <c r="AU714" s="9"/>
      <c r="AV714" s="9"/>
      <c r="AW714" s="9"/>
      <c r="AX714" s="9"/>
      <c r="AY714" s="9"/>
      <c r="AZ714" s="9"/>
      <c r="BA714" s="9"/>
      <c r="BB714" s="9"/>
      <c r="BC714" s="9"/>
      <c r="BD714" s="9"/>
    </row>
    <row r="715" ht="15.75" customHeight="1">
      <c r="A715" s="9" t="s">
        <v>80</v>
      </c>
      <c r="B715" s="9" t="s">
        <v>81</v>
      </c>
      <c r="C715" s="9"/>
      <c r="D715" s="9"/>
      <c r="E715" s="9"/>
      <c r="F715" s="9"/>
      <c r="G715" s="9"/>
      <c r="H715" s="9"/>
      <c r="I715" s="9"/>
      <c r="J715" s="9"/>
      <c r="K715" s="9"/>
      <c r="L715" s="9"/>
      <c r="M715" s="9"/>
      <c r="N715" s="9"/>
      <c r="O715" s="9"/>
      <c r="P715" s="9"/>
      <c r="Q715" s="9"/>
      <c r="R715" s="9"/>
      <c r="S715" s="9" t="s">
        <v>7318</v>
      </c>
      <c r="T715" s="9"/>
      <c r="U715" s="9" t="s">
        <v>85</v>
      </c>
      <c r="V715" s="9" t="s">
        <v>7319</v>
      </c>
      <c r="W715" s="9" t="s">
        <v>2649</v>
      </c>
      <c r="X715" s="9" t="s">
        <v>7320</v>
      </c>
      <c r="Y715" s="9"/>
      <c r="Z715" s="9"/>
      <c r="AA715" s="9" t="s">
        <v>7321</v>
      </c>
      <c r="AB715" s="9"/>
      <c r="AC715" s="9"/>
      <c r="AD715" s="9" t="s">
        <v>451</v>
      </c>
      <c r="AE715" s="9" t="s">
        <v>80</v>
      </c>
      <c r="AF715" s="9" t="s">
        <v>7322</v>
      </c>
      <c r="AG715" s="37"/>
      <c r="AH715" s="37"/>
      <c r="AI715" s="9"/>
      <c r="AJ715" s="9"/>
      <c r="AK715" s="9"/>
      <c r="AL715" s="9"/>
      <c r="AM715" s="9" t="s">
        <v>2652</v>
      </c>
      <c r="AN715" s="9"/>
      <c r="AO715" s="9" t="s">
        <v>2653</v>
      </c>
      <c r="AP715" s="9"/>
      <c r="AQ715" s="9"/>
      <c r="AR715" s="9"/>
      <c r="AS715" s="9"/>
      <c r="AT715" s="9"/>
      <c r="AU715" s="9"/>
      <c r="AV715" s="9"/>
      <c r="AW715" s="9"/>
      <c r="AX715" s="9"/>
      <c r="AY715" s="9"/>
      <c r="AZ715" s="9"/>
      <c r="BA715" s="9"/>
      <c r="BB715" s="9"/>
      <c r="BC715" s="9"/>
      <c r="BD715" s="9"/>
    </row>
    <row r="716" ht="15.75" customHeight="1">
      <c r="A716" s="9" t="s">
        <v>271</v>
      </c>
      <c r="B716" s="9" t="s">
        <v>81</v>
      </c>
      <c r="C716" s="9"/>
      <c r="D716" s="9" t="s">
        <v>207</v>
      </c>
      <c r="E716" s="9" t="s">
        <v>82</v>
      </c>
      <c r="F716" s="9"/>
      <c r="G716" s="9"/>
      <c r="H716" s="9"/>
      <c r="I716" s="9"/>
      <c r="J716" s="9"/>
      <c r="K716" s="9"/>
      <c r="L716" s="9"/>
      <c r="M716" s="9"/>
      <c r="N716" s="9"/>
      <c r="O716" s="9"/>
      <c r="P716" s="9"/>
      <c r="Q716" s="9"/>
      <c r="R716" s="9"/>
      <c r="S716" s="9" t="s">
        <v>2574</v>
      </c>
      <c r="T716" s="9"/>
      <c r="U716" s="9" t="s">
        <v>115</v>
      </c>
      <c r="V716" s="9" t="s">
        <v>7325</v>
      </c>
      <c r="W716" s="9" t="s">
        <v>87</v>
      </c>
      <c r="X716" s="9" t="s">
        <v>7327</v>
      </c>
      <c r="Y716" s="9" t="s">
        <v>2577</v>
      </c>
      <c r="Z716" s="9" t="s">
        <v>7328</v>
      </c>
      <c r="AA716" s="9" t="s">
        <v>7329</v>
      </c>
      <c r="AB716" s="9"/>
      <c r="AC716" s="9"/>
      <c r="AD716" s="9" t="s">
        <v>6175</v>
      </c>
      <c r="AE716" s="9" t="s">
        <v>271</v>
      </c>
      <c r="AF716" s="9" t="s">
        <v>6176</v>
      </c>
      <c r="AG716" s="37"/>
      <c r="AH716" s="37"/>
      <c r="AI716" s="9" t="s">
        <v>94</v>
      </c>
      <c r="AJ716" s="9"/>
      <c r="AK716" s="9" t="s">
        <v>416</v>
      </c>
      <c r="AL716" s="9"/>
      <c r="AM716" s="9" t="s">
        <v>98</v>
      </c>
      <c r="AN716" s="9"/>
      <c r="AO716" s="9"/>
      <c r="AP716" s="9"/>
      <c r="AQ716" s="9"/>
      <c r="AR716" s="9"/>
      <c r="AS716" s="9"/>
      <c r="AT716" s="9"/>
      <c r="AU716" s="9"/>
      <c r="AV716" s="9"/>
      <c r="AW716" s="9"/>
      <c r="AX716" s="9"/>
      <c r="AY716" s="9"/>
      <c r="AZ716" s="9"/>
      <c r="BA716" s="9"/>
      <c r="BB716" s="9"/>
      <c r="BC716" s="9"/>
      <c r="BD716" s="9"/>
    </row>
    <row r="717" ht="15.75" customHeight="1">
      <c r="A717" s="9" t="s">
        <v>80</v>
      </c>
      <c r="B717" s="9" t="s">
        <v>81</v>
      </c>
      <c r="C717" s="9"/>
      <c r="D717" s="9"/>
      <c r="E717" s="9"/>
      <c r="F717" s="9"/>
      <c r="G717" s="9"/>
      <c r="H717" s="9"/>
      <c r="I717" s="9"/>
      <c r="J717" s="9"/>
      <c r="K717" s="9"/>
      <c r="L717" s="9"/>
      <c r="M717" s="9"/>
      <c r="N717" s="9"/>
      <c r="O717" s="9"/>
      <c r="P717" s="9"/>
      <c r="Q717" s="9"/>
      <c r="R717" s="9"/>
      <c r="S717" s="9" t="s">
        <v>2325</v>
      </c>
      <c r="T717" s="9"/>
      <c r="U717" s="9" t="s">
        <v>85</v>
      </c>
      <c r="V717" s="9" t="s">
        <v>7330</v>
      </c>
      <c r="W717" s="9" t="s">
        <v>4601</v>
      </c>
      <c r="X717" s="9" t="s">
        <v>7331</v>
      </c>
      <c r="Y717" s="9"/>
      <c r="Z717" s="9" t="s">
        <v>7332</v>
      </c>
      <c r="AA717" s="9" t="s">
        <v>7333</v>
      </c>
      <c r="AB717" s="9"/>
      <c r="AC717" s="9"/>
      <c r="AD717" s="9" t="s">
        <v>753</v>
      </c>
      <c r="AE717" s="9" t="s">
        <v>80</v>
      </c>
      <c r="AF717" s="9" t="s">
        <v>1968</v>
      </c>
      <c r="AG717" s="37"/>
      <c r="AH717" s="37"/>
      <c r="AI717" s="9"/>
      <c r="AJ717" s="9"/>
      <c r="AK717" s="9"/>
      <c r="AL717" s="9"/>
      <c r="AM717" s="9" t="s">
        <v>98</v>
      </c>
      <c r="AN717" s="9"/>
      <c r="AO717" s="9"/>
      <c r="AP717" s="9"/>
      <c r="AQ717" s="9"/>
      <c r="AR717" s="9"/>
      <c r="AS717" s="9"/>
      <c r="AT717" s="9"/>
      <c r="AU717" s="9"/>
      <c r="AV717" s="9"/>
      <c r="AW717" s="9"/>
      <c r="AX717" s="9"/>
      <c r="AY717" s="9"/>
      <c r="AZ717" s="9"/>
      <c r="BA717" s="9"/>
      <c r="BB717" s="9"/>
      <c r="BC717" s="9"/>
      <c r="BD717" s="9"/>
    </row>
    <row r="718" ht="15.75" customHeight="1">
      <c r="A718" s="9" t="s">
        <v>560</v>
      </c>
      <c r="B718" s="9" t="s">
        <v>81</v>
      </c>
      <c r="C718" s="9"/>
      <c r="D718" s="9"/>
      <c r="E718" s="9"/>
      <c r="F718" s="9"/>
      <c r="G718" s="9"/>
      <c r="H718" s="9"/>
      <c r="I718" s="9"/>
      <c r="J718" s="9"/>
      <c r="K718" s="9"/>
      <c r="L718" s="9"/>
      <c r="M718" s="9"/>
      <c r="N718" s="9"/>
      <c r="O718" s="9"/>
      <c r="P718" s="9"/>
      <c r="Q718" s="9"/>
      <c r="R718" s="9"/>
      <c r="S718" s="9"/>
      <c r="T718" s="9"/>
      <c r="U718" s="9" t="s">
        <v>85</v>
      </c>
      <c r="V718" s="9" t="s">
        <v>7336</v>
      </c>
      <c r="W718" s="9"/>
      <c r="X718" s="9" t="s">
        <v>7337</v>
      </c>
      <c r="Y718" s="9" t="s">
        <v>7338</v>
      </c>
      <c r="Z718" s="9" t="s">
        <v>7339</v>
      </c>
      <c r="AA718" s="9" t="s">
        <v>7340</v>
      </c>
      <c r="AB718" s="9"/>
      <c r="AC718" s="9"/>
      <c r="AD718" s="9" t="s">
        <v>567</v>
      </c>
      <c r="AE718" s="9" t="s">
        <v>560</v>
      </c>
      <c r="AF718" s="9" t="s">
        <v>7341</v>
      </c>
      <c r="AG718" s="37"/>
      <c r="AH718" s="37"/>
      <c r="AI718" s="9"/>
      <c r="AJ718" s="9"/>
      <c r="AK718" s="9"/>
      <c r="AL718" s="9"/>
      <c r="AM718" s="9" t="s">
        <v>2631</v>
      </c>
      <c r="AN718" s="9"/>
      <c r="AO718" s="9" t="s">
        <v>2633</v>
      </c>
      <c r="AP718" s="9"/>
      <c r="AQ718" s="9" t="s">
        <v>6125</v>
      </c>
      <c r="AR718" s="9" t="s">
        <v>2942</v>
      </c>
      <c r="AS718" s="9"/>
      <c r="AT718" s="9"/>
      <c r="AU718" s="9"/>
      <c r="AV718" s="9"/>
      <c r="AW718" s="9"/>
      <c r="AX718" s="9"/>
      <c r="AY718" s="9"/>
      <c r="AZ718" s="9"/>
      <c r="BA718" s="9"/>
      <c r="BB718" s="9"/>
      <c r="BC718" s="9"/>
      <c r="BD718" s="9"/>
    </row>
    <row r="719" ht="15.75" customHeight="1">
      <c r="A719" s="9" t="s">
        <v>217</v>
      </c>
      <c r="B719" s="9" t="s">
        <v>81</v>
      </c>
      <c r="C719" s="9"/>
      <c r="D719" s="9"/>
      <c r="E719" s="9"/>
      <c r="F719" s="9"/>
      <c r="G719" s="9"/>
      <c r="H719" s="9"/>
      <c r="I719" s="9"/>
      <c r="J719" s="9"/>
      <c r="K719" s="9"/>
      <c r="L719" s="9"/>
      <c r="M719" s="9"/>
      <c r="N719" s="9"/>
      <c r="O719" s="9"/>
      <c r="P719" s="9"/>
      <c r="Q719" s="9"/>
      <c r="R719" s="9"/>
      <c r="S719" s="9" t="s">
        <v>7342</v>
      </c>
      <c r="T719" s="9"/>
      <c r="U719" s="9" t="s">
        <v>85</v>
      </c>
      <c r="V719" s="9" t="s">
        <v>7343</v>
      </c>
      <c r="W719" s="9" t="s">
        <v>87</v>
      </c>
      <c r="X719" s="9" t="s">
        <v>7344</v>
      </c>
      <c r="Y719" s="9"/>
      <c r="Z719" s="9" t="s">
        <v>7345</v>
      </c>
      <c r="AA719" s="9" t="s">
        <v>7346</v>
      </c>
      <c r="AB719" s="9"/>
      <c r="AC719" s="9"/>
      <c r="AD719" s="9" t="s">
        <v>659</v>
      </c>
      <c r="AE719" s="9" t="s">
        <v>217</v>
      </c>
      <c r="AF719" s="9" t="s">
        <v>1174</v>
      </c>
      <c r="AG719" s="37"/>
      <c r="AH719" s="37"/>
      <c r="AI719" s="9"/>
      <c r="AJ719" s="9"/>
      <c r="AK719" s="9"/>
      <c r="AL719" s="9"/>
      <c r="AM719" s="9" t="s">
        <v>2652</v>
      </c>
      <c r="AN719" s="9"/>
      <c r="AO719" s="9" t="s">
        <v>2653</v>
      </c>
      <c r="AP719" s="9"/>
      <c r="AQ719" s="9"/>
      <c r="AR719" s="9"/>
      <c r="AS719" s="9"/>
      <c r="AT719" s="9"/>
      <c r="AU719" s="9"/>
      <c r="AV719" s="9"/>
      <c r="AW719" s="9"/>
      <c r="AX719" s="9"/>
      <c r="AY719" s="9"/>
      <c r="AZ719" s="9"/>
      <c r="BA719" s="9"/>
      <c r="BB719" s="9"/>
      <c r="BC719" s="9"/>
      <c r="BD719" s="9"/>
    </row>
    <row r="720" ht="15.75" customHeight="1">
      <c r="A720" s="9" t="s">
        <v>271</v>
      </c>
      <c r="B720" s="9" t="s">
        <v>81</v>
      </c>
      <c r="C720" s="9"/>
      <c r="D720" s="9"/>
      <c r="E720" s="9"/>
      <c r="F720" s="9"/>
      <c r="G720" s="9"/>
      <c r="H720" s="9"/>
      <c r="I720" s="9"/>
      <c r="J720" s="9"/>
      <c r="K720" s="9"/>
      <c r="L720" s="9"/>
      <c r="M720" s="9"/>
      <c r="N720" s="9"/>
      <c r="O720" s="9"/>
      <c r="P720" s="9"/>
      <c r="Q720" s="9"/>
      <c r="R720" s="9"/>
      <c r="S720" s="9" t="s">
        <v>7348</v>
      </c>
      <c r="T720" s="9"/>
      <c r="U720" s="9" t="s">
        <v>85</v>
      </c>
      <c r="V720" s="9" t="s">
        <v>7349</v>
      </c>
      <c r="W720" s="9" t="s">
        <v>2649</v>
      </c>
      <c r="X720" s="9" t="s">
        <v>7350</v>
      </c>
      <c r="Y720" s="9"/>
      <c r="Z720" s="9"/>
      <c r="AA720" s="9" t="s">
        <v>7352</v>
      </c>
      <c r="AB720" s="9"/>
      <c r="AC720" s="9"/>
      <c r="AD720" s="9" t="s">
        <v>6191</v>
      </c>
      <c r="AE720" s="9" t="s">
        <v>271</v>
      </c>
      <c r="AF720" s="9" t="s">
        <v>6192</v>
      </c>
      <c r="AG720" s="37"/>
      <c r="AH720" s="37"/>
      <c r="AI720" s="9"/>
      <c r="AJ720" s="9"/>
      <c r="AK720" s="9"/>
      <c r="AL720" s="9"/>
      <c r="AM720" s="9" t="s">
        <v>2652</v>
      </c>
      <c r="AN720" s="9"/>
      <c r="AO720" s="9" t="s">
        <v>2653</v>
      </c>
      <c r="AP720" s="9"/>
      <c r="AQ720" s="9"/>
      <c r="AR720" s="9"/>
      <c r="AS720" s="9"/>
      <c r="AT720" s="9"/>
      <c r="AU720" s="9"/>
      <c r="AV720" s="9"/>
      <c r="AW720" s="9"/>
      <c r="AX720" s="9"/>
      <c r="AY720" s="9"/>
      <c r="AZ720" s="9"/>
      <c r="BA720" s="9"/>
      <c r="BB720" s="9"/>
      <c r="BC720" s="9"/>
      <c r="BD720" s="9"/>
    </row>
    <row r="721" ht="15.75" customHeight="1">
      <c r="A721" s="9" t="s">
        <v>1461</v>
      </c>
      <c r="B721" s="9" t="s">
        <v>81</v>
      </c>
      <c r="C721" s="9"/>
      <c r="D721" s="9"/>
      <c r="E721" s="9"/>
      <c r="F721" s="9" t="s">
        <v>169</v>
      </c>
      <c r="G721" s="9"/>
      <c r="H721" s="9"/>
      <c r="I721" s="9"/>
      <c r="J721" s="9"/>
      <c r="K721" s="9"/>
      <c r="L721" s="9"/>
      <c r="M721" s="9"/>
      <c r="N721" s="9"/>
      <c r="O721" s="9"/>
      <c r="P721" s="9"/>
      <c r="Q721" s="9"/>
      <c r="R721" s="9"/>
      <c r="S721" s="9" t="s">
        <v>7355</v>
      </c>
      <c r="T721" s="9"/>
      <c r="U721" s="9"/>
      <c r="V721" s="9" t="s">
        <v>7356</v>
      </c>
      <c r="W721" s="9"/>
      <c r="X721" s="9" t="s">
        <v>7357</v>
      </c>
      <c r="Y721" s="9"/>
      <c r="Z721" s="9"/>
      <c r="AA721" s="9" t="s">
        <v>7358</v>
      </c>
      <c r="AB721" s="9"/>
      <c r="AC721" s="9"/>
      <c r="AD721" s="9" t="s">
        <v>2092</v>
      </c>
      <c r="AE721" s="9" t="s">
        <v>1461</v>
      </c>
      <c r="AF721" s="9" t="s">
        <v>7359</v>
      </c>
      <c r="AG721" s="37"/>
      <c r="AH721" s="37"/>
      <c r="AI721" s="9"/>
      <c r="AJ721" s="9"/>
      <c r="AK721" s="9"/>
      <c r="AL721" s="9"/>
      <c r="AM721" s="9" t="s">
        <v>98</v>
      </c>
      <c r="AN721" s="9"/>
      <c r="AO721" s="9" t="s">
        <v>2644</v>
      </c>
      <c r="AP721" s="9"/>
      <c r="AQ721" s="9"/>
      <c r="AR721" s="9"/>
      <c r="AS721" s="9"/>
      <c r="AT721" s="9"/>
      <c r="AU721" s="9"/>
      <c r="AV721" s="9"/>
      <c r="AW721" s="9"/>
      <c r="AX721" s="9"/>
      <c r="AY721" s="9"/>
      <c r="AZ721" s="9"/>
      <c r="BA721" s="9"/>
      <c r="BB721" s="9"/>
      <c r="BC721" s="9"/>
      <c r="BD721" s="9"/>
    </row>
    <row r="722" ht="15.75" customHeight="1">
      <c r="A722" s="9" t="s">
        <v>261</v>
      </c>
      <c r="B722" s="9" t="s">
        <v>81</v>
      </c>
      <c r="C722" s="9"/>
      <c r="D722" s="9" t="s">
        <v>207</v>
      </c>
      <c r="E722" s="9" t="s">
        <v>82</v>
      </c>
      <c r="F722" s="9" t="s">
        <v>169</v>
      </c>
      <c r="G722" s="9"/>
      <c r="H722" s="9"/>
      <c r="I722" s="9"/>
      <c r="J722" s="9"/>
      <c r="K722" s="9"/>
      <c r="L722" s="9"/>
      <c r="M722" s="9"/>
      <c r="N722" s="9"/>
      <c r="O722" s="9"/>
      <c r="P722" s="9"/>
      <c r="Q722" s="9"/>
      <c r="R722" s="9"/>
      <c r="S722" s="9" t="s">
        <v>262</v>
      </c>
      <c r="T722" s="9"/>
      <c r="U722" s="9" t="s">
        <v>85</v>
      </c>
      <c r="V722" s="9" t="s">
        <v>7361</v>
      </c>
      <c r="W722" s="9" t="s">
        <v>87</v>
      </c>
      <c r="X722" s="9" t="s">
        <v>7362</v>
      </c>
      <c r="Y722" s="9" t="s">
        <v>7363</v>
      </c>
      <c r="Z722" s="9" t="s">
        <v>7364</v>
      </c>
      <c r="AA722" s="9" t="s">
        <v>267</v>
      </c>
      <c r="AB722" s="9" t="s">
        <v>268</v>
      </c>
      <c r="AC722" s="9"/>
      <c r="AD722" s="9" t="s">
        <v>269</v>
      </c>
      <c r="AE722" s="9" t="s">
        <v>261</v>
      </c>
      <c r="AF722" s="9" t="s">
        <v>270</v>
      </c>
      <c r="AG722" s="37"/>
      <c r="AH722" s="37"/>
      <c r="AI722" s="9" t="s">
        <v>145</v>
      </c>
      <c r="AJ722" s="9"/>
      <c r="AK722" s="9" t="s">
        <v>146</v>
      </c>
      <c r="AL722" s="9"/>
      <c r="AM722" s="9" t="s">
        <v>98</v>
      </c>
      <c r="AN722" s="9"/>
      <c r="AO722" s="9"/>
      <c r="AP722" s="9"/>
      <c r="AQ722" s="9"/>
      <c r="AR722" s="9"/>
      <c r="AS722" s="9"/>
      <c r="AT722" s="9"/>
      <c r="AU722" s="9"/>
      <c r="AV722" s="9"/>
      <c r="AW722" s="9"/>
      <c r="AX722" s="9"/>
      <c r="AY722" s="9"/>
      <c r="AZ722" s="9"/>
      <c r="BA722" s="9"/>
      <c r="BB722" s="9"/>
      <c r="BC722" s="9"/>
      <c r="BD722" s="9"/>
    </row>
    <row r="723" ht="15.75" customHeight="1">
      <c r="A723" s="9" t="s">
        <v>80</v>
      </c>
      <c r="B723" s="9" t="s">
        <v>81</v>
      </c>
      <c r="C723" s="9"/>
      <c r="D723" s="9"/>
      <c r="E723" s="9"/>
      <c r="F723" s="9"/>
      <c r="G723" s="9"/>
      <c r="H723" s="9"/>
      <c r="I723" s="9"/>
      <c r="J723" s="9"/>
      <c r="K723" s="9"/>
      <c r="L723" s="9"/>
      <c r="M723" s="9"/>
      <c r="N723" s="9"/>
      <c r="O723" s="9"/>
      <c r="P723" s="9"/>
      <c r="Q723" s="9"/>
      <c r="R723" s="9"/>
      <c r="S723" s="9"/>
      <c r="T723" s="9"/>
      <c r="U723" s="9" t="s">
        <v>85</v>
      </c>
      <c r="V723" s="9" t="s">
        <v>7368</v>
      </c>
      <c r="W723" s="9"/>
      <c r="X723" s="9" t="s">
        <v>7370</v>
      </c>
      <c r="Y723" s="9" t="s">
        <v>7371</v>
      </c>
      <c r="Z723" s="9" t="s">
        <v>7372</v>
      </c>
      <c r="AA723" s="9" t="s">
        <v>7373</v>
      </c>
      <c r="AB723" s="9" t="s">
        <v>7374</v>
      </c>
      <c r="AC723" s="9"/>
      <c r="AD723" s="9" t="s">
        <v>4404</v>
      </c>
      <c r="AE723" s="9" t="s">
        <v>80</v>
      </c>
      <c r="AF723" s="9" t="s">
        <v>7375</v>
      </c>
      <c r="AG723" s="37"/>
      <c r="AH723" s="37"/>
      <c r="AI723" s="9"/>
      <c r="AJ723" s="9"/>
      <c r="AK723" s="9"/>
      <c r="AL723" s="9"/>
      <c r="AM723" s="9" t="s">
        <v>2631</v>
      </c>
      <c r="AN723" s="9"/>
      <c r="AO723" s="9" t="s">
        <v>2633</v>
      </c>
      <c r="AP723" s="9"/>
      <c r="AQ723" s="9"/>
      <c r="AR723" s="9" t="s">
        <v>2942</v>
      </c>
      <c r="AS723" s="9"/>
      <c r="AT723" s="9"/>
      <c r="AU723" s="9"/>
      <c r="AV723" s="9"/>
      <c r="AW723" s="9"/>
      <c r="AX723" s="9"/>
      <c r="AY723" s="9"/>
      <c r="AZ723" s="9"/>
      <c r="BA723" s="9"/>
      <c r="BB723" s="9"/>
      <c r="BC723" s="9"/>
      <c r="BD723" s="9"/>
    </row>
    <row r="724" ht="15.75" customHeight="1">
      <c r="A724" s="9" t="s">
        <v>280</v>
      </c>
      <c r="B724" s="9" t="s">
        <v>81</v>
      </c>
      <c r="C724" s="9"/>
      <c r="D724" s="9"/>
      <c r="E724" s="9"/>
      <c r="F724" s="9"/>
      <c r="G724" s="9"/>
      <c r="H724" s="9"/>
      <c r="I724" s="9"/>
      <c r="J724" s="9"/>
      <c r="K724" s="9"/>
      <c r="L724" s="9"/>
      <c r="M724" s="9"/>
      <c r="N724" s="9"/>
      <c r="O724" s="9"/>
      <c r="P724" s="9"/>
      <c r="Q724" s="9"/>
      <c r="R724" s="9"/>
      <c r="S724" s="9" t="s">
        <v>370</v>
      </c>
      <c r="T724" s="9"/>
      <c r="U724" s="9" t="s">
        <v>85</v>
      </c>
      <c r="V724" s="9" t="s">
        <v>7380</v>
      </c>
      <c r="W724" s="9" t="s">
        <v>87</v>
      </c>
      <c r="X724" s="9" t="s">
        <v>7381</v>
      </c>
      <c r="Y724" s="9"/>
      <c r="Z724" s="9" t="s">
        <v>7382</v>
      </c>
      <c r="AA724" s="9" t="s">
        <v>1447</v>
      </c>
      <c r="AB724" s="9"/>
      <c r="AC724" s="9"/>
      <c r="AD724" s="9" t="s">
        <v>354</v>
      </c>
      <c r="AE724" s="9" t="s">
        <v>280</v>
      </c>
      <c r="AF724" s="9" t="s">
        <v>377</v>
      </c>
      <c r="AG724" s="37"/>
      <c r="AH724" s="37"/>
      <c r="AI724" s="9"/>
      <c r="AJ724" s="9"/>
      <c r="AK724" s="9"/>
      <c r="AL724" s="9"/>
      <c r="AM724" s="9" t="s">
        <v>98</v>
      </c>
      <c r="AN724" s="9"/>
      <c r="AO724" s="9"/>
      <c r="AP724" s="9"/>
      <c r="AQ724" s="9"/>
      <c r="AR724" s="9"/>
      <c r="AS724" s="9"/>
      <c r="AT724" s="9"/>
      <c r="AU724" s="9"/>
      <c r="AV724" s="9"/>
      <c r="AW724" s="9"/>
      <c r="AX724" s="9"/>
      <c r="AY724" s="9"/>
      <c r="AZ724" s="9"/>
      <c r="BA724" s="9"/>
      <c r="BB724" s="9"/>
      <c r="BC724" s="9"/>
      <c r="BD724" s="9"/>
    </row>
    <row r="725" ht="15.75" customHeight="1">
      <c r="A725" s="9" t="s">
        <v>80</v>
      </c>
      <c r="B725" s="9" t="s">
        <v>81</v>
      </c>
      <c r="C725" s="9"/>
      <c r="D725" s="9"/>
      <c r="E725" s="9"/>
      <c r="F725" s="9"/>
      <c r="G725" s="9"/>
      <c r="H725" s="9"/>
      <c r="I725" s="9"/>
      <c r="J725" s="9"/>
      <c r="K725" s="9"/>
      <c r="L725" s="9"/>
      <c r="M725" s="9"/>
      <c r="N725" s="9"/>
      <c r="O725" s="9"/>
      <c r="P725" s="9"/>
      <c r="Q725" s="9"/>
      <c r="R725" s="9"/>
      <c r="S725" s="9" t="s">
        <v>7383</v>
      </c>
      <c r="T725" s="9"/>
      <c r="U725" s="9" t="s">
        <v>85</v>
      </c>
      <c r="V725" s="9" t="s">
        <v>7384</v>
      </c>
      <c r="W725" s="9" t="s">
        <v>2649</v>
      </c>
      <c r="X725" s="9" t="s">
        <v>7385</v>
      </c>
      <c r="Y725" s="9" t="s">
        <v>7386</v>
      </c>
      <c r="Z725" s="9" t="s">
        <v>7387</v>
      </c>
      <c r="AA725" s="9" t="s">
        <v>7388</v>
      </c>
      <c r="AB725" s="9"/>
      <c r="AC725" s="9"/>
      <c r="AD725" s="9" t="s">
        <v>451</v>
      </c>
      <c r="AE725" s="9" t="s">
        <v>80</v>
      </c>
      <c r="AF725" s="9" t="s">
        <v>2788</v>
      </c>
      <c r="AG725" s="37"/>
      <c r="AH725" s="37"/>
      <c r="AI725" s="9"/>
      <c r="AJ725" s="9"/>
      <c r="AK725" s="9"/>
      <c r="AL725" s="9"/>
      <c r="AM725" s="9" t="s">
        <v>98</v>
      </c>
      <c r="AN725" s="9"/>
      <c r="AO725" s="9"/>
      <c r="AP725" s="9"/>
      <c r="AQ725" s="9"/>
      <c r="AR725" s="9"/>
      <c r="AS725" s="9"/>
      <c r="AT725" s="9"/>
      <c r="AU725" s="9"/>
      <c r="AV725" s="9"/>
      <c r="AW725" s="9"/>
      <c r="AX725" s="9"/>
      <c r="AY725" s="9"/>
      <c r="AZ725" s="9"/>
      <c r="BA725" s="9"/>
      <c r="BB725" s="9"/>
      <c r="BC725" s="9"/>
      <c r="BD725" s="9"/>
    </row>
    <row r="726" ht="15.75" customHeight="1">
      <c r="A726" s="9" t="s">
        <v>1131</v>
      </c>
      <c r="B726" s="9" t="s">
        <v>81</v>
      </c>
      <c r="C726" s="9"/>
      <c r="D726" s="9"/>
      <c r="E726" s="9"/>
      <c r="F726" s="9"/>
      <c r="G726" s="9"/>
      <c r="H726" s="9"/>
      <c r="I726" s="9"/>
      <c r="J726" s="9"/>
      <c r="K726" s="9"/>
      <c r="L726" s="9"/>
      <c r="M726" s="9"/>
      <c r="N726" s="9"/>
      <c r="O726" s="9"/>
      <c r="P726" s="9"/>
      <c r="Q726" s="9"/>
      <c r="R726" s="9"/>
      <c r="S726" s="9" t="s">
        <v>7389</v>
      </c>
      <c r="T726" s="9"/>
      <c r="U726" s="9"/>
      <c r="V726" s="9" t="s">
        <v>7390</v>
      </c>
      <c r="W726" s="9" t="s">
        <v>3331</v>
      </c>
      <c r="X726" s="9" t="s">
        <v>7392</v>
      </c>
      <c r="Y726" s="9"/>
      <c r="Z726" s="9" t="s">
        <v>7394</v>
      </c>
      <c r="AA726" s="9" t="s">
        <v>7395</v>
      </c>
      <c r="AB726" s="9"/>
      <c r="AC726" s="9"/>
      <c r="AD726" s="9" t="s">
        <v>2729</v>
      </c>
      <c r="AE726" s="9" t="s">
        <v>1131</v>
      </c>
      <c r="AF726" s="9" t="s">
        <v>7396</v>
      </c>
      <c r="AG726" s="37"/>
      <c r="AH726" s="37"/>
      <c r="AI726" s="9"/>
      <c r="AJ726" s="9"/>
      <c r="AK726" s="9"/>
      <c r="AL726" s="9"/>
      <c r="AM726" s="9" t="s">
        <v>2631</v>
      </c>
      <c r="AN726" s="9"/>
      <c r="AO726" s="9" t="s">
        <v>2633</v>
      </c>
      <c r="AP726" s="9"/>
      <c r="AQ726" s="9"/>
      <c r="AR726" s="9" t="s">
        <v>2942</v>
      </c>
      <c r="AS726" s="9" t="s">
        <v>4341</v>
      </c>
      <c r="AT726" s="9"/>
      <c r="AU726" s="9"/>
      <c r="AV726" s="9"/>
      <c r="AW726" s="9"/>
      <c r="AX726" s="9"/>
      <c r="AY726" s="9"/>
      <c r="AZ726" s="9"/>
      <c r="BA726" s="9"/>
      <c r="BB726" s="9"/>
      <c r="BC726" s="9"/>
      <c r="BD726" s="9"/>
    </row>
    <row r="727" ht="15.75" customHeight="1">
      <c r="A727" s="9" t="s">
        <v>217</v>
      </c>
      <c r="B727" s="9" t="s">
        <v>81</v>
      </c>
      <c r="C727" s="9"/>
      <c r="D727" s="9"/>
      <c r="E727" s="9"/>
      <c r="F727" s="9"/>
      <c r="G727" s="9"/>
      <c r="H727" s="9"/>
      <c r="I727" s="9"/>
      <c r="J727" s="9"/>
      <c r="K727" s="9"/>
      <c r="L727" s="9"/>
      <c r="M727" s="9"/>
      <c r="N727" s="9"/>
      <c r="O727" s="9"/>
      <c r="P727" s="9"/>
      <c r="Q727" s="9"/>
      <c r="R727" s="9"/>
      <c r="S727" s="9"/>
      <c r="T727" s="9"/>
      <c r="U727" s="9"/>
      <c r="V727" s="9" t="s">
        <v>7397</v>
      </c>
      <c r="W727" s="9" t="s">
        <v>7399</v>
      </c>
      <c r="X727" s="9" t="s">
        <v>7400</v>
      </c>
      <c r="Y727" s="9" t="s">
        <v>7401</v>
      </c>
      <c r="Z727" s="9" t="s">
        <v>7402</v>
      </c>
      <c r="AA727" s="9" t="s">
        <v>7404</v>
      </c>
      <c r="AB727" s="9"/>
      <c r="AC727" s="9"/>
      <c r="AD727" s="9" t="s">
        <v>4498</v>
      </c>
      <c r="AE727" s="9" t="s">
        <v>217</v>
      </c>
      <c r="AF727" s="9" t="s">
        <v>4499</v>
      </c>
      <c r="AG727" s="37"/>
      <c r="AH727" s="37"/>
      <c r="AI727" s="9"/>
      <c r="AJ727" s="9"/>
      <c r="AK727" s="9"/>
      <c r="AL727" s="9"/>
      <c r="AM727" s="9" t="s">
        <v>4307</v>
      </c>
      <c r="AN727" s="9"/>
      <c r="AO727" s="9" t="s">
        <v>4308</v>
      </c>
      <c r="AP727" s="9"/>
      <c r="AQ727" s="9"/>
      <c r="AR727" s="9"/>
      <c r="AS727" s="9"/>
      <c r="AT727" s="9"/>
      <c r="AU727" s="9"/>
      <c r="AV727" s="9"/>
      <c r="AW727" s="9"/>
      <c r="AX727" s="9"/>
      <c r="AY727" s="9"/>
      <c r="AZ727" s="9"/>
      <c r="BA727" s="9"/>
      <c r="BB727" s="9"/>
      <c r="BC727" s="9"/>
      <c r="BD727" s="9"/>
    </row>
    <row r="728" ht="15.75" customHeight="1">
      <c r="A728" s="9" t="s">
        <v>938</v>
      </c>
      <c r="B728" s="9" t="s">
        <v>81</v>
      </c>
      <c r="C728" s="9"/>
      <c r="D728" s="9"/>
      <c r="E728" s="9" t="s">
        <v>82</v>
      </c>
      <c r="F728" s="9"/>
      <c r="G728" s="9"/>
      <c r="H728" s="9"/>
      <c r="I728" s="9"/>
      <c r="J728" s="9"/>
      <c r="K728" s="9"/>
      <c r="L728" s="9"/>
      <c r="M728" s="9"/>
      <c r="N728" s="9"/>
      <c r="O728" s="9"/>
      <c r="P728" s="9"/>
      <c r="Q728" s="9"/>
      <c r="R728" s="9"/>
      <c r="S728" s="9" t="s">
        <v>7405</v>
      </c>
      <c r="T728" s="9"/>
      <c r="U728" s="9" t="s">
        <v>115</v>
      </c>
      <c r="V728" s="9" t="s">
        <v>7406</v>
      </c>
      <c r="W728" s="9" t="s">
        <v>87</v>
      </c>
      <c r="X728" s="9" t="s">
        <v>7407</v>
      </c>
      <c r="Y728" s="9" t="s">
        <v>7409</v>
      </c>
      <c r="Z728" s="9" t="s">
        <v>7410</v>
      </c>
      <c r="AA728" s="9" t="s">
        <v>7412</v>
      </c>
      <c r="AB728" s="9"/>
      <c r="AC728" s="9"/>
      <c r="AD728" s="9" t="s">
        <v>947</v>
      </c>
      <c r="AE728" s="9" t="s">
        <v>938</v>
      </c>
      <c r="AF728" s="9" t="s">
        <v>5260</v>
      </c>
      <c r="AG728" s="37"/>
      <c r="AH728" s="37"/>
      <c r="AI728" s="9"/>
      <c r="AJ728" s="9"/>
      <c r="AK728" s="9"/>
      <c r="AL728" s="9"/>
      <c r="AM728" s="9" t="s">
        <v>98</v>
      </c>
      <c r="AN728" s="9"/>
      <c r="AO728" s="9" t="s">
        <v>2644</v>
      </c>
      <c r="AP728" s="9"/>
      <c r="AQ728" s="9"/>
      <c r="AR728" s="9"/>
      <c r="AS728" s="9"/>
      <c r="AT728" s="9"/>
      <c r="AU728" s="9"/>
      <c r="AV728" s="9"/>
      <c r="AW728" s="9"/>
      <c r="AX728" s="9"/>
      <c r="AY728" s="9"/>
      <c r="AZ728" s="9"/>
      <c r="BA728" s="9"/>
      <c r="BB728" s="9"/>
      <c r="BC728" s="9"/>
      <c r="BD728" s="9"/>
    </row>
    <row r="729" ht="15.75" customHeight="1">
      <c r="A729" s="9" t="s">
        <v>252</v>
      </c>
      <c r="B729" s="9" t="s">
        <v>81</v>
      </c>
      <c r="C729" s="9"/>
      <c r="D729" s="9"/>
      <c r="E729" s="9"/>
      <c r="F729" s="9"/>
      <c r="G729" s="9"/>
      <c r="H729" s="9"/>
      <c r="I729" s="9"/>
      <c r="J729" s="9"/>
      <c r="K729" s="9"/>
      <c r="L729" s="9"/>
      <c r="M729" s="9"/>
      <c r="N729" s="9"/>
      <c r="O729" s="9"/>
      <c r="P729" s="9"/>
      <c r="Q729" s="9"/>
      <c r="R729" s="9"/>
      <c r="S729" s="9"/>
      <c r="T729" s="9"/>
      <c r="U729" s="9" t="s">
        <v>85</v>
      </c>
      <c r="V729" s="9" t="s">
        <v>7417</v>
      </c>
      <c r="W729" s="9" t="s">
        <v>2649</v>
      </c>
      <c r="X729" s="9" t="s">
        <v>7419</v>
      </c>
      <c r="Y729" s="9"/>
      <c r="Z729" s="9"/>
      <c r="AA729" s="9" t="s">
        <v>7420</v>
      </c>
      <c r="AB729" s="9"/>
      <c r="AC729" s="9"/>
      <c r="AD729" s="9" t="s">
        <v>602</v>
      </c>
      <c r="AE729" s="9" t="s">
        <v>252</v>
      </c>
      <c r="AF729" s="9" t="s">
        <v>603</v>
      </c>
      <c r="AG729" s="37"/>
      <c r="AH729" s="37"/>
      <c r="AI729" s="9"/>
      <c r="AJ729" s="9"/>
      <c r="AK729" s="9"/>
      <c r="AL729" s="9"/>
      <c r="AM729" s="9" t="s">
        <v>2652</v>
      </c>
      <c r="AN729" s="9"/>
      <c r="AO729" s="9" t="s">
        <v>2653</v>
      </c>
      <c r="AP729" s="9"/>
      <c r="AQ729" s="9"/>
      <c r="AR729" s="9"/>
      <c r="AS729" s="9"/>
      <c r="AT729" s="9"/>
      <c r="AU729" s="9"/>
      <c r="AV729" s="9"/>
      <c r="AW729" s="9"/>
      <c r="AX729" s="9"/>
      <c r="AY729" s="9"/>
      <c r="AZ729" s="9"/>
      <c r="BA729" s="9"/>
      <c r="BB729" s="9"/>
      <c r="BC729" s="9"/>
      <c r="BD729" s="9"/>
    </row>
    <row r="730" ht="15.75" customHeight="1">
      <c r="A730" s="9" t="s">
        <v>99</v>
      </c>
      <c r="B730" s="9" t="s">
        <v>81</v>
      </c>
      <c r="C730" s="9"/>
      <c r="D730" s="9"/>
      <c r="E730" s="9" t="s">
        <v>82</v>
      </c>
      <c r="F730" s="9"/>
      <c r="G730" s="9"/>
      <c r="H730" s="9"/>
      <c r="I730" s="9"/>
      <c r="J730" s="9"/>
      <c r="K730" s="9"/>
      <c r="L730" s="9"/>
      <c r="M730" s="9"/>
      <c r="N730" s="9"/>
      <c r="O730" s="9"/>
      <c r="P730" s="9"/>
      <c r="Q730" s="9"/>
      <c r="R730" s="9"/>
      <c r="S730" s="9" t="s">
        <v>7422</v>
      </c>
      <c r="T730" s="9"/>
      <c r="U730" s="9" t="s">
        <v>85</v>
      </c>
      <c r="V730" s="9" t="s">
        <v>7423</v>
      </c>
      <c r="W730" s="9" t="s">
        <v>87</v>
      </c>
      <c r="X730" s="9" t="s">
        <v>7424</v>
      </c>
      <c r="Y730" s="9"/>
      <c r="Z730" s="9"/>
      <c r="AA730" s="9" t="s">
        <v>7425</v>
      </c>
      <c r="AB730" s="9" t="s">
        <v>7426</v>
      </c>
      <c r="AC730" s="9"/>
      <c r="AD730" s="9" t="s">
        <v>1414</v>
      </c>
      <c r="AE730" s="9" t="s">
        <v>99</v>
      </c>
      <c r="AF730" s="9" t="s">
        <v>2893</v>
      </c>
      <c r="AG730" s="37"/>
      <c r="AH730" s="37"/>
      <c r="AI730" s="9"/>
      <c r="AJ730" s="9"/>
      <c r="AK730" s="9"/>
      <c r="AL730" s="9"/>
      <c r="AM730" s="9" t="s">
        <v>98</v>
      </c>
      <c r="AN730" s="9"/>
      <c r="AO730" s="9" t="s">
        <v>2644</v>
      </c>
      <c r="AP730" s="9"/>
      <c r="AQ730" s="9"/>
      <c r="AR730" s="9"/>
      <c r="AS730" s="9"/>
      <c r="AT730" s="9"/>
      <c r="AU730" s="9"/>
      <c r="AV730" s="9"/>
      <c r="AW730" s="9"/>
      <c r="AX730" s="9"/>
      <c r="AY730" s="9"/>
      <c r="AZ730" s="9"/>
      <c r="BA730" s="9"/>
      <c r="BB730" s="9"/>
      <c r="BC730" s="9"/>
      <c r="BD730" s="9"/>
    </row>
    <row r="731" ht="15.75" customHeight="1">
      <c r="A731" s="9" t="s">
        <v>252</v>
      </c>
      <c r="B731" s="9" t="s">
        <v>81</v>
      </c>
      <c r="C731" s="9"/>
      <c r="D731" s="9"/>
      <c r="E731" s="9"/>
      <c r="F731" s="9"/>
      <c r="G731" s="9"/>
      <c r="H731" s="9"/>
      <c r="I731" s="9"/>
      <c r="J731" s="9"/>
      <c r="K731" s="9"/>
      <c r="L731" s="9"/>
      <c r="M731" s="9"/>
      <c r="N731" s="9"/>
      <c r="O731" s="9"/>
      <c r="P731" s="9"/>
      <c r="Q731" s="9"/>
      <c r="R731" s="9"/>
      <c r="S731" s="9" t="s">
        <v>7431</v>
      </c>
      <c r="T731" s="9"/>
      <c r="U731" s="9" t="s">
        <v>85</v>
      </c>
      <c r="V731" s="9" t="s">
        <v>7432</v>
      </c>
      <c r="W731" s="9" t="s">
        <v>4601</v>
      </c>
      <c r="X731" s="9" t="s">
        <v>7433</v>
      </c>
      <c r="Y731" s="9"/>
      <c r="Z731" s="9" t="s">
        <v>7434</v>
      </c>
      <c r="AA731" s="9" t="s">
        <v>7435</v>
      </c>
      <c r="AB731" s="9"/>
      <c r="AC731" s="9"/>
      <c r="AD731" s="9" t="s">
        <v>7436</v>
      </c>
      <c r="AE731" s="9" t="s">
        <v>252</v>
      </c>
      <c r="AF731" s="9" t="s">
        <v>7023</v>
      </c>
      <c r="AG731" s="37"/>
      <c r="AH731" s="37"/>
      <c r="AI731" s="9"/>
      <c r="AJ731" s="9"/>
      <c r="AK731" s="9"/>
      <c r="AL731" s="9"/>
      <c r="AM731" s="9" t="s">
        <v>2652</v>
      </c>
      <c r="AN731" s="9"/>
      <c r="AO731" s="9" t="s">
        <v>2653</v>
      </c>
      <c r="AP731" s="9"/>
      <c r="AQ731" s="9"/>
      <c r="AR731" s="9"/>
      <c r="AS731" s="9"/>
      <c r="AT731" s="9"/>
      <c r="AU731" s="9"/>
      <c r="AV731" s="9"/>
      <c r="AW731" s="9"/>
      <c r="AX731" s="9"/>
      <c r="AY731" s="9"/>
      <c r="AZ731" s="9"/>
      <c r="BA731" s="9"/>
      <c r="BB731" s="9"/>
      <c r="BC731" s="9"/>
      <c r="BD731" s="9"/>
    </row>
    <row r="732" ht="15.75" customHeight="1">
      <c r="A732" s="9" t="s">
        <v>665</v>
      </c>
      <c r="B732" s="9" t="s">
        <v>81</v>
      </c>
      <c r="C732" s="9"/>
      <c r="D732" s="9"/>
      <c r="E732" s="9"/>
      <c r="F732" s="9"/>
      <c r="G732" s="9"/>
      <c r="H732" s="9"/>
      <c r="I732" s="9"/>
      <c r="J732" s="9"/>
      <c r="K732" s="9"/>
      <c r="L732" s="9"/>
      <c r="M732" s="9"/>
      <c r="N732" s="9"/>
      <c r="O732" s="9"/>
      <c r="P732" s="9"/>
      <c r="Q732" s="9"/>
      <c r="R732" s="9"/>
      <c r="S732" s="9" t="s">
        <v>7439</v>
      </c>
      <c r="T732" s="9"/>
      <c r="U732" s="9" t="s">
        <v>85</v>
      </c>
      <c r="V732" s="9" t="s">
        <v>7441</v>
      </c>
      <c r="W732" s="9" t="s">
        <v>2649</v>
      </c>
      <c r="X732" s="9" t="s">
        <v>7442</v>
      </c>
      <c r="Y732" s="9"/>
      <c r="Z732" s="9"/>
      <c r="AA732" s="9" t="s">
        <v>7444</v>
      </c>
      <c r="AB732" s="9"/>
      <c r="AC732" s="9"/>
      <c r="AD732" s="9" t="s">
        <v>730</v>
      </c>
      <c r="AE732" s="9" t="s">
        <v>665</v>
      </c>
      <c r="AF732" s="9" t="s">
        <v>7445</v>
      </c>
      <c r="AG732" s="37"/>
      <c r="AH732" s="37"/>
      <c r="AI732" s="9"/>
      <c r="AJ732" s="9"/>
      <c r="AK732" s="9"/>
      <c r="AL732" s="9"/>
      <c r="AM732" s="9" t="s">
        <v>2652</v>
      </c>
      <c r="AN732" s="9"/>
      <c r="AO732" s="9" t="s">
        <v>2653</v>
      </c>
      <c r="AP732" s="9"/>
      <c r="AQ732" s="9"/>
      <c r="AR732" s="9"/>
      <c r="AS732" s="9"/>
      <c r="AT732" s="9"/>
      <c r="AU732" s="9"/>
      <c r="AV732" s="9"/>
      <c r="AW732" s="9"/>
      <c r="AX732" s="9"/>
      <c r="AY732" s="9"/>
      <c r="AZ732" s="9"/>
      <c r="BA732" s="9"/>
      <c r="BB732" s="9"/>
      <c r="BC732" s="9"/>
      <c r="BD732" s="9"/>
    </row>
    <row r="733" ht="15.75" customHeight="1">
      <c r="A733" s="9" t="s">
        <v>80</v>
      </c>
      <c r="B733" s="9" t="s">
        <v>81</v>
      </c>
      <c r="C733" s="9"/>
      <c r="D733" s="9"/>
      <c r="E733" s="9"/>
      <c r="F733" s="9"/>
      <c r="G733" s="9"/>
      <c r="H733" s="9"/>
      <c r="I733" s="9"/>
      <c r="J733" s="9"/>
      <c r="K733" s="9"/>
      <c r="L733" s="9"/>
      <c r="M733" s="9"/>
      <c r="N733" s="9"/>
      <c r="O733" s="9"/>
      <c r="P733" s="9"/>
      <c r="Q733" s="9"/>
      <c r="R733" s="9"/>
      <c r="S733" s="9" t="s">
        <v>7450</v>
      </c>
      <c r="T733" s="9"/>
      <c r="U733" s="9" t="s">
        <v>85</v>
      </c>
      <c r="V733" s="9" t="s">
        <v>7452</v>
      </c>
      <c r="W733" s="9"/>
      <c r="X733" s="9" t="s">
        <v>7453</v>
      </c>
      <c r="Y733" s="9"/>
      <c r="Z733" s="9"/>
      <c r="AA733" s="9" t="s">
        <v>7454</v>
      </c>
      <c r="AB733" s="9"/>
      <c r="AC733" s="9"/>
      <c r="AD733" s="9" t="s">
        <v>7455</v>
      </c>
      <c r="AE733" s="9" t="s">
        <v>80</v>
      </c>
      <c r="AF733" s="9" t="s">
        <v>7456</v>
      </c>
      <c r="AG733" s="37"/>
      <c r="AH733" s="37"/>
      <c r="AI733" s="9"/>
      <c r="AJ733" s="9"/>
      <c r="AK733" s="9"/>
      <c r="AL733" s="9"/>
      <c r="AM733" s="9" t="s">
        <v>2652</v>
      </c>
      <c r="AN733" s="9"/>
      <c r="AO733" s="9" t="s">
        <v>2653</v>
      </c>
      <c r="AP733" s="9"/>
      <c r="AQ733" s="9"/>
      <c r="AR733" s="9"/>
      <c r="AS733" s="9"/>
      <c r="AT733" s="9"/>
      <c r="AU733" s="9"/>
      <c r="AV733" s="9"/>
      <c r="AW733" s="9"/>
      <c r="AX733" s="9"/>
      <c r="AY733" s="9"/>
      <c r="AZ733" s="9"/>
      <c r="BA733" s="9"/>
      <c r="BB733" s="9"/>
      <c r="BC733" s="9"/>
      <c r="BD733" s="9"/>
    </row>
    <row r="734" ht="15.75" customHeight="1">
      <c r="A734" s="9" t="s">
        <v>337</v>
      </c>
      <c r="B734" s="9" t="s">
        <v>81</v>
      </c>
      <c r="C734" s="9"/>
      <c r="D734" s="9" t="s">
        <v>207</v>
      </c>
      <c r="E734" s="9" t="s">
        <v>82</v>
      </c>
      <c r="F734" s="9" t="s">
        <v>169</v>
      </c>
      <c r="G734" s="9"/>
      <c r="H734" s="9"/>
      <c r="I734" s="9"/>
      <c r="J734" s="9"/>
      <c r="K734" s="9"/>
      <c r="L734" s="9"/>
      <c r="M734" s="9"/>
      <c r="N734" s="9"/>
      <c r="O734" s="9"/>
      <c r="P734" s="9"/>
      <c r="Q734" s="9"/>
      <c r="R734" s="9"/>
      <c r="S734" s="9" t="s">
        <v>7458</v>
      </c>
      <c r="T734" s="9"/>
      <c r="U734" s="9" t="s">
        <v>85</v>
      </c>
      <c r="V734" s="9" t="s">
        <v>7459</v>
      </c>
      <c r="W734" s="9" t="s">
        <v>87</v>
      </c>
      <c r="X734" s="9" t="s">
        <v>7460</v>
      </c>
      <c r="Y734" s="9" t="s">
        <v>7461</v>
      </c>
      <c r="Z734" s="9" t="s">
        <v>7462</v>
      </c>
      <c r="AA734" s="9" t="s">
        <v>7463</v>
      </c>
      <c r="AB734" s="9" t="s">
        <v>7464</v>
      </c>
      <c r="AC734" s="9"/>
      <c r="AD734" s="9" t="s">
        <v>404</v>
      </c>
      <c r="AE734" s="9" t="s">
        <v>337</v>
      </c>
      <c r="AF734" s="9" t="s">
        <v>7465</v>
      </c>
      <c r="AG734" s="37"/>
      <c r="AH734" s="37"/>
      <c r="AI734" s="9" t="s">
        <v>124</v>
      </c>
      <c r="AJ734" s="9" t="s">
        <v>125</v>
      </c>
      <c r="AK734" s="9" t="s">
        <v>126</v>
      </c>
      <c r="AL734" s="9"/>
      <c r="AM734" s="9" t="s">
        <v>98</v>
      </c>
      <c r="AN734" s="9"/>
      <c r="AO734" s="9"/>
      <c r="AP734" s="9"/>
      <c r="AQ734" s="9"/>
      <c r="AR734" s="9"/>
      <c r="AS734" s="9"/>
      <c r="AT734" s="9"/>
      <c r="AU734" s="9"/>
      <c r="AV734" s="9"/>
      <c r="AW734" s="9"/>
      <c r="AX734" s="9"/>
      <c r="AY734" s="9"/>
      <c r="AZ734" s="9"/>
      <c r="BA734" s="9"/>
      <c r="BB734" s="9"/>
      <c r="BC734" s="9"/>
      <c r="BD734" s="9"/>
    </row>
    <row r="735" ht="15.75" customHeight="1">
      <c r="A735" s="9" t="s">
        <v>271</v>
      </c>
      <c r="B735" s="9" t="s">
        <v>81</v>
      </c>
      <c r="C735" s="9"/>
      <c r="D735" s="9"/>
      <c r="E735" s="9"/>
      <c r="F735" s="9"/>
      <c r="G735" s="9"/>
      <c r="H735" s="9"/>
      <c r="I735" s="9"/>
      <c r="J735" s="9"/>
      <c r="K735" s="9"/>
      <c r="L735" s="9"/>
      <c r="M735" s="9"/>
      <c r="N735" s="9"/>
      <c r="O735" s="9"/>
      <c r="P735" s="9"/>
      <c r="Q735" s="9"/>
      <c r="R735" s="9"/>
      <c r="S735" s="9" t="s">
        <v>7468</v>
      </c>
      <c r="T735" s="9"/>
      <c r="U735" s="9" t="s">
        <v>85</v>
      </c>
      <c r="V735" s="9" t="s">
        <v>7469</v>
      </c>
      <c r="W735" s="9" t="s">
        <v>2649</v>
      </c>
      <c r="X735" s="9" t="s">
        <v>7470</v>
      </c>
      <c r="Y735" s="9"/>
      <c r="Z735" s="9"/>
      <c r="AA735" s="9" t="s">
        <v>7471</v>
      </c>
      <c r="AB735" s="9" t="s">
        <v>7472</v>
      </c>
      <c r="AC735" s="9"/>
      <c r="AD735" s="9" t="s">
        <v>6191</v>
      </c>
      <c r="AE735" s="9" t="s">
        <v>271</v>
      </c>
      <c r="AF735" s="9" t="s">
        <v>7473</v>
      </c>
      <c r="AG735" s="37"/>
      <c r="AH735" s="37"/>
      <c r="AI735" s="9"/>
      <c r="AJ735" s="9"/>
      <c r="AK735" s="9"/>
      <c r="AL735" s="9"/>
      <c r="AM735" s="9" t="s">
        <v>2652</v>
      </c>
      <c r="AN735" s="9"/>
      <c r="AO735" s="9" t="s">
        <v>2653</v>
      </c>
      <c r="AP735" s="9"/>
      <c r="AQ735" s="9"/>
      <c r="AR735" s="9"/>
      <c r="AS735" s="9"/>
      <c r="AT735" s="9"/>
      <c r="AU735" s="9"/>
      <c r="AV735" s="9"/>
      <c r="AW735" s="9"/>
      <c r="AX735" s="9"/>
      <c r="AY735" s="9"/>
      <c r="AZ735" s="9"/>
      <c r="BA735" s="9"/>
      <c r="BB735" s="9"/>
      <c r="BC735" s="9"/>
      <c r="BD735" s="9"/>
    </row>
    <row r="736" ht="15.75" customHeight="1">
      <c r="A736" s="9" t="s">
        <v>80</v>
      </c>
      <c r="B736" s="9" t="s">
        <v>81</v>
      </c>
      <c r="C736" s="9"/>
      <c r="D736" s="9"/>
      <c r="E736" s="9"/>
      <c r="F736" s="9"/>
      <c r="G736" s="9"/>
      <c r="H736" s="9"/>
      <c r="I736" s="9"/>
      <c r="J736" s="9"/>
      <c r="K736" s="9"/>
      <c r="L736" s="9"/>
      <c r="M736" s="9"/>
      <c r="N736" s="9"/>
      <c r="O736" s="9"/>
      <c r="P736" s="9"/>
      <c r="Q736" s="9"/>
      <c r="R736" s="9"/>
      <c r="S736" s="9"/>
      <c r="T736" s="9"/>
      <c r="U736" s="9" t="s">
        <v>85</v>
      </c>
      <c r="V736" s="9" t="s">
        <v>7478</v>
      </c>
      <c r="W736" s="9" t="s">
        <v>3973</v>
      </c>
      <c r="X736" s="9" t="s">
        <v>7480</v>
      </c>
      <c r="Y736" s="9"/>
      <c r="Z736" s="9" t="s">
        <v>7482</v>
      </c>
      <c r="AA736" s="9" t="s">
        <v>7483</v>
      </c>
      <c r="AB736" s="9"/>
      <c r="AC736" s="9"/>
      <c r="AD736" s="9" t="s">
        <v>7484</v>
      </c>
      <c r="AE736" s="9" t="s">
        <v>80</v>
      </c>
      <c r="AF736" s="9" t="s">
        <v>7485</v>
      </c>
      <c r="AG736" s="37"/>
      <c r="AH736" s="37"/>
      <c r="AI736" s="9"/>
      <c r="AJ736" s="9"/>
      <c r="AK736" s="9"/>
      <c r="AL736" s="9"/>
      <c r="AM736" s="9" t="s">
        <v>2631</v>
      </c>
      <c r="AN736" s="9"/>
      <c r="AO736" s="9" t="s">
        <v>2633</v>
      </c>
      <c r="AP736" s="9"/>
      <c r="AQ736" s="9" t="s">
        <v>6125</v>
      </c>
      <c r="AR736" s="9" t="s">
        <v>2942</v>
      </c>
      <c r="AS736" s="9"/>
      <c r="AT736" s="9"/>
      <c r="AU736" s="9"/>
      <c r="AV736" s="9"/>
      <c r="AW736" s="9"/>
      <c r="AX736" s="9"/>
      <c r="AY736" s="9"/>
      <c r="AZ736" s="9"/>
      <c r="BA736" s="9"/>
      <c r="BB736" s="9"/>
      <c r="BC736" s="9"/>
      <c r="BD736" s="9"/>
    </row>
    <row r="737" ht="15.75" customHeight="1">
      <c r="A737" s="9" t="s">
        <v>665</v>
      </c>
      <c r="B737" s="9" t="s">
        <v>81</v>
      </c>
      <c r="C737" s="9"/>
      <c r="D737" s="9"/>
      <c r="E737" s="9"/>
      <c r="F737" s="9" t="s">
        <v>169</v>
      </c>
      <c r="G737" s="9"/>
      <c r="H737" s="9"/>
      <c r="I737" s="9"/>
      <c r="J737" s="9"/>
      <c r="K737" s="9"/>
      <c r="L737" s="9"/>
      <c r="M737" s="9"/>
      <c r="N737" s="9"/>
      <c r="O737" s="9"/>
      <c r="P737" s="9"/>
      <c r="Q737" s="9"/>
      <c r="R737" s="9"/>
      <c r="S737" s="9" t="s">
        <v>7487</v>
      </c>
      <c r="T737" s="9"/>
      <c r="U737" s="9"/>
      <c r="V737" s="9" t="s">
        <v>7488</v>
      </c>
      <c r="W737" s="9"/>
      <c r="X737" s="9" t="s">
        <v>7489</v>
      </c>
      <c r="Y737" s="9" t="s">
        <v>7490</v>
      </c>
      <c r="Z737" s="9" t="s">
        <v>7491</v>
      </c>
      <c r="AA737" s="9" t="s">
        <v>7492</v>
      </c>
      <c r="AB737" s="9"/>
      <c r="AC737" s="9"/>
      <c r="AD737" s="9" t="s">
        <v>674</v>
      </c>
      <c r="AE737" s="9" t="s">
        <v>665</v>
      </c>
      <c r="AF737" s="9" t="s">
        <v>2629</v>
      </c>
      <c r="AG737" s="37"/>
      <c r="AH737" s="37"/>
      <c r="AI737" s="9" t="s">
        <v>125</v>
      </c>
      <c r="AJ737" s="9"/>
      <c r="AK737" s="9"/>
      <c r="AL737" s="9"/>
      <c r="AM737" s="9" t="s">
        <v>98</v>
      </c>
      <c r="AN737" s="9"/>
      <c r="AO737" s="9" t="s">
        <v>2644</v>
      </c>
      <c r="AP737" s="9"/>
      <c r="AQ737" s="9"/>
      <c r="AR737" s="9"/>
      <c r="AS737" s="9"/>
      <c r="AT737" s="9"/>
      <c r="AU737" s="9"/>
      <c r="AV737" s="9"/>
      <c r="AW737" s="9"/>
      <c r="AX737" s="9"/>
      <c r="AY737" s="9"/>
      <c r="AZ737" s="9"/>
      <c r="BA737" s="9"/>
      <c r="BB737" s="9"/>
      <c r="BC737" s="9"/>
      <c r="BD737" s="9"/>
    </row>
    <row r="738" ht="15.75" customHeight="1">
      <c r="A738" s="9" t="s">
        <v>133</v>
      </c>
      <c r="B738" s="9" t="s">
        <v>81</v>
      </c>
      <c r="C738" s="9"/>
      <c r="D738" s="9"/>
      <c r="E738" s="9"/>
      <c r="F738" s="9"/>
      <c r="G738" s="9"/>
      <c r="H738" s="9"/>
      <c r="I738" s="9"/>
      <c r="J738" s="9"/>
      <c r="K738" s="9"/>
      <c r="L738" s="9"/>
      <c r="M738" s="9"/>
      <c r="N738" s="9"/>
      <c r="O738" s="9"/>
      <c r="P738" s="9"/>
      <c r="Q738" s="9"/>
      <c r="R738" s="9"/>
      <c r="S738" s="9" t="s">
        <v>7494</v>
      </c>
      <c r="T738" s="9"/>
      <c r="U738" s="9" t="s">
        <v>85</v>
      </c>
      <c r="V738" s="9" t="s">
        <v>7495</v>
      </c>
      <c r="W738" s="9" t="s">
        <v>2649</v>
      </c>
      <c r="X738" s="9" t="s">
        <v>7496</v>
      </c>
      <c r="Y738" s="9"/>
      <c r="Z738" s="9"/>
      <c r="AA738" s="9" t="s">
        <v>7497</v>
      </c>
      <c r="AB738" s="9"/>
      <c r="AC738" s="9"/>
      <c r="AD738" s="9" t="s">
        <v>1888</v>
      </c>
      <c r="AE738" s="9" t="s">
        <v>133</v>
      </c>
      <c r="AF738" s="9" t="s">
        <v>7498</v>
      </c>
      <c r="AG738" s="37"/>
      <c r="AH738" s="37"/>
      <c r="AI738" s="9"/>
      <c r="AJ738" s="9"/>
      <c r="AK738" s="9"/>
      <c r="AL738" s="9"/>
      <c r="AM738" s="9" t="s">
        <v>98</v>
      </c>
      <c r="AN738" s="9"/>
      <c r="AO738" s="9"/>
      <c r="AP738" s="9"/>
      <c r="AQ738" s="9"/>
      <c r="AR738" s="9"/>
      <c r="AS738" s="9"/>
      <c r="AT738" s="9"/>
      <c r="AU738" s="9"/>
      <c r="AV738" s="9"/>
      <c r="AW738" s="9"/>
      <c r="AX738" s="9"/>
      <c r="AY738" s="9"/>
      <c r="AZ738" s="9"/>
      <c r="BA738" s="9"/>
      <c r="BB738" s="9"/>
      <c r="BC738" s="9"/>
      <c r="BD738" s="9"/>
    </row>
    <row r="739" ht="15.75" customHeight="1">
      <c r="A739" s="9" t="s">
        <v>133</v>
      </c>
      <c r="B739" s="9" t="s">
        <v>81</v>
      </c>
      <c r="C739" s="9"/>
      <c r="D739" s="9"/>
      <c r="E739" s="9"/>
      <c r="F739" s="9"/>
      <c r="G739" s="9"/>
      <c r="H739" s="9"/>
      <c r="I739" s="9"/>
      <c r="J739" s="9"/>
      <c r="K739" s="9"/>
      <c r="L739" s="9"/>
      <c r="M739" s="9"/>
      <c r="N739" s="9"/>
      <c r="O739" s="9"/>
      <c r="P739" s="9"/>
      <c r="Q739" s="9"/>
      <c r="R739" s="9"/>
      <c r="S739" s="9" t="s">
        <v>7500</v>
      </c>
      <c r="T739" s="9"/>
      <c r="U739" s="9" t="s">
        <v>85</v>
      </c>
      <c r="V739" s="9" t="s">
        <v>7501</v>
      </c>
      <c r="W739" s="9" t="s">
        <v>2649</v>
      </c>
      <c r="X739" s="9" t="s">
        <v>7502</v>
      </c>
      <c r="Y739" s="9" t="s">
        <v>7503</v>
      </c>
      <c r="Z739" s="9" t="s">
        <v>7504</v>
      </c>
      <c r="AA739" s="9" t="s">
        <v>7505</v>
      </c>
      <c r="AB739" s="9"/>
      <c r="AC739" s="9"/>
      <c r="AD739" s="9" t="s">
        <v>7506</v>
      </c>
      <c r="AE739" s="9" t="s">
        <v>133</v>
      </c>
      <c r="AF739" s="9" t="s">
        <v>7508</v>
      </c>
      <c r="AG739" s="37"/>
      <c r="AH739" s="37"/>
      <c r="AI739" s="9"/>
      <c r="AJ739" s="9"/>
      <c r="AK739" s="9"/>
      <c r="AL739" s="9"/>
      <c r="AM739" s="9" t="s">
        <v>2652</v>
      </c>
      <c r="AN739" s="9"/>
      <c r="AO739" s="9" t="s">
        <v>2653</v>
      </c>
      <c r="AP739" s="9"/>
      <c r="AQ739" s="9"/>
      <c r="AR739" s="9"/>
      <c r="AS739" s="9"/>
      <c r="AT739" s="9"/>
      <c r="AU739" s="9"/>
      <c r="AV739" s="9"/>
      <c r="AW739" s="9"/>
      <c r="AX739" s="9"/>
      <c r="AY739" s="9"/>
      <c r="AZ739" s="9"/>
      <c r="BA739" s="9"/>
      <c r="BB739" s="9"/>
      <c r="BC739" s="9"/>
      <c r="BD739" s="9"/>
    </row>
    <row r="740" ht="15.75" customHeight="1">
      <c r="A740" s="9" t="s">
        <v>133</v>
      </c>
      <c r="B740" s="9" t="s">
        <v>81</v>
      </c>
      <c r="C740" s="9"/>
      <c r="D740" s="9"/>
      <c r="E740" s="9"/>
      <c r="F740" s="9"/>
      <c r="G740" s="9"/>
      <c r="H740" s="9"/>
      <c r="I740" s="9"/>
      <c r="J740" s="9"/>
      <c r="K740" s="9"/>
      <c r="L740" s="9"/>
      <c r="M740" s="9"/>
      <c r="N740" s="9"/>
      <c r="O740" s="9"/>
      <c r="P740" s="9"/>
      <c r="Q740" s="9"/>
      <c r="R740" s="9"/>
      <c r="S740" s="9" t="s">
        <v>7510</v>
      </c>
      <c r="T740" s="9"/>
      <c r="U740" s="9" t="s">
        <v>85</v>
      </c>
      <c r="V740" s="9" t="s">
        <v>7511</v>
      </c>
      <c r="W740" s="9" t="s">
        <v>2649</v>
      </c>
      <c r="X740" s="9" t="s">
        <v>7512</v>
      </c>
      <c r="Y740" s="9" t="s">
        <v>7513</v>
      </c>
      <c r="Z740" s="9" t="s">
        <v>7514</v>
      </c>
      <c r="AA740" s="9" t="s">
        <v>7516</v>
      </c>
      <c r="AB740" s="9"/>
      <c r="AC740" s="9"/>
      <c r="AD740" s="9" t="s">
        <v>1888</v>
      </c>
      <c r="AE740" s="9" t="s">
        <v>133</v>
      </c>
      <c r="AF740" s="9" t="s">
        <v>7517</v>
      </c>
      <c r="AG740" s="37"/>
      <c r="AH740" s="37"/>
      <c r="AI740" s="9"/>
      <c r="AJ740" s="9"/>
      <c r="AK740" s="9"/>
      <c r="AL740" s="9"/>
      <c r="AM740" s="9" t="s">
        <v>2652</v>
      </c>
      <c r="AN740" s="9"/>
      <c r="AO740" s="9" t="s">
        <v>2653</v>
      </c>
      <c r="AP740" s="9"/>
      <c r="AQ740" s="9"/>
      <c r="AR740" s="9"/>
      <c r="AS740" s="9"/>
      <c r="AT740" s="9"/>
      <c r="AU740" s="9"/>
      <c r="AV740" s="9"/>
      <c r="AW740" s="9"/>
      <c r="AX740" s="9"/>
      <c r="AY740" s="9"/>
      <c r="AZ740" s="9"/>
      <c r="BA740" s="9"/>
      <c r="BB740" s="9"/>
      <c r="BC740" s="9"/>
      <c r="BD740" s="9"/>
    </row>
    <row r="741" ht="15.75" customHeight="1">
      <c r="A741" s="9" t="s">
        <v>133</v>
      </c>
      <c r="B741" s="9" t="s">
        <v>81</v>
      </c>
      <c r="C741" s="9"/>
      <c r="D741" s="9"/>
      <c r="E741" s="9"/>
      <c r="F741" s="9"/>
      <c r="G741" s="9"/>
      <c r="H741" s="9"/>
      <c r="I741" s="9"/>
      <c r="J741" s="9"/>
      <c r="K741" s="9"/>
      <c r="L741" s="9"/>
      <c r="M741" s="9"/>
      <c r="N741" s="9"/>
      <c r="O741" s="9"/>
      <c r="P741" s="9"/>
      <c r="Q741" s="9"/>
      <c r="R741" s="9"/>
      <c r="S741" s="9" t="s">
        <v>7519</v>
      </c>
      <c r="T741" s="9"/>
      <c r="U741" s="9" t="s">
        <v>85</v>
      </c>
      <c r="V741" s="9" t="s">
        <v>7520</v>
      </c>
      <c r="W741" s="9" t="s">
        <v>2649</v>
      </c>
      <c r="X741" s="9" t="s">
        <v>7522</v>
      </c>
      <c r="Y741" s="9" t="s">
        <v>7523</v>
      </c>
      <c r="Z741" s="9" t="s">
        <v>7524</v>
      </c>
      <c r="AA741" s="9" t="s">
        <v>7525</v>
      </c>
      <c r="AB741" s="9"/>
      <c r="AC741" s="9"/>
      <c r="AD741" s="9" t="s">
        <v>1888</v>
      </c>
      <c r="AE741" s="9" t="s">
        <v>133</v>
      </c>
      <c r="AF741" s="9" t="s">
        <v>5673</v>
      </c>
      <c r="AG741" s="37"/>
      <c r="AH741" s="37"/>
      <c r="AI741" s="9"/>
      <c r="AJ741" s="9"/>
      <c r="AK741" s="9"/>
      <c r="AL741" s="9"/>
      <c r="AM741" s="9" t="s">
        <v>2652</v>
      </c>
      <c r="AN741" s="9"/>
      <c r="AO741" s="9" t="s">
        <v>2653</v>
      </c>
      <c r="AP741" s="9"/>
      <c r="AQ741" s="9"/>
      <c r="AR741" s="9"/>
      <c r="AS741" s="9"/>
      <c r="AT741" s="9"/>
      <c r="AU741" s="9"/>
      <c r="AV741" s="9"/>
      <c r="AW741" s="9"/>
      <c r="AX741" s="9"/>
      <c r="AY741" s="9"/>
      <c r="AZ741" s="9"/>
      <c r="BA741" s="9"/>
      <c r="BB741" s="9"/>
      <c r="BC741" s="9"/>
      <c r="BD741" s="9"/>
    </row>
    <row r="742" ht="15.75" customHeight="1">
      <c r="A742" s="9" t="s">
        <v>111</v>
      </c>
      <c r="B742" s="9" t="s">
        <v>81</v>
      </c>
      <c r="C742" s="9"/>
      <c r="D742" s="9"/>
      <c r="E742" s="9" t="s">
        <v>82</v>
      </c>
      <c r="F742" s="9"/>
      <c r="G742" s="9"/>
      <c r="H742" s="9"/>
      <c r="I742" s="9"/>
      <c r="J742" s="9"/>
      <c r="K742" s="9"/>
      <c r="L742" s="9"/>
      <c r="M742" s="9"/>
      <c r="N742" s="9"/>
      <c r="O742" s="9"/>
      <c r="P742" s="9"/>
      <c r="Q742" s="9"/>
      <c r="R742" s="9"/>
      <c r="S742" s="9" t="s">
        <v>7527</v>
      </c>
      <c r="T742" s="9"/>
      <c r="U742" s="9" t="s">
        <v>85</v>
      </c>
      <c r="V742" s="9" t="s">
        <v>7528</v>
      </c>
      <c r="W742" s="9" t="s">
        <v>87</v>
      </c>
      <c r="X742" s="9" t="s">
        <v>7529</v>
      </c>
      <c r="Y742" s="9" t="s">
        <v>7530</v>
      </c>
      <c r="Z742" s="9"/>
      <c r="AA742" s="9" t="s">
        <v>7531</v>
      </c>
      <c r="AB742" s="9"/>
      <c r="AC742" s="9"/>
      <c r="AD742" s="9" t="s">
        <v>1338</v>
      </c>
      <c r="AE742" s="9" t="s">
        <v>111</v>
      </c>
      <c r="AF742" s="9" t="s">
        <v>1339</v>
      </c>
      <c r="AG742" s="37"/>
      <c r="AH742" s="37"/>
      <c r="AI742" s="9"/>
      <c r="AJ742" s="9"/>
      <c r="AK742" s="9"/>
      <c r="AL742" s="9"/>
      <c r="AM742" s="9" t="s">
        <v>98</v>
      </c>
      <c r="AN742" s="9"/>
      <c r="AO742" s="9"/>
      <c r="AP742" s="9"/>
      <c r="AQ742" s="9"/>
      <c r="AR742" s="9"/>
      <c r="AS742" s="9"/>
      <c r="AT742" s="9"/>
      <c r="AU742" s="9"/>
      <c r="AV742" s="9"/>
      <c r="AW742" s="9"/>
      <c r="AX742" s="9"/>
      <c r="AY742" s="9"/>
      <c r="AZ742" s="9"/>
      <c r="BA742" s="9"/>
      <c r="BB742" s="9"/>
      <c r="BC742" s="9"/>
      <c r="BD742" s="9"/>
    </row>
    <row r="743" ht="15.75" customHeight="1">
      <c r="A743" s="9" t="s">
        <v>111</v>
      </c>
      <c r="B743" s="9" t="s">
        <v>81</v>
      </c>
      <c r="C743" s="9"/>
      <c r="D743" s="9" t="s">
        <v>207</v>
      </c>
      <c r="E743" s="9"/>
      <c r="F743" s="9"/>
      <c r="G743" s="9"/>
      <c r="H743" s="9"/>
      <c r="I743" s="9"/>
      <c r="J743" s="9"/>
      <c r="K743" s="9"/>
      <c r="L743" s="9"/>
      <c r="M743" s="9"/>
      <c r="N743" s="9"/>
      <c r="O743" s="9"/>
      <c r="P743" s="9"/>
      <c r="Q743" s="9"/>
      <c r="R743" s="9"/>
      <c r="S743" s="9" t="s">
        <v>7535</v>
      </c>
      <c r="T743" s="9"/>
      <c r="U743" s="9" t="s">
        <v>115</v>
      </c>
      <c r="V743" s="9" t="s">
        <v>7536</v>
      </c>
      <c r="W743" s="9" t="s">
        <v>87</v>
      </c>
      <c r="X743" s="9" t="s">
        <v>1334</v>
      </c>
      <c r="Y743" s="9" t="s">
        <v>7537</v>
      </c>
      <c r="Z743" s="9"/>
      <c r="AA743" s="9" t="s">
        <v>7538</v>
      </c>
      <c r="AB743" s="9"/>
      <c r="AC743" s="9"/>
      <c r="AD743" s="9" t="s">
        <v>1338</v>
      </c>
      <c r="AE743" s="9" t="s">
        <v>111</v>
      </c>
      <c r="AF743" s="9" t="s">
        <v>1339</v>
      </c>
      <c r="AG743" s="37"/>
      <c r="AH743" s="37"/>
      <c r="AI743" s="9" t="s">
        <v>165</v>
      </c>
      <c r="AJ743" s="9" t="s">
        <v>317</v>
      </c>
      <c r="AK743" s="9" t="s">
        <v>251</v>
      </c>
      <c r="AL743" s="9"/>
      <c r="AM743" s="9" t="s">
        <v>98</v>
      </c>
      <c r="AN743" s="9"/>
      <c r="AO743" s="9"/>
      <c r="AP743" s="9"/>
      <c r="AQ743" s="9"/>
      <c r="AR743" s="9"/>
      <c r="AS743" s="9"/>
      <c r="AT743" s="9"/>
      <c r="AU743" s="9"/>
      <c r="AV743" s="9"/>
      <c r="AW743" s="9"/>
      <c r="AX743" s="9"/>
      <c r="AY743" s="9"/>
      <c r="AZ743" s="9"/>
      <c r="BA743" s="9"/>
      <c r="BB743" s="9"/>
      <c r="BC743" s="9"/>
      <c r="BD743" s="9"/>
    </row>
    <row r="744" ht="15.75" customHeight="1">
      <c r="A744" s="9" t="s">
        <v>307</v>
      </c>
      <c r="B744" s="9" t="s">
        <v>81</v>
      </c>
      <c r="C744" s="9"/>
      <c r="D744" s="9" t="s">
        <v>207</v>
      </c>
      <c r="E744" s="9"/>
      <c r="F744" s="9"/>
      <c r="G744" s="9"/>
      <c r="H744" s="9"/>
      <c r="I744" s="9"/>
      <c r="J744" s="9"/>
      <c r="K744" s="9"/>
      <c r="L744" s="9"/>
      <c r="M744" s="9"/>
      <c r="N744" s="9"/>
      <c r="O744" s="9"/>
      <c r="P744" s="9"/>
      <c r="Q744" s="9"/>
      <c r="R744" s="9"/>
      <c r="S744" s="9" t="s">
        <v>7544</v>
      </c>
      <c r="T744" s="9"/>
      <c r="U744" s="9" t="s">
        <v>115</v>
      </c>
      <c r="V744" s="9" t="s">
        <v>7545</v>
      </c>
      <c r="W744" s="9" t="s">
        <v>87</v>
      </c>
      <c r="X744" s="9" t="s">
        <v>7547</v>
      </c>
      <c r="Y744" s="9" t="s">
        <v>7548</v>
      </c>
      <c r="Z744" s="9"/>
      <c r="AA744" s="9" t="s">
        <v>7549</v>
      </c>
      <c r="AB744" s="9"/>
      <c r="AC744" s="9"/>
      <c r="AD744" s="9" t="s">
        <v>7550</v>
      </c>
      <c r="AE744" s="9" t="s">
        <v>307</v>
      </c>
      <c r="AF744" s="9" t="s">
        <v>7551</v>
      </c>
      <c r="AG744" s="37"/>
      <c r="AH744" s="37"/>
      <c r="AI744" s="9" t="s">
        <v>415</v>
      </c>
      <c r="AJ744" s="9"/>
      <c r="AK744" s="9"/>
      <c r="AL744" s="9"/>
      <c r="AM744" s="9" t="s">
        <v>98</v>
      </c>
      <c r="AN744" s="9"/>
      <c r="AO744" s="9" t="s">
        <v>2644</v>
      </c>
      <c r="AP744" s="9"/>
      <c r="AQ744" s="9"/>
      <c r="AR744" s="9"/>
      <c r="AS744" s="9"/>
      <c r="AT744" s="9" t="s">
        <v>7552</v>
      </c>
      <c r="AU744" s="9"/>
      <c r="AV744" s="9"/>
      <c r="AW744" s="9"/>
      <c r="AX744" s="9"/>
      <c r="AY744" s="9"/>
      <c r="AZ744" s="9"/>
      <c r="BA744" s="9"/>
      <c r="BB744" s="9"/>
      <c r="BC744" s="9"/>
      <c r="BD744" s="9"/>
    </row>
    <row r="745" ht="15.75" customHeight="1">
      <c r="A745" s="9" t="s">
        <v>307</v>
      </c>
      <c r="B745" s="9" t="s">
        <v>81</v>
      </c>
      <c r="C745" s="9"/>
      <c r="D745" s="9" t="s">
        <v>207</v>
      </c>
      <c r="E745" s="9"/>
      <c r="F745" s="9"/>
      <c r="G745" s="9"/>
      <c r="H745" s="9"/>
      <c r="I745" s="9"/>
      <c r="J745" s="9"/>
      <c r="K745" s="9"/>
      <c r="L745" s="9"/>
      <c r="M745" s="9"/>
      <c r="N745" s="9"/>
      <c r="O745" s="9"/>
      <c r="P745" s="9"/>
      <c r="Q745" s="9"/>
      <c r="R745" s="9"/>
      <c r="S745" s="9" t="s">
        <v>7553</v>
      </c>
      <c r="T745" s="9"/>
      <c r="U745" s="9" t="s">
        <v>85</v>
      </c>
      <c r="V745" s="9" t="s">
        <v>7554</v>
      </c>
      <c r="W745" s="9" t="s">
        <v>87</v>
      </c>
      <c r="X745" s="9" t="s">
        <v>7555</v>
      </c>
      <c r="Y745" s="9" t="s">
        <v>7556</v>
      </c>
      <c r="Z745" s="9" t="s">
        <v>7557</v>
      </c>
      <c r="AA745" s="9" t="s">
        <v>7558</v>
      </c>
      <c r="AB745" s="9"/>
      <c r="AC745" s="9"/>
      <c r="AD745" s="9" t="s">
        <v>1405</v>
      </c>
      <c r="AE745" s="9" t="s">
        <v>307</v>
      </c>
      <c r="AF745" s="9" t="s">
        <v>6501</v>
      </c>
      <c r="AG745" s="37"/>
      <c r="AH745" s="37"/>
      <c r="AI745" s="9"/>
      <c r="AJ745" s="9"/>
      <c r="AK745" s="9"/>
      <c r="AL745" s="9"/>
      <c r="AM745" s="9" t="s">
        <v>98</v>
      </c>
      <c r="AN745" s="9"/>
      <c r="AO745" s="9" t="s">
        <v>2644</v>
      </c>
      <c r="AP745" s="9"/>
      <c r="AQ745" s="9"/>
      <c r="AR745" s="9"/>
      <c r="AS745" s="9"/>
      <c r="AT745" s="9" t="s">
        <v>7559</v>
      </c>
      <c r="AU745" s="9"/>
      <c r="AV745" s="9"/>
      <c r="AW745" s="9"/>
      <c r="AX745" s="9"/>
      <c r="AY745" s="9"/>
      <c r="AZ745" s="9"/>
      <c r="BA745" s="9"/>
      <c r="BB745" s="9"/>
      <c r="BC745" s="9"/>
      <c r="BD745" s="9"/>
    </row>
    <row r="746" ht="15.75" customHeight="1">
      <c r="A746" s="9" t="s">
        <v>261</v>
      </c>
      <c r="B746" s="9" t="s">
        <v>81</v>
      </c>
      <c r="C746" s="9"/>
      <c r="D746" s="9"/>
      <c r="E746" s="9"/>
      <c r="F746" s="9"/>
      <c r="G746" s="9"/>
      <c r="H746" s="9"/>
      <c r="I746" s="9"/>
      <c r="J746" s="9"/>
      <c r="K746" s="9"/>
      <c r="L746" s="9"/>
      <c r="M746" s="9"/>
      <c r="N746" s="9"/>
      <c r="O746" s="9"/>
      <c r="P746" s="9"/>
      <c r="Q746" s="9"/>
      <c r="R746" s="9"/>
      <c r="S746" s="9" t="s">
        <v>7560</v>
      </c>
      <c r="T746" s="9"/>
      <c r="U746" s="9" t="s">
        <v>85</v>
      </c>
      <c r="V746" s="9" t="s">
        <v>7561</v>
      </c>
      <c r="W746" s="9" t="s">
        <v>87</v>
      </c>
      <c r="X746" s="9" t="s">
        <v>7562</v>
      </c>
      <c r="Y746" s="9" t="s">
        <v>7563</v>
      </c>
      <c r="Z746" s="9"/>
      <c r="AA746" s="9" t="s">
        <v>7564</v>
      </c>
      <c r="AB746" s="9"/>
      <c r="AC746" s="9"/>
      <c r="AD746" s="9" t="s">
        <v>3242</v>
      </c>
      <c r="AE746" s="9" t="s">
        <v>261</v>
      </c>
      <c r="AF746" s="9" t="s">
        <v>3243</v>
      </c>
      <c r="AG746" s="37"/>
      <c r="AH746" s="37"/>
      <c r="AI746" s="9"/>
      <c r="AJ746" s="9"/>
      <c r="AK746" s="9"/>
      <c r="AL746" s="9"/>
      <c r="AM746" s="9" t="s">
        <v>98</v>
      </c>
      <c r="AN746" s="9"/>
      <c r="AO746" s="9" t="s">
        <v>2644</v>
      </c>
      <c r="AP746" s="9"/>
      <c r="AQ746" s="9"/>
      <c r="AR746" s="9"/>
      <c r="AS746" s="9"/>
      <c r="AT746" s="9"/>
      <c r="AU746" s="9"/>
      <c r="AV746" s="9"/>
      <c r="AW746" s="9"/>
      <c r="AX746" s="9"/>
      <c r="AY746" s="9"/>
      <c r="AZ746" s="9"/>
      <c r="BA746" s="9"/>
      <c r="BB746" s="9"/>
      <c r="BC746" s="9"/>
      <c r="BD746" s="9"/>
    </row>
    <row r="747" ht="15.75" customHeight="1">
      <c r="A747" s="9" t="s">
        <v>252</v>
      </c>
      <c r="B747" s="9" t="s">
        <v>81</v>
      </c>
      <c r="C747" s="9"/>
      <c r="D747" s="9" t="s">
        <v>207</v>
      </c>
      <c r="E747" s="9"/>
      <c r="F747" s="9"/>
      <c r="G747" s="9"/>
      <c r="H747" s="9"/>
      <c r="I747" s="9"/>
      <c r="J747" s="9"/>
      <c r="K747" s="9"/>
      <c r="L747" s="9"/>
      <c r="M747" s="9"/>
      <c r="N747" s="9"/>
      <c r="O747" s="9"/>
      <c r="P747" s="9"/>
      <c r="Q747" s="9"/>
      <c r="R747" s="9"/>
      <c r="S747" s="9" t="s">
        <v>7565</v>
      </c>
      <c r="T747" s="9"/>
      <c r="U747" s="9" t="s">
        <v>85</v>
      </c>
      <c r="V747" s="9" t="s">
        <v>7566</v>
      </c>
      <c r="W747" s="9" t="s">
        <v>2649</v>
      </c>
      <c r="X747" s="9" t="s">
        <v>7567</v>
      </c>
      <c r="Y747" s="9" t="s">
        <v>7568</v>
      </c>
      <c r="Z747" s="9" t="s">
        <v>7569</v>
      </c>
      <c r="AA747" s="9" t="s">
        <v>7570</v>
      </c>
      <c r="AB747" s="9"/>
      <c r="AC747" s="9"/>
      <c r="AD747" s="9" t="s">
        <v>4336</v>
      </c>
      <c r="AE747" s="9" t="s">
        <v>252</v>
      </c>
      <c r="AF747" s="9" t="s">
        <v>7430</v>
      </c>
      <c r="AG747" s="37"/>
      <c r="AH747" s="37"/>
      <c r="AI747" s="9"/>
      <c r="AJ747" s="9"/>
      <c r="AK747" s="9"/>
      <c r="AL747" s="9"/>
      <c r="AM747" s="9" t="s">
        <v>98</v>
      </c>
      <c r="AN747" s="9"/>
      <c r="AO747" s="9" t="s">
        <v>2644</v>
      </c>
      <c r="AP747" s="9"/>
      <c r="AQ747" s="9"/>
      <c r="AR747" s="9"/>
      <c r="AS747" s="9"/>
      <c r="AT747" s="9"/>
      <c r="AU747" s="9"/>
      <c r="AV747" s="9"/>
      <c r="AW747" s="9"/>
      <c r="AX747" s="9"/>
      <c r="AY747" s="9"/>
      <c r="AZ747" s="9"/>
      <c r="BA747" s="9"/>
      <c r="BB747" s="9"/>
      <c r="BC747" s="9"/>
      <c r="BD747" s="9"/>
    </row>
    <row r="748" ht="15.75" customHeight="1">
      <c r="A748" s="9" t="s">
        <v>80</v>
      </c>
      <c r="B748" s="9" t="s">
        <v>81</v>
      </c>
      <c r="C748" s="9"/>
      <c r="D748" s="9" t="s">
        <v>207</v>
      </c>
      <c r="E748" s="9"/>
      <c r="F748" s="9"/>
      <c r="G748" s="9"/>
      <c r="H748" s="9"/>
      <c r="I748" s="9"/>
      <c r="J748" s="9"/>
      <c r="K748" s="9"/>
      <c r="L748" s="9"/>
      <c r="M748" s="9"/>
      <c r="N748" s="9"/>
      <c r="O748" s="9"/>
      <c r="P748" s="9"/>
      <c r="Q748" s="9"/>
      <c r="R748" s="9"/>
      <c r="S748" s="9" t="s">
        <v>7572</v>
      </c>
      <c r="T748" s="9"/>
      <c r="U748" s="9" t="s">
        <v>85</v>
      </c>
      <c r="V748" s="9" t="s">
        <v>7574</v>
      </c>
      <c r="W748" s="9" t="s">
        <v>2649</v>
      </c>
      <c r="X748" s="9" t="s">
        <v>7575</v>
      </c>
      <c r="Y748" s="9"/>
      <c r="Z748" s="9"/>
      <c r="AA748" s="9" t="s">
        <v>7576</v>
      </c>
      <c r="AB748" s="9"/>
      <c r="AC748" s="9"/>
      <c r="AD748" s="9" t="s">
        <v>7577</v>
      </c>
      <c r="AE748" s="9" t="s">
        <v>80</v>
      </c>
      <c r="AF748" s="9" t="s">
        <v>7578</v>
      </c>
      <c r="AG748" s="37"/>
      <c r="AH748" s="37"/>
      <c r="AI748" s="9"/>
      <c r="AJ748" s="9"/>
      <c r="AK748" s="9"/>
      <c r="AL748" s="9"/>
      <c r="AM748" s="9" t="s">
        <v>98</v>
      </c>
      <c r="AN748" s="9"/>
      <c r="AO748" s="9" t="s">
        <v>2644</v>
      </c>
      <c r="AP748" s="9"/>
      <c r="AQ748" s="9"/>
      <c r="AR748" s="9"/>
      <c r="AS748" s="9"/>
      <c r="AT748" s="9"/>
      <c r="AU748" s="9"/>
      <c r="AV748" s="9"/>
      <c r="AW748" s="9"/>
      <c r="AX748" s="9"/>
      <c r="AY748" s="9"/>
      <c r="AZ748" s="9"/>
      <c r="BA748" s="9"/>
      <c r="BB748" s="9"/>
      <c r="BC748" s="9"/>
      <c r="BD748" s="9"/>
    </row>
    <row r="749" ht="15.75" customHeight="1">
      <c r="A749" s="9"/>
      <c r="B749" s="9" t="s">
        <v>81</v>
      </c>
      <c r="C749" s="9"/>
      <c r="D749" s="9"/>
      <c r="E749" s="9"/>
      <c r="F749" s="9"/>
      <c r="G749" s="9"/>
      <c r="H749" s="9"/>
      <c r="I749" s="9"/>
      <c r="J749" s="9"/>
      <c r="K749" s="9"/>
      <c r="L749" s="9"/>
      <c r="M749" s="9"/>
      <c r="N749" s="9"/>
      <c r="O749" s="9"/>
      <c r="P749" s="9"/>
      <c r="Q749" s="9"/>
      <c r="R749" s="9"/>
      <c r="S749" s="9"/>
      <c r="T749" s="9"/>
      <c r="U749" s="9" t="s">
        <v>85</v>
      </c>
      <c r="V749" s="9" t="s">
        <v>7580</v>
      </c>
      <c r="W749" s="9" t="s">
        <v>560</v>
      </c>
      <c r="X749" s="9"/>
      <c r="Y749" s="9"/>
      <c r="Z749" s="9"/>
      <c r="AA749" s="9"/>
      <c r="AB749" s="9"/>
      <c r="AC749" s="9"/>
      <c r="AD749" s="9"/>
      <c r="AE749" s="9"/>
      <c r="AF749" s="37"/>
      <c r="AG749" s="37"/>
      <c r="AH749" s="37"/>
      <c r="AI749" s="9"/>
      <c r="AJ749" s="9"/>
      <c r="AK749" s="9"/>
      <c r="AL749" s="9"/>
      <c r="AM749" s="9" t="s">
        <v>2631</v>
      </c>
      <c r="AN749" s="9"/>
      <c r="AO749" s="9" t="s">
        <v>2633</v>
      </c>
      <c r="AP749" s="9"/>
      <c r="AQ749" s="9"/>
      <c r="AR749" s="9" t="s">
        <v>2942</v>
      </c>
      <c r="AS749" s="9"/>
      <c r="AT749" s="9"/>
      <c r="AU749" s="9"/>
      <c r="AV749" s="9"/>
      <c r="AW749" s="9"/>
      <c r="AX749" s="9"/>
      <c r="AY749" s="9"/>
      <c r="AZ749" s="9"/>
      <c r="BA749" s="9"/>
      <c r="BB749" s="9"/>
      <c r="BC749" s="9"/>
      <c r="BD749" s="9"/>
    </row>
    <row r="750" ht="15.75" customHeight="1">
      <c r="A750" s="9"/>
      <c r="B750" s="9" t="s">
        <v>81</v>
      </c>
      <c r="C750" s="9"/>
      <c r="D750" s="9"/>
      <c r="E750" s="9"/>
      <c r="F750" s="9"/>
      <c r="G750" s="9"/>
      <c r="H750" s="9"/>
      <c r="I750" s="9"/>
      <c r="J750" s="9"/>
      <c r="K750" s="9"/>
      <c r="L750" s="9"/>
      <c r="M750" s="9"/>
      <c r="N750" s="9"/>
      <c r="O750" s="9"/>
      <c r="P750" s="9"/>
      <c r="Q750" s="9"/>
      <c r="R750" s="9"/>
      <c r="S750" s="9"/>
      <c r="T750" s="9"/>
      <c r="U750" s="9" t="s">
        <v>85</v>
      </c>
      <c r="V750" s="9" t="s">
        <v>7588</v>
      </c>
      <c r="W750" s="9" t="s">
        <v>560</v>
      </c>
      <c r="X750" s="9"/>
      <c r="Y750" s="9"/>
      <c r="Z750" s="9"/>
      <c r="AA750" s="9"/>
      <c r="AB750" s="9"/>
      <c r="AC750" s="9"/>
      <c r="AD750" s="9"/>
      <c r="AE750" s="9"/>
      <c r="AF750" s="37"/>
      <c r="AG750" s="37"/>
      <c r="AH750" s="37"/>
      <c r="AI750" s="9"/>
      <c r="AJ750" s="9"/>
      <c r="AK750" s="9"/>
      <c r="AL750" s="9"/>
      <c r="AM750" s="9" t="s">
        <v>2631</v>
      </c>
      <c r="AN750" s="9"/>
      <c r="AO750" s="9" t="s">
        <v>2633</v>
      </c>
      <c r="AP750" s="9"/>
      <c r="AQ750" s="9"/>
      <c r="AR750" s="9" t="s">
        <v>3807</v>
      </c>
      <c r="AS750" s="9"/>
      <c r="AT750" s="9"/>
      <c r="AU750" s="9"/>
      <c r="AV750" s="9"/>
      <c r="AW750" s="9"/>
      <c r="AX750" s="9"/>
      <c r="AY750" s="9"/>
      <c r="AZ750" s="9"/>
      <c r="BA750" s="9"/>
      <c r="BB750" s="9"/>
      <c r="BC750" s="9"/>
      <c r="BD750" s="9"/>
    </row>
    <row r="751" ht="15.75" customHeight="1">
      <c r="A751" s="9" t="s">
        <v>80</v>
      </c>
      <c r="B751" s="9" t="s">
        <v>81</v>
      </c>
      <c r="C751" s="9"/>
      <c r="D751" s="9"/>
      <c r="E751" s="9"/>
      <c r="F751" s="9" t="s">
        <v>169</v>
      </c>
      <c r="G751" s="9"/>
      <c r="H751" s="9"/>
      <c r="I751" s="9"/>
      <c r="J751" s="9"/>
      <c r="K751" s="9"/>
      <c r="L751" s="9"/>
      <c r="M751" s="9"/>
      <c r="N751" s="9"/>
      <c r="O751" s="9"/>
      <c r="P751" s="9"/>
      <c r="Q751" s="9"/>
      <c r="R751" s="9"/>
      <c r="S751" s="9" t="s">
        <v>7591</v>
      </c>
      <c r="T751" s="9"/>
      <c r="U751" s="9" t="s">
        <v>85</v>
      </c>
      <c r="V751" s="9" t="s">
        <v>7592</v>
      </c>
      <c r="W751" s="9" t="s">
        <v>7593</v>
      </c>
      <c r="X751" s="9" t="s">
        <v>7595</v>
      </c>
      <c r="Y751" s="9"/>
      <c r="Z751" s="9"/>
      <c r="AA751" s="9" t="s">
        <v>7596</v>
      </c>
      <c r="AB751" s="9"/>
      <c r="AC751" s="9"/>
      <c r="AD751" s="9" t="s">
        <v>6895</v>
      </c>
      <c r="AE751" s="9" t="s">
        <v>80</v>
      </c>
      <c r="AF751" s="9" t="s">
        <v>6896</v>
      </c>
      <c r="AG751" s="37"/>
      <c r="AH751" s="37"/>
      <c r="AI751" s="9"/>
      <c r="AJ751" s="9"/>
      <c r="AK751" s="9"/>
      <c r="AL751" s="9"/>
      <c r="AM751" s="9" t="s">
        <v>98</v>
      </c>
      <c r="AN751" s="9"/>
      <c r="AO751" s="9" t="s">
        <v>2644</v>
      </c>
      <c r="AP751" s="9"/>
      <c r="AQ751" s="9"/>
      <c r="AR751" s="9"/>
      <c r="AS751" s="9"/>
      <c r="AT751" s="9"/>
      <c r="AU751" s="9"/>
      <c r="AV751" s="9"/>
      <c r="AW751" s="9"/>
      <c r="AX751" s="9"/>
      <c r="AY751" s="9"/>
      <c r="AZ751" s="9"/>
      <c r="BA751" s="9"/>
      <c r="BB751" s="9"/>
      <c r="BC751" s="9"/>
      <c r="BD751" s="9"/>
    </row>
    <row r="752" ht="15.75" customHeight="1">
      <c r="A752" s="9" t="s">
        <v>99</v>
      </c>
      <c r="B752" s="9" t="s">
        <v>81</v>
      </c>
      <c r="C752" s="9"/>
      <c r="D752" s="9"/>
      <c r="E752" s="9"/>
      <c r="F752" s="9"/>
      <c r="G752" s="9"/>
      <c r="H752" s="9"/>
      <c r="I752" s="9"/>
      <c r="J752" s="9"/>
      <c r="K752" s="9"/>
      <c r="L752" s="9"/>
      <c r="M752" s="9"/>
      <c r="N752" s="9"/>
      <c r="O752" s="9"/>
      <c r="P752" s="9"/>
      <c r="Q752" s="9"/>
      <c r="R752" s="9"/>
      <c r="S752" s="9" t="s">
        <v>7600</v>
      </c>
      <c r="T752" s="9"/>
      <c r="U752" s="9" t="s">
        <v>85</v>
      </c>
      <c r="V752" s="9" t="s">
        <v>7601</v>
      </c>
      <c r="W752" s="9" t="s">
        <v>2649</v>
      </c>
      <c r="X752" s="9" t="s">
        <v>7602</v>
      </c>
      <c r="Y752" s="9"/>
      <c r="Z752" s="9"/>
      <c r="AA752" s="9" t="s">
        <v>7603</v>
      </c>
      <c r="AB752" s="9"/>
      <c r="AC752" s="9"/>
      <c r="AD752" s="9" t="s">
        <v>2222</v>
      </c>
      <c r="AE752" s="9" t="s">
        <v>99</v>
      </c>
      <c r="AF752" s="9" t="s">
        <v>7605</v>
      </c>
      <c r="AG752" s="37"/>
      <c r="AH752" s="37"/>
      <c r="AI752" s="9"/>
      <c r="AJ752" s="9"/>
      <c r="AK752" s="9"/>
      <c r="AL752" s="9"/>
      <c r="AM752" s="9" t="s">
        <v>2652</v>
      </c>
      <c r="AN752" s="9"/>
      <c r="AO752" s="9" t="s">
        <v>2653</v>
      </c>
      <c r="AP752" s="9"/>
      <c r="AQ752" s="9"/>
      <c r="AR752" s="9"/>
      <c r="AS752" s="9"/>
      <c r="AT752" s="9"/>
      <c r="AU752" s="9"/>
      <c r="AV752" s="9"/>
      <c r="AW752" s="9"/>
      <c r="AX752" s="9"/>
      <c r="AY752" s="9"/>
      <c r="AZ752" s="9"/>
      <c r="BA752" s="9"/>
      <c r="BB752" s="9"/>
      <c r="BC752" s="9"/>
      <c r="BD752" s="9"/>
    </row>
    <row r="753" ht="15.75" customHeight="1">
      <c r="A753" s="9" t="s">
        <v>1058</v>
      </c>
      <c r="B753" s="9" t="s">
        <v>81</v>
      </c>
      <c r="C753" s="9"/>
      <c r="D753" s="9"/>
      <c r="E753" s="9"/>
      <c r="F753" s="9" t="s">
        <v>169</v>
      </c>
      <c r="G753" s="9"/>
      <c r="H753" s="9"/>
      <c r="I753" s="9"/>
      <c r="J753" s="9"/>
      <c r="K753" s="9"/>
      <c r="L753" s="9"/>
      <c r="M753" s="9"/>
      <c r="N753" s="9"/>
      <c r="O753" s="9"/>
      <c r="P753" s="9"/>
      <c r="Q753" s="9"/>
      <c r="R753" s="9"/>
      <c r="S753" s="9" t="s">
        <v>7608</v>
      </c>
      <c r="T753" s="9"/>
      <c r="U753" s="9" t="s">
        <v>85</v>
      </c>
      <c r="V753" s="9" t="s">
        <v>7609</v>
      </c>
      <c r="W753" s="9" t="s">
        <v>2649</v>
      </c>
      <c r="X753" s="9" t="s">
        <v>7610</v>
      </c>
      <c r="Y753" s="9" t="s">
        <v>7611</v>
      </c>
      <c r="Z753" s="9"/>
      <c r="AA753" s="9" t="s">
        <v>7612</v>
      </c>
      <c r="AB753" s="9"/>
      <c r="AC753" s="9"/>
      <c r="AD753" s="9" t="s">
        <v>1067</v>
      </c>
      <c r="AE753" s="9" t="s">
        <v>1058</v>
      </c>
      <c r="AF753" s="9" t="s">
        <v>1997</v>
      </c>
      <c r="AG753" s="37"/>
      <c r="AH753" s="37"/>
      <c r="AI753" s="9"/>
      <c r="AJ753" s="9"/>
      <c r="AK753" s="9"/>
      <c r="AL753" s="9"/>
      <c r="AM753" s="9" t="s">
        <v>98</v>
      </c>
      <c r="AN753" s="9"/>
      <c r="AO753" s="9" t="s">
        <v>2644</v>
      </c>
      <c r="AP753" s="9"/>
      <c r="AQ753" s="9"/>
      <c r="AR753" s="9"/>
      <c r="AS753" s="9"/>
      <c r="AT753" s="9"/>
      <c r="AU753" s="9"/>
      <c r="AV753" s="9"/>
      <c r="AW753" s="9"/>
      <c r="AX753" s="9"/>
      <c r="AY753" s="9"/>
      <c r="AZ753" s="9"/>
      <c r="BA753" s="9"/>
      <c r="BB753" s="9"/>
      <c r="BC753" s="9"/>
      <c r="BD753" s="9"/>
    </row>
    <row r="754" ht="15.75" customHeight="1">
      <c r="A754" s="9" t="s">
        <v>217</v>
      </c>
      <c r="B754" s="9" t="s">
        <v>81</v>
      </c>
      <c r="C754" s="9"/>
      <c r="D754" s="9"/>
      <c r="E754" s="9"/>
      <c r="F754" s="9"/>
      <c r="G754" s="9"/>
      <c r="H754" s="9"/>
      <c r="I754" s="9"/>
      <c r="J754" s="9"/>
      <c r="K754" s="9"/>
      <c r="L754" s="9"/>
      <c r="M754" s="9"/>
      <c r="N754" s="9"/>
      <c r="O754" s="9"/>
      <c r="P754" s="9"/>
      <c r="Q754" s="9"/>
      <c r="R754" s="9"/>
      <c r="S754" s="9" t="s">
        <v>7616</v>
      </c>
      <c r="T754" s="9"/>
      <c r="U754" s="9" t="s">
        <v>85</v>
      </c>
      <c r="V754" s="9" t="s">
        <v>7617</v>
      </c>
      <c r="W754" s="9" t="s">
        <v>2649</v>
      </c>
      <c r="X754" s="9" t="s">
        <v>4602</v>
      </c>
      <c r="Y754" s="9"/>
      <c r="Z754" s="9"/>
      <c r="AA754" s="9" t="s">
        <v>7618</v>
      </c>
      <c r="AB754" s="9"/>
      <c r="AC754" s="9"/>
      <c r="AD754" s="9" t="s">
        <v>7619</v>
      </c>
      <c r="AE754" s="9" t="s">
        <v>217</v>
      </c>
      <c r="AF754" s="9" t="s">
        <v>4609</v>
      </c>
      <c r="AG754" s="37"/>
      <c r="AH754" s="37"/>
      <c r="AI754" s="9"/>
      <c r="AJ754" s="9"/>
      <c r="AK754" s="9"/>
      <c r="AL754" s="9"/>
      <c r="AM754" s="9" t="s">
        <v>2652</v>
      </c>
      <c r="AN754" s="9"/>
      <c r="AO754" s="9" t="s">
        <v>2653</v>
      </c>
      <c r="AP754" s="9"/>
      <c r="AQ754" s="9"/>
      <c r="AR754" s="9"/>
      <c r="AS754" s="9"/>
      <c r="AT754" s="9"/>
      <c r="AU754" s="9"/>
      <c r="AV754" s="9"/>
      <c r="AW754" s="9"/>
      <c r="AX754" s="9"/>
      <c r="AY754" s="9"/>
      <c r="AZ754" s="9"/>
      <c r="BA754" s="9"/>
      <c r="BB754" s="9"/>
      <c r="BC754" s="9"/>
      <c r="BD754" s="9"/>
    </row>
    <row r="755" ht="15.75" customHeight="1">
      <c r="A755" s="9" t="s">
        <v>80</v>
      </c>
      <c r="B755" s="9" t="s">
        <v>81</v>
      </c>
      <c r="C755" s="9"/>
      <c r="D755" s="9"/>
      <c r="E755" s="9"/>
      <c r="F755" s="9"/>
      <c r="G755" s="9"/>
      <c r="H755" s="9"/>
      <c r="I755" s="9"/>
      <c r="J755" s="9"/>
      <c r="K755" s="9"/>
      <c r="L755" s="9"/>
      <c r="M755" s="9"/>
      <c r="N755" s="9"/>
      <c r="O755" s="9"/>
      <c r="P755" s="9"/>
      <c r="Q755" s="9"/>
      <c r="R755" s="9"/>
      <c r="S755" s="9"/>
      <c r="T755" s="9"/>
      <c r="U755" s="9"/>
      <c r="V755" s="9" t="s">
        <v>7620</v>
      </c>
      <c r="W755" s="9" t="s">
        <v>7622</v>
      </c>
      <c r="X755" s="9" t="s">
        <v>7624</v>
      </c>
      <c r="Y755" s="9" t="s">
        <v>7625</v>
      </c>
      <c r="Z755" s="9"/>
      <c r="AA755" s="9" t="s">
        <v>7626</v>
      </c>
      <c r="AB755" s="9"/>
      <c r="AC755" s="9"/>
      <c r="AD755" s="9" t="s">
        <v>1520</v>
      </c>
      <c r="AE755" s="9" t="s">
        <v>80</v>
      </c>
      <c r="AF755" s="9" t="s">
        <v>1521</v>
      </c>
      <c r="AG755" s="37"/>
      <c r="AH755" s="37"/>
      <c r="AI755" s="9"/>
      <c r="AJ755" s="9"/>
      <c r="AK755" s="9"/>
      <c r="AL755" s="9"/>
      <c r="AM755" s="9" t="s">
        <v>2631</v>
      </c>
      <c r="AN755" s="9"/>
      <c r="AO755" s="9" t="s">
        <v>2633</v>
      </c>
      <c r="AP755" s="9"/>
      <c r="AQ755" s="9"/>
      <c r="AR755" s="9" t="s">
        <v>6095</v>
      </c>
      <c r="AS755" s="9"/>
      <c r="AT755" s="9"/>
      <c r="AU755" s="9"/>
      <c r="AV755" s="9"/>
      <c r="AW755" s="9"/>
      <c r="AX755" s="9"/>
      <c r="AY755" s="9"/>
      <c r="AZ755" s="9"/>
      <c r="BA755" s="9"/>
      <c r="BB755" s="9"/>
      <c r="BC755" s="9"/>
      <c r="BD755" s="9"/>
    </row>
    <row r="756" ht="15.75" customHeight="1">
      <c r="A756" s="9" t="s">
        <v>307</v>
      </c>
      <c r="B756" s="9" t="s">
        <v>81</v>
      </c>
      <c r="C756" s="9"/>
      <c r="D756" s="9" t="s">
        <v>207</v>
      </c>
      <c r="E756" s="9"/>
      <c r="F756" s="9"/>
      <c r="G756" s="9"/>
      <c r="H756" s="9"/>
      <c r="I756" s="9"/>
      <c r="J756" s="9"/>
      <c r="K756" s="9"/>
      <c r="L756" s="9"/>
      <c r="M756" s="9"/>
      <c r="N756" s="9"/>
      <c r="O756" s="9"/>
      <c r="P756" s="9"/>
      <c r="Q756" s="9"/>
      <c r="R756" s="9"/>
      <c r="S756" s="9" t="s">
        <v>7627</v>
      </c>
      <c r="T756" s="9"/>
      <c r="U756" s="9" t="s">
        <v>85</v>
      </c>
      <c r="V756" s="9" t="s">
        <v>7628</v>
      </c>
      <c r="W756" s="9" t="s">
        <v>87</v>
      </c>
      <c r="X756" s="9" t="s">
        <v>7629</v>
      </c>
      <c r="Y756" s="9" t="s">
        <v>7630</v>
      </c>
      <c r="Z756" s="9" t="s">
        <v>7631</v>
      </c>
      <c r="AA756" s="9" t="s">
        <v>7632</v>
      </c>
      <c r="AB756" s="9"/>
      <c r="AC756" s="9"/>
      <c r="AD756" s="9" t="s">
        <v>7633</v>
      </c>
      <c r="AE756" s="9" t="s">
        <v>307</v>
      </c>
      <c r="AF756" s="9" t="s">
        <v>7634</v>
      </c>
      <c r="AG756" s="37"/>
      <c r="AH756" s="37"/>
      <c r="AI756" s="9"/>
      <c r="AJ756" s="9"/>
      <c r="AK756" s="9"/>
      <c r="AL756" s="9"/>
      <c r="AM756" s="9" t="s">
        <v>98</v>
      </c>
      <c r="AN756" s="9"/>
      <c r="AO756" s="9" t="s">
        <v>2644</v>
      </c>
      <c r="AP756" s="9"/>
      <c r="AQ756" s="9"/>
      <c r="AR756" s="9"/>
      <c r="AS756" s="9"/>
      <c r="AT756" s="9"/>
      <c r="AU756" s="9"/>
      <c r="AV756" s="9"/>
      <c r="AW756" s="9"/>
      <c r="AX756" s="9"/>
      <c r="AY756" s="9"/>
      <c r="AZ756" s="9"/>
      <c r="BA756" s="9"/>
      <c r="BB756" s="9"/>
      <c r="BC756" s="9"/>
      <c r="BD756" s="9"/>
    </row>
    <row r="757" ht="15.75" customHeight="1">
      <c r="A757" s="9" t="s">
        <v>337</v>
      </c>
      <c r="B757" s="9" t="s">
        <v>81</v>
      </c>
      <c r="C757" s="9"/>
      <c r="D757" s="9"/>
      <c r="E757" s="9"/>
      <c r="F757" s="9"/>
      <c r="G757" s="9"/>
      <c r="H757" s="9"/>
      <c r="I757" s="9"/>
      <c r="J757" s="9"/>
      <c r="K757" s="9"/>
      <c r="L757" s="9"/>
      <c r="M757" s="9"/>
      <c r="N757" s="9"/>
      <c r="O757" s="9"/>
      <c r="P757" s="9"/>
      <c r="Q757" s="9"/>
      <c r="R757" s="9"/>
      <c r="S757" s="9" t="s">
        <v>7635</v>
      </c>
      <c r="T757" s="9"/>
      <c r="U757" s="9" t="s">
        <v>85</v>
      </c>
      <c r="V757" s="9" t="s">
        <v>7636</v>
      </c>
      <c r="W757" s="9" t="s">
        <v>87</v>
      </c>
      <c r="X757" s="9"/>
      <c r="Y757" s="9"/>
      <c r="Z757" s="9"/>
      <c r="AA757" s="9" t="s">
        <v>7637</v>
      </c>
      <c r="AB757" s="9"/>
      <c r="AC757" s="9"/>
      <c r="AD757" s="9" t="s">
        <v>7640</v>
      </c>
      <c r="AE757" s="9" t="s">
        <v>337</v>
      </c>
      <c r="AF757" s="9" t="s">
        <v>7641</v>
      </c>
      <c r="AG757" s="37"/>
      <c r="AH757" s="37"/>
      <c r="AI757" s="9"/>
      <c r="AJ757" s="9"/>
      <c r="AK757" s="9"/>
      <c r="AL757" s="9"/>
      <c r="AM757" s="9" t="s">
        <v>98</v>
      </c>
      <c r="AN757" s="9"/>
      <c r="AO757" s="9" t="s">
        <v>2644</v>
      </c>
      <c r="AP757" s="9"/>
      <c r="AQ757" s="9"/>
      <c r="AR757" s="9"/>
      <c r="AS757" s="9"/>
      <c r="AT757" s="9"/>
      <c r="AU757" s="9"/>
      <c r="AV757" s="9"/>
      <c r="AW757" s="9"/>
      <c r="AX757" s="9"/>
      <c r="AY757" s="9"/>
      <c r="AZ757" s="9"/>
      <c r="BA757" s="9"/>
      <c r="BB757" s="9"/>
      <c r="BC757" s="9"/>
      <c r="BD757" s="9"/>
    </row>
    <row r="758" ht="15.75" customHeight="1">
      <c r="A758" s="9" t="s">
        <v>133</v>
      </c>
      <c r="B758" s="9" t="s">
        <v>81</v>
      </c>
      <c r="C758" s="9"/>
      <c r="D758" s="9"/>
      <c r="E758" s="9"/>
      <c r="F758" s="9"/>
      <c r="G758" s="9"/>
      <c r="H758" s="9"/>
      <c r="I758" s="9"/>
      <c r="J758" s="9"/>
      <c r="K758" s="9"/>
      <c r="L758" s="9"/>
      <c r="M758" s="9"/>
      <c r="N758" s="9"/>
      <c r="O758" s="9"/>
      <c r="P758" s="9"/>
      <c r="Q758" s="9"/>
      <c r="R758" s="9"/>
      <c r="S758" s="9" t="s">
        <v>7642</v>
      </c>
      <c r="T758" s="9"/>
      <c r="U758" s="9" t="s">
        <v>115</v>
      </c>
      <c r="V758" s="9" t="s">
        <v>7646</v>
      </c>
      <c r="W758" s="9" t="s">
        <v>2649</v>
      </c>
      <c r="X758" s="9" t="s">
        <v>7648</v>
      </c>
      <c r="Y758" s="9" t="s">
        <v>7650</v>
      </c>
      <c r="Z758" s="9" t="s">
        <v>7652</v>
      </c>
      <c r="AA758" s="9" t="s">
        <v>7654</v>
      </c>
      <c r="AB758" s="9"/>
      <c r="AC758" s="9"/>
      <c r="AD758" s="9" t="s">
        <v>1888</v>
      </c>
      <c r="AE758" s="9" t="s">
        <v>133</v>
      </c>
      <c r="AF758" s="9" t="s">
        <v>7498</v>
      </c>
      <c r="AG758" s="37"/>
      <c r="AH758" s="37"/>
      <c r="AI758" s="9"/>
      <c r="AJ758" s="9"/>
      <c r="AK758" s="9"/>
      <c r="AL758" s="9"/>
      <c r="AM758" s="9" t="s">
        <v>2652</v>
      </c>
      <c r="AN758" s="9"/>
      <c r="AO758" s="9" t="s">
        <v>2653</v>
      </c>
      <c r="AP758" s="9"/>
      <c r="AQ758" s="9"/>
      <c r="AR758" s="9"/>
      <c r="AS758" s="9"/>
      <c r="AT758" s="9"/>
      <c r="AU758" s="9"/>
      <c r="AV758" s="9"/>
      <c r="AW758" s="9"/>
      <c r="AX758" s="9"/>
      <c r="AY758" s="9"/>
      <c r="AZ758" s="9"/>
      <c r="BA758" s="9"/>
      <c r="BB758" s="9"/>
      <c r="BC758" s="9"/>
      <c r="BD758" s="9"/>
    </row>
    <row r="759" ht="15.75" customHeight="1">
      <c r="A759" s="9" t="s">
        <v>133</v>
      </c>
      <c r="B759" s="9" t="s">
        <v>81</v>
      </c>
      <c r="C759" s="9"/>
      <c r="D759" s="9"/>
      <c r="E759" s="9"/>
      <c r="F759" s="9"/>
      <c r="G759" s="9"/>
      <c r="H759" s="9"/>
      <c r="I759" s="9"/>
      <c r="J759" s="9"/>
      <c r="K759" s="9"/>
      <c r="L759" s="9"/>
      <c r="M759" s="9"/>
      <c r="N759" s="9"/>
      <c r="O759" s="9"/>
      <c r="P759" s="9"/>
      <c r="Q759" s="9"/>
      <c r="R759" s="9"/>
      <c r="S759" s="9" t="s">
        <v>7659</v>
      </c>
      <c r="T759" s="9"/>
      <c r="U759" s="9" t="s">
        <v>85</v>
      </c>
      <c r="V759" s="9" t="s">
        <v>7660</v>
      </c>
      <c r="W759" s="9" t="s">
        <v>2649</v>
      </c>
      <c r="X759" s="9" t="s">
        <v>7661</v>
      </c>
      <c r="Y759" s="9"/>
      <c r="Z759" s="9"/>
      <c r="AA759" s="9" t="s">
        <v>7662</v>
      </c>
      <c r="AB759" s="9"/>
      <c r="AC759" s="9"/>
      <c r="AD759" s="9" t="s">
        <v>4003</v>
      </c>
      <c r="AE759" s="9" t="s">
        <v>133</v>
      </c>
      <c r="AF759" s="9" t="s">
        <v>7663</v>
      </c>
      <c r="AG759" s="37"/>
      <c r="AH759" s="37"/>
      <c r="AI759" s="9"/>
      <c r="AJ759" s="9"/>
      <c r="AK759" s="9"/>
      <c r="AL759" s="9"/>
      <c r="AM759" s="9" t="s">
        <v>98</v>
      </c>
      <c r="AN759" s="9"/>
      <c r="AO759" s="9" t="s">
        <v>2644</v>
      </c>
      <c r="AP759" s="9"/>
      <c r="AQ759" s="9"/>
      <c r="AR759" s="9"/>
      <c r="AS759" s="9"/>
      <c r="AT759" s="9"/>
      <c r="AU759" s="9"/>
      <c r="AV759" s="9"/>
      <c r="AW759" s="9"/>
      <c r="AX759" s="9"/>
      <c r="AY759" s="9"/>
      <c r="AZ759" s="9"/>
      <c r="BA759" s="9"/>
      <c r="BB759" s="9"/>
      <c r="BC759" s="9"/>
      <c r="BD759" s="9"/>
    </row>
    <row r="760" ht="15.75" customHeight="1">
      <c r="A760" s="9" t="s">
        <v>133</v>
      </c>
      <c r="B760" s="9" t="s">
        <v>81</v>
      </c>
      <c r="C760" s="9"/>
      <c r="D760" s="9"/>
      <c r="E760" s="9"/>
      <c r="F760" s="9"/>
      <c r="G760" s="9"/>
      <c r="H760" s="9"/>
      <c r="I760" s="9"/>
      <c r="J760" s="9"/>
      <c r="K760" s="9"/>
      <c r="L760" s="9"/>
      <c r="M760" s="9"/>
      <c r="N760" s="9"/>
      <c r="O760" s="9"/>
      <c r="P760" s="9"/>
      <c r="Q760" s="9"/>
      <c r="R760" s="9"/>
      <c r="S760" s="9" t="s">
        <v>7664</v>
      </c>
      <c r="T760" s="9"/>
      <c r="U760" s="9" t="s">
        <v>85</v>
      </c>
      <c r="V760" s="9" t="s">
        <v>7666</v>
      </c>
      <c r="W760" s="9" t="s">
        <v>2649</v>
      </c>
      <c r="X760" s="9" t="s">
        <v>7669</v>
      </c>
      <c r="Y760" s="9"/>
      <c r="Z760" s="9" t="s">
        <v>7670</v>
      </c>
      <c r="AA760" s="9" t="s">
        <v>7671</v>
      </c>
      <c r="AB760" s="9"/>
      <c r="AC760" s="9"/>
      <c r="AD760" s="9" t="s">
        <v>7672</v>
      </c>
      <c r="AE760" s="9" t="s">
        <v>133</v>
      </c>
      <c r="AF760" s="9" t="s">
        <v>7673</v>
      </c>
      <c r="AG760" s="37"/>
      <c r="AH760" s="37"/>
      <c r="AI760" s="9"/>
      <c r="AJ760" s="9"/>
      <c r="AK760" s="9"/>
      <c r="AL760" s="9"/>
      <c r="AM760" s="9" t="s">
        <v>2652</v>
      </c>
      <c r="AN760" s="9"/>
      <c r="AO760" s="9" t="s">
        <v>2653</v>
      </c>
      <c r="AP760" s="9"/>
      <c r="AQ760" s="9"/>
      <c r="AR760" s="9"/>
      <c r="AS760" s="9"/>
      <c r="AT760" s="9"/>
      <c r="AU760" s="9"/>
      <c r="AV760" s="9"/>
      <c r="AW760" s="9"/>
      <c r="AX760" s="9"/>
      <c r="AY760" s="9"/>
      <c r="AZ760" s="9"/>
      <c r="BA760" s="9"/>
      <c r="BB760" s="9"/>
      <c r="BC760" s="9"/>
      <c r="BD760" s="9"/>
    </row>
    <row r="761" ht="15.75" customHeight="1">
      <c r="A761" s="9" t="s">
        <v>133</v>
      </c>
      <c r="B761" s="9" t="s">
        <v>81</v>
      </c>
      <c r="C761" s="9"/>
      <c r="D761" s="9"/>
      <c r="E761" s="9"/>
      <c r="F761" s="9"/>
      <c r="G761" s="9"/>
      <c r="H761" s="9"/>
      <c r="I761" s="9"/>
      <c r="J761" s="9"/>
      <c r="K761" s="9"/>
      <c r="L761" s="9"/>
      <c r="M761" s="9"/>
      <c r="N761" s="9"/>
      <c r="O761" s="9"/>
      <c r="P761" s="9"/>
      <c r="Q761" s="9"/>
      <c r="R761" s="9"/>
      <c r="S761" s="9"/>
      <c r="T761" s="9"/>
      <c r="U761" s="9" t="s">
        <v>85</v>
      </c>
      <c r="V761" s="9" t="s">
        <v>7675</v>
      </c>
      <c r="W761" s="9" t="s">
        <v>2649</v>
      </c>
      <c r="X761" s="9" t="s">
        <v>7676</v>
      </c>
      <c r="Y761" s="9" t="s">
        <v>7677</v>
      </c>
      <c r="Z761" s="9" t="s">
        <v>7678</v>
      </c>
      <c r="AA761" s="9" t="s">
        <v>7679</v>
      </c>
      <c r="AB761" s="9"/>
      <c r="AC761" s="9"/>
      <c r="AD761" s="9" t="s">
        <v>154</v>
      </c>
      <c r="AE761" s="9" t="s">
        <v>133</v>
      </c>
      <c r="AF761" s="9" t="s">
        <v>1086</v>
      </c>
      <c r="AG761" s="37"/>
      <c r="AH761" s="37"/>
      <c r="AI761" s="9"/>
      <c r="AJ761" s="9"/>
      <c r="AK761" s="9"/>
      <c r="AL761" s="9"/>
      <c r="AM761" s="9" t="s">
        <v>2652</v>
      </c>
      <c r="AN761" s="9"/>
      <c r="AO761" s="9" t="s">
        <v>2653</v>
      </c>
      <c r="AP761" s="9"/>
      <c r="AQ761" s="9"/>
      <c r="AR761" s="9"/>
      <c r="AS761" s="9"/>
      <c r="AT761" s="9"/>
      <c r="AU761" s="9"/>
      <c r="AV761" s="9"/>
      <c r="AW761" s="9"/>
      <c r="AX761" s="9"/>
      <c r="AY761" s="9"/>
      <c r="AZ761" s="9"/>
      <c r="BA761" s="9"/>
      <c r="BB761" s="9"/>
      <c r="BC761" s="9"/>
      <c r="BD761" s="9"/>
    </row>
    <row r="762" ht="15.75" customHeight="1">
      <c r="A762" s="9" t="s">
        <v>724</v>
      </c>
      <c r="B762" s="9" t="s">
        <v>81</v>
      </c>
      <c r="C762" s="9"/>
      <c r="D762" s="9"/>
      <c r="E762" s="9"/>
      <c r="F762" s="9"/>
      <c r="G762" s="9"/>
      <c r="H762" s="9"/>
      <c r="I762" s="9"/>
      <c r="J762" s="9"/>
      <c r="K762" s="9"/>
      <c r="L762" s="9"/>
      <c r="M762" s="9"/>
      <c r="N762" s="9"/>
      <c r="O762" s="9"/>
      <c r="P762" s="9"/>
      <c r="Q762" s="9"/>
      <c r="R762" s="9"/>
      <c r="S762" s="9" t="s">
        <v>7681</v>
      </c>
      <c r="T762" s="9"/>
      <c r="U762" s="9" t="s">
        <v>85</v>
      </c>
      <c r="V762" s="9" t="s">
        <v>7682</v>
      </c>
      <c r="W762" s="9" t="s">
        <v>2649</v>
      </c>
      <c r="X762" s="9" t="s">
        <v>7683</v>
      </c>
      <c r="Y762" s="9"/>
      <c r="Z762" s="9"/>
      <c r="AA762" s="9" t="s">
        <v>7684</v>
      </c>
      <c r="AB762" s="9"/>
      <c r="AC762" s="9"/>
      <c r="AD762" s="9" t="s">
        <v>7685</v>
      </c>
      <c r="AE762" s="9" t="s">
        <v>724</v>
      </c>
      <c r="AF762" s="9" t="s">
        <v>7686</v>
      </c>
      <c r="AG762" s="37"/>
      <c r="AH762" s="37"/>
      <c r="AI762" s="9"/>
      <c r="AJ762" s="9"/>
      <c r="AK762" s="9"/>
      <c r="AL762" s="9"/>
      <c r="AM762" s="9" t="s">
        <v>2652</v>
      </c>
      <c r="AN762" s="9"/>
      <c r="AO762" s="9" t="s">
        <v>2653</v>
      </c>
      <c r="AP762" s="9"/>
      <c r="AQ762" s="9"/>
      <c r="AR762" s="9"/>
      <c r="AS762" s="9"/>
      <c r="AT762" s="9"/>
      <c r="AU762" s="9"/>
      <c r="AV762" s="9"/>
      <c r="AW762" s="9"/>
      <c r="AX762" s="9"/>
      <c r="AY762" s="9"/>
      <c r="AZ762" s="9"/>
      <c r="BA762" s="9"/>
      <c r="BB762" s="9"/>
      <c r="BC762" s="9"/>
      <c r="BD762" s="9"/>
    </row>
    <row r="763" ht="15.75" customHeight="1">
      <c r="A763" s="9" t="s">
        <v>271</v>
      </c>
      <c r="B763" s="9" t="s">
        <v>81</v>
      </c>
      <c r="C763" s="9"/>
      <c r="D763" s="9"/>
      <c r="E763" s="9"/>
      <c r="F763" s="9"/>
      <c r="G763" s="9"/>
      <c r="H763" s="9"/>
      <c r="I763" s="9"/>
      <c r="J763" s="9"/>
      <c r="K763" s="9"/>
      <c r="L763" s="9"/>
      <c r="M763" s="9"/>
      <c r="N763" s="9"/>
      <c r="O763" s="9"/>
      <c r="P763" s="9"/>
      <c r="Q763" s="9"/>
      <c r="R763" s="9"/>
      <c r="S763" s="9"/>
      <c r="T763" s="9"/>
      <c r="U763" s="9" t="s">
        <v>85</v>
      </c>
      <c r="V763" s="9" t="s">
        <v>7687</v>
      </c>
      <c r="W763" s="9" t="s">
        <v>2649</v>
      </c>
      <c r="X763" s="9" t="s">
        <v>7688</v>
      </c>
      <c r="Y763" s="9"/>
      <c r="Z763" s="9"/>
      <c r="AA763" s="9" t="s">
        <v>7689</v>
      </c>
      <c r="AB763" s="9"/>
      <c r="AC763" s="9"/>
      <c r="AD763" s="9" t="s">
        <v>7690</v>
      </c>
      <c r="AE763" s="9" t="s">
        <v>271</v>
      </c>
      <c r="AF763" s="9" t="s">
        <v>7691</v>
      </c>
      <c r="AG763" s="37"/>
      <c r="AH763" s="37"/>
      <c r="AI763" s="9"/>
      <c r="AJ763" s="9"/>
      <c r="AK763" s="9"/>
      <c r="AL763" s="9"/>
      <c r="AM763" s="9" t="s">
        <v>2652</v>
      </c>
      <c r="AN763" s="9"/>
      <c r="AO763" s="9" t="s">
        <v>2653</v>
      </c>
      <c r="AP763" s="9"/>
      <c r="AQ763" s="9"/>
      <c r="AR763" s="9"/>
      <c r="AS763" s="9"/>
      <c r="AT763" s="9"/>
      <c r="AU763" s="9"/>
      <c r="AV763" s="9"/>
      <c r="AW763" s="9"/>
      <c r="AX763" s="9"/>
      <c r="AY763" s="9"/>
      <c r="AZ763" s="9"/>
      <c r="BA763" s="9"/>
      <c r="BB763" s="9"/>
      <c r="BC763" s="9"/>
      <c r="BD763" s="9"/>
    </row>
    <row r="764" ht="15.75" customHeight="1">
      <c r="A764" s="9" t="s">
        <v>3874</v>
      </c>
      <c r="B764" s="9" t="s">
        <v>81</v>
      </c>
      <c r="C764" s="9"/>
      <c r="D764" s="9"/>
      <c r="E764" s="9" t="s">
        <v>82</v>
      </c>
      <c r="F764" s="9"/>
      <c r="G764" s="9"/>
      <c r="H764" s="9"/>
      <c r="I764" s="9"/>
      <c r="J764" s="9"/>
      <c r="K764" s="9"/>
      <c r="L764" s="9"/>
      <c r="M764" s="9"/>
      <c r="N764" s="9"/>
      <c r="O764" s="9"/>
      <c r="P764" s="9"/>
      <c r="Q764" s="9"/>
      <c r="R764" s="9"/>
      <c r="S764" s="9" t="s">
        <v>7693</v>
      </c>
      <c r="T764" s="9"/>
      <c r="U764" s="9" t="s">
        <v>115</v>
      </c>
      <c r="V764" s="9" t="s">
        <v>7694</v>
      </c>
      <c r="W764" s="9" t="s">
        <v>87</v>
      </c>
      <c r="X764" s="9" t="s">
        <v>7695</v>
      </c>
      <c r="Y764" s="9" t="s">
        <v>7697</v>
      </c>
      <c r="Z764" s="9" t="s">
        <v>7698</v>
      </c>
      <c r="AA764" s="9" t="s">
        <v>7699</v>
      </c>
      <c r="AB764" s="9" t="s">
        <v>7700</v>
      </c>
      <c r="AC764" s="9"/>
      <c r="AD764" s="9" t="s">
        <v>4665</v>
      </c>
      <c r="AE764" s="9" t="s">
        <v>3874</v>
      </c>
      <c r="AF764" s="9" t="s">
        <v>7701</v>
      </c>
      <c r="AG764" s="37"/>
      <c r="AH764" s="37"/>
      <c r="AI764" s="9" t="s">
        <v>226</v>
      </c>
      <c r="AJ764" s="9" t="s">
        <v>95</v>
      </c>
      <c r="AK764" s="9" t="s">
        <v>454</v>
      </c>
      <c r="AL764" s="9"/>
      <c r="AM764" s="9" t="s">
        <v>98</v>
      </c>
      <c r="AN764" s="9"/>
      <c r="AO764" s="9"/>
      <c r="AP764" s="9"/>
      <c r="AQ764" s="9"/>
      <c r="AR764" s="9"/>
      <c r="AS764" s="9"/>
      <c r="AT764" s="9"/>
      <c r="AU764" s="9"/>
      <c r="AV764" s="9"/>
      <c r="AW764" s="9"/>
      <c r="AX764" s="9"/>
      <c r="AY764" s="9"/>
      <c r="AZ764" s="9"/>
      <c r="BA764" s="9"/>
      <c r="BB764" s="9"/>
      <c r="BC764" s="9"/>
      <c r="BD764" s="9"/>
    </row>
    <row r="765" ht="15.75" customHeight="1">
      <c r="A765" s="9" t="s">
        <v>80</v>
      </c>
      <c r="B765" s="9" t="s">
        <v>81</v>
      </c>
      <c r="C765" s="9"/>
      <c r="D765" s="9"/>
      <c r="E765" s="9"/>
      <c r="F765" s="9"/>
      <c r="G765" s="9"/>
      <c r="H765" s="9"/>
      <c r="I765" s="9"/>
      <c r="J765" s="9"/>
      <c r="K765" s="9"/>
      <c r="L765" s="9"/>
      <c r="M765" s="9"/>
      <c r="N765" s="9"/>
      <c r="O765" s="9"/>
      <c r="P765" s="9"/>
      <c r="Q765" s="9"/>
      <c r="R765" s="9"/>
      <c r="S765" s="9" t="s">
        <v>7703</v>
      </c>
      <c r="T765" s="9"/>
      <c r="U765" s="9" t="s">
        <v>115</v>
      </c>
      <c r="V765" s="9" t="s">
        <v>7704</v>
      </c>
      <c r="W765" s="9" t="s">
        <v>2649</v>
      </c>
      <c r="X765" s="9" t="s">
        <v>7705</v>
      </c>
      <c r="Y765" s="9"/>
      <c r="Z765" s="9"/>
      <c r="AA765" s="9" t="s">
        <v>7706</v>
      </c>
      <c r="AB765" s="9"/>
      <c r="AC765" s="9"/>
      <c r="AD765" s="9" t="s">
        <v>451</v>
      </c>
      <c r="AE765" s="9" t="s">
        <v>80</v>
      </c>
      <c r="AF765" s="9" t="s">
        <v>7708</v>
      </c>
      <c r="AG765" s="37"/>
      <c r="AH765" s="37"/>
      <c r="AI765" s="9"/>
      <c r="AJ765" s="9"/>
      <c r="AK765" s="9"/>
      <c r="AL765" s="9"/>
      <c r="AM765" s="9" t="s">
        <v>2652</v>
      </c>
      <c r="AN765" s="9"/>
      <c r="AO765" s="9" t="s">
        <v>2653</v>
      </c>
      <c r="AP765" s="9"/>
      <c r="AQ765" s="9"/>
      <c r="AR765" s="9"/>
      <c r="AS765" s="9"/>
      <c r="AT765" s="9"/>
      <c r="AU765" s="9"/>
      <c r="AV765" s="9"/>
      <c r="AW765" s="9"/>
      <c r="AX765" s="9"/>
      <c r="AY765" s="9"/>
      <c r="AZ765" s="9"/>
      <c r="BA765" s="9"/>
      <c r="BB765" s="9"/>
      <c r="BC765" s="9"/>
      <c r="BD765" s="9"/>
    </row>
    <row r="766" ht="15.75" customHeight="1">
      <c r="A766" s="9" t="s">
        <v>261</v>
      </c>
      <c r="B766" s="9" t="s">
        <v>81</v>
      </c>
      <c r="C766" s="9"/>
      <c r="D766" s="9" t="s">
        <v>207</v>
      </c>
      <c r="E766" s="9"/>
      <c r="F766" s="9"/>
      <c r="G766" s="9"/>
      <c r="H766" s="9"/>
      <c r="I766" s="9"/>
      <c r="J766" s="9"/>
      <c r="K766" s="9"/>
      <c r="L766" s="9"/>
      <c r="M766" s="9"/>
      <c r="N766" s="9"/>
      <c r="O766" s="9"/>
      <c r="P766" s="9"/>
      <c r="Q766" s="9"/>
      <c r="R766" s="9"/>
      <c r="S766" s="9" t="s">
        <v>7713</v>
      </c>
      <c r="T766" s="9"/>
      <c r="U766" s="9" t="s">
        <v>115</v>
      </c>
      <c r="V766" s="9" t="s">
        <v>7714</v>
      </c>
      <c r="W766" s="9" t="s">
        <v>2649</v>
      </c>
      <c r="X766" s="9" t="s">
        <v>7715</v>
      </c>
      <c r="Y766" s="9"/>
      <c r="Z766" s="9"/>
      <c r="AA766" s="9" t="s">
        <v>7716</v>
      </c>
      <c r="AB766" s="9"/>
      <c r="AC766" s="9"/>
      <c r="AD766" s="9" t="s">
        <v>761</v>
      </c>
      <c r="AE766" s="9" t="s">
        <v>261</v>
      </c>
      <c r="AF766" s="9" t="s">
        <v>7007</v>
      </c>
      <c r="AG766" s="37"/>
      <c r="AH766" s="37"/>
      <c r="AI766" s="9"/>
      <c r="AJ766" s="9"/>
      <c r="AK766" s="9"/>
      <c r="AL766" s="9"/>
      <c r="AM766" s="9" t="s">
        <v>98</v>
      </c>
      <c r="AN766" s="9"/>
      <c r="AO766" s="9" t="s">
        <v>2644</v>
      </c>
      <c r="AP766" s="9"/>
      <c r="AQ766" s="9"/>
      <c r="AR766" s="9"/>
      <c r="AS766" s="9"/>
      <c r="AT766" s="9"/>
      <c r="AU766" s="9"/>
      <c r="AV766" s="9"/>
      <c r="AW766" s="9"/>
      <c r="AX766" s="9"/>
      <c r="AY766" s="9"/>
      <c r="AZ766" s="9"/>
      <c r="BA766" s="9"/>
      <c r="BB766" s="9"/>
      <c r="BC766" s="9"/>
      <c r="BD766" s="9"/>
    </row>
    <row r="767" ht="15.75" customHeight="1">
      <c r="A767" s="9" t="s">
        <v>605</v>
      </c>
      <c r="B767" s="9" t="s">
        <v>81</v>
      </c>
      <c r="C767" s="9"/>
      <c r="D767" s="9"/>
      <c r="E767" s="9"/>
      <c r="F767" s="9"/>
      <c r="G767" s="9"/>
      <c r="H767" s="9"/>
      <c r="I767" s="9"/>
      <c r="J767" s="9"/>
      <c r="K767" s="9"/>
      <c r="L767" s="9"/>
      <c r="M767" s="9"/>
      <c r="N767" s="9"/>
      <c r="O767" s="9"/>
      <c r="P767" s="9"/>
      <c r="Q767" s="9"/>
      <c r="R767" s="9"/>
      <c r="S767" s="9"/>
      <c r="T767" s="9"/>
      <c r="U767" s="9" t="s">
        <v>85</v>
      </c>
      <c r="V767" s="9" t="s">
        <v>7717</v>
      </c>
      <c r="W767" s="9" t="s">
        <v>87</v>
      </c>
      <c r="X767" s="9" t="s">
        <v>7718</v>
      </c>
      <c r="Y767" s="9"/>
      <c r="Z767" s="9"/>
      <c r="AA767" s="9" t="s">
        <v>7719</v>
      </c>
      <c r="AB767" s="9"/>
      <c r="AC767" s="9"/>
      <c r="AD767" s="9" t="s">
        <v>7720</v>
      </c>
      <c r="AE767" s="9" t="s">
        <v>605</v>
      </c>
      <c r="AF767" s="9" t="s">
        <v>7721</v>
      </c>
      <c r="AG767" s="37"/>
      <c r="AH767" s="37"/>
      <c r="AI767" s="9"/>
      <c r="AJ767" s="9"/>
      <c r="AK767" s="9"/>
      <c r="AL767" s="9"/>
      <c r="AM767" s="9" t="s">
        <v>2652</v>
      </c>
      <c r="AN767" s="9"/>
      <c r="AO767" s="9" t="s">
        <v>2653</v>
      </c>
      <c r="AP767" s="9"/>
      <c r="AQ767" s="9"/>
      <c r="AR767" s="9"/>
      <c r="AS767" s="9"/>
      <c r="AT767" s="9"/>
      <c r="AU767" s="9"/>
      <c r="AV767" s="9"/>
      <c r="AW767" s="9"/>
      <c r="AX767" s="9"/>
      <c r="AY767" s="9"/>
      <c r="AZ767" s="9"/>
      <c r="BA767" s="9"/>
      <c r="BB767" s="9"/>
      <c r="BC767" s="9"/>
      <c r="BD767" s="9"/>
    </row>
    <row r="768" ht="15.75" customHeight="1">
      <c r="A768" s="9" t="s">
        <v>99</v>
      </c>
      <c r="B768" s="9" t="s">
        <v>81</v>
      </c>
      <c r="C768" s="9"/>
      <c r="D768" s="9"/>
      <c r="E768" s="9"/>
      <c r="F768" s="9"/>
      <c r="G768" s="9"/>
      <c r="H768" s="9"/>
      <c r="I768" s="9"/>
      <c r="J768" s="9"/>
      <c r="K768" s="9"/>
      <c r="L768" s="9"/>
      <c r="M768" s="9"/>
      <c r="N768" s="9"/>
      <c r="O768" s="9"/>
      <c r="P768" s="9"/>
      <c r="Q768" s="9"/>
      <c r="R768" s="9"/>
      <c r="S768" s="9" t="s">
        <v>7723</v>
      </c>
      <c r="T768" s="9"/>
      <c r="U768" s="9"/>
      <c r="V768" s="9" t="s">
        <v>7724</v>
      </c>
      <c r="W768" s="9" t="s">
        <v>3973</v>
      </c>
      <c r="X768" s="9"/>
      <c r="Y768" s="9"/>
      <c r="Z768" s="9"/>
      <c r="AA768" s="9" t="s">
        <v>7725</v>
      </c>
      <c r="AB768" s="9" t="s">
        <v>7726</v>
      </c>
      <c r="AC768" s="9"/>
      <c r="AD768" s="9" t="s">
        <v>6157</v>
      </c>
      <c r="AE768" s="9" t="s">
        <v>99</v>
      </c>
      <c r="AF768" s="9" t="s">
        <v>7727</v>
      </c>
      <c r="AG768" s="37"/>
      <c r="AH768" s="37"/>
      <c r="AI768" s="9"/>
      <c r="AJ768" s="9"/>
      <c r="AK768" s="9"/>
      <c r="AL768" s="9"/>
      <c r="AM768" s="9" t="s">
        <v>2631</v>
      </c>
      <c r="AN768" s="9"/>
      <c r="AO768" s="9" t="s">
        <v>2633</v>
      </c>
      <c r="AP768" s="9"/>
      <c r="AQ768" s="9"/>
      <c r="AR768" s="9" t="s">
        <v>2942</v>
      </c>
      <c r="AS768" s="9"/>
      <c r="AT768" s="9"/>
      <c r="AU768" s="9"/>
      <c r="AV768" s="9"/>
      <c r="AW768" s="9"/>
      <c r="AX768" s="9"/>
      <c r="AY768" s="9"/>
      <c r="AZ768" s="9"/>
      <c r="BA768" s="9"/>
      <c r="BB768" s="9"/>
      <c r="BC768" s="9"/>
      <c r="BD768" s="9"/>
    </row>
    <row r="769" ht="15.75" customHeight="1">
      <c r="A769" s="9" t="s">
        <v>605</v>
      </c>
      <c r="B769" s="9" t="s">
        <v>81</v>
      </c>
      <c r="C769" s="9"/>
      <c r="D769" s="9"/>
      <c r="E769" s="9" t="s">
        <v>82</v>
      </c>
      <c r="F769" s="9"/>
      <c r="G769" s="9"/>
      <c r="H769" s="9"/>
      <c r="I769" s="9"/>
      <c r="J769" s="9"/>
      <c r="K769" s="9"/>
      <c r="L769" s="9"/>
      <c r="M769" s="9"/>
      <c r="N769" s="9"/>
      <c r="O769" s="9"/>
      <c r="P769" s="9"/>
      <c r="Q769" s="9"/>
      <c r="R769" s="9"/>
      <c r="S769" s="9" t="s">
        <v>7730</v>
      </c>
      <c r="T769" s="9"/>
      <c r="U769" s="9" t="s">
        <v>85</v>
      </c>
      <c r="V769" s="9" t="s">
        <v>7731</v>
      </c>
      <c r="W769" s="9" t="s">
        <v>87</v>
      </c>
      <c r="X769" s="9" t="s">
        <v>7732</v>
      </c>
      <c r="Y769" s="9" t="s">
        <v>7733</v>
      </c>
      <c r="Z769" s="9" t="s">
        <v>7734</v>
      </c>
      <c r="AA769" s="9" t="s">
        <v>791</v>
      </c>
      <c r="AB769" s="9"/>
      <c r="AC769" s="9"/>
      <c r="AD769" s="9" t="s">
        <v>792</v>
      </c>
      <c r="AE769" s="9" t="s">
        <v>605</v>
      </c>
      <c r="AF769" s="9" t="s">
        <v>793</v>
      </c>
      <c r="AG769" s="37"/>
      <c r="AH769" s="37"/>
      <c r="AI769" s="9"/>
      <c r="AJ769" s="9"/>
      <c r="AK769" s="9"/>
      <c r="AL769" s="9"/>
      <c r="AM769" s="9" t="s">
        <v>98</v>
      </c>
      <c r="AN769" s="9"/>
      <c r="AO769" s="9" t="s">
        <v>2644</v>
      </c>
      <c r="AP769" s="9"/>
      <c r="AQ769" s="9"/>
      <c r="AR769" s="9"/>
      <c r="AS769" s="9"/>
      <c r="AT769" s="9"/>
      <c r="AU769" s="9"/>
      <c r="AV769" s="9"/>
      <c r="AW769" s="9"/>
      <c r="AX769" s="9"/>
      <c r="AY769" s="9"/>
      <c r="AZ769" s="9"/>
      <c r="BA769" s="9"/>
      <c r="BB769" s="9"/>
      <c r="BC769" s="9"/>
      <c r="BD769" s="9"/>
    </row>
    <row r="770" ht="15.75" customHeight="1">
      <c r="A770" s="9" t="s">
        <v>1131</v>
      </c>
      <c r="B770" s="9" t="s">
        <v>81</v>
      </c>
      <c r="C770" s="9"/>
      <c r="D770" s="9"/>
      <c r="E770" s="9"/>
      <c r="F770" s="9" t="s">
        <v>169</v>
      </c>
      <c r="G770" s="9"/>
      <c r="H770" s="9"/>
      <c r="I770" s="9"/>
      <c r="J770" s="9"/>
      <c r="K770" s="9"/>
      <c r="L770" s="9"/>
      <c r="M770" s="9"/>
      <c r="N770" s="9"/>
      <c r="O770" s="9"/>
      <c r="P770" s="9"/>
      <c r="Q770" s="9"/>
      <c r="R770" s="9"/>
      <c r="S770" s="9"/>
      <c r="T770" s="9"/>
      <c r="U770" s="9" t="s">
        <v>85</v>
      </c>
      <c r="V770" s="9" t="s">
        <v>7735</v>
      </c>
      <c r="W770" s="9" t="s">
        <v>4601</v>
      </c>
      <c r="X770" s="9" t="s">
        <v>7736</v>
      </c>
      <c r="Y770" s="9"/>
      <c r="Z770" s="9" t="s">
        <v>7737</v>
      </c>
      <c r="AA770" s="9" t="s">
        <v>7738</v>
      </c>
      <c r="AB770" s="9"/>
      <c r="AC770" s="9"/>
      <c r="AD770" s="9" t="s">
        <v>7739</v>
      </c>
      <c r="AE770" s="9" t="s">
        <v>1131</v>
      </c>
      <c r="AF770" s="9" t="s">
        <v>7741</v>
      </c>
      <c r="AG770" s="37"/>
      <c r="AH770" s="37"/>
      <c r="AI770" s="9"/>
      <c r="AJ770" s="9"/>
      <c r="AK770" s="9"/>
      <c r="AL770" s="9"/>
      <c r="AM770" s="9" t="s">
        <v>98</v>
      </c>
      <c r="AN770" s="9"/>
      <c r="AO770" s="9" t="s">
        <v>2644</v>
      </c>
      <c r="AP770" s="9"/>
      <c r="AQ770" s="9"/>
      <c r="AR770" s="9"/>
      <c r="AS770" s="9"/>
      <c r="AT770" s="9"/>
      <c r="AU770" s="9"/>
      <c r="AV770" s="9"/>
      <c r="AW770" s="9"/>
      <c r="AX770" s="9"/>
      <c r="AY770" s="9"/>
      <c r="AZ770" s="9"/>
      <c r="BA770" s="9"/>
      <c r="BB770" s="9"/>
      <c r="BC770" s="9"/>
      <c r="BD770" s="9"/>
    </row>
    <row r="771" ht="15.75" customHeight="1">
      <c r="A771" s="9" t="s">
        <v>133</v>
      </c>
      <c r="B771" s="9" t="s">
        <v>81</v>
      </c>
      <c r="C771" s="9"/>
      <c r="D771" s="9"/>
      <c r="E771" s="9"/>
      <c r="F771" s="9"/>
      <c r="G771" s="9"/>
      <c r="H771" s="9"/>
      <c r="I771" s="9"/>
      <c r="J771" s="9"/>
      <c r="K771" s="9"/>
      <c r="L771" s="9"/>
      <c r="M771" s="9"/>
      <c r="N771" s="9"/>
      <c r="O771" s="9"/>
      <c r="P771" s="9"/>
      <c r="Q771" s="9"/>
      <c r="R771" s="9"/>
      <c r="S771" s="9" t="s">
        <v>7642</v>
      </c>
      <c r="T771" s="9"/>
      <c r="U771" s="9" t="s">
        <v>85</v>
      </c>
      <c r="V771" s="9" t="s">
        <v>7742</v>
      </c>
      <c r="W771" s="9" t="s">
        <v>2649</v>
      </c>
      <c r="X771" s="9" t="s">
        <v>7743</v>
      </c>
      <c r="Y771" s="9"/>
      <c r="Z771" s="9" t="s">
        <v>7652</v>
      </c>
      <c r="AA771" s="9" t="s">
        <v>7744</v>
      </c>
      <c r="AB771" s="9"/>
      <c r="AC771" s="9"/>
      <c r="AD771" s="9" t="s">
        <v>1888</v>
      </c>
      <c r="AE771" s="9" t="s">
        <v>133</v>
      </c>
      <c r="AF771" s="9" t="s">
        <v>7745</v>
      </c>
      <c r="AG771" s="37"/>
      <c r="AH771" s="37"/>
      <c r="AI771" s="9"/>
      <c r="AJ771" s="9"/>
      <c r="AK771" s="9"/>
      <c r="AL771" s="9"/>
      <c r="AM771" s="9" t="s">
        <v>2652</v>
      </c>
      <c r="AN771" s="9"/>
      <c r="AO771" s="9" t="s">
        <v>2653</v>
      </c>
      <c r="AP771" s="9"/>
      <c r="AQ771" s="9"/>
      <c r="AR771" s="9"/>
      <c r="AS771" s="9"/>
      <c r="AT771" s="9"/>
      <c r="AU771" s="9"/>
      <c r="AV771" s="9"/>
      <c r="AW771" s="9"/>
      <c r="AX771" s="9"/>
      <c r="AY771" s="9"/>
      <c r="AZ771" s="9"/>
      <c r="BA771" s="9"/>
      <c r="BB771" s="9"/>
      <c r="BC771" s="9"/>
      <c r="BD771" s="9"/>
    </row>
    <row r="772" ht="15.75" customHeight="1">
      <c r="A772" s="9" t="s">
        <v>133</v>
      </c>
      <c r="B772" s="9" t="s">
        <v>81</v>
      </c>
      <c r="C772" s="9"/>
      <c r="D772" s="9"/>
      <c r="E772" s="9"/>
      <c r="F772" s="9"/>
      <c r="G772" s="9"/>
      <c r="H772" s="9"/>
      <c r="I772" s="9"/>
      <c r="J772" s="9"/>
      <c r="K772" s="9"/>
      <c r="L772" s="9"/>
      <c r="M772" s="9"/>
      <c r="N772" s="9"/>
      <c r="O772" s="9"/>
      <c r="P772" s="9"/>
      <c r="Q772" s="9"/>
      <c r="R772" s="9"/>
      <c r="S772" s="9" t="s">
        <v>7746</v>
      </c>
      <c r="T772" s="9"/>
      <c r="U772" s="9" t="s">
        <v>85</v>
      </c>
      <c r="V772" s="9" t="s">
        <v>7747</v>
      </c>
      <c r="W772" s="9" t="s">
        <v>2649</v>
      </c>
      <c r="X772" s="9"/>
      <c r="Y772" s="9" t="s">
        <v>7748</v>
      </c>
      <c r="Z772" s="9"/>
      <c r="AA772" s="9" t="s">
        <v>7749</v>
      </c>
      <c r="AB772" s="9"/>
      <c r="AC772" s="9"/>
      <c r="AD772" s="9" t="s">
        <v>7750</v>
      </c>
      <c r="AE772" s="9" t="s">
        <v>133</v>
      </c>
      <c r="AF772" s="9" t="s">
        <v>7751</v>
      </c>
      <c r="AG772" s="37"/>
      <c r="AH772" s="37"/>
      <c r="AI772" s="9"/>
      <c r="AJ772" s="9"/>
      <c r="AK772" s="9"/>
      <c r="AL772" s="9"/>
      <c r="AM772" s="9" t="s">
        <v>98</v>
      </c>
      <c r="AN772" s="9"/>
      <c r="AO772" s="9" t="s">
        <v>2644</v>
      </c>
      <c r="AP772" s="9"/>
      <c r="AQ772" s="9"/>
      <c r="AR772" s="9"/>
      <c r="AS772" s="9"/>
      <c r="AT772" s="9"/>
      <c r="AU772" s="9"/>
      <c r="AV772" s="9"/>
      <c r="AW772" s="9"/>
      <c r="AX772" s="9"/>
      <c r="AY772" s="9"/>
      <c r="AZ772" s="9"/>
      <c r="BA772" s="9"/>
      <c r="BB772" s="9"/>
      <c r="BC772" s="9"/>
      <c r="BD772" s="9"/>
    </row>
    <row r="773" ht="15.75" customHeight="1">
      <c r="A773" s="9" t="s">
        <v>560</v>
      </c>
      <c r="B773" s="9" t="s">
        <v>81</v>
      </c>
      <c r="C773" s="9"/>
      <c r="D773" s="9" t="s">
        <v>207</v>
      </c>
      <c r="E773" s="9"/>
      <c r="F773" s="9"/>
      <c r="G773" s="9"/>
      <c r="H773" s="9"/>
      <c r="I773" s="9"/>
      <c r="J773" s="9"/>
      <c r="K773" s="9"/>
      <c r="L773" s="9"/>
      <c r="M773" s="9"/>
      <c r="N773" s="9"/>
      <c r="O773" s="9"/>
      <c r="P773" s="9"/>
      <c r="Q773" s="9"/>
      <c r="R773" s="9"/>
      <c r="S773" s="9" t="s">
        <v>7752</v>
      </c>
      <c r="T773" s="9"/>
      <c r="U773" s="9" t="s">
        <v>85</v>
      </c>
      <c r="V773" s="9" t="s">
        <v>7753</v>
      </c>
      <c r="W773" s="9" t="s">
        <v>2649</v>
      </c>
      <c r="X773" s="9" t="s">
        <v>7754</v>
      </c>
      <c r="Y773" s="9" t="s">
        <v>7755</v>
      </c>
      <c r="Z773" s="9" t="s">
        <v>7756</v>
      </c>
      <c r="AA773" s="9" t="s">
        <v>7757</v>
      </c>
      <c r="AB773" s="9" t="s">
        <v>7758</v>
      </c>
      <c r="AC773" s="9"/>
      <c r="AD773" s="9" t="s">
        <v>4807</v>
      </c>
      <c r="AE773" s="9" t="s">
        <v>560</v>
      </c>
      <c r="AF773" s="9" t="s">
        <v>7760</v>
      </c>
      <c r="AG773" s="37"/>
      <c r="AH773" s="37"/>
      <c r="AI773" s="9"/>
      <c r="AJ773" s="9"/>
      <c r="AK773" s="9"/>
      <c r="AL773" s="9"/>
      <c r="AM773" s="9" t="s">
        <v>98</v>
      </c>
      <c r="AN773" s="9"/>
      <c r="AO773" s="9" t="s">
        <v>2644</v>
      </c>
      <c r="AP773" s="9"/>
      <c r="AQ773" s="9"/>
      <c r="AR773" s="9"/>
      <c r="AS773" s="9"/>
      <c r="AT773" s="9"/>
      <c r="AU773" s="9"/>
      <c r="AV773" s="9"/>
      <c r="AW773" s="9"/>
      <c r="AX773" s="9"/>
      <c r="AY773" s="9"/>
      <c r="AZ773" s="9"/>
      <c r="BA773" s="9"/>
      <c r="BB773" s="9"/>
      <c r="BC773" s="9"/>
      <c r="BD773" s="9"/>
    </row>
    <row r="774" ht="15.75" customHeight="1">
      <c r="A774" s="9" t="s">
        <v>111</v>
      </c>
      <c r="B774" s="9" t="s">
        <v>81</v>
      </c>
      <c r="C774" s="9"/>
      <c r="D774" s="9" t="s">
        <v>207</v>
      </c>
      <c r="E774" s="9"/>
      <c r="F774" s="9"/>
      <c r="G774" s="9"/>
      <c r="H774" s="9"/>
      <c r="I774" s="9"/>
      <c r="J774" s="9"/>
      <c r="K774" s="9"/>
      <c r="L774" s="9"/>
      <c r="M774" s="9"/>
      <c r="N774" s="9"/>
      <c r="O774" s="9"/>
      <c r="P774" s="9"/>
      <c r="Q774" s="9"/>
      <c r="R774" s="9"/>
      <c r="S774" s="9" t="s">
        <v>7762</v>
      </c>
      <c r="T774" s="9"/>
      <c r="U774" s="9" t="s">
        <v>85</v>
      </c>
      <c r="V774" s="9" t="s">
        <v>7763</v>
      </c>
      <c r="W774" s="9" t="s">
        <v>87</v>
      </c>
      <c r="X774" s="9" t="s">
        <v>7764</v>
      </c>
      <c r="Y774" s="9" t="s">
        <v>7765</v>
      </c>
      <c r="Z774" s="9" t="s">
        <v>7766</v>
      </c>
      <c r="AA774" s="9" t="s">
        <v>7767</v>
      </c>
      <c r="AB774" s="9"/>
      <c r="AC774" s="9"/>
      <c r="AD774" s="9" t="s">
        <v>2406</v>
      </c>
      <c r="AE774" s="9" t="s">
        <v>111</v>
      </c>
      <c r="AF774" s="9" t="s">
        <v>5151</v>
      </c>
      <c r="AG774" s="37"/>
      <c r="AH774" s="37"/>
      <c r="AI774" s="9" t="s">
        <v>477</v>
      </c>
      <c r="AJ774" s="9" t="s">
        <v>4565</v>
      </c>
      <c r="AK774" s="9" t="s">
        <v>146</v>
      </c>
      <c r="AL774" s="9"/>
      <c r="AM774" s="9" t="s">
        <v>98</v>
      </c>
      <c r="AN774" s="9"/>
      <c r="AO774" s="9" t="s">
        <v>2644</v>
      </c>
      <c r="AP774" s="9"/>
      <c r="AQ774" s="9"/>
      <c r="AR774" s="9"/>
      <c r="AS774" s="9"/>
      <c r="AT774" s="9"/>
      <c r="AU774" s="9"/>
      <c r="AV774" s="9"/>
      <c r="AW774" s="9"/>
      <c r="AX774" s="9"/>
      <c r="AY774" s="9"/>
      <c r="AZ774" s="9"/>
      <c r="BA774" s="9"/>
      <c r="BB774" s="9"/>
      <c r="BC774" s="9"/>
      <c r="BD774" s="9"/>
    </row>
    <row r="775" ht="15.75" customHeight="1">
      <c r="A775" s="9" t="s">
        <v>261</v>
      </c>
      <c r="B775" s="9" t="s">
        <v>81</v>
      </c>
      <c r="C775" s="9"/>
      <c r="D775" s="9" t="s">
        <v>207</v>
      </c>
      <c r="E775" s="9" t="s">
        <v>82</v>
      </c>
      <c r="F775" s="9" t="s">
        <v>169</v>
      </c>
      <c r="G775" s="9"/>
      <c r="H775" s="9"/>
      <c r="I775" s="9"/>
      <c r="J775" s="9"/>
      <c r="K775" s="9"/>
      <c r="L775" s="9"/>
      <c r="M775" s="9"/>
      <c r="N775" s="9"/>
      <c r="O775" s="9"/>
      <c r="P775" s="9"/>
      <c r="Q775" s="9"/>
      <c r="R775" s="9"/>
      <c r="S775" s="9" t="s">
        <v>7770</v>
      </c>
      <c r="T775" s="9"/>
      <c r="U775" s="9" t="s">
        <v>85</v>
      </c>
      <c r="V775" s="9" t="s">
        <v>755</v>
      </c>
      <c r="W775" s="9" t="s">
        <v>87</v>
      </c>
      <c r="X775" s="9" t="s">
        <v>7772</v>
      </c>
      <c r="Y775" s="9" t="s">
        <v>7773</v>
      </c>
      <c r="Z775" s="9"/>
      <c r="AA775" s="9" t="s">
        <v>7774</v>
      </c>
      <c r="AB775" s="9"/>
      <c r="AC775" s="9"/>
      <c r="AD775" s="9" t="s">
        <v>761</v>
      </c>
      <c r="AE775" s="9" t="s">
        <v>261</v>
      </c>
      <c r="AF775" s="9" t="s">
        <v>7007</v>
      </c>
      <c r="AG775" s="37"/>
      <c r="AH775" s="37"/>
      <c r="AI775" s="9" t="s">
        <v>145</v>
      </c>
      <c r="AJ775" s="9"/>
      <c r="AK775" s="9"/>
      <c r="AL775" s="9"/>
      <c r="AM775" s="9" t="s">
        <v>98</v>
      </c>
      <c r="AN775" s="9"/>
      <c r="AO775" s="9"/>
      <c r="AP775" s="9"/>
      <c r="AQ775" s="9"/>
      <c r="AR775" s="9"/>
      <c r="AS775" s="9"/>
      <c r="AT775" s="9"/>
      <c r="AU775" s="9"/>
      <c r="AV775" s="9"/>
      <c r="AW775" s="9"/>
      <c r="AX775" s="9"/>
      <c r="AY775" s="9"/>
      <c r="AZ775" s="9"/>
      <c r="BA775" s="9"/>
      <c r="BB775" s="9"/>
      <c r="BC775" s="9"/>
      <c r="BD775" s="9"/>
    </row>
    <row r="776" ht="15.75" customHeight="1">
      <c r="A776" s="9" t="s">
        <v>133</v>
      </c>
      <c r="B776" s="9" t="s">
        <v>81</v>
      </c>
      <c r="C776" s="9"/>
      <c r="D776" s="9"/>
      <c r="E776" s="9"/>
      <c r="F776" s="9"/>
      <c r="G776" s="9"/>
      <c r="H776" s="9"/>
      <c r="I776" s="9"/>
      <c r="J776" s="9"/>
      <c r="K776" s="9"/>
      <c r="L776" s="9"/>
      <c r="M776" s="9"/>
      <c r="N776" s="9"/>
      <c r="O776" s="9"/>
      <c r="P776" s="9"/>
      <c r="Q776" s="9"/>
      <c r="R776" s="9"/>
      <c r="S776" s="9" t="s">
        <v>7775</v>
      </c>
      <c r="T776" s="9"/>
      <c r="U776" s="9" t="s">
        <v>85</v>
      </c>
      <c r="V776" s="9" t="s">
        <v>7776</v>
      </c>
      <c r="W776" s="9" t="s">
        <v>2649</v>
      </c>
      <c r="X776" s="9" t="s">
        <v>7777</v>
      </c>
      <c r="Y776" s="9" t="s">
        <v>7778</v>
      </c>
      <c r="Z776" s="9" t="s">
        <v>7779</v>
      </c>
      <c r="AA776" s="9" t="s">
        <v>7780</v>
      </c>
      <c r="AB776" s="9"/>
      <c r="AC776" s="9"/>
      <c r="AD776" s="9" t="s">
        <v>154</v>
      </c>
      <c r="AE776" s="9" t="s">
        <v>133</v>
      </c>
      <c r="AF776" s="9" t="s">
        <v>3797</v>
      </c>
      <c r="AG776" s="37"/>
      <c r="AH776" s="37"/>
      <c r="AI776" s="9"/>
      <c r="AJ776" s="9"/>
      <c r="AK776" s="9"/>
      <c r="AL776" s="9"/>
      <c r="AM776" s="9" t="s">
        <v>2652</v>
      </c>
      <c r="AN776" s="9"/>
      <c r="AO776" s="9" t="s">
        <v>2653</v>
      </c>
      <c r="AP776" s="9"/>
      <c r="AQ776" s="9"/>
      <c r="AR776" s="9"/>
      <c r="AS776" s="9"/>
      <c r="AT776" s="9"/>
      <c r="AU776" s="9"/>
      <c r="AV776" s="9"/>
      <c r="AW776" s="9"/>
      <c r="AX776" s="9"/>
      <c r="AY776" s="9"/>
      <c r="AZ776" s="9"/>
      <c r="BA776" s="9"/>
      <c r="BB776" s="9"/>
      <c r="BC776" s="9"/>
      <c r="BD776" s="9"/>
    </row>
    <row r="777" ht="15.75" customHeight="1">
      <c r="A777" s="9" t="s">
        <v>80</v>
      </c>
      <c r="B777" s="9" t="s">
        <v>81</v>
      </c>
      <c r="C777" s="9"/>
      <c r="D777" s="9"/>
      <c r="E777" s="9"/>
      <c r="F777" s="9"/>
      <c r="G777" s="9"/>
      <c r="H777" s="9"/>
      <c r="I777" s="9"/>
      <c r="J777" s="9"/>
      <c r="K777" s="9"/>
      <c r="L777" s="9"/>
      <c r="M777" s="9"/>
      <c r="N777" s="9"/>
      <c r="O777" s="9"/>
      <c r="P777" s="9"/>
      <c r="Q777" s="9"/>
      <c r="R777" s="9"/>
      <c r="S777" s="9" t="s">
        <v>7781</v>
      </c>
      <c r="T777" s="9"/>
      <c r="U777" s="9" t="s">
        <v>85</v>
      </c>
      <c r="V777" s="9" t="s">
        <v>7782</v>
      </c>
      <c r="W777" s="9"/>
      <c r="X777" s="9" t="s">
        <v>7783</v>
      </c>
      <c r="Y777" s="9" t="s">
        <v>7784</v>
      </c>
      <c r="Z777" s="9" t="s">
        <v>7785</v>
      </c>
      <c r="AA777" s="9" t="s">
        <v>7786</v>
      </c>
      <c r="AB777" s="9" t="s">
        <v>7787</v>
      </c>
      <c r="AC777" s="9"/>
      <c r="AD777" s="9" t="s">
        <v>868</v>
      </c>
      <c r="AE777" s="9" t="s">
        <v>80</v>
      </c>
      <c r="AF777" s="9" t="s">
        <v>7789</v>
      </c>
      <c r="AG777" s="37"/>
      <c r="AH777" s="37"/>
      <c r="AI777" s="9"/>
      <c r="AJ777" s="9"/>
      <c r="AK777" s="9"/>
      <c r="AL777" s="9"/>
      <c r="AM777" s="9" t="s">
        <v>98</v>
      </c>
      <c r="AN777" s="9"/>
      <c r="AO777" s="9" t="s">
        <v>2644</v>
      </c>
      <c r="AP777" s="9"/>
      <c r="AQ777" s="9"/>
      <c r="AR777" s="9"/>
      <c r="AS777" s="9"/>
      <c r="AT777" s="9"/>
      <c r="AU777" s="9"/>
      <c r="AV777" s="9"/>
      <c r="AW777" s="9"/>
      <c r="AX777" s="9"/>
      <c r="AY777" s="9"/>
      <c r="AZ777" s="9"/>
      <c r="BA777" s="9"/>
      <c r="BB777" s="9"/>
      <c r="BC777" s="9"/>
      <c r="BD777" s="9"/>
    </row>
    <row r="778" ht="15.75" customHeight="1">
      <c r="A778" s="9" t="s">
        <v>99</v>
      </c>
      <c r="B778" s="9" t="s">
        <v>81</v>
      </c>
      <c r="C778" s="9"/>
      <c r="D778" s="9"/>
      <c r="E778" s="9"/>
      <c r="F778" s="9"/>
      <c r="G778" s="9"/>
      <c r="H778" s="9"/>
      <c r="I778" s="9"/>
      <c r="J778" s="9"/>
      <c r="K778" s="9"/>
      <c r="L778" s="9"/>
      <c r="M778" s="9"/>
      <c r="N778" s="9"/>
      <c r="O778" s="9"/>
      <c r="P778" s="9"/>
      <c r="Q778" s="9"/>
      <c r="R778" s="9"/>
      <c r="S778" s="9"/>
      <c r="T778" s="9"/>
      <c r="U778" s="9" t="s">
        <v>85</v>
      </c>
      <c r="V778" s="9" t="s">
        <v>7790</v>
      </c>
      <c r="W778" s="9" t="s">
        <v>87</v>
      </c>
      <c r="X778" s="9" t="s">
        <v>7791</v>
      </c>
      <c r="Y778" s="9"/>
      <c r="Z778" s="9"/>
      <c r="AA778" s="9" t="s">
        <v>7792</v>
      </c>
      <c r="AB778" s="9"/>
      <c r="AC778" s="9"/>
      <c r="AD778" s="9" t="s">
        <v>7793</v>
      </c>
      <c r="AE778" s="9" t="s">
        <v>99</v>
      </c>
      <c r="AF778" s="9" t="s">
        <v>7794</v>
      </c>
      <c r="AG778" s="37"/>
      <c r="AH778" s="37"/>
      <c r="AI778" s="9"/>
      <c r="AJ778" s="9"/>
      <c r="AK778" s="9"/>
      <c r="AL778" s="9"/>
      <c r="AM778" s="9" t="s">
        <v>2652</v>
      </c>
      <c r="AN778" s="9"/>
      <c r="AO778" s="9" t="s">
        <v>2653</v>
      </c>
      <c r="AP778" s="9"/>
      <c r="AQ778" s="9"/>
      <c r="AR778" s="9"/>
      <c r="AS778" s="9"/>
      <c r="AT778" s="9"/>
      <c r="AU778" s="9"/>
      <c r="AV778" s="9"/>
      <c r="AW778" s="9"/>
      <c r="AX778" s="9"/>
      <c r="AY778" s="9"/>
      <c r="AZ778" s="9"/>
      <c r="BA778" s="9"/>
      <c r="BB778" s="9"/>
      <c r="BC778" s="9"/>
      <c r="BD778" s="9"/>
    </row>
    <row r="779" ht="15.75" customHeight="1">
      <c r="A779" s="9" t="s">
        <v>307</v>
      </c>
      <c r="B779" s="9" t="s">
        <v>81</v>
      </c>
      <c r="C779" s="9"/>
      <c r="D779" s="9" t="s">
        <v>207</v>
      </c>
      <c r="E779" s="9"/>
      <c r="F779" s="9"/>
      <c r="G779" s="9"/>
      <c r="H779" s="9"/>
      <c r="I779" s="9"/>
      <c r="J779" s="9"/>
      <c r="K779" s="9"/>
      <c r="L779" s="9"/>
      <c r="M779" s="9"/>
      <c r="N779" s="9"/>
      <c r="O779" s="9"/>
      <c r="P779" s="9"/>
      <c r="Q779" s="9"/>
      <c r="R779" s="9"/>
      <c r="S779" s="9" t="s">
        <v>7800</v>
      </c>
      <c r="T779" s="9"/>
      <c r="U779" s="9" t="s">
        <v>85</v>
      </c>
      <c r="V779" s="9" t="s">
        <v>7801</v>
      </c>
      <c r="W779" s="9" t="s">
        <v>87</v>
      </c>
      <c r="X779" s="9" t="s">
        <v>7803</v>
      </c>
      <c r="Y779" s="9" t="s">
        <v>7804</v>
      </c>
      <c r="Z779" s="9"/>
      <c r="AA779" s="9" t="s">
        <v>7806</v>
      </c>
      <c r="AB779" s="9"/>
      <c r="AC779" s="9"/>
      <c r="AD779" s="9" t="s">
        <v>7808</v>
      </c>
      <c r="AE779" s="9" t="s">
        <v>307</v>
      </c>
      <c r="AF779" s="9" t="s">
        <v>7809</v>
      </c>
      <c r="AG779" s="37"/>
      <c r="AH779" s="37"/>
      <c r="AI779" s="9" t="s">
        <v>623</v>
      </c>
      <c r="AJ779" s="9"/>
      <c r="AK779" s="9" t="s">
        <v>662</v>
      </c>
      <c r="AL779" s="9"/>
      <c r="AM779" s="9" t="s">
        <v>98</v>
      </c>
      <c r="AN779" s="9"/>
      <c r="AO779" s="9" t="s">
        <v>2644</v>
      </c>
      <c r="AP779" s="9"/>
      <c r="AQ779" s="9"/>
      <c r="AR779" s="9"/>
      <c r="AS779" s="9"/>
      <c r="AT779" s="9"/>
      <c r="AU779" s="9"/>
      <c r="AV779" s="9"/>
      <c r="AW779" s="9"/>
      <c r="AX779" s="9"/>
      <c r="AY779" s="9"/>
      <c r="AZ779" s="9"/>
      <c r="BA779" s="9"/>
      <c r="BB779" s="9"/>
      <c r="BC779" s="9"/>
      <c r="BD779" s="9"/>
    </row>
    <row r="780" ht="15.75" customHeight="1">
      <c r="A780" s="9" t="s">
        <v>261</v>
      </c>
      <c r="B780" s="9" t="s">
        <v>81</v>
      </c>
      <c r="C780" s="9"/>
      <c r="D780" s="9"/>
      <c r="E780" s="9" t="s">
        <v>82</v>
      </c>
      <c r="F780" s="9" t="s">
        <v>169</v>
      </c>
      <c r="G780" s="9"/>
      <c r="H780" s="9"/>
      <c r="I780" s="9"/>
      <c r="J780" s="9"/>
      <c r="K780" s="9"/>
      <c r="L780" s="9"/>
      <c r="M780" s="9"/>
      <c r="N780" s="9"/>
      <c r="O780" s="9"/>
      <c r="P780" s="9"/>
      <c r="Q780" s="9"/>
      <c r="R780" s="9"/>
      <c r="S780" s="9" t="s">
        <v>262</v>
      </c>
      <c r="T780" s="9"/>
      <c r="U780" s="9" t="s">
        <v>85</v>
      </c>
      <c r="V780" s="9" t="s">
        <v>7813</v>
      </c>
      <c r="W780" s="9" t="s">
        <v>87</v>
      </c>
      <c r="X780" s="9" t="s">
        <v>756</v>
      </c>
      <c r="Y780" s="9" t="s">
        <v>7814</v>
      </c>
      <c r="Z780" s="9" t="s">
        <v>758</v>
      </c>
      <c r="AA780" s="9" t="s">
        <v>759</v>
      </c>
      <c r="AB780" s="9" t="s">
        <v>760</v>
      </c>
      <c r="AC780" s="9"/>
      <c r="AD780" s="9" t="s">
        <v>761</v>
      </c>
      <c r="AE780" s="9" t="s">
        <v>261</v>
      </c>
      <c r="AF780" s="9" t="s">
        <v>762</v>
      </c>
      <c r="AG780" s="37"/>
      <c r="AH780" s="37"/>
      <c r="AI780" s="9" t="s">
        <v>145</v>
      </c>
      <c r="AJ780" s="9"/>
      <c r="AK780" s="9" t="s">
        <v>146</v>
      </c>
      <c r="AL780" s="9" t="s">
        <v>97</v>
      </c>
      <c r="AM780" s="9" t="s">
        <v>98</v>
      </c>
      <c r="AN780" s="9"/>
      <c r="AO780" s="9"/>
      <c r="AP780" s="9"/>
      <c r="AQ780" s="9"/>
      <c r="AR780" s="9"/>
      <c r="AS780" s="9"/>
      <c r="AT780" s="9"/>
      <c r="AU780" s="9"/>
      <c r="AV780" s="9"/>
      <c r="AW780" s="9"/>
      <c r="AX780" s="9"/>
      <c r="AY780" s="9"/>
      <c r="AZ780" s="9"/>
      <c r="BA780" s="9"/>
      <c r="BB780" s="9"/>
      <c r="BC780" s="9"/>
      <c r="BD780" s="9"/>
    </row>
    <row r="781" ht="15.75" customHeight="1">
      <c r="A781" s="9" t="s">
        <v>579</v>
      </c>
      <c r="B781" s="9" t="s">
        <v>81</v>
      </c>
      <c r="C781" s="9"/>
      <c r="D781" s="9"/>
      <c r="E781" s="9"/>
      <c r="F781" s="9" t="s">
        <v>169</v>
      </c>
      <c r="G781" s="9"/>
      <c r="H781" s="9"/>
      <c r="I781" s="9"/>
      <c r="J781" s="9"/>
      <c r="K781" s="9"/>
      <c r="L781" s="9"/>
      <c r="M781" s="9"/>
      <c r="N781" s="9"/>
      <c r="O781" s="9"/>
      <c r="P781" s="9"/>
      <c r="Q781" s="9"/>
      <c r="R781" s="9"/>
      <c r="S781" s="9" t="s">
        <v>7819</v>
      </c>
      <c r="T781" s="9"/>
      <c r="U781" s="9" t="s">
        <v>85</v>
      </c>
      <c r="V781" s="9" t="s">
        <v>7820</v>
      </c>
      <c r="W781" s="9" t="s">
        <v>87</v>
      </c>
      <c r="X781" s="9" t="s">
        <v>7821</v>
      </c>
      <c r="Y781" s="9" t="s">
        <v>7822</v>
      </c>
      <c r="Z781" s="9" t="s">
        <v>7823</v>
      </c>
      <c r="AA781" s="9" t="s">
        <v>7824</v>
      </c>
      <c r="AB781" s="9" t="s">
        <v>7825</v>
      </c>
      <c r="AC781" s="9"/>
      <c r="AD781" s="9" t="s">
        <v>482</v>
      </c>
      <c r="AE781" s="9" t="s">
        <v>579</v>
      </c>
      <c r="AF781" s="9" t="s">
        <v>7826</v>
      </c>
      <c r="AG781" s="37"/>
      <c r="AH781" s="37"/>
      <c r="AI781" s="9" t="s">
        <v>4257</v>
      </c>
      <c r="AJ781" s="9"/>
      <c r="AK781" s="9"/>
      <c r="AL781" s="9"/>
      <c r="AM781" s="9" t="s">
        <v>98</v>
      </c>
      <c r="AN781" s="9"/>
      <c r="AO781" s="9" t="s">
        <v>2644</v>
      </c>
      <c r="AP781" s="9"/>
      <c r="AQ781" s="9"/>
      <c r="AR781" s="9"/>
      <c r="AS781" s="9"/>
      <c r="AT781" s="9"/>
      <c r="AU781" s="9"/>
      <c r="AV781" s="9"/>
      <c r="AW781" s="9"/>
      <c r="AX781" s="9"/>
      <c r="AY781" s="9"/>
      <c r="AZ781" s="9"/>
      <c r="BA781" s="9"/>
      <c r="BB781" s="9"/>
      <c r="BC781" s="9"/>
      <c r="BD781" s="9"/>
    </row>
    <row r="782" ht="15.75" customHeight="1">
      <c r="A782" s="9" t="s">
        <v>80</v>
      </c>
      <c r="B782" s="9" t="s">
        <v>81</v>
      </c>
      <c r="C782" s="9"/>
      <c r="D782" s="9" t="s">
        <v>207</v>
      </c>
      <c r="E782" s="9"/>
      <c r="F782" s="9"/>
      <c r="G782" s="9"/>
      <c r="H782" s="9"/>
      <c r="I782" s="9"/>
      <c r="J782" s="9"/>
      <c r="K782" s="9"/>
      <c r="L782" s="9"/>
      <c r="M782" s="9"/>
      <c r="N782" s="9"/>
      <c r="O782" s="9"/>
      <c r="P782" s="9"/>
      <c r="Q782" s="9"/>
      <c r="R782" s="9"/>
      <c r="S782" s="9" t="s">
        <v>7828</v>
      </c>
      <c r="T782" s="9"/>
      <c r="U782" s="9" t="s">
        <v>85</v>
      </c>
      <c r="V782" s="9" t="s">
        <v>7829</v>
      </c>
      <c r="W782" s="9" t="s">
        <v>87</v>
      </c>
      <c r="X782" s="9"/>
      <c r="Y782" s="9"/>
      <c r="Z782" s="9"/>
      <c r="AA782" s="9" t="s">
        <v>4422</v>
      </c>
      <c r="AB782" s="9"/>
      <c r="AC782" s="9"/>
      <c r="AD782" s="9" t="s">
        <v>4423</v>
      </c>
      <c r="AE782" s="9" t="s">
        <v>80</v>
      </c>
      <c r="AF782" s="9" t="s">
        <v>6563</v>
      </c>
      <c r="AG782" s="37"/>
      <c r="AH782" s="37"/>
      <c r="AI782" s="9"/>
      <c r="AJ782" s="9"/>
      <c r="AK782" s="9"/>
      <c r="AL782" s="9"/>
      <c r="AM782" s="9" t="s">
        <v>98</v>
      </c>
      <c r="AN782" s="9"/>
      <c r="AO782" s="9" t="s">
        <v>2644</v>
      </c>
      <c r="AP782" s="9"/>
      <c r="AQ782" s="9"/>
      <c r="AR782" s="9"/>
      <c r="AS782" s="9"/>
      <c r="AT782" s="9"/>
      <c r="AU782" s="9"/>
      <c r="AV782" s="9"/>
      <c r="AW782" s="9"/>
      <c r="AX782" s="9"/>
      <c r="AY782" s="9"/>
      <c r="AZ782" s="9"/>
      <c r="BA782" s="9"/>
      <c r="BB782" s="9"/>
      <c r="BC782" s="9"/>
      <c r="BD782" s="9"/>
    </row>
    <row r="783" ht="15.75" customHeight="1">
      <c r="A783" s="9" t="s">
        <v>560</v>
      </c>
      <c r="B783" s="9" t="s">
        <v>81</v>
      </c>
      <c r="C783" s="9"/>
      <c r="D783" s="9" t="s">
        <v>207</v>
      </c>
      <c r="E783" s="9"/>
      <c r="F783" s="9"/>
      <c r="G783" s="9"/>
      <c r="H783" s="9"/>
      <c r="I783" s="9"/>
      <c r="J783" s="9"/>
      <c r="K783" s="9"/>
      <c r="L783" s="9"/>
      <c r="M783" s="9"/>
      <c r="N783" s="9"/>
      <c r="O783" s="9"/>
      <c r="P783" s="9"/>
      <c r="Q783" s="9"/>
      <c r="R783" s="9"/>
      <c r="S783" s="9" t="s">
        <v>7830</v>
      </c>
      <c r="T783" s="9"/>
      <c r="U783" s="9" t="s">
        <v>85</v>
      </c>
      <c r="V783" s="9" t="s">
        <v>7831</v>
      </c>
      <c r="W783" s="9" t="s">
        <v>2649</v>
      </c>
      <c r="X783" s="9" t="s">
        <v>7832</v>
      </c>
      <c r="Y783" s="9"/>
      <c r="Z783" s="9" t="s">
        <v>7833</v>
      </c>
      <c r="AA783" s="9" t="s">
        <v>7834</v>
      </c>
      <c r="AB783" s="9"/>
      <c r="AC783" s="9"/>
      <c r="AD783" s="9" t="s">
        <v>7835</v>
      </c>
      <c r="AE783" s="9" t="s">
        <v>560</v>
      </c>
      <c r="AF783" s="9" t="s">
        <v>7836</v>
      </c>
      <c r="AG783" s="37"/>
      <c r="AH783" s="37"/>
      <c r="AI783" s="9"/>
      <c r="AJ783" s="9"/>
      <c r="AK783" s="9"/>
      <c r="AL783" s="9"/>
      <c r="AM783" s="9" t="s">
        <v>98</v>
      </c>
      <c r="AN783" s="9"/>
      <c r="AO783" s="9" t="s">
        <v>2644</v>
      </c>
      <c r="AP783" s="9"/>
      <c r="AQ783" s="9"/>
      <c r="AR783" s="9"/>
      <c r="AS783" s="9"/>
      <c r="AT783" s="9"/>
      <c r="AU783" s="9"/>
      <c r="AV783" s="9"/>
      <c r="AW783" s="9"/>
      <c r="AX783" s="9"/>
      <c r="AY783" s="9"/>
      <c r="AZ783" s="9"/>
      <c r="BA783" s="9"/>
      <c r="BB783" s="9"/>
      <c r="BC783" s="9"/>
      <c r="BD783" s="9"/>
    </row>
    <row r="784" ht="15.75" customHeight="1">
      <c r="A784" s="9" t="s">
        <v>794</v>
      </c>
      <c r="B784" s="9" t="s">
        <v>81</v>
      </c>
      <c r="C784" s="9"/>
      <c r="D784" s="9"/>
      <c r="E784" s="9" t="s">
        <v>82</v>
      </c>
      <c r="F784" s="9"/>
      <c r="G784" s="9"/>
      <c r="H784" s="9"/>
      <c r="I784" s="9"/>
      <c r="J784" s="9"/>
      <c r="K784" s="9"/>
      <c r="L784" s="9"/>
      <c r="M784" s="9"/>
      <c r="N784" s="9"/>
      <c r="O784" s="9"/>
      <c r="P784" s="9"/>
      <c r="Q784" s="9"/>
      <c r="R784" s="9"/>
      <c r="S784" s="9" t="s">
        <v>7838</v>
      </c>
      <c r="T784" s="9"/>
      <c r="U784" s="9" t="s">
        <v>85</v>
      </c>
      <c r="V784" s="9" t="s">
        <v>7839</v>
      </c>
      <c r="W784" s="9" t="s">
        <v>87</v>
      </c>
      <c r="X784" s="9" t="s">
        <v>7840</v>
      </c>
      <c r="Y784" s="9" t="s">
        <v>7841</v>
      </c>
      <c r="Z784" s="9" t="s">
        <v>7842</v>
      </c>
      <c r="AA784" s="9" t="s">
        <v>7843</v>
      </c>
      <c r="AB784" s="9" t="s">
        <v>4264</v>
      </c>
      <c r="AC784" s="9" t="s">
        <v>7844</v>
      </c>
      <c r="AD784" s="9" t="s">
        <v>5031</v>
      </c>
      <c r="AE784" s="9" t="s">
        <v>794</v>
      </c>
      <c r="AF784" s="9" t="s">
        <v>7845</v>
      </c>
      <c r="AG784" s="37"/>
      <c r="AH784" s="37"/>
      <c r="AI784" s="9" t="s">
        <v>166</v>
      </c>
      <c r="AJ784" s="9" t="s">
        <v>95</v>
      </c>
      <c r="AK784" s="9" t="s">
        <v>197</v>
      </c>
      <c r="AL784" s="9" t="s">
        <v>97</v>
      </c>
      <c r="AM784" s="9" t="s">
        <v>98</v>
      </c>
      <c r="AN784" s="9"/>
      <c r="AO784" s="9"/>
      <c r="AP784" s="9"/>
      <c r="AQ784" s="9"/>
      <c r="AR784" s="9"/>
      <c r="AS784" s="9"/>
      <c r="AT784" s="9"/>
      <c r="AU784" s="9"/>
      <c r="AV784" s="9"/>
      <c r="AW784" s="9"/>
      <c r="AX784" s="9"/>
      <c r="AY784" s="9"/>
      <c r="AZ784" s="9"/>
      <c r="BA784" s="9"/>
      <c r="BB784" s="9"/>
      <c r="BC784" s="9"/>
      <c r="BD784" s="9"/>
    </row>
    <row r="785" ht="15.75" customHeight="1">
      <c r="A785" s="9" t="s">
        <v>168</v>
      </c>
      <c r="B785" s="9" t="s">
        <v>81</v>
      </c>
      <c r="C785" s="9"/>
      <c r="D785" s="9"/>
      <c r="E785" s="9" t="s">
        <v>82</v>
      </c>
      <c r="F785" s="9"/>
      <c r="G785" s="9"/>
      <c r="H785" s="9"/>
      <c r="I785" s="9"/>
      <c r="J785" s="9"/>
      <c r="K785" s="9"/>
      <c r="L785" s="9"/>
      <c r="M785" s="9"/>
      <c r="N785" s="9"/>
      <c r="O785" s="9"/>
      <c r="P785" s="9"/>
      <c r="Q785" s="9"/>
      <c r="R785" s="9"/>
      <c r="S785" s="9" t="s">
        <v>967</v>
      </c>
      <c r="T785" s="9"/>
      <c r="U785" s="9" t="s">
        <v>115</v>
      </c>
      <c r="V785" s="9" t="s">
        <v>7848</v>
      </c>
      <c r="W785" s="9" t="s">
        <v>87</v>
      </c>
      <c r="X785" s="9" t="s">
        <v>969</v>
      </c>
      <c r="Y785" s="9" t="s">
        <v>7849</v>
      </c>
      <c r="Z785" s="9" t="s">
        <v>971</v>
      </c>
      <c r="AA785" s="9" t="s">
        <v>972</v>
      </c>
      <c r="AB785" s="9"/>
      <c r="AC785" s="9"/>
      <c r="AD785" s="9" t="s">
        <v>177</v>
      </c>
      <c r="AE785" s="9" t="s">
        <v>168</v>
      </c>
      <c r="AF785" s="9" t="s">
        <v>973</v>
      </c>
      <c r="AG785" s="37"/>
      <c r="AH785" s="37"/>
      <c r="AI785" s="9" t="s">
        <v>124</v>
      </c>
      <c r="AJ785" s="9" t="s">
        <v>108</v>
      </c>
      <c r="AK785" s="9" t="s">
        <v>251</v>
      </c>
      <c r="AL785" s="9" t="s">
        <v>110</v>
      </c>
      <c r="AM785" s="9" t="s">
        <v>98</v>
      </c>
      <c r="AN785" s="9"/>
      <c r="AO785" s="9"/>
      <c r="AP785" s="9"/>
      <c r="AQ785" s="9"/>
      <c r="AR785" s="9"/>
      <c r="AS785" s="9"/>
      <c r="AT785" s="9"/>
      <c r="AU785" s="9"/>
      <c r="AV785" s="9"/>
      <c r="AW785" s="9"/>
      <c r="AX785" s="9"/>
      <c r="AY785" s="9"/>
      <c r="AZ785" s="9"/>
      <c r="BA785" s="9"/>
      <c r="BB785" s="9"/>
      <c r="BC785" s="9"/>
      <c r="BD785" s="9"/>
    </row>
    <row r="786" ht="15.75" customHeight="1">
      <c r="A786" s="9" t="s">
        <v>1008</v>
      </c>
      <c r="B786" s="9" t="s">
        <v>81</v>
      </c>
      <c r="C786" s="9"/>
      <c r="D786" s="9"/>
      <c r="E786" s="9"/>
      <c r="F786" s="9"/>
      <c r="G786" s="9"/>
      <c r="H786" s="9"/>
      <c r="I786" s="9"/>
      <c r="J786" s="9"/>
      <c r="K786" s="9"/>
      <c r="L786" s="9"/>
      <c r="M786" s="9"/>
      <c r="N786" s="9"/>
      <c r="O786" s="9"/>
      <c r="P786" s="9"/>
      <c r="Q786" s="9"/>
      <c r="R786" s="9"/>
      <c r="S786" s="9" t="s">
        <v>7853</v>
      </c>
      <c r="T786" s="9"/>
      <c r="U786" s="9" t="s">
        <v>85</v>
      </c>
      <c r="V786" s="9" t="s">
        <v>7854</v>
      </c>
      <c r="W786" s="9" t="s">
        <v>87</v>
      </c>
      <c r="X786" s="9" t="s">
        <v>7855</v>
      </c>
      <c r="Y786" s="9"/>
      <c r="Z786" s="9" t="s">
        <v>7856</v>
      </c>
      <c r="AA786" s="9" t="s">
        <v>7858</v>
      </c>
      <c r="AB786" s="9"/>
      <c r="AC786" s="9"/>
      <c r="AD786" s="9" t="s">
        <v>7859</v>
      </c>
      <c r="AE786" s="9" t="s">
        <v>1008</v>
      </c>
      <c r="AF786" s="9" t="s">
        <v>7860</v>
      </c>
      <c r="AG786" s="37"/>
      <c r="AH786" s="37"/>
      <c r="AI786" s="9" t="s">
        <v>97</v>
      </c>
      <c r="AJ786" s="9" t="s">
        <v>97</v>
      </c>
      <c r="AK786" s="9" t="s">
        <v>97</v>
      </c>
      <c r="AL786" s="9" t="s">
        <v>97</v>
      </c>
      <c r="AM786" s="9" t="s">
        <v>98</v>
      </c>
      <c r="AN786" s="9"/>
      <c r="AO786" s="9"/>
      <c r="AP786" s="9"/>
      <c r="AQ786" s="9"/>
      <c r="AR786" s="9"/>
      <c r="AS786" s="9"/>
      <c r="AT786" s="9"/>
      <c r="AU786" s="9"/>
      <c r="AV786" s="9"/>
      <c r="AW786" s="9"/>
      <c r="AX786" s="9"/>
      <c r="AY786" s="9"/>
      <c r="AZ786" s="9"/>
      <c r="BA786" s="9"/>
      <c r="BB786" s="9"/>
      <c r="BC786" s="9"/>
      <c r="BD786" s="9"/>
    </row>
    <row r="787" ht="15.75" customHeight="1">
      <c r="A787" s="9" t="s">
        <v>665</v>
      </c>
      <c r="B787" s="9" t="s">
        <v>81</v>
      </c>
      <c r="C787" s="9"/>
      <c r="D787" s="9"/>
      <c r="E787" s="9" t="s">
        <v>82</v>
      </c>
      <c r="F787" s="9"/>
      <c r="G787" s="9"/>
      <c r="H787" s="9"/>
      <c r="I787" s="9"/>
      <c r="J787" s="9"/>
      <c r="K787" s="9"/>
      <c r="L787" s="9"/>
      <c r="M787" s="9"/>
      <c r="N787" s="9"/>
      <c r="O787" s="9"/>
      <c r="P787" s="9"/>
      <c r="Q787" s="9"/>
      <c r="R787" s="9"/>
      <c r="S787" s="9" t="s">
        <v>7863</v>
      </c>
      <c r="T787" s="9"/>
      <c r="U787" s="9" t="s">
        <v>85</v>
      </c>
      <c r="V787" s="9" t="s">
        <v>7864</v>
      </c>
      <c r="W787" s="9" t="s">
        <v>87</v>
      </c>
      <c r="X787" s="9" t="s">
        <v>7865</v>
      </c>
      <c r="Y787" s="9" t="s">
        <v>7866</v>
      </c>
      <c r="Z787" s="9" t="s">
        <v>7867</v>
      </c>
      <c r="AA787" s="9" t="s">
        <v>7868</v>
      </c>
      <c r="AB787" s="9"/>
      <c r="AC787" s="9" t="s">
        <v>7869</v>
      </c>
      <c r="AD787" s="9" t="s">
        <v>1606</v>
      </c>
      <c r="AE787" s="9" t="s">
        <v>665</v>
      </c>
      <c r="AF787" s="9" t="s">
        <v>7870</v>
      </c>
      <c r="AG787" s="37"/>
      <c r="AH787" s="37"/>
      <c r="AI787" s="9" t="s">
        <v>126</v>
      </c>
      <c r="AJ787" s="9" t="s">
        <v>197</v>
      </c>
      <c r="AK787" s="9" t="s">
        <v>7871</v>
      </c>
      <c r="AL787" s="9" t="s">
        <v>110</v>
      </c>
      <c r="AM787" s="9" t="s">
        <v>98</v>
      </c>
      <c r="AN787" s="9"/>
      <c r="AO787" s="9"/>
      <c r="AP787" s="9"/>
      <c r="AQ787" s="9"/>
      <c r="AR787" s="9"/>
      <c r="AS787" s="9"/>
      <c r="AT787" s="9"/>
      <c r="AU787" s="9"/>
      <c r="AV787" s="9"/>
      <c r="AW787" s="9"/>
      <c r="AX787" s="9"/>
      <c r="AY787" s="9"/>
      <c r="AZ787" s="9"/>
      <c r="BA787" s="9"/>
      <c r="BB787" s="9"/>
      <c r="BC787" s="9"/>
      <c r="BD787" s="9"/>
    </row>
    <row r="788" ht="15.75" customHeight="1">
      <c r="A788" s="9" t="s">
        <v>694</v>
      </c>
      <c r="B788" s="9" t="s">
        <v>81</v>
      </c>
      <c r="C788" s="9"/>
      <c r="D788" s="9"/>
      <c r="E788" s="9" t="s">
        <v>82</v>
      </c>
      <c r="F788" s="9"/>
      <c r="G788" s="9"/>
      <c r="H788" s="9"/>
      <c r="I788" s="9"/>
      <c r="J788" s="9"/>
      <c r="K788" s="9"/>
      <c r="L788" s="9"/>
      <c r="M788" s="9"/>
      <c r="N788" s="9"/>
      <c r="O788" s="9"/>
      <c r="P788" s="9"/>
      <c r="Q788" s="9"/>
      <c r="R788" s="9"/>
      <c r="S788" s="9" t="s">
        <v>695</v>
      </c>
      <c r="T788" s="9"/>
      <c r="U788" s="9" t="s">
        <v>85</v>
      </c>
      <c r="V788" s="9" t="s">
        <v>7873</v>
      </c>
      <c r="W788" s="9" t="s">
        <v>87</v>
      </c>
      <c r="X788" s="9" t="s">
        <v>7874</v>
      </c>
      <c r="Y788" s="9" t="s">
        <v>7875</v>
      </c>
      <c r="Z788" s="9" t="s">
        <v>7876</v>
      </c>
      <c r="AA788" s="9" t="s">
        <v>2124</v>
      </c>
      <c r="AB788" s="9" t="s">
        <v>2125</v>
      </c>
      <c r="AC788" s="9"/>
      <c r="AD788" s="9" t="s">
        <v>1307</v>
      </c>
      <c r="AE788" s="9" t="s">
        <v>694</v>
      </c>
      <c r="AF788" s="9" t="s">
        <v>2126</v>
      </c>
      <c r="AG788" s="37"/>
      <c r="AH788" s="37"/>
      <c r="AI788" s="9" t="s">
        <v>125</v>
      </c>
      <c r="AJ788" s="9" t="s">
        <v>317</v>
      </c>
      <c r="AK788" s="9" t="s">
        <v>146</v>
      </c>
      <c r="AL788" s="9" t="s">
        <v>229</v>
      </c>
      <c r="AM788" s="9" t="s">
        <v>98</v>
      </c>
      <c r="AN788" s="9"/>
      <c r="AO788" s="9"/>
      <c r="AP788" s="9"/>
      <c r="AQ788" s="9"/>
      <c r="AR788" s="9"/>
      <c r="AS788" s="9"/>
      <c r="AT788" s="9"/>
      <c r="AU788" s="9"/>
      <c r="AV788" s="9"/>
      <c r="AW788" s="9"/>
      <c r="AX788" s="9"/>
      <c r="AY788" s="9"/>
      <c r="AZ788" s="9"/>
      <c r="BA788" s="9"/>
      <c r="BB788" s="9"/>
      <c r="BC788" s="9"/>
      <c r="BD788" s="9"/>
    </row>
    <row r="789" ht="15.75" customHeight="1">
      <c r="A789" s="9" t="s">
        <v>252</v>
      </c>
      <c r="B789" s="9" t="s">
        <v>81</v>
      </c>
      <c r="C789" s="9"/>
      <c r="D789" s="9"/>
      <c r="E789" s="9" t="s">
        <v>82</v>
      </c>
      <c r="F789" s="9"/>
      <c r="G789" s="9"/>
      <c r="H789" s="9"/>
      <c r="I789" s="9"/>
      <c r="J789" s="9"/>
      <c r="K789" s="9"/>
      <c r="L789" s="9"/>
      <c r="M789" s="9"/>
      <c r="N789" s="9"/>
      <c r="O789" s="9"/>
      <c r="P789" s="9"/>
      <c r="Q789" s="9"/>
      <c r="R789" s="9"/>
      <c r="S789" s="9" t="s">
        <v>7878</v>
      </c>
      <c r="T789" s="9"/>
      <c r="U789" s="9" t="s">
        <v>85</v>
      </c>
      <c r="V789" s="9" t="s">
        <v>7879</v>
      </c>
      <c r="W789" s="9" t="s">
        <v>87</v>
      </c>
      <c r="X789" s="9" t="s">
        <v>7880</v>
      </c>
      <c r="Y789" s="9" t="s">
        <v>7881</v>
      </c>
      <c r="Z789" s="9" t="s">
        <v>7882</v>
      </c>
      <c r="AA789" s="9" t="s">
        <v>7883</v>
      </c>
      <c r="AB789" s="9" t="s">
        <v>187</v>
      </c>
      <c r="AC789" s="9" t="s">
        <v>7884</v>
      </c>
      <c r="AD789" s="9" t="s">
        <v>6928</v>
      </c>
      <c r="AE789" s="9" t="s">
        <v>252</v>
      </c>
      <c r="AF789" s="9" t="s">
        <v>7885</v>
      </c>
      <c r="AG789" s="37"/>
      <c r="AH789" s="37"/>
      <c r="AI789" s="9" t="s">
        <v>226</v>
      </c>
      <c r="AJ789" s="9" t="s">
        <v>97</v>
      </c>
      <c r="AK789" s="9" t="s">
        <v>454</v>
      </c>
      <c r="AL789" s="9" t="s">
        <v>97</v>
      </c>
      <c r="AM789" s="9" t="s">
        <v>98</v>
      </c>
      <c r="AN789" s="9"/>
      <c r="AO789" s="9"/>
      <c r="AP789" s="9"/>
      <c r="AQ789" s="9"/>
      <c r="AR789" s="9"/>
      <c r="AS789" s="9"/>
      <c r="AT789" s="9"/>
      <c r="AU789" s="9"/>
      <c r="AV789" s="9"/>
      <c r="AW789" s="9"/>
      <c r="AX789" s="9"/>
      <c r="AY789" s="9"/>
      <c r="AZ789" s="9"/>
      <c r="BA789" s="9"/>
      <c r="BB789" s="9"/>
      <c r="BC789" s="9"/>
      <c r="BD789" s="9"/>
    </row>
    <row r="790" ht="15.75" customHeight="1">
      <c r="A790" s="9" t="s">
        <v>512</v>
      </c>
      <c r="B790" s="9" t="s">
        <v>81</v>
      </c>
      <c r="C790" s="9"/>
      <c r="D790" s="9"/>
      <c r="E790" s="9"/>
      <c r="F790" s="9"/>
      <c r="G790" s="9"/>
      <c r="H790" s="9"/>
      <c r="I790" s="9"/>
      <c r="J790" s="9"/>
      <c r="K790" s="9"/>
      <c r="L790" s="9"/>
      <c r="M790" s="9"/>
      <c r="N790" s="9"/>
      <c r="O790" s="9"/>
      <c r="P790" s="9"/>
      <c r="Q790" s="9"/>
      <c r="R790" s="9"/>
      <c r="S790" s="9" t="s">
        <v>7889</v>
      </c>
      <c r="T790" s="9"/>
      <c r="U790" s="9" t="s">
        <v>115</v>
      </c>
      <c r="V790" s="9" t="s">
        <v>7890</v>
      </c>
      <c r="W790" s="9" t="s">
        <v>87</v>
      </c>
      <c r="X790" s="9" t="s">
        <v>7891</v>
      </c>
      <c r="Y790" s="9" t="s">
        <v>7892</v>
      </c>
      <c r="Z790" s="9" t="s">
        <v>7897</v>
      </c>
      <c r="AA790" s="9" t="s">
        <v>7898</v>
      </c>
      <c r="AB790" s="9"/>
      <c r="AC790" s="9" t="s">
        <v>7899</v>
      </c>
      <c r="AD790" s="9" t="s">
        <v>1868</v>
      </c>
      <c r="AE790" s="9" t="s">
        <v>512</v>
      </c>
      <c r="AF790" s="9" t="s">
        <v>2185</v>
      </c>
      <c r="AG790" s="37"/>
      <c r="AH790" s="37"/>
      <c r="AI790" s="9" t="s">
        <v>97</v>
      </c>
      <c r="AJ790" s="9" t="s">
        <v>97</v>
      </c>
      <c r="AK790" s="9" t="s">
        <v>97</v>
      </c>
      <c r="AL790" s="9" t="s">
        <v>97</v>
      </c>
      <c r="AM790" s="9" t="s">
        <v>98</v>
      </c>
      <c r="AN790" s="9"/>
      <c r="AO790" s="9"/>
      <c r="AP790" s="9"/>
      <c r="AQ790" s="9"/>
      <c r="AR790" s="9"/>
      <c r="AS790" s="9"/>
      <c r="AT790" s="9"/>
      <c r="AU790" s="9"/>
      <c r="AV790" s="9"/>
      <c r="AW790" s="9"/>
      <c r="AX790" s="9"/>
      <c r="AY790" s="9"/>
      <c r="AZ790" s="9"/>
      <c r="BA790" s="9"/>
      <c r="BB790" s="9"/>
      <c r="BC790" s="9"/>
      <c r="BD790" s="9"/>
    </row>
    <row r="791" ht="15.75" customHeight="1">
      <c r="A791" s="9" t="s">
        <v>156</v>
      </c>
      <c r="B791" s="9" t="s">
        <v>81</v>
      </c>
      <c r="C791" s="9"/>
      <c r="D791" s="9"/>
      <c r="E791" s="9"/>
      <c r="F791" s="9"/>
      <c r="G791" s="9"/>
      <c r="H791" s="9"/>
      <c r="I791" s="9"/>
      <c r="J791" s="9"/>
      <c r="K791" s="9"/>
      <c r="L791" s="9"/>
      <c r="M791" s="9"/>
      <c r="N791" s="9"/>
      <c r="O791" s="9"/>
      <c r="P791" s="9"/>
      <c r="Q791" s="9"/>
      <c r="R791" s="9"/>
      <c r="S791" s="9" t="s">
        <v>7901</v>
      </c>
      <c r="T791" s="9"/>
      <c r="U791" s="9" t="s">
        <v>85</v>
      </c>
      <c r="V791" s="9" t="s">
        <v>7902</v>
      </c>
      <c r="W791" s="9" t="s">
        <v>87</v>
      </c>
      <c r="X791" s="9" t="s">
        <v>7903</v>
      </c>
      <c r="Y791" s="9" t="s">
        <v>7904</v>
      </c>
      <c r="Z791" s="9" t="s">
        <v>7905</v>
      </c>
      <c r="AA791" s="9" t="s">
        <v>7906</v>
      </c>
      <c r="AB791" s="9"/>
      <c r="AC791" s="9"/>
      <c r="AD791" s="9" t="s">
        <v>163</v>
      </c>
      <c r="AE791" s="9" t="s">
        <v>156</v>
      </c>
      <c r="AF791" s="9" t="s">
        <v>3150</v>
      </c>
      <c r="AG791" s="37"/>
      <c r="AH791" s="37"/>
      <c r="AI791" s="9" t="s">
        <v>97</v>
      </c>
      <c r="AJ791" s="9" t="s">
        <v>97</v>
      </c>
      <c r="AK791" s="9" t="s">
        <v>97</v>
      </c>
      <c r="AL791" s="9" t="s">
        <v>97</v>
      </c>
      <c r="AM791" s="9" t="s">
        <v>98</v>
      </c>
      <c r="AN791" s="9"/>
      <c r="AO791" s="9"/>
      <c r="AP791" s="9"/>
      <c r="AQ791" s="9"/>
      <c r="AR791" s="9"/>
      <c r="AS791" s="9"/>
      <c r="AT791" s="9"/>
      <c r="AU791" s="9"/>
      <c r="AV791" s="9"/>
      <c r="AW791" s="9"/>
      <c r="AX791" s="9"/>
      <c r="AY791" s="9"/>
      <c r="AZ791" s="9"/>
      <c r="BA791" s="9"/>
      <c r="BB791" s="9"/>
      <c r="BC791" s="9"/>
      <c r="BD791" s="9"/>
    </row>
    <row r="792" ht="15.75" customHeight="1">
      <c r="A792" s="9" t="s">
        <v>605</v>
      </c>
      <c r="B792" s="9" t="s">
        <v>81</v>
      </c>
      <c r="C792" s="9"/>
      <c r="D792" s="9"/>
      <c r="E792" s="9" t="s">
        <v>82</v>
      </c>
      <c r="F792" s="9"/>
      <c r="G792" s="9"/>
      <c r="H792" s="9"/>
      <c r="I792" s="9"/>
      <c r="J792" s="9"/>
      <c r="K792" s="9"/>
      <c r="L792" s="9"/>
      <c r="M792" s="9"/>
      <c r="N792" s="9"/>
      <c r="O792" s="9"/>
      <c r="P792" s="9"/>
      <c r="Q792" s="9"/>
      <c r="R792" s="9"/>
      <c r="S792" s="9" t="s">
        <v>7908</v>
      </c>
      <c r="T792" s="9"/>
      <c r="U792" s="9" t="s">
        <v>115</v>
      </c>
      <c r="V792" s="9" t="s">
        <v>7909</v>
      </c>
      <c r="W792" s="9" t="s">
        <v>87</v>
      </c>
      <c r="X792" s="9" t="s">
        <v>7910</v>
      </c>
      <c r="Y792" s="9" t="s">
        <v>7911</v>
      </c>
      <c r="Z792" s="9" t="s">
        <v>7912</v>
      </c>
      <c r="AA792" s="9" t="s">
        <v>7913</v>
      </c>
      <c r="AB792" s="9"/>
      <c r="AC792" s="9"/>
      <c r="AD792" s="9" t="s">
        <v>1669</v>
      </c>
      <c r="AE792" s="9" t="s">
        <v>605</v>
      </c>
      <c r="AF792" s="9" t="s">
        <v>7914</v>
      </c>
      <c r="AG792" s="37"/>
      <c r="AH792" s="37"/>
      <c r="AI792" s="9" t="s">
        <v>686</v>
      </c>
      <c r="AJ792" s="9" t="s">
        <v>124</v>
      </c>
      <c r="AK792" s="9" t="s">
        <v>97</v>
      </c>
      <c r="AL792" s="9" t="s">
        <v>97</v>
      </c>
      <c r="AM792" s="9" t="s">
        <v>98</v>
      </c>
      <c r="AN792" s="9"/>
      <c r="AO792" s="9"/>
      <c r="AP792" s="9"/>
      <c r="AQ792" s="9"/>
      <c r="AR792" s="9"/>
      <c r="AS792" s="9"/>
      <c r="AT792" s="9"/>
      <c r="AU792" s="9"/>
      <c r="AV792" s="9"/>
      <c r="AW792" s="9"/>
      <c r="AX792" s="9"/>
      <c r="AY792" s="9"/>
      <c r="AZ792" s="9"/>
      <c r="BA792" s="9"/>
      <c r="BB792" s="9"/>
      <c r="BC792" s="9"/>
      <c r="BD792" s="9"/>
    </row>
    <row r="793" ht="15.75" customHeight="1">
      <c r="A793" s="9" t="s">
        <v>1461</v>
      </c>
      <c r="B793" s="9" t="s">
        <v>81</v>
      </c>
      <c r="C793" s="9"/>
      <c r="D793" s="9"/>
      <c r="E793" s="9"/>
      <c r="F793" s="9"/>
      <c r="G793" s="9"/>
      <c r="H793" s="9"/>
      <c r="I793" s="9"/>
      <c r="J793" s="9"/>
      <c r="K793" s="9"/>
      <c r="L793" s="9"/>
      <c r="M793" s="9"/>
      <c r="N793" s="9"/>
      <c r="O793" s="9"/>
      <c r="P793" s="9"/>
      <c r="Q793" s="9"/>
      <c r="R793" s="9"/>
      <c r="S793" s="9" t="s">
        <v>7916</v>
      </c>
      <c r="T793" s="9"/>
      <c r="U793" s="9" t="s">
        <v>85</v>
      </c>
      <c r="V793" s="9" t="s">
        <v>7917</v>
      </c>
      <c r="W793" s="9" t="s">
        <v>87</v>
      </c>
      <c r="X793" s="9" t="s">
        <v>7918</v>
      </c>
      <c r="Y793" s="9" t="s">
        <v>7919</v>
      </c>
      <c r="Z793" s="9" t="s">
        <v>7920</v>
      </c>
      <c r="AA793" s="9" t="s">
        <v>7921</v>
      </c>
      <c r="AB793" s="9"/>
      <c r="AC793" s="9" t="s">
        <v>7922</v>
      </c>
      <c r="AD793" s="9" t="s">
        <v>2092</v>
      </c>
      <c r="AE793" s="9" t="s">
        <v>1461</v>
      </c>
      <c r="AF793" s="9" t="s">
        <v>7923</v>
      </c>
      <c r="AG793" s="37"/>
      <c r="AH793" s="37"/>
      <c r="AI793" s="9" t="s">
        <v>97</v>
      </c>
      <c r="AJ793" s="9" t="s">
        <v>97</v>
      </c>
      <c r="AK793" s="9" t="s">
        <v>97</v>
      </c>
      <c r="AL793" s="9" t="s">
        <v>97</v>
      </c>
      <c r="AM793" s="9" t="s">
        <v>98</v>
      </c>
      <c r="AN793" s="9"/>
      <c r="AO793" s="9"/>
      <c r="AP793" s="9"/>
      <c r="AQ793" s="9"/>
      <c r="AR793" s="9"/>
      <c r="AS793" s="9"/>
      <c r="AT793" s="9"/>
      <c r="AU793" s="9"/>
      <c r="AV793" s="9"/>
      <c r="AW793" s="9"/>
      <c r="AX793" s="9"/>
      <c r="AY793" s="9"/>
      <c r="AZ793" s="9"/>
      <c r="BA793" s="9"/>
      <c r="BB793" s="9"/>
      <c r="BC793" s="9"/>
      <c r="BD793" s="9"/>
    </row>
    <row r="794" ht="15.75" customHeight="1">
      <c r="A794" s="9" t="s">
        <v>5841</v>
      </c>
      <c r="B794" s="9" t="s">
        <v>81</v>
      </c>
      <c r="C794" s="9"/>
      <c r="D794" s="9"/>
      <c r="E794" s="9"/>
      <c r="F794" s="9"/>
      <c r="G794" s="9"/>
      <c r="H794" s="9"/>
      <c r="I794" s="9"/>
      <c r="J794" s="9"/>
      <c r="K794" s="9"/>
      <c r="L794" s="9"/>
      <c r="M794" s="9"/>
      <c r="N794" s="9"/>
      <c r="O794" s="9"/>
      <c r="P794" s="9"/>
      <c r="Q794" s="9"/>
      <c r="R794" s="9"/>
      <c r="S794" s="9" t="s">
        <v>7925</v>
      </c>
      <c r="T794" s="9"/>
      <c r="U794" s="9" t="s">
        <v>115</v>
      </c>
      <c r="V794" s="9" t="s">
        <v>7927</v>
      </c>
      <c r="W794" s="9" t="s">
        <v>87</v>
      </c>
      <c r="X794" s="9" t="s">
        <v>7931</v>
      </c>
      <c r="Y794" s="9"/>
      <c r="Z794" s="9" t="s">
        <v>7932</v>
      </c>
      <c r="AA794" s="9" t="s">
        <v>7933</v>
      </c>
      <c r="AB794" s="9"/>
      <c r="AC794" s="9"/>
      <c r="AD794" s="9" t="s">
        <v>5857</v>
      </c>
      <c r="AE794" s="9" t="s">
        <v>5841</v>
      </c>
      <c r="AF794" s="9" t="s">
        <v>7935</v>
      </c>
      <c r="AG794" s="37"/>
      <c r="AH794" s="37"/>
      <c r="AI794" s="9" t="s">
        <v>97</v>
      </c>
      <c r="AJ794" s="9" t="s">
        <v>97</v>
      </c>
      <c r="AK794" s="9" t="s">
        <v>97</v>
      </c>
      <c r="AL794" s="9" t="s">
        <v>97</v>
      </c>
      <c r="AM794" s="9" t="s">
        <v>98</v>
      </c>
      <c r="AN794" s="9"/>
      <c r="AO794" s="9"/>
      <c r="AP794" s="9"/>
      <c r="AQ794" s="9"/>
      <c r="AR794" s="9"/>
      <c r="AS794" s="9"/>
      <c r="AT794" s="9"/>
      <c r="AU794" s="9"/>
      <c r="AV794" s="9"/>
      <c r="AW794" s="9"/>
      <c r="AX794" s="9"/>
      <c r="AY794" s="9"/>
      <c r="AZ794" s="9"/>
      <c r="BA794" s="9"/>
      <c r="BB794" s="9"/>
      <c r="BC794" s="9"/>
      <c r="BD794" s="9"/>
    </row>
    <row r="795" ht="15.75" customHeight="1">
      <c r="A795" s="9" t="s">
        <v>3992</v>
      </c>
      <c r="B795" s="9" t="s">
        <v>81</v>
      </c>
      <c r="C795" s="9"/>
      <c r="D795" s="9"/>
      <c r="E795" s="9" t="s">
        <v>82</v>
      </c>
      <c r="F795" s="9"/>
      <c r="G795" s="9"/>
      <c r="H795" s="9"/>
      <c r="I795" s="9"/>
      <c r="J795" s="9"/>
      <c r="K795" s="9"/>
      <c r="L795" s="9"/>
      <c r="M795" s="9"/>
      <c r="N795" s="9"/>
      <c r="O795" s="9"/>
      <c r="P795" s="9"/>
      <c r="Q795" s="9"/>
      <c r="R795" s="9"/>
      <c r="S795" s="9" t="s">
        <v>7937</v>
      </c>
      <c r="T795" s="9"/>
      <c r="U795" s="9" t="s">
        <v>85</v>
      </c>
      <c r="V795" s="9" t="s">
        <v>7939</v>
      </c>
      <c r="W795" s="9" t="s">
        <v>87</v>
      </c>
      <c r="X795" s="9" t="s">
        <v>7940</v>
      </c>
      <c r="Y795" s="9" t="s">
        <v>7941</v>
      </c>
      <c r="Z795" s="9" t="s">
        <v>7942</v>
      </c>
      <c r="AA795" s="9" t="s">
        <v>7943</v>
      </c>
      <c r="AB795" s="9"/>
      <c r="AC795" s="9" t="s">
        <v>7944</v>
      </c>
      <c r="AD795" s="9" t="s">
        <v>5446</v>
      </c>
      <c r="AE795" s="9" t="s">
        <v>3992</v>
      </c>
      <c r="AF795" s="9" t="s">
        <v>7945</v>
      </c>
      <c r="AG795" s="37"/>
      <c r="AH795" s="37"/>
      <c r="AI795" s="9" t="s">
        <v>97</v>
      </c>
      <c r="AJ795" s="9" t="s">
        <v>97</v>
      </c>
      <c r="AK795" s="9" t="s">
        <v>97</v>
      </c>
      <c r="AL795" s="9" t="s">
        <v>97</v>
      </c>
      <c r="AM795" s="9" t="s">
        <v>98</v>
      </c>
      <c r="AN795" s="9"/>
      <c r="AO795" s="9"/>
      <c r="AP795" s="9"/>
      <c r="AQ795" s="9"/>
      <c r="AR795" s="9"/>
      <c r="AS795" s="9"/>
      <c r="AT795" s="9"/>
      <c r="AU795" s="9"/>
      <c r="AV795" s="9"/>
      <c r="AW795" s="9"/>
      <c r="AX795" s="9"/>
      <c r="AY795" s="9"/>
      <c r="AZ795" s="9"/>
      <c r="BA795" s="9"/>
      <c r="BB795" s="9"/>
      <c r="BC795" s="9"/>
      <c r="BD795" s="9"/>
    </row>
    <row r="796" ht="15.75" customHeight="1">
      <c r="A796" s="9" t="s">
        <v>156</v>
      </c>
      <c r="B796" s="9" t="s">
        <v>81</v>
      </c>
      <c r="C796" s="9"/>
      <c r="D796" s="9"/>
      <c r="E796" s="9" t="s">
        <v>82</v>
      </c>
      <c r="F796" s="9"/>
      <c r="G796" s="9"/>
      <c r="H796" s="9"/>
      <c r="I796" s="9"/>
      <c r="J796" s="9"/>
      <c r="K796" s="9"/>
      <c r="L796" s="9"/>
      <c r="M796" s="9"/>
      <c r="N796" s="9"/>
      <c r="O796" s="9"/>
      <c r="P796" s="9"/>
      <c r="Q796" s="9"/>
      <c r="R796" s="9"/>
      <c r="S796" s="9" t="s">
        <v>7947</v>
      </c>
      <c r="T796" s="9"/>
      <c r="U796" s="9" t="s">
        <v>85</v>
      </c>
      <c r="V796" s="9" t="s">
        <v>7948</v>
      </c>
      <c r="W796" s="9" t="s">
        <v>87</v>
      </c>
      <c r="X796" s="9" t="s">
        <v>7949</v>
      </c>
      <c r="Y796" s="9" t="s">
        <v>7950</v>
      </c>
      <c r="Z796" s="9" t="s">
        <v>7951</v>
      </c>
      <c r="AA796" s="9" t="s">
        <v>7952</v>
      </c>
      <c r="AB796" s="9" t="s">
        <v>7953</v>
      </c>
      <c r="AC796" s="9"/>
      <c r="AD796" s="9" t="s">
        <v>163</v>
      </c>
      <c r="AE796" s="9" t="s">
        <v>156</v>
      </c>
      <c r="AF796" s="9" t="s">
        <v>7955</v>
      </c>
      <c r="AG796" s="37"/>
      <c r="AH796" s="37"/>
      <c r="AI796" s="9" t="s">
        <v>124</v>
      </c>
      <c r="AJ796" s="9" t="s">
        <v>108</v>
      </c>
      <c r="AK796" s="9" t="s">
        <v>251</v>
      </c>
      <c r="AL796" s="9" t="s">
        <v>97</v>
      </c>
      <c r="AM796" s="9" t="s">
        <v>98</v>
      </c>
      <c r="AN796" s="9"/>
      <c r="AO796" s="9"/>
      <c r="AP796" s="9"/>
      <c r="AQ796" s="9"/>
      <c r="AR796" s="9"/>
      <c r="AS796" s="9"/>
      <c r="AT796" s="9"/>
      <c r="AU796" s="9"/>
      <c r="AV796" s="9"/>
      <c r="AW796" s="9"/>
      <c r="AX796" s="9"/>
      <c r="AY796" s="9"/>
      <c r="AZ796" s="9"/>
      <c r="BA796" s="9"/>
      <c r="BB796" s="9"/>
      <c r="BC796" s="9"/>
      <c r="BD796" s="9"/>
    </row>
    <row r="797" ht="15.75" customHeight="1">
      <c r="A797" s="9" t="s">
        <v>665</v>
      </c>
      <c r="B797" s="9" t="s">
        <v>81</v>
      </c>
      <c r="C797" s="9"/>
      <c r="D797" s="9"/>
      <c r="E797" s="9" t="s">
        <v>82</v>
      </c>
      <c r="F797" s="9"/>
      <c r="G797" s="9"/>
      <c r="H797" s="9"/>
      <c r="I797" s="9"/>
      <c r="J797" s="9"/>
      <c r="K797" s="9"/>
      <c r="L797" s="9"/>
      <c r="M797" s="9"/>
      <c r="N797" s="9"/>
      <c r="O797" s="9"/>
      <c r="P797" s="9"/>
      <c r="Q797" s="9"/>
      <c r="R797" s="9"/>
      <c r="S797" s="9" t="s">
        <v>667</v>
      </c>
      <c r="T797" s="9"/>
      <c r="U797" s="9" t="s">
        <v>85</v>
      </c>
      <c r="V797" s="9" t="s">
        <v>7957</v>
      </c>
      <c r="W797" s="9" t="s">
        <v>87</v>
      </c>
      <c r="X797" s="9" t="s">
        <v>669</v>
      </c>
      <c r="Y797" s="9" t="s">
        <v>7958</v>
      </c>
      <c r="Z797" s="9" t="s">
        <v>7960</v>
      </c>
      <c r="AA797" s="9" t="s">
        <v>672</v>
      </c>
      <c r="AB797" s="9" t="s">
        <v>673</v>
      </c>
      <c r="AC797" s="9"/>
      <c r="AD797" s="9" t="s">
        <v>674</v>
      </c>
      <c r="AE797" s="9" t="s">
        <v>665</v>
      </c>
      <c r="AF797" s="9" t="s">
        <v>675</v>
      </c>
      <c r="AG797" s="37"/>
      <c r="AH797" s="37"/>
      <c r="AI797" s="9" t="s">
        <v>676</v>
      </c>
      <c r="AJ797" s="9" t="s">
        <v>226</v>
      </c>
      <c r="AK797" s="9" t="s">
        <v>251</v>
      </c>
      <c r="AL797" s="9" t="s">
        <v>97</v>
      </c>
      <c r="AM797" s="9" t="s">
        <v>98</v>
      </c>
      <c r="AN797" s="9"/>
      <c r="AO797" s="9"/>
      <c r="AP797" s="9"/>
      <c r="AQ797" s="9"/>
      <c r="AR797" s="9"/>
      <c r="AS797" s="9"/>
      <c r="AT797" s="9"/>
      <c r="AU797" s="9"/>
      <c r="AV797" s="9"/>
      <c r="AW797" s="9"/>
      <c r="AX797" s="9"/>
      <c r="AY797" s="9"/>
      <c r="AZ797" s="9"/>
      <c r="BA797" s="9"/>
      <c r="BB797" s="9"/>
      <c r="BC797" s="9"/>
      <c r="BD797" s="9"/>
    </row>
    <row r="798" ht="15.75" customHeight="1">
      <c r="A798" s="9" t="s">
        <v>230</v>
      </c>
      <c r="B798" s="9" t="s">
        <v>81</v>
      </c>
      <c r="C798" s="9"/>
      <c r="D798" s="9"/>
      <c r="E798" s="9"/>
      <c r="F798" s="9"/>
      <c r="G798" s="9"/>
      <c r="H798" s="9"/>
      <c r="I798" s="9"/>
      <c r="J798" s="9"/>
      <c r="K798" s="9"/>
      <c r="L798" s="9"/>
      <c r="M798" s="9"/>
      <c r="N798" s="9"/>
      <c r="O798" s="9"/>
      <c r="P798" s="9"/>
      <c r="Q798" s="9"/>
      <c r="R798" s="9"/>
      <c r="S798" s="9" t="s">
        <v>2013</v>
      </c>
      <c r="T798" s="9"/>
      <c r="U798" s="9" t="s">
        <v>85</v>
      </c>
      <c r="V798" s="9" t="s">
        <v>7964</v>
      </c>
      <c r="W798" s="9" t="s">
        <v>87</v>
      </c>
      <c r="X798" s="9" t="s">
        <v>7965</v>
      </c>
      <c r="Y798" s="9" t="s">
        <v>187</v>
      </c>
      <c r="Z798" s="9" t="s">
        <v>7966</v>
      </c>
      <c r="AA798" s="9" t="s">
        <v>7967</v>
      </c>
      <c r="AB798" s="9" t="s">
        <v>187</v>
      </c>
      <c r="AC798" s="9" t="s">
        <v>187</v>
      </c>
      <c r="AD798" s="9" t="s">
        <v>325</v>
      </c>
      <c r="AE798" s="9" t="s">
        <v>230</v>
      </c>
      <c r="AF798" s="9" t="s">
        <v>684</v>
      </c>
      <c r="AG798" s="37"/>
      <c r="AH798" s="37"/>
      <c r="AI798" s="9" t="s">
        <v>97</v>
      </c>
      <c r="AJ798" s="9" t="s">
        <v>97</v>
      </c>
      <c r="AK798" s="9" t="s">
        <v>97</v>
      </c>
      <c r="AL798" s="9" t="s">
        <v>97</v>
      </c>
      <c r="AM798" s="9" t="s">
        <v>98</v>
      </c>
      <c r="AN798" s="9"/>
      <c r="AO798" s="9"/>
      <c r="AP798" s="9"/>
      <c r="AQ798" s="9"/>
      <c r="AR798" s="9"/>
      <c r="AS798" s="9"/>
      <c r="AT798" s="9"/>
      <c r="AU798" s="9"/>
      <c r="AV798" s="9"/>
      <c r="AW798" s="9"/>
      <c r="AX798" s="9"/>
      <c r="AY798" s="9"/>
      <c r="AZ798" s="9"/>
      <c r="BA798" s="9"/>
      <c r="BB798" s="9"/>
      <c r="BC798" s="9"/>
      <c r="BD798" s="9"/>
    </row>
    <row r="799" ht="15.75" customHeight="1">
      <c r="A799" s="9" t="s">
        <v>133</v>
      </c>
      <c r="B799" s="9" t="s">
        <v>81</v>
      </c>
      <c r="C799" s="9"/>
      <c r="D799" s="9"/>
      <c r="E799" s="9"/>
      <c r="F799" s="9"/>
      <c r="G799" s="9"/>
      <c r="H799" s="9"/>
      <c r="I799" s="9"/>
      <c r="J799" s="9"/>
      <c r="K799" s="9"/>
      <c r="L799" s="9"/>
      <c r="M799" s="9"/>
      <c r="N799" s="9"/>
      <c r="O799" s="9"/>
      <c r="P799" s="9"/>
      <c r="Q799" s="9"/>
      <c r="R799" s="9"/>
      <c r="S799" s="9" t="s">
        <v>134</v>
      </c>
      <c r="T799" s="9"/>
      <c r="U799" s="9" t="s">
        <v>115</v>
      </c>
      <c r="V799" s="9" t="s">
        <v>7972</v>
      </c>
      <c r="W799" s="9" t="s">
        <v>87</v>
      </c>
      <c r="X799" s="9" t="s">
        <v>7973</v>
      </c>
      <c r="Y799" s="9"/>
      <c r="Z799" s="9" t="s">
        <v>7979</v>
      </c>
      <c r="AA799" s="9" t="s">
        <v>7980</v>
      </c>
      <c r="AB799" s="9"/>
      <c r="AC799" s="9"/>
      <c r="AD799" s="9" t="s">
        <v>1888</v>
      </c>
      <c r="AE799" s="9" t="s">
        <v>133</v>
      </c>
      <c r="AF799" s="9" t="s">
        <v>1889</v>
      </c>
      <c r="AG799" s="37"/>
      <c r="AH799" s="37"/>
      <c r="AI799" s="9" t="s">
        <v>97</v>
      </c>
      <c r="AJ799" s="9" t="s">
        <v>97</v>
      </c>
      <c r="AK799" s="9" t="s">
        <v>97</v>
      </c>
      <c r="AL799" s="9" t="s">
        <v>97</v>
      </c>
      <c r="AM799" s="9" t="s">
        <v>98</v>
      </c>
      <c r="AN799" s="9"/>
      <c r="AO799" s="9"/>
      <c r="AP799" s="9"/>
      <c r="AQ799" s="9"/>
      <c r="AR799" s="9"/>
      <c r="AS799" s="9"/>
      <c r="AT799" s="9"/>
      <c r="AU799" s="9"/>
      <c r="AV799" s="9"/>
      <c r="AW799" s="9"/>
      <c r="AX799" s="9"/>
      <c r="AY799" s="9"/>
      <c r="AZ799" s="9"/>
      <c r="BA799" s="9"/>
      <c r="BB799" s="9"/>
      <c r="BC799" s="9"/>
      <c r="BD799" s="9"/>
    </row>
    <row r="800" ht="15.75" customHeight="1">
      <c r="A800" s="9" t="s">
        <v>133</v>
      </c>
      <c r="B800" s="9" t="s">
        <v>81</v>
      </c>
      <c r="C800" s="9"/>
      <c r="D800" s="9"/>
      <c r="E800" s="9"/>
      <c r="F800" s="9"/>
      <c r="G800" s="9"/>
      <c r="H800" s="9"/>
      <c r="I800" s="9"/>
      <c r="J800" s="9"/>
      <c r="K800" s="9"/>
      <c r="L800" s="9"/>
      <c r="M800" s="9"/>
      <c r="N800" s="9"/>
      <c r="O800" s="9"/>
      <c r="P800" s="9"/>
      <c r="Q800" s="9"/>
      <c r="R800" s="9"/>
      <c r="S800" s="9" t="s">
        <v>7981</v>
      </c>
      <c r="T800" s="9"/>
      <c r="U800" s="9" t="s">
        <v>85</v>
      </c>
      <c r="V800" s="9" t="s">
        <v>7982</v>
      </c>
      <c r="W800" s="9" t="s">
        <v>87</v>
      </c>
      <c r="X800" s="9"/>
      <c r="Y800" s="9" t="s">
        <v>7983</v>
      </c>
      <c r="Z800" s="9"/>
      <c r="AA800" s="9" t="s">
        <v>7984</v>
      </c>
      <c r="AB800" s="9" t="s">
        <v>7985</v>
      </c>
      <c r="AC800" s="9"/>
      <c r="AD800" s="9" t="s">
        <v>249</v>
      </c>
      <c r="AE800" s="9" t="s">
        <v>133</v>
      </c>
      <c r="AF800" s="9" t="s">
        <v>334</v>
      </c>
      <c r="AG800" s="37"/>
      <c r="AH800" s="37"/>
      <c r="AI800" s="9" t="s">
        <v>97</v>
      </c>
      <c r="AJ800" s="9" t="s">
        <v>97</v>
      </c>
      <c r="AK800" s="9" t="s">
        <v>97</v>
      </c>
      <c r="AL800" s="9" t="s">
        <v>97</v>
      </c>
      <c r="AM800" s="9" t="s">
        <v>98</v>
      </c>
      <c r="AN800" s="9"/>
      <c r="AO800" s="9"/>
      <c r="AP800" s="9"/>
      <c r="AQ800" s="9"/>
      <c r="AR800" s="9"/>
      <c r="AS800" s="9"/>
      <c r="AT800" s="9"/>
      <c r="AU800" s="9"/>
      <c r="AV800" s="9"/>
      <c r="AW800" s="9"/>
      <c r="AX800" s="9"/>
      <c r="AY800" s="9"/>
      <c r="AZ800" s="9"/>
      <c r="BA800" s="9"/>
      <c r="BB800" s="9"/>
      <c r="BC800" s="9"/>
      <c r="BD800" s="9"/>
    </row>
    <row r="801" ht="15.75" customHeight="1">
      <c r="A801" s="9" t="s">
        <v>133</v>
      </c>
      <c r="B801" s="9" t="s">
        <v>81</v>
      </c>
      <c r="C801" s="9"/>
      <c r="D801" s="9"/>
      <c r="E801" s="9"/>
      <c r="F801" s="9"/>
      <c r="G801" s="9"/>
      <c r="H801" s="9"/>
      <c r="I801" s="9"/>
      <c r="J801" s="9"/>
      <c r="K801" s="9"/>
      <c r="L801" s="9"/>
      <c r="M801" s="9"/>
      <c r="N801" s="9"/>
      <c r="O801" s="9"/>
      <c r="P801" s="9"/>
      <c r="Q801" s="9"/>
      <c r="R801" s="9"/>
      <c r="S801" s="9" t="s">
        <v>7986</v>
      </c>
      <c r="T801" s="9"/>
      <c r="U801" s="9" t="s">
        <v>85</v>
      </c>
      <c r="V801" s="9" t="s">
        <v>7987</v>
      </c>
      <c r="W801" s="9" t="s">
        <v>87</v>
      </c>
      <c r="X801" s="9"/>
      <c r="Y801" s="9"/>
      <c r="Z801" s="9"/>
      <c r="AA801" s="9" t="s">
        <v>7988</v>
      </c>
      <c r="AB801" s="9"/>
      <c r="AC801" s="9"/>
      <c r="AD801" s="9" t="s">
        <v>7989</v>
      </c>
      <c r="AE801" s="9" t="s">
        <v>133</v>
      </c>
      <c r="AF801" s="9" t="s">
        <v>7990</v>
      </c>
      <c r="AG801" s="37"/>
      <c r="AH801" s="37"/>
      <c r="AI801" s="9" t="s">
        <v>97</v>
      </c>
      <c r="AJ801" s="9" t="s">
        <v>97</v>
      </c>
      <c r="AK801" s="9" t="s">
        <v>97</v>
      </c>
      <c r="AL801" s="9" t="s">
        <v>97</v>
      </c>
      <c r="AM801" s="9" t="s">
        <v>98</v>
      </c>
      <c r="AN801" s="9"/>
      <c r="AO801" s="9"/>
      <c r="AP801" s="9"/>
      <c r="AQ801" s="9"/>
      <c r="AR801" s="9"/>
      <c r="AS801" s="9"/>
      <c r="AT801" s="9"/>
      <c r="AU801" s="9"/>
      <c r="AV801" s="9"/>
      <c r="AW801" s="9"/>
      <c r="AX801" s="9"/>
      <c r="AY801" s="9"/>
      <c r="AZ801" s="9"/>
      <c r="BA801" s="9"/>
      <c r="BB801" s="9"/>
      <c r="BC801" s="9"/>
      <c r="BD801" s="9"/>
    </row>
    <row r="802" ht="15.75" customHeight="1">
      <c r="A802" s="9" t="s">
        <v>99</v>
      </c>
      <c r="B802" s="9" t="s">
        <v>81</v>
      </c>
      <c r="C802" s="9"/>
      <c r="D802" s="9"/>
      <c r="E802" s="9"/>
      <c r="F802" s="9"/>
      <c r="G802" s="9"/>
      <c r="H802" s="9"/>
      <c r="I802" s="9"/>
      <c r="J802" s="9"/>
      <c r="K802" s="9"/>
      <c r="L802" s="9"/>
      <c r="M802" s="9"/>
      <c r="N802" s="9"/>
      <c r="O802" s="9"/>
      <c r="P802" s="9"/>
      <c r="Q802" s="9"/>
      <c r="R802" s="9"/>
      <c r="S802" s="9" t="s">
        <v>7993</v>
      </c>
      <c r="T802" s="9"/>
      <c r="U802" s="9" t="s">
        <v>85</v>
      </c>
      <c r="V802" s="9" t="s">
        <v>7994</v>
      </c>
      <c r="W802" s="9" t="s">
        <v>87</v>
      </c>
      <c r="X802" s="9" t="s">
        <v>7995</v>
      </c>
      <c r="Y802" s="9" t="s">
        <v>7996</v>
      </c>
      <c r="Z802" s="9" t="s">
        <v>7997</v>
      </c>
      <c r="AA802" s="9" t="s">
        <v>7998</v>
      </c>
      <c r="AB802" s="9" t="s">
        <v>7999</v>
      </c>
      <c r="AC802" s="9"/>
      <c r="AD802" s="9" t="s">
        <v>840</v>
      </c>
      <c r="AE802" s="9" t="s">
        <v>99</v>
      </c>
      <c r="AF802" s="9" t="s">
        <v>841</v>
      </c>
      <c r="AG802" s="37"/>
      <c r="AH802" s="37"/>
      <c r="AI802" s="9" t="s">
        <v>97</v>
      </c>
      <c r="AJ802" s="9" t="s">
        <v>97</v>
      </c>
      <c r="AK802" s="9" t="s">
        <v>97</v>
      </c>
      <c r="AL802" s="9" t="s">
        <v>97</v>
      </c>
      <c r="AM802" s="9" t="s">
        <v>98</v>
      </c>
      <c r="AN802" s="9"/>
      <c r="AO802" s="9"/>
      <c r="AP802" s="9"/>
      <c r="AQ802" s="9"/>
      <c r="AR802" s="9"/>
      <c r="AS802" s="9"/>
      <c r="AT802" s="9"/>
      <c r="AU802" s="9"/>
      <c r="AV802" s="9"/>
      <c r="AW802" s="9"/>
      <c r="AX802" s="9"/>
      <c r="AY802" s="9"/>
      <c r="AZ802" s="9"/>
      <c r="BA802" s="9"/>
      <c r="BB802" s="9"/>
      <c r="BC802" s="9"/>
      <c r="BD802" s="9"/>
    </row>
    <row r="803" ht="15.75" customHeight="1">
      <c r="A803" s="9" t="s">
        <v>2424</v>
      </c>
      <c r="B803" s="9" t="s">
        <v>81</v>
      </c>
      <c r="C803" s="9"/>
      <c r="D803" s="9"/>
      <c r="E803" s="9"/>
      <c r="F803" s="9"/>
      <c r="G803" s="9"/>
      <c r="H803" s="9"/>
      <c r="I803" s="9"/>
      <c r="J803" s="9"/>
      <c r="K803" s="9"/>
      <c r="L803" s="9"/>
      <c r="M803" s="9"/>
      <c r="N803" s="9"/>
      <c r="O803" s="9"/>
      <c r="P803" s="9"/>
      <c r="Q803" s="9"/>
      <c r="R803" s="9"/>
      <c r="S803" s="9" t="s">
        <v>8002</v>
      </c>
      <c r="T803" s="9"/>
      <c r="U803" s="9" t="s">
        <v>85</v>
      </c>
      <c r="V803" s="9" t="s">
        <v>8003</v>
      </c>
      <c r="W803" s="9" t="s">
        <v>87</v>
      </c>
      <c r="X803" s="9" t="s">
        <v>8004</v>
      </c>
      <c r="Y803" s="9"/>
      <c r="Z803" s="9" t="s">
        <v>8005</v>
      </c>
      <c r="AA803" s="9" t="s">
        <v>8006</v>
      </c>
      <c r="AB803" s="9"/>
      <c r="AC803" s="9"/>
      <c r="AD803" s="9" t="s">
        <v>2432</v>
      </c>
      <c r="AE803" s="9" t="s">
        <v>2424</v>
      </c>
      <c r="AF803" s="9" t="s">
        <v>8007</v>
      </c>
      <c r="AG803" s="37"/>
      <c r="AH803" s="37"/>
      <c r="AI803" s="9" t="s">
        <v>97</v>
      </c>
      <c r="AJ803" s="9" t="s">
        <v>97</v>
      </c>
      <c r="AK803" s="9" t="s">
        <v>97</v>
      </c>
      <c r="AL803" s="9" t="s">
        <v>97</v>
      </c>
      <c r="AM803" s="9" t="s">
        <v>98</v>
      </c>
      <c r="AN803" s="9"/>
      <c r="AO803" s="9"/>
      <c r="AP803" s="9"/>
      <c r="AQ803" s="9"/>
      <c r="AR803" s="9"/>
      <c r="AS803" s="9"/>
      <c r="AT803" s="9"/>
      <c r="AU803" s="9"/>
      <c r="AV803" s="9"/>
      <c r="AW803" s="9"/>
      <c r="AX803" s="9"/>
      <c r="AY803" s="9"/>
      <c r="AZ803" s="9"/>
      <c r="BA803" s="9"/>
      <c r="BB803" s="9"/>
      <c r="BC803" s="9"/>
      <c r="BD803" s="9"/>
    </row>
    <row r="804" ht="15.75" customHeight="1">
      <c r="A804" s="9" t="s">
        <v>111</v>
      </c>
      <c r="B804" s="9" t="s">
        <v>81</v>
      </c>
      <c r="C804" s="9"/>
      <c r="D804" s="9"/>
      <c r="E804" s="9"/>
      <c r="F804" s="9"/>
      <c r="G804" s="9"/>
      <c r="H804" s="9"/>
      <c r="I804" s="9"/>
      <c r="J804" s="9"/>
      <c r="K804" s="9"/>
      <c r="L804" s="9"/>
      <c r="M804" s="9"/>
      <c r="N804" s="9"/>
      <c r="O804" s="9"/>
      <c r="P804" s="9"/>
      <c r="Q804" s="9"/>
      <c r="R804" s="9"/>
      <c r="S804" s="9" t="s">
        <v>8008</v>
      </c>
      <c r="T804" s="9"/>
      <c r="U804" s="9" t="s">
        <v>85</v>
      </c>
      <c r="V804" s="9" t="s">
        <v>8009</v>
      </c>
      <c r="W804" s="9" t="s">
        <v>87</v>
      </c>
      <c r="X804" s="9"/>
      <c r="Y804" s="9" t="s">
        <v>8010</v>
      </c>
      <c r="Z804" s="9"/>
      <c r="AA804" s="9" t="s">
        <v>8011</v>
      </c>
      <c r="AB804" s="9"/>
      <c r="AC804" s="9"/>
      <c r="AD804" s="9" t="s">
        <v>8013</v>
      </c>
      <c r="AE804" s="9" t="s">
        <v>111</v>
      </c>
      <c r="AF804" s="9" t="s">
        <v>8014</v>
      </c>
      <c r="AG804" s="37"/>
      <c r="AH804" s="37"/>
      <c r="AI804" s="9" t="s">
        <v>97</v>
      </c>
      <c r="AJ804" s="9" t="s">
        <v>97</v>
      </c>
      <c r="AK804" s="9" t="s">
        <v>97</v>
      </c>
      <c r="AL804" s="9" t="s">
        <v>97</v>
      </c>
      <c r="AM804" s="9" t="s">
        <v>98</v>
      </c>
      <c r="AN804" s="9"/>
      <c r="AO804" s="9"/>
      <c r="AP804" s="9"/>
      <c r="AQ804" s="9"/>
      <c r="AR804" s="9"/>
      <c r="AS804" s="9"/>
      <c r="AT804" s="9"/>
      <c r="AU804" s="9"/>
      <c r="AV804" s="9"/>
      <c r="AW804" s="9"/>
      <c r="AX804" s="9"/>
      <c r="AY804" s="9"/>
      <c r="AZ804" s="9"/>
      <c r="BA804" s="9"/>
      <c r="BB804" s="9"/>
      <c r="BC804" s="9"/>
      <c r="BD804" s="9"/>
    </row>
    <row r="805" ht="15.75" customHeight="1">
      <c r="A805" s="9" t="s">
        <v>111</v>
      </c>
      <c r="B805" s="9" t="s">
        <v>81</v>
      </c>
      <c r="C805" s="9"/>
      <c r="D805" s="9"/>
      <c r="E805" s="9"/>
      <c r="F805" s="9"/>
      <c r="G805" s="9"/>
      <c r="H805" s="9"/>
      <c r="I805" s="9"/>
      <c r="J805" s="9"/>
      <c r="K805" s="9"/>
      <c r="L805" s="9"/>
      <c r="M805" s="9"/>
      <c r="N805" s="9"/>
      <c r="O805" s="9"/>
      <c r="P805" s="9"/>
      <c r="Q805" s="9"/>
      <c r="R805" s="9"/>
      <c r="S805" s="9" t="s">
        <v>8016</v>
      </c>
      <c r="T805" s="9"/>
      <c r="U805" s="9" t="s">
        <v>115</v>
      </c>
      <c r="V805" s="9" t="s">
        <v>8017</v>
      </c>
      <c r="W805" s="9" t="s">
        <v>87</v>
      </c>
      <c r="X805" s="9" t="s">
        <v>8018</v>
      </c>
      <c r="Y805" s="9" t="s">
        <v>8019</v>
      </c>
      <c r="Z805" s="9" t="s">
        <v>8020</v>
      </c>
      <c r="AA805" s="9" t="s">
        <v>8021</v>
      </c>
      <c r="AB805" s="9" t="s">
        <v>8022</v>
      </c>
      <c r="AC805" s="9"/>
      <c r="AD805" s="9" t="s">
        <v>2406</v>
      </c>
      <c r="AE805" s="9" t="s">
        <v>111</v>
      </c>
      <c r="AF805" s="9" t="s">
        <v>5151</v>
      </c>
      <c r="AG805" s="37"/>
      <c r="AH805" s="37"/>
      <c r="AI805" s="9" t="s">
        <v>317</v>
      </c>
      <c r="AJ805" s="9" t="s">
        <v>453</v>
      </c>
      <c r="AK805" s="9" t="s">
        <v>146</v>
      </c>
      <c r="AL805" s="9" t="s">
        <v>97</v>
      </c>
      <c r="AM805" s="9" t="s">
        <v>98</v>
      </c>
      <c r="AN805" s="9"/>
      <c r="AO805" s="9"/>
      <c r="AP805" s="9"/>
      <c r="AQ805" s="9"/>
      <c r="AR805" s="9"/>
      <c r="AS805" s="9"/>
      <c r="AT805" s="9"/>
      <c r="AU805" s="9"/>
      <c r="AV805" s="9"/>
      <c r="AW805" s="9"/>
      <c r="AX805" s="9"/>
      <c r="AY805" s="9"/>
      <c r="AZ805" s="9"/>
      <c r="BA805" s="9"/>
      <c r="BB805" s="9"/>
      <c r="BC805" s="9"/>
      <c r="BD805" s="9"/>
    </row>
    <row r="806" ht="15.75" customHeight="1">
      <c r="A806" s="9" t="s">
        <v>111</v>
      </c>
      <c r="B806" s="9" t="s">
        <v>81</v>
      </c>
      <c r="C806" s="9"/>
      <c r="D806" s="9"/>
      <c r="E806" s="9"/>
      <c r="F806" s="9"/>
      <c r="G806" s="9"/>
      <c r="H806" s="9"/>
      <c r="I806" s="9"/>
      <c r="J806" s="9"/>
      <c r="K806" s="9"/>
      <c r="L806" s="9"/>
      <c r="M806" s="9"/>
      <c r="N806" s="9"/>
      <c r="O806" s="9"/>
      <c r="P806" s="9"/>
      <c r="Q806" s="9"/>
      <c r="R806" s="9"/>
      <c r="S806" s="9" t="s">
        <v>2400</v>
      </c>
      <c r="T806" s="9"/>
      <c r="U806" s="9" t="s">
        <v>85</v>
      </c>
      <c r="V806" s="9" t="s">
        <v>2401</v>
      </c>
      <c r="W806" s="9" t="s">
        <v>87</v>
      </c>
      <c r="X806" s="9" t="s">
        <v>2402</v>
      </c>
      <c r="Y806" s="9"/>
      <c r="Z806" s="9" t="s">
        <v>2403</v>
      </c>
      <c r="AA806" s="9" t="s">
        <v>2404</v>
      </c>
      <c r="AB806" s="9" t="s">
        <v>2405</v>
      </c>
      <c r="AC806" s="9"/>
      <c r="AD806" s="9" t="s">
        <v>2406</v>
      </c>
      <c r="AE806" s="9" t="s">
        <v>111</v>
      </c>
      <c r="AF806" s="9" t="s">
        <v>2407</v>
      </c>
      <c r="AG806" s="37"/>
      <c r="AH806" s="37"/>
      <c r="AI806" s="9" t="s">
        <v>97</v>
      </c>
      <c r="AJ806" s="9" t="s">
        <v>97</v>
      </c>
      <c r="AK806" s="9" t="s">
        <v>97</v>
      </c>
      <c r="AL806" s="9" t="s">
        <v>97</v>
      </c>
      <c r="AM806" s="9" t="s">
        <v>98</v>
      </c>
      <c r="AN806" s="9"/>
      <c r="AO806" s="9"/>
      <c r="AP806" s="9"/>
      <c r="AQ806" s="9"/>
      <c r="AR806" s="9"/>
      <c r="AS806" s="9"/>
      <c r="AT806" s="9"/>
      <c r="AU806" s="9"/>
      <c r="AV806" s="9"/>
      <c r="AW806" s="9"/>
      <c r="AX806" s="9"/>
      <c r="AY806" s="9"/>
      <c r="AZ806" s="9"/>
      <c r="BA806" s="9"/>
      <c r="BB806" s="9"/>
      <c r="BC806" s="9"/>
      <c r="BD806" s="9"/>
    </row>
    <row r="807" ht="15.75" customHeight="1">
      <c r="A807" s="9" t="s">
        <v>271</v>
      </c>
      <c r="B807" s="9" t="s">
        <v>81</v>
      </c>
      <c r="C807" s="9"/>
      <c r="D807" s="9"/>
      <c r="E807" s="9" t="s">
        <v>82</v>
      </c>
      <c r="F807" s="9"/>
      <c r="G807" s="9"/>
      <c r="H807" s="9"/>
      <c r="I807" s="9"/>
      <c r="J807" s="9"/>
      <c r="K807" s="9"/>
      <c r="L807" s="9"/>
      <c r="M807" s="9"/>
      <c r="N807" s="9"/>
      <c r="O807" s="9"/>
      <c r="P807" s="9"/>
      <c r="Q807" s="9"/>
      <c r="R807" s="9"/>
      <c r="S807" s="9" t="s">
        <v>8030</v>
      </c>
      <c r="T807" s="9"/>
      <c r="U807" s="9" t="s">
        <v>85</v>
      </c>
      <c r="V807" s="9" t="s">
        <v>8031</v>
      </c>
      <c r="W807" s="9" t="s">
        <v>87</v>
      </c>
      <c r="X807" s="9" t="s">
        <v>8032</v>
      </c>
      <c r="Y807" s="9" t="s">
        <v>8033</v>
      </c>
      <c r="Z807" s="9" t="s">
        <v>8034</v>
      </c>
      <c r="AA807" s="9" t="s">
        <v>8035</v>
      </c>
      <c r="AB807" s="9"/>
      <c r="AC807" s="9"/>
      <c r="AD807" s="9" t="s">
        <v>6166</v>
      </c>
      <c r="AE807" s="9" t="s">
        <v>271</v>
      </c>
      <c r="AF807" s="9" t="s">
        <v>6167</v>
      </c>
      <c r="AG807" s="37"/>
      <c r="AH807" s="37"/>
      <c r="AI807" s="9" t="s">
        <v>206</v>
      </c>
      <c r="AJ807" s="9" t="s">
        <v>126</v>
      </c>
      <c r="AK807" s="9" t="s">
        <v>454</v>
      </c>
      <c r="AL807" s="9" t="s">
        <v>97</v>
      </c>
      <c r="AM807" s="9" t="s">
        <v>98</v>
      </c>
      <c r="AN807" s="9"/>
      <c r="AO807" s="9"/>
      <c r="AP807" s="9"/>
      <c r="AQ807" s="9"/>
      <c r="AR807" s="9"/>
      <c r="AS807" s="9"/>
      <c r="AT807" s="9"/>
      <c r="AU807" s="9"/>
      <c r="AV807" s="9"/>
      <c r="AW807" s="9"/>
      <c r="AX807" s="9"/>
      <c r="AY807" s="9"/>
      <c r="AZ807" s="9"/>
      <c r="BA807" s="9"/>
      <c r="BB807" s="9"/>
      <c r="BC807" s="9"/>
      <c r="BD807" s="9"/>
    </row>
    <row r="808" ht="15.75" customHeight="1">
      <c r="A808" s="9" t="s">
        <v>217</v>
      </c>
      <c r="B808" s="9" t="s">
        <v>81</v>
      </c>
      <c r="C808" s="9"/>
      <c r="D808" s="9"/>
      <c r="E808" s="9" t="s">
        <v>82</v>
      </c>
      <c r="F808" s="9"/>
      <c r="G808" s="9"/>
      <c r="H808" s="9"/>
      <c r="I808" s="9"/>
      <c r="J808" s="9"/>
      <c r="K808" s="9"/>
      <c r="L808" s="9"/>
      <c r="M808" s="9"/>
      <c r="N808" s="9"/>
      <c r="O808" s="9"/>
      <c r="P808" s="9"/>
      <c r="Q808" s="9"/>
      <c r="R808" s="9" t="s">
        <v>147</v>
      </c>
      <c r="S808" s="9" t="s">
        <v>1580</v>
      </c>
      <c r="T808" s="9"/>
      <c r="U808" s="9" t="s">
        <v>85</v>
      </c>
      <c r="V808" s="9" t="s">
        <v>8037</v>
      </c>
      <c r="W808" s="9" t="s">
        <v>87</v>
      </c>
      <c r="X808" s="9" t="s">
        <v>1587</v>
      </c>
      <c r="Y808" s="9" t="s">
        <v>8038</v>
      </c>
      <c r="Z808" s="9" t="s">
        <v>1589</v>
      </c>
      <c r="AA808" s="9" t="s">
        <v>1590</v>
      </c>
      <c r="AB808" s="9"/>
      <c r="AC808" s="9"/>
      <c r="AD808" s="9" t="s">
        <v>659</v>
      </c>
      <c r="AE808" s="9" t="s">
        <v>217</v>
      </c>
      <c r="AF808" s="9" t="s">
        <v>1591</v>
      </c>
      <c r="AG808" s="37"/>
      <c r="AH808" s="37"/>
      <c r="AI808" s="9" t="s">
        <v>97</v>
      </c>
      <c r="AJ808" s="9" t="s">
        <v>97</v>
      </c>
      <c r="AK808" s="9" t="s">
        <v>97</v>
      </c>
      <c r="AL808" s="9" t="s">
        <v>97</v>
      </c>
      <c r="AM808" s="9" t="s">
        <v>98</v>
      </c>
      <c r="AN808" s="9"/>
      <c r="AO808" s="9"/>
      <c r="AP808" s="9"/>
      <c r="AQ808" s="9"/>
      <c r="AR808" s="9"/>
      <c r="AS808" s="9"/>
      <c r="AT808" s="9"/>
      <c r="AU808" s="9"/>
      <c r="AV808" s="9"/>
      <c r="AW808" s="9"/>
      <c r="AX808" s="9"/>
      <c r="AY808" s="9"/>
      <c r="AZ808" s="9"/>
      <c r="BA808" s="9"/>
      <c r="BB808" s="9"/>
      <c r="BC808" s="9"/>
      <c r="BD808" s="9"/>
    </row>
    <row r="809" ht="15.75" customHeight="1">
      <c r="A809" s="9" t="s">
        <v>704</v>
      </c>
      <c r="B809" s="9" t="s">
        <v>81</v>
      </c>
      <c r="C809" s="9"/>
      <c r="D809" s="9"/>
      <c r="E809" s="9" t="s">
        <v>82</v>
      </c>
      <c r="F809" s="9"/>
      <c r="G809" s="9"/>
      <c r="H809" s="9"/>
      <c r="I809" s="9"/>
      <c r="J809" s="9"/>
      <c r="K809" s="9"/>
      <c r="L809" s="9"/>
      <c r="M809" s="9"/>
      <c r="N809" s="9"/>
      <c r="O809" s="9"/>
      <c r="P809" s="9"/>
      <c r="Q809" s="9"/>
      <c r="R809" s="9"/>
      <c r="S809" s="9" t="s">
        <v>8041</v>
      </c>
      <c r="T809" s="9"/>
      <c r="U809" s="9" t="s">
        <v>85</v>
      </c>
      <c r="V809" s="9" t="s">
        <v>8042</v>
      </c>
      <c r="W809" s="9" t="s">
        <v>87</v>
      </c>
      <c r="X809" s="9" t="s">
        <v>8043</v>
      </c>
      <c r="Y809" s="9" t="s">
        <v>8044</v>
      </c>
      <c r="Z809" s="9" t="s">
        <v>8045</v>
      </c>
      <c r="AA809" s="9" t="s">
        <v>8046</v>
      </c>
      <c r="AB809" s="9" t="s">
        <v>187</v>
      </c>
      <c r="AC809" s="9" t="s">
        <v>8047</v>
      </c>
      <c r="AD809" s="9" t="s">
        <v>712</v>
      </c>
      <c r="AE809" s="9" t="s">
        <v>704</v>
      </c>
      <c r="AF809" s="9" t="s">
        <v>713</v>
      </c>
      <c r="AG809" s="37"/>
      <c r="AH809" s="37"/>
      <c r="AI809" s="9" t="s">
        <v>97</v>
      </c>
      <c r="AJ809" s="9" t="s">
        <v>97</v>
      </c>
      <c r="AK809" s="9" t="s">
        <v>97</v>
      </c>
      <c r="AL809" s="9" t="s">
        <v>97</v>
      </c>
      <c r="AM809" s="9" t="s">
        <v>98</v>
      </c>
      <c r="AN809" s="9"/>
      <c r="AO809" s="9"/>
      <c r="AP809" s="9"/>
      <c r="AQ809" s="9"/>
      <c r="AR809" s="9"/>
      <c r="AS809" s="9"/>
      <c r="AT809" s="9"/>
      <c r="AU809" s="9"/>
      <c r="AV809" s="9"/>
      <c r="AW809" s="9"/>
      <c r="AX809" s="9"/>
      <c r="AY809" s="9"/>
      <c r="AZ809" s="9"/>
      <c r="BA809" s="9"/>
      <c r="BB809" s="9"/>
      <c r="BC809" s="9"/>
      <c r="BD809" s="9"/>
    </row>
    <row r="810" ht="15.75" customHeight="1">
      <c r="A810" s="9" t="s">
        <v>261</v>
      </c>
      <c r="B810" s="9" t="s">
        <v>81</v>
      </c>
      <c r="C810" s="9"/>
      <c r="D810" s="9"/>
      <c r="E810" s="9" t="s">
        <v>82</v>
      </c>
      <c r="F810" s="9"/>
      <c r="G810" s="9"/>
      <c r="H810" s="9"/>
      <c r="I810" s="9"/>
      <c r="J810" s="9"/>
      <c r="K810" s="9"/>
      <c r="L810" s="9"/>
      <c r="M810" s="9"/>
      <c r="N810" s="9"/>
      <c r="O810" s="9"/>
      <c r="P810" s="9"/>
      <c r="Q810" s="9"/>
      <c r="R810" s="9"/>
      <c r="S810" s="9" t="s">
        <v>8050</v>
      </c>
      <c r="T810" s="9"/>
      <c r="U810" s="9" t="s">
        <v>85</v>
      </c>
      <c r="V810" s="9" t="s">
        <v>8051</v>
      </c>
      <c r="W810" s="9" t="s">
        <v>87</v>
      </c>
      <c r="X810" s="9" t="s">
        <v>8052</v>
      </c>
      <c r="Y810" s="9" t="s">
        <v>8053</v>
      </c>
      <c r="Z810" s="9" t="s">
        <v>8054</v>
      </c>
      <c r="AA810" s="9" t="s">
        <v>8055</v>
      </c>
      <c r="AB810" s="9" t="s">
        <v>8056</v>
      </c>
      <c r="AC810" s="9"/>
      <c r="AD810" s="9" t="s">
        <v>269</v>
      </c>
      <c r="AE810" s="9" t="s">
        <v>261</v>
      </c>
      <c r="AF810" s="9" t="s">
        <v>8057</v>
      </c>
      <c r="AG810" s="37"/>
      <c r="AH810" s="37"/>
      <c r="AI810" s="9" t="s">
        <v>396</v>
      </c>
      <c r="AJ810" s="9" t="s">
        <v>97</v>
      </c>
      <c r="AK810" s="9" t="s">
        <v>97</v>
      </c>
      <c r="AL810" s="9" t="s">
        <v>97</v>
      </c>
      <c r="AM810" s="9" t="s">
        <v>98</v>
      </c>
      <c r="AN810" s="9"/>
      <c r="AO810" s="9"/>
      <c r="AP810" s="9"/>
      <c r="AQ810" s="9"/>
      <c r="AR810" s="9"/>
      <c r="AS810" s="9"/>
      <c r="AT810" s="9"/>
      <c r="AU810" s="9"/>
      <c r="AV810" s="9"/>
      <c r="AW810" s="9"/>
      <c r="AX810" s="9"/>
      <c r="AY810" s="9"/>
      <c r="AZ810" s="9"/>
      <c r="BA810" s="9"/>
      <c r="BB810" s="9"/>
      <c r="BC810" s="9"/>
      <c r="BD810" s="9"/>
    </row>
    <row r="811" ht="15.75" customHeight="1">
      <c r="A811" s="9" t="s">
        <v>560</v>
      </c>
      <c r="B811" s="9" t="s">
        <v>81</v>
      </c>
      <c r="C811" s="9"/>
      <c r="D811" s="9"/>
      <c r="E811" s="9" t="s">
        <v>82</v>
      </c>
      <c r="F811" s="9"/>
      <c r="G811" s="9"/>
      <c r="H811" s="9"/>
      <c r="I811" s="9"/>
      <c r="J811" s="9"/>
      <c r="K811" s="9"/>
      <c r="L811" s="9"/>
      <c r="M811" s="9"/>
      <c r="N811" s="9"/>
      <c r="O811" s="9"/>
      <c r="P811" s="9"/>
      <c r="Q811" s="9"/>
      <c r="R811" s="9"/>
      <c r="S811" s="9" t="s">
        <v>8062</v>
      </c>
      <c r="T811" s="9"/>
      <c r="U811" s="9" t="s">
        <v>85</v>
      </c>
      <c r="V811" s="9" t="s">
        <v>8063</v>
      </c>
      <c r="W811" s="9" t="s">
        <v>87</v>
      </c>
      <c r="X811" s="9" t="s">
        <v>8064</v>
      </c>
      <c r="Y811" s="9" t="s">
        <v>8065</v>
      </c>
      <c r="Z811" s="9" t="s">
        <v>8066</v>
      </c>
      <c r="AA811" s="9" t="s">
        <v>7757</v>
      </c>
      <c r="AB811" s="9"/>
      <c r="AC811" s="9"/>
      <c r="AD811" s="9" t="s">
        <v>4807</v>
      </c>
      <c r="AE811" s="9" t="s">
        <v>560</v>
      </c>
      <c r="AF811" s="9" t="s">
        <v>8067</v>
      </c>
      <c r="AG811" s="37"/>
      <c r="AH811" s="37"/>
      <c r="AI811" s="9" t="s">
        <v>539</v>
      </c>
      <c r="AJ811" s="9" t="s">
        <v>8068</v>
      </c>
      <c r="AK811" s="9" t="s">
        <v>2378</v>
      </c>
      <c r="AL811" s="9" t="s">
        <v>880</v>
      </c>
      <c r="AM811" s="9" t="s">
        <v>98</v>
      </c>
      <c r="AN811" s="9"/>
      <c r="AO811" s="9"/>
      <c r="AP811" s="9"/>
      <c r="AQ811" s="9"/>
      <c r="AR811" s="9"/>
      <c r="AS811" s="9"/>
      <c r="AT811" s="9"/>
      <c r="AU811" s="9"/>
      <c r="AV811" s="9"/>
      <c r="AW811" s="9"/>
      <c r="AX811" s="9"/>
      <c r="AY811" s="9"/>
      <c r="AZ811" s="9"/>
      <c r="BA811" s="9"/>
      <c r="BB811" s="9"/>
      <c r="BC811" s="9"/>
      <c r="BD811" s="9"/>
    </row>
    <row r="812" ht="15.75" customHeight="1">
      <c r="A812" s="9" t="s">
        <v>261</v>
      </c>
      <c r="B812" s="9" t="s">
        <v>81</v>
      </c>
      <c r="C812" s="9"/>
      <c r="D812" s="9"/>
      <c r="E812" s="9"/>
      <c r="F812" s="9"/>
      <c r="G812" s="9"/>
      <c r="H812" s="9"/>
      <c r="I812" s="9"/>
      <c r="J812" s="9"/>
      <c r="K812" s="9"/>
      <c r="L812" s="9"/>
      <c r="M812" s="9"/>
      <c r="N812" s="9"/>
      <c r="O812" s="9"/>
      <c r="P812" s="9"/>
      <c r="Q812" s="9"/>
      <c r="R812" s="9"/>
      <c r="S812" s="9" t="s">
        <v>8070</v>
      </c>
      <c r="T812" s="9"/>
      <c r="U812" s="9" t="s">
        <v>85</v>
      </c>
      <c r="V812" s="9" t="s">
        <v>8071</v>
      </c>
      <c r="W812" s="9" t="s">
        <v>87</v>
      </c>
      <c r="X812" s="9" t="s">
        <v>8072</v>
      </c>
      <c r="Y812" s="9" t="s">
        <v>8073</v>
      </c>
      <c r="Z812" s="9" t="s">
        <v>8074</v>
      </c>
      <c r="AA812" s="9" t="s">
        <v>8076</v>
      </c>
      <c r="AB812" s="9"/>
      <c r="AC812" s="9"/>
      <c r="AD812" s="9" t="s">
        <v>8077</v>
      </c>
      <c r="AE812" s="9" t="s">
        <v>261</v>
      </c>
      <c r="AF812" s="9" t="s">
        <v>8079</v>
      </c>
      <c r="AG812" s="37"/>
      <c r="AH812" s="37"/>
      <c r="AI812" s="9" t="s">
        <v>97</v>
      </c>
      <c r="AJ812" s="9" t="s">
        <v>97</v>
      </c>
      <c r="AK812" s="9" t="s">
        <v>97</v>
      </c>
      <c r="AL812" s="9" t="s">
        <v>97</v>
      </c>
      <c r="AM812" s="9" t="s">
        <v>98</v>
      </c>
      <c r="AN812" s="9"/>
      <c r="AO812" s="9"/>
      <c r="AP812" s="9"/>
      <c r="AQ812" s="9"/>
      <c r="AR812" s="9"/>
      <c r="AS812" s="9"/>
      <c r="AT812" s="9"/>
      <c r="AU812" s="9"/>
      <c r="AV812" s="9"/>
      <c r="AW812" s="9"/>
      <c r="AX812" s="9"/>
      <c r="AY812" s="9"/>
      <c r="AZ812" s="9"/>
      <c r="BA812" s="9"/>
      <c r="BB812" s="9"/>
      <c r="BC812" s="9"/>
      <c r="BD812" s="9"/>
    </row>
    <row r="813" ht="15.75" customHeight="1">
      <c r="A813" s="9" t="s">
        <v>261</v>
      </c>
      <c r="B813" s="9" t="s">
        <v>81</v>
      </c>
      <c r="C813" s="9"/>
      <c r="D813" s="9"/>
      <c r="E813" s="9"/>
      <c r="F813" s="9"/>
      <c r="G813" s="9"/>
      <c r="H813" s="9"/>
      <c r="I813" s="9"/>
      <c r="J813" s="9"/>
      <c r="K813" s="9"/>
      <c r="L813" s="9"/>
      <c r="M813" s="9"/>
      <c r="N813" s="9"/>
      <c r="O813" s="9"/>
      <c r="P813" s="9"/>
      <c r="Q813" s="9"/>
      <c r="R813" s="9"/>
      <c r="S813" s="9" t="s">
        <v>8080</v>
      </c>
      <c r="T813" s="9"/>
      <c r="U813" s="9" t="s">
        <v>115</v>
      </c>
      <c r="V813" s="9" t="s">
        <v>8081</v>
      </c>
      <c r="W813" s="9" t="s">
        <v>87</v>
      </c>
      <c r="X813" s="9" t="s">
        <v>8082</v>
      </c>
      <c r="Y813" s="9" t="s">
        <v>8083</v>
      </c>
      <c r="Z813" s="9" t="s">
        <v>8084</v>
      </c>
      <c r="AA813" s="9" t="s">
        <v>8085</v>
      </c>
      <c r="AB813" s="9"/>
      <c r="AC813" s="9"/>
      <c r="AD813" s="9" t="s">
        <v>557</v>
      </c>
      <c r="AE813" s="9" t="s">
        <v>261</v>
      </c>
      <c r="AF813" s="9" t="s">
        <v>558</v>
      </c>
      <c r="AG813" s="37"/>
      <c r="AH813" s="37"/>
      <c r="AI813" s="9" t="s">
        <v>97</v>
      </c>
      <c r="AJ813" s="9" t="s">
        <v>97</v>
      </c>
      <c r="AK813" s="9" t="s">
        <v>97</v>
      </c>
      <c r="AL813" s="9" t="s">
        <v>97</v>
      </c>
      <c r="AM813" s="9" t="s">
        <v>98</v>
      </c>
      <c r="AN813" s="9"/>
      <c r="AO813" s="9"/>
      <c r="AP813" s="9"/>
      <c r="AQ813" s="9"/>
      <c r="AR813" s="9"/>
      <c r="AS813" s="9"/>
      <c r="AT813" s="9"/>
      <c r="AU813" s="9"/>
      <c r="AV813" s="9"/>
      <c r="AW813" s="9"/>
      <c r="AX813" s="9"/>
      <c r="AY813" s="9"/>
      <c r="AZ813" s="9"/>
      <c r="BA813" s="9"/>
      <c r="BB813" s="9"/>
      <c r="BC813" s="9"/>
      <c r="BD813" s="9"/>
    </row>
    <row r="814" ht="15.75" customHeight="1">
      <c r="A814" s="9" t="s">
        <v>1461</v>
      </c>
      <c r="B814" s="9" t="s">
        <v>81</v>
      </c>
      <c r="C814" s="9"/>
      <c r="D814" s="9"/>
      <c r="E814" s="9"/>
      <c r="F814" s="9"/>
      <c r="G814" s="9"/>
      <c r="H814" s="9"/>
      <c r="I814" s="9"/>
      <c r="J814" s="9"/>
      <c r="K814" s="9"/>
      <c r="L814" s="9"/>
      <c r="M814" s="9"/>
      <c r="N814" s="9"/>
      <c r="O814" s="9"/>
      <c r="P814" s="9"/>
      <c r="Q814" s="9"/>
      <c r="R814" s="9"/>
      <c r="S814" s="9" t="s">
        <v>1467</v>
      </c>
      <c r="T814" s="9"/>
      <c r="U814" s="9" t="s">
        <v>85</v>
      </c>
      <c r="V814" s="9" t="s">
        <v>8088</v>
      </c>
      <c r="W814" s="9" t="s">
        <v>87</v>
      </c>
      <c r="X814" s="9" t="s">
        <v>1477</v>
      </c>
      <c r="Y814" s="9" t="s">
        <v>8089</v>
      </c>
      <c r="Z814" s="9" t="s">
        <v>1478</v>
      </c>
      <c r="AA814" s="9" t="s">
        <v>8090</v>
      </c>
      <c r="AB814" s="9"/>
      <c r="AC814" s="9"/>
      <c r="AD814" s="9" t="s">
        <v>1480</v>
      </c>
      <c r="AE814" s="9" t="s">
        <v>1461</v>
      </c>
      <c r="AF814" s="9" t="s">
        <v>8091</v>
      </c>
      <c r="AG814" s="37"/>
      <c r="AH814" s="37"/>
      <c r="AI814" s="9" t="s">
        <v>97</v>
      </c>
      <c r="AJ814" s="9" t="s">
        <v>97</v>
      </c>
      <c r="AK814" s="9" t="s">
        <v>97</v>
      </c>
      <c r="AL814" s="9" t="s">
        <v>97</v>
      </c>
      <c r="AM814" s="9" t="s">
        <v>98</v>
      </c>
      <c r="AN814" s="9"/>
      <c r="AO814" s="9"/>
      <c r="AP814" s="9"/>
      <c r="AQ814" s="9"/>
      <c r="AR814" s="9"/>
      <c r="AS814" s="9"/>
      <c r="AT814" s="9"/>
      <c r="AU814" s="9"/>
      <c r="AV814" s="9"/>
      <c r="AW814" s="9"/>
      <c r="AX814" s="9"/>
      <c r="AY814" s="9"/>
      <c r="AZ814" s="9"/>
      <c r="BA814" s="9"/>
      <c r="BB814" s="9"/>
      <c r="BC814" s="9"/>
      <c r="BD814" s="9"/>
    </row>
    <row r="815" ht="15.75" customHeight="1">
      <c r="A815" s="9" t="s">
        <v>938</v>
      </c>
      <c r="B815" s="9" t="s">
        <v>81</v>
      </c>
      <c r="C815" s="9"/>
      <c r="D815" s="9"/>
      <c r="E815" s="9" t="s">
        <v>82</v>
      </c>
      <c r="F815" s="9"/>
      <c r="G815" s="9"/>
      <c r="H815" s="9"/>
      <c r="I815" s="9"/>
      <c r="J815" s="9"/>
      <c r="K815" s="9"/>
      <c r="L815" s="9"/>
      <c r="M815" s="9"/>
      <c r="N815" s="9"/>
      <c r="O815" s="9"/>
      <c r="P815" s="9"/>
      <c r="Q815" s="9"/>
      <c r="R815" s="9"/>
      <c r="S815" s="9" t="s">
        <v>8095</v>
      </c>
      <c r="T815" s="9"/>
      <c r="U815" s="9" t="s">
        <v>85</v>
      </c>
      <c r="V815" s="9" t="s">
        <v>8096</v>
      </c>
      <c r="W815" s="9" t="s">
        <v>87</v>
      </c>
      <c r="X815" s="9" t="s">
        <v>8097</v>
      </c>
      <c r="Y815" s="9" t="s">
        <v>8098</v>
      </c>
      <c r="Z815" s="9" t="s">
        <v>8099</v>
      </c>
      <c r="AA815" s="9" t="s">
        <v>8101</v>
      </c>
      <c r="AB815" s="9"/>
      <c r="AC815" s="9"/>
      <c r="AD815" s="9" t="s">
        <v>947</v>
      </c>
      <c r="AE815" s="9" t="s">
        <v>938</v>
      </c>
      <c r="AF815" s="9" t="s">
        <v>8102</v>
      </c>
      <c r="AG815" s="37"/>
      <c r="AH815" s="37"/>
      <c r="AI815" s="9" t="s">
        <v>477</v>
      </c>
      <c r="AJ815" s="9" t="s">
        <v>396</v>
      </c>
      <c r="AK815" s="9" t="s">
        <v>251</v>
      </c>
      <c r="AL815" s="9" t="s">
        <v>229</v>
      </c>
      <c r="AM815" s="9" t="s">
        <v>98</v>
      </c>
      <c r="AN815" s="9"/>
      <c r="AO815" s="9"/>
      <c r="AP815" s="9"/>
      <c r="AQ815" s="9"/>
      <c r="AR815" s="9"/>
      <c r="AS815" s="9"/>
      <c r="AT815" s="9"/>
      <c r="AU815" s="9"/>
      <c r="AV815" s="9"/>
      <c r="AW815" s="9"/>
      <c r="AX815" s="9"/>
      <c r="AY815" s="9"/>
      <c r="AZ815" s="9"/>
      <c r="BA815" s="9"/>
      <c r="BB815" s="9"/>
      <c r="BC815" s="9"/>
      <c r="BD815" s="9"/>
    </row>
    <row r="816" ht="15.75" customHeight="1">
      <c r="A816" s="9" t="s">
        <v>271</v>
      </c>
      <c r="B816" s="9" t="s">
        <v>81</v>
      </c>
      <c r="C816" s="9"/>
      <c r="D816" s="9"/>
      <c r="E816" s="9" t="s">
        <v>82</v>
      </c>
      <c r="F816" s="9" t="s">
        <v>169</v>
      </c>
      <c r="G816" s="9"/>
      <c r="H816" s="9"/>
      <c r="I816" s="9"/>
      <c r="J816" s="9"/>
      <c r="K816" s="9"/>
      <c r="L816" s="9"/>
      <c r="M816" s="9"/>
      <c r="N816" s="9"/>
      <c r="O816" s="9"/>
      <c r="P816" s="9"/>
      <c r="Q816" s="9"/>
      <c r="R816" s="9"/>
      <c r="S816" s="9" t="s">
        <v>8103</v>
      </c>
      <c r="T816" s="9"/>
      <c r="U816" s="9" t="s">
        <v>85</v>
      </c>
      <c r="V816" s="9" t="s">
        <v>8104</v>
      </c>
      <c r="W816" s="9" t="s">
        <v>87</v>
      </c>
      <c r="X816" s="9" t="s">
        <v>8105</v>
      </c>
      <c r="Y816" s="9" t="s">
        <v>8106</v>
      </c>
      <c r="Z816" s="9" t="s">
        <v>8107</v>
      </c>
      <c r="AA816" s="9" t="s">
        <v>8111</v>
      </c>
      <c r="AB816" s="9"/>
      <c r="AC816" s="9"/>
      <c r="AD816" s="9" t="s">
        <v>3499</v>
      </c>
      <c r="AE816" s="9" t="s">
        <v>271</v>
      </c>
      <c r="AF816" s="9" t="s">
        <v>3500</v>
      </c>
      <c r="AG816" s="37"/>
      <c r="AH816" s="37"/>
      <c r="AI816" s="9" t="s">
        <v>317</v>
      </c>
      <c r="AJ816" s="9" t="s">
        <v>317</v>
      </c>
      <c r="AK816" s="9" t="s">
        <v>416</v>
      </c>
      <c r="AL816" s="9"/>
      <c r="AM816" s="9" t="s">
        <v>98</v>
      </c>
      <c r="AN816" s="9"/>
      <c r="AO816" s="9"/>
      <c r="AP816" s="9"/>
      <c r="AQ816" s="9"/>
      <c r="AR816" s="9"/>
      <c r="AS816" s="9"/>
      <c r="AT816" s="9"/>
      <c r="AU816" s="9"/>
      <c r="AV816" s="9"/>
      <c r="AW816" s="9"/>
      <c r="AX816" s="9"/>
      <c r="AY816" s="9"/>
      <c r="AZ816" s="9"/>
      <c r="BA816" s="9"/>
      <c r="BB816" s="9"/>
      <c r="BC816" s="9"/>
      <c r="BD816" s="9"/>
    </row>
    <row r="817" ht="15.75" customHeight="1">
      <c r="A817" s="9" t="s">
        <v>417</v>
      </c>
      <c r="B817" s="9" t="s">
        <v>81</v>
      </c>
      <c r="C817" s="9"/>
      <c r="D817" s="9" t="s">
        <v>207</v>
      </c>
      <c r="E817" s="9" t="s">
        <v>82</v>
      </c>
      <c r="F817" s="9" t="s">
        <v>169</v>
      </c>
      <c r="G817" s="9"/>
      <c r="H817" s="9"/>
      <c r="I817" s="9"/>
      <c r="J817" s="9"/>
      <c r="K817" s="9"/>
      <c r="L817" s="9"/>
      <c r="M817" s="9"/>
      <c r="N817" s="9"/>
      <c r="O817" s="9"/>
      <c r="P817" s="9"/>
      <c r="Q817" s="9"/>
      <c r="R817" s="9"/>
      <c r="S817" s="9" t="s">
        <v>418</v>
      </c>
      <c r="T817" s="9"/>
      <c r="U817" s="9" t="s">
        <v>85</v>
      </c>
      <c r="V817" s="9" t="s">
        <v>8112</v>
      </c>
      <c r="W817" s="9" t="s">
        <v>87</v>
      </c>
      <c r="X817" s="9" t="s">
        <v>8113</v>
      </c>
      <c r="Y817" s="9" t="s">
        <v>8114</v>
      </c>
      <c r="Z817" s="9" t="s">
        <v>8115</v>
      </c>
      <c r="AA817" s="9" t="s">
        <v>8116</v>
      </c>
      <c r="AB817" s="9"/>
      <c r="AC817" s="9"/>
      <c r="AD817" s="9" t="s">
        <v>4219</v>
      </c>
      <c r="AE817" s="9" t="s">
        <v>417</v>
      </c>
      <c r="AF817" s="9" t="s">
        <v>4220</v>
      </c>
      <c r="AG817" s="37"/>
      <c r="AH817" s="37"/>
      <c r="AI817" s="9"/>
      <c r="AJ817" s="9"/>
      <c r="AK817" s="9"/>
      <c r="AL817" s="9"/>
      <c r="AM817" s="9" t="s">
        <v>98</v>
      </c>
      <c r="AN817" s="9"/>
      <c r="AO817" s="9"/>
      <c r="AP817" s="9"/>
      <c r="AQ817" s="9"/>
      <c r="AR817" s="9"/>
      <c r="AS817" s="9"/>
      <c r="AT817" s="9"/>
      <c r="AU817" s="9"/>
      <c r="AV817" s="9"/>
      <c r="AW817" s="9"/>
      <c r="AX817" s="9"/>
      <c r="AY817" s="9"/>
      <c r="AZ817" s="9"/>
      <c r="BA817" s="9"/>
      <c r="BB817" s="9"/>
      <c r="BC817" s="9"/>
      <c r="BD817" s="9"/>
    </row>
    <row r="818" ht="15.75" customHeight="1">
      <c r="A818" s="9" t="s">
        <v>337</v>
      </c>
      <c r="B818" s="9" t="s">
        <v>81</v>
      </c>
      <c r="C818" s="9"/>
      <c r="D818" s="9"/>
      <c r="E818" s="9"/>
      <c r="F818" s="9" t="s">
        <v>169</v>
      </c>
      <c r="G818" s="9"/>
      <c r="H818" s="9"/>
      <c r="I818" s="9"/>
      <c r="J818" s="9"/>
      <c r="K818" s="9"/>
      <c r="L818" s="9"/>
      <c r="M818" s="9"/>
      <c r="N818" s="9"/>
      <c r="O818" s="9"/>
      <c r="P818" s="9"/>
      <c r="Q818" s="9"/>
      <c r="R818" s="9"/>
      <c r="S818" s="9" t="s">
        <v>1894</v>
      </c>
      <c r="T818" s="9"/>
      <c r="U818" s="9" t="s">
        <v>115</v>
      </c>
      <c r="V818" s="9" t="s">
        <v>8118</v>
      </c>
      <c r="W818" s="9" t="s">
        <v>87</v>
      </c>
      <c r="X818" s="9" t="s">
        <v>8119</v>
      </c>
      <c r="Y818" s="9"/>
      <c r="Z818" s="9" t="s">
        <v>1898</v>
      </c>
      <c r="AA818" s="9" t="s">
        <v>1899</v>
      </c>
      <c r="AB818" s="9"/>
      <c r="AC818" s="9"/>
      <c r="AD818" s="9" t="s">
        <v>404</v>
      </c>
      <c r="AE818" s="9" t="s">
        <v>337</v>
      </c>
      <c r="AF818" s="9" t="s">
        <v>1903</v>
      </c>
      <c r="AG818" s="37"/>
      <c r="AH818" s="37"/>
      <c r="AI818" s="9" t="s">
        <v>145</v>
      </c>
      <c r="AJ818" s="9" t="s">
        <v>108</v>
      </c>
      <c r="AK818" s="9" t="s">
        <v>95</v>
      </c>
      <c r="AL818" s="9"/>
      <c r="AM818" s="9" t="s">
        <v>98</v>
      </c>
      <c r="AN818" s="9"/>
      <c r="AO818" s="9"/>
      <c r="AP818" s="9"/>
      <c r="AQ818" s="9"/>
      <c r="AR818" s="9"/>
      <c r="AS818" s="9"/>
      <c r="AT818" s="9"/>
      <c r="AU818" s="9"/>
      <c r="AV818" s="9"/>
      <c r="AW818" s="9"/>
      <c r="AX818" s="9"/>
      <c r="AY818" s="9"/>
      <c r="AZ818" s="9"/>
      <c r="BA818" s="9"/>
      <c r="BB818" s="9"/>
      <c r="BC818" s="9"/>
      <c r="BD818" s="9"/>
    </row>
    <row r="819" ht="15.75" customHeight="1">
      <c r="A819" s="9" t="s">
        <v>2230</v>
      </c>
      <c r="B819" s="9" t="s">
        <v>81</v>
      </c>
      <c r="C819" s="9"/>
      <c r="D819" s="9"/>
      <c r="E819" s="9"/>
      <c r="F819" s="9"/>
      <c r="G819" s="9"/>
      <c r="H819" s="9"/>
      <c r="I819" s="9"/>
      <c r="J819" s="9"/>
      <c r="K819" s="9"/>
      <c r="L819" s="9"/>
      <c r="M819" s="9"/>
      <c r="N819" s="9"/>
      <c r="O819" s="9"/>
      <c r="P819" s="9"/>
      <c r="Q819" s="9"/>
      <c r="R819" s="9"/>
      <c r="S819" s="9" t="s">
        <v>8126</v>
      </c>
      <c r="T819" s="9"/>
      <c r="U819" s="9" t="s">
        <v>85</v>
      </c>
      <c r="V819" s="9" t="s">
        <v>8127</v>
      </c>
      <c r="W819" s="9" t="s">
        <v>87</v>
      </c>
      <c r="X819" s="9" t="s">
        <v>8128</v>
      </c>
      <c r="Y819" s="9" t="s">
        <v>8129</v>
      </c>
      <c r="Z819" s="9" t="s">
        <v>8130</v>
      </c>
      <c r="AA819" s="9" t="s">
        <v>8131</v>
      </c>
      <c r="AB819" s="9" t="s">
        <v>8132</v>
      </c>
      <c r="AC819" s="9"/>
      <c r="AD819" s="9" t="s">
        <v>2238</v>
      </c>
      <c r="AE819" s="9" t="s">
        <v>2230</v>
      </c>
      <c r="AF819" s="9" t="s">
        <v>8133</v>
      </c>
      <c r="AG819" s="37"/>
      <c r="AH819" s="37"/>
      <c r="AI819" s="9"/>
      <c r="AJ819" s="9"/>
      <c r="AK819" s="9"/>
      <c r="AL819" s="9"/>
      <c r="AM819" s="9" t="s">
        <v>98</v>
      </c>
      <c r="AN819" s="9"/>
      <c r="AO819" s="9"/>
      <c r="AP819" s="9"/>
      <c r="AQ819" s="9"/>
      <c r="AR819" s="9"/>
      <c r="AS819" s="9"/>
      <c r="AT819" s="9"/>
      <c r="AU819" s="9"/>
      <c r="AV819" s="9"/>
      <c r="AW819" s="9"/>
      <c r="AX819" s="9"/>
      <c r="AY819" s="9"/>
      <c r="AZ819" s="9"/>
      <c r="BA819" s="9"/>
      <c r="BB819" s="9"/>
      <c r="BC819" s="9"/>
      <c r="BD819" s="9"/>
    </row>
    <row r="820" ht="15.75" customHeight="1">
      <c r="A820" s="9" t="s">
        <v>230</v>
      </c>
      <c r="B820" s="9" t="s">
        <v>81</v>
      </c>
      <c r="C820" s="9"/>
      <c r="D820" s="9" t="s">
        <v>207</v>
      </c>
      <c r="E820" s="9" t="s">
        <v>82</v>
      </c>
      <c r="F820" s="9" t="s">
        <v>169</v>
      </c>
      <c r="G820" s="9" t="s">
        <v>10</v>
      </c>
      <c r="H820" s="9"/>
      <c r="I820" s="9"/>
      <c r="J820" s="9"/>
      <c r="K820" s="9"/>
      <c r="L820" s="9"/>
      <c r="M820" s="9"/>
      <c r="N820" s="9"/>
      <c r="O820" s="9"/>
      <c r="P820" s="9"/>
      <c r="Q820" s="9"/>
      <c r="R820" s="9"/>
      <c r="S820" s="9" t="s">
        <v>8135</v>
      </c>
      <c r="T820" s="9"/>
      <c r="U820" s="9" t="s">
        <v>85</v>
      </c>
      <c r="V820" s="9" t="s">
        <v>8136</v>
      </c>
      <c r="W820" s="9" t="s">
        <v>87</v>
      </c>
      <c r="X820" s="9" t="s">
        <v>8137</v>
      </c>
      <c r="Y820" s="9" t="s">
        <v>8138</v>
      </c>
      <c r="Z820" s="9" t="s">
        <v>8139</v>
      </c>
      <c r="AA820" s="9" t="s">
        <v>8141</v>
      </c>
      <c r="AB820" s="9"/>
      <c r="AC820" s="9"/>
      <c r="AD820" s="9" t="s">
        <v>2182</v>
      </c>
      <c r="AE820" s="9" t="s">
        <v>230</v>
      </c>
      <c r="AF820" s="9" t="s">
        <v>2183</v>
      </c>
      <c r="AG820" s="37"/>
      <c r="AH820" s="37"/>
      <c r="AI820" s="9" t="s">
        <v>396</v>
      </c>
      <c r="AJ820" s="9" t="s">
        <v>676</v>
      </c>
      <c r="AK820" s="9" t="s">
        <v>662</v>
      </c>
      <c r="AL820" s="9" t="s">
        <v>110</v>
      </c>
      <c r="AM820" s="9" t="s">
        <v>98</v>
      </c>
      <c r="AN820" s="9"/>
      <c r="AO820" s="9"/>
      <c r="AP820" s="9"/>
      <c r="AQ820" s="9"/>
      <c r="AR820" s="9"/>
      <c r="AS820" s="9"/>
      <c r="AT820" s="9"/>
      <c r="AU820" s="9"/>
      <c r="AV820" s="9"/>
      <c r="AW820" s="9"/>
      <c r="AX820" s="9"/>
      <c r="AY820" s="9"/>
      <c r="AZ820" s="9"/>
      <c r="BA820" s="9"/>
      <c r="BB820" s="9"/>
      <c r="BC820" s="9"/>
      <c r="BD820" s="9"/>
    </row>
    <row r="821" ht="15.75" customHeight="1">
      <c r="A821" s="9" t="s">
        <v>1058</v>
      </c>
      <c r="B821" s="9" t="s">
        <v>81</v>
      </c>
      <c r="C821" s="9"/>
      <c r="D821" s="9"/>
      <c r="E821" s="9" t="s">
        <v>82</v>
      </c>
      <c r="F821" s="9"/>
      <c r="G821" s="9"/>
      <c r="H821" s="9"/>
      <c r="I821" s="9"/>
      <c r="J821" s="9"/>
      <c r="K821" s="9"/>
      <c r="L821" s="9"/>
      <c r="M821" s="9"/>
      <c r="N821" s="9"/>
      <c r="O821" s="9"/>
      <c r="P821" s="9"/>
      <c r="Q821" s="9"/>
      <c r="R821" s="9"/>
      <c r="S821" s="9" t="s">
        <v>1059</v>
      </c>
      <c r="T821" s="9"/>
      <c r="U821" s="9" t="s">
        <v>85</v>
      </c>
      <c r="V821" s="9" t="s">
        <v>8155</v>
      </c>
      <c r="W821" s="9" t="s">
        <v>87</v>
      </c>
      <c r="X821" s="9" t="s">
        <v>1062</v>
      </c>
      <c r="Y821" s="9"/>
      <c r="Z821" s="9" t="s">
        <v>1064</v>
      </c>
      <c r="AA821" s="9" t="s">
        <v>1066</v>
      </c>
      <c r="AB821" s="9"/>
      <c r="AC821" s="9"/>
      <c r="AD821" s="9" t="s">
        <v>1067</v>
      </c>
      <c r="AE821" s="9" t="s">
        <v>1058</v>
      </c>
      <c r="AF821" s="9" t="s">
        <v>1069</v>
      </c>
      <c r="AG821" s="37"/>
      <c r="AH821" s="37"/>
      <c r="AI821" s="9" t="s">
        <v>145</v>
      </c>
      <c r="AJ821" s="9" t="s">
        <v>166</v>
      </c>
      <c r="AK821" s="9" t="s">
        <v>662</v>
      </c>
      <c r="AL821" s="9"/>
      <c r="AM821" s="9" t="s">
        <v>98</v>
      </c>
      <c r="AN821" s="9"/>
      <c r="AO821" s="9"/>
      <c r="AP821" s="9"/>
      <c r="AQ821" s="9"/>
      <c r="AR821" s="9"/>
      <c r="AS821" s="9"/>
      <c r="AT821" s="9"/>
      <c r="AU821" s="9"/>
      <c r="AV821" s="9"/>
      <c r="AW821" s="9"/>
      <c r="AX821" s="9"/>
      <c r="AY821" s="9"/>
      <c r="AZ821" s="9"/>
      <c r="BA821" s="9"/>
      <c r="BB821" s="9"/>
      <c r="BC821" s="9"/>
      <c r="BD821" s="9"/>
    </row>
    <row r="822" ht="15.75" customHeight="1">
      <c r="A822" s="9" t="s">
        <v>230</v>
      </c>
      <c r="B822" s="9" t="s">
        <v>81</v>
      </c>
      <c r="C822" s="9"/>
      <c r="D822" s="9" t="s">
        <v>207</v>
      </c>
      <c r="E822" s="9" t="s">
        <v>82</v>
      </c>
      <c r="F822" s="9" t="s">
        <v>169</v>
      </c>
      <c r="G822" s="9"/>
      <c r="H822" s="9"/>
      <c r="I822" s="9"/>
      <c r="J822" s="9"/>
      <c r="K822" s="9"/>
      <c r="L822" s="9"/>
      <c r="M822" s="9"/>
      <c r="N822" s="9"/>
      <c r="O822" s="9"/>
      <c r="P822" s="9"/>
      <c r="Q822" s="9"/>
      <c r="R822" s="9"/>
      <c r="S822" s="9" t="s">
        <v>8135</v>
      </c>
      <c r="T822" s="9"/>
      <c r="U822" s="9" t="s">
        <v>85</v>
      </c>
      <c r="V822" s="9" t="s">
        <v>8156</v>
      </c>
      <c r="W822" s="9" t="s">
        <v>87</v>
      </c>
      <c r="X822" s="9" t="s">
        <v>8157</v>
      </c>
      <c r="Y822" s="9" t="s">
        <v>8158</v>
      </c>
      <c r="Z822" s="9" t="s">
        <v>8139</v>
      </c>
      <c r="AA822" s="9" t="s">
        <v>8141</v>
      </c>
      <c r="AB822" s="9"/>
      <c r="AC822" s="9"/>
      <c r="AD822" s="9" t="s">
        <v>2182</v>
      </c>
      <c r="AE822" s="9" t="s">
        <v>230</v>
      </c>
      <c r="AF822" s="9" t="s">
        <v>2183</v>
      </c>
      <c r="AG822" s="37"/>
      <c r="AH822" s="37"/>
      <c r="AI822" s="9" t="s">
        <v>396</v>
      </c>
      <c r="AJ822" s="9" t="s">
        <v>676</v>
      </c>
      <c r="AK822" s="9" t="s">
        <v>662</v>
      </c>
      <c r="AL822" s="9" t="s">
        <v>110</v>
      </c>
      <c r="AM822" s="9" t="s">
        <v>98</v>
      </c>
      <c r="AN822" s="9"/>
      <c r="AO822" s="9"/>
      <c r="AP822" s="9"/>
      <c r="AQ822" s="9"/>
      <c r="AR822" s="9"/>
      <c r="AS822" s="9"/>
      <c r="AT822" s="9"/>
      <c r="AU822" s="9"/>
      <c r="AV822" s="9"/>
      <c r="AW822" s="9"/>
      <c r="AX822" s="9"/>
      <c r="AY822" s="9"/>
      <c r="AZ822" s="9"/>
      <c r="BA822" s="9"/>
      <c r="BB822" s="9"/>
      <c r="BC822" s="9"/>
      <c r="BD822" s="9"/>
    </row>
    <row r="823" ht="15.75" customHeight="1">
      <c r="A823" s="9" t="s">
        <v>560</v>
      </c>
      <c r="B823" s="9" t="s">
        <v>81</v>
      </c>
      <c r="C823" s="9"/>
      <c r="D823" s="9"/>
      <c r="E823" s="9"/>
      <c r="F823" s="9"/>
      <c r="G823" s="9"/>
      <c r="H823" s="9"/>
      <c r="I823" s="9"/>
      <c r="J823" s="9"/>
      <c r="K823" s="9"/>
      <c r="L823" s="9"/>
      <c r="M823" s="9"/>
      <c r="N823" s="9"/>
      <c r="O823" s="9"/>
      <c r="P823" s="9"/>
      <c r="Q823" s="9"/>
      <c r="R823" s="9"/>
      <c r="S823" s="9"/>
      <c r="T823" s="9"/>
      <c r="U823" s="9" t="s">
        <v>5022</v>
      </c>
      <c r="V823" s="9" t="s">
        <v>187</v>
      </c>
      <c r="W823" s="9"/>
      <c r="X823" s="9"/>
      <c r="Y823" s="9"/>
      <c r="Z823" s="9"/>
      <c r="AA823" s="9"/>
      <c r="AB823" s="9"/>
      <c r="AC823" s="9"/>
      <c r="AD823" s="9"/>
      <c r="AE823" s="9" t="s">
        <v>560</v>
      </c>
      <c r="AF823" s="37"/>
      <c r="AG823" s="37"/>
      <c r="AH823" s="37"/>
      <c r="AI823" s="9"/>
      <c r="AJ823" s="9"/>
      <c r="AK823" s="9"/>
      <c r="AL823" s="9"/>
      <c r="AM823" s="9" t="s">
        <v>98</v>
      </c>
      <c r="AN823" s="9"/>
      <c r="AO823" s="9"/>
      <c r="AP823" s="9"/>
      <c r="AQ823" s="9"/>
      <c r="AR823" s="9"/>
      <c r="AS823" s="9"/>
      <c r="AT823" s="9"/>
      <c r="AU823" s="9"/>
      <c r="AV823" s="9"/>
      <c r="AW823" s="9"/>
      <c r="AX823" s="9"/>
      <c r="AY823" s="9"/>
      <c r="AZ823" s="9"/>
      <c r="BA823" s="9"/>
      <c r="BB823" s="9"/>
      <c r="BC823" s="9"/>
      <c r="BD823" s="9"/>
    </row>
    <row r="824" ht="15.75" customHeight="1">
      <c r="A824" s="9" t="s">
        <v>378</v>
      </c>
      <c r="B824" s="9" t="s">
        <v>81</v>
      </c>
      <c r="C824" s="9"/>
      <c r="D824" s="9"/>
      <c r="E824" s="9" t="s">
        <v>82</v>
      </c>
      <c r="F824" s="9"/>
      <c r="G824" s="9"/>
      <c r="H824" s="9"/>
      <c r="I824" s="9"/>
      <c r="J824" s="9"/>
      <c r="K824" s="9"/>
      <c r="L824" s="9"/>
      <c r="M824" s="9"/>
      <c r="N824" s="9"/>
      <c r="O824" s="9"/>
      <c r="P824" s="9"/>
      <c r="Q824" s="9"/>
      <c r="R824" s="9"/>
      <c r="S824" s="9" t="s">
        <v>8164</v>
      </c>
      <c r="T824" s="9"/>
      <c r="U824" s="9" t="s">
        <v>85</v>
      </c>
      <c r="V824" s="9" t="s">
        <v>8165</v>
      </c>
      <c r="W824" s="9" t="s">
        <v>87</v>
      </c>
      <c r="X824" s="9" t="s">
        <v>8166</v>
      </c>
      <c r="Y824" s="9" t="s">
        <v>8168</v>
      </c>
      <c r="Z824" s="9" t="s">
        <v>8169</v>
      </c>
      <c r="AA824" s="9" t="s">
        <v>8171</v>
      </c>
      <c r="AB824" s="9"/>
      <c r="AC824" s="9" t="s">
        <v>8172</v>
      </c>
      <c r="AD824" s="9" t="s">
        <v>4410</v>
      </c>
      <c r="AE824" s="9" t="s">
        <v>378</v>
      </c>
      <c r="AF824" s="9" t="s">
        <v>8173</v>
      </c>
      <c r="AG824" s="37"/>
      <c r="AH824" s="37"/>
      <c r="AI824" s="9" t="s">
        <v>578</v>
      </c>
      <c r="AJ824" s="9" t="s">
        <v>578</v>
      </c>
      <c r="AK824" s="9" t="s">
        <v>8174</v>
      </c>
      <c r="AL824" s="9" t="s">
        <v>8175</v>
      </c>
      <c r="AM824" s="9" t="s">
        <v>98</v>
      </c>
      <c r="AN824" s="9"/>
      <c r="AO824" s="9"/>
      <c r="AP824" s="9"/>
      <c r="AQ824" s="9"/>
      <c r="AR824" s="9"/>
      <c r="AS824" s="9"/>
      <c r="AT824" s="9"/>
      <c r="AU824" s="9"/>
      <c r="AV824" s="9"/>
      <c r="AW824" s="9"/>
      <c r="AX824" s="9"/>
      <c r="AY824" s="9"/>
      <c r="AZ824" s="9"/>
      <c r="BA824" s="9"/>
      <c r="BB824" s="9"/>
      <c r="BC824" s="9"/>
      <c r="BD824" s="9"/>
    </row>
    <row r="825" ht="15.75" customHeight="1">
      <c r="A825" s="9" t="s">
        <v>111</v>
      </c>
      <c r="B825" s="9" t="s">
        <v>81</v>
      </c>
      <c r="C825" s="9"/>
      <c r="D825" s="9" t="s">
        <v>207</v>
      </c>
      <c r="E825" s="9"/>
      <c r="F825" s="9"/>
      <c r="G825" s="9"/>
      <c r="H825" s="9"/>
      <c r="I825" s="9"/>
      <c r="J825" s="9"/>
      <c r="K825" s="9"/>
      <c r="L825" s="9"/>
      <c r="M825" s="9"/>
      <c r="N825" s="9"/>
      <c r="O825" s="9"/>
      <c r="P825" s="9"/>
      <c r="Q825" s="9"/>
      <c r="R825" s="9"/>
      <c r="S825" s="9"/>
      <c r="T825" s="9"/>
      <c r="U825" s="9" t="s">
        <v>85</v>
      </c>
      <c r="V825" s="9" t="s">
        <v>8176</v>
      </c>
      <c r="W825" s="9" t="s">
        <v>87</v>
      </c>
      <c r="X825" s="9" t="s">
        <v>8177</v>
      </c>
      <c r="Y825" s="9"/>
      <c r="Z825" s="9"/>
      <c r="AA825" s="9" t="s">
        <v>8178</v>
      </c>
      <c r="AB825" s="9"/>
      <c r="AC825" s="9"/>
      <c r="AD825" s="9" t="s">
        <v>5396</v>
      </c>
      <c r="AE825" s="9" t="s">
        <v>111</v>
      </c>
      <c r="AF825" s="9" t="s">
        <v>8179</v>
      </c>
      <c r="AG825" s="37"/>
      <c r="AH825" s="37"/>
      <c r="AI825" s="9"/>
      <c r="AJ825" s="9"/>
      <c r="AK825" s="9"/>
      <c r="AL825" s="9"/>
      <c r="AM825" s="9" t="s">
        <v>98</v>
      </c>
      <c r="AN825" s="9"/>
      <c r="AO825" s="9"/>
      <c r="AP825" s="9"/>
      <c r="AQ825" s="9"/>
      <c r="AR825" s="9"/>
      <c r="AS825" s="9"/>
      <c r="AT825" s="9"/>
      <c r="AU825" s="9"/>
      <c r="AV825" s="9"/>
      <c r="AW825" s="9"/>
      <c r="AX825" s="9"/>
      <c r="AY825" s="9"/>
      <c r="AZ825" s="9"/>
      <c r="BA825" s="9"/>
      <c r="BB825" s="9"/>
      <c r="BC825" s="9"/>
      <c r="BD825" s="9"/>
    </row>
    <row r="826" ht="15.75" customHeight="1">
      <c r="A826" s="9" t="s">
        <v>271</v>
      </c>
      <c r="B826" s="9" t="s">
        <v>81</v>
      </c>
      <c r="C826" s="9"/>
      <c r="D826" s="9" t="s">
        <v>207</v>
      </c>
      <c r="E826" s="9"/>
      <c r="F826" s="9"/>
      <c r="G826" s="9"/>
      <c r="H826" s="9"/>
      <c r="I826" s="9"/>
      <c r="J826" s="9"/>
      <c r="K826" s="9"/>
      <c r="L826" s="9"/>
      <c r="M826" s="9"/>
      <c r="N826" s="9"/>
      <c r="O826" s="9"/>
      <c r="P826" s="9"/>
      <c r="Q826" s="9"/>
      <c r="R826" s="9"/>
      <c r="S826" s="9" t="s">
        <v>8180</v>
      </c>
      <c r="T826" s="9"/>
      <c r="U826" s="9" t="s">
        <v>85</v>
      </c>
      <c r="V826" s="9" t="s">
        <v>8181</v>
      </c>
      <c r="W826" s="9"/>
      <c r="X826" s="9" t="s">
        <v>8183</v>
      </c>
      <c r="Y826" s="9" t="s">
        <v>8185</v>
      </c>
      <c r="Z826" s="9" t="s">
        <v>8186</v>
      </c>
      <c r="AA826" s="9" t="s">
        <v>8187</v>
      </c>
      <c r="AB826" s="9"/>
      <c r="AC826" s="9"/>
      <c r="AD826" s="9" t="s">
        <v>8188</v>
      </c>
      <c r="AE826" s="9" t="s">
        <v>271</v>
      </c>
      <c r="AF826" s="9" t="s">
        <v>8189</v>
      </c>
      <c r="AG826" s="37"/>
      <c r="AH826" s="37"/>
      <c r="AI826" s="9" t="s">
        <v>94</v>
      </c>
      <c r="AJ826" s="9"/>
      <c r="AK826" s="9"/>
      <c r="AL826" s="9"/>
      <c r="AM826" s="9" t="s">
        <v>98</v>
      </c>
      <c r="AN826" s="9"/>
      <c r="AO826" s="9"/>
      <c r="AP826" s="9"/>
      <c r="AQ826" s="9"/>
      <c r="AR826" s="9"/>
      <c r="AS826" s="9"/>
      <c r="AT826" s="9"/>
      <c r="AU826" s="9"/>
      <c r="AV826" s="9"/>
      <c r="AW826" s="9"/>
      <c r="AX826" s="9"/>
      <c r="AY826" s="9"/>
      <c r="AZ826" s="9"/>
      <c r="BA826" s="9"/>
      <c r="BB826" s="9"/>
      <c r="BC826" s="9"/>
      <c r="BD826" s="9"/>
    </row>
    <row r="827" ht="15.75" customHeight="1">
      <c r="A827" s="9" t="s">
        <v>1131</v>
      </c>
      <c r="B827" s="9" t="s">
        <v>81</v>
      </c>
      <c r="C827" s="9"/>
      <c r="D827" s="9"/>
      <c r="E827" s="9"/>
      <c r="F827" s="9"/>
      <c r="G827" s="9"/>
      <c r="H827" s="9"/>
      <c r="I827" s="9"/>
      <c r="J827" s="9"/>
      <c r="K827" s="9"/>
      <c r="L827" s="9"/>
      <c r="M827" s="9"/>
      <c r="N827" s="9"/>
      <c r="O827" s="9"/>
      <c r="P827" s="9"/>
      <c r="Q827" s="9"/>
      <c r="R827" s="9"/>
      <c r="S827" s="9" t="s">
        <v>8193</v>
      </c>
      <c r="T827" s="9"/>
      <c r="U827" s="9" t="s">
        <v>85</v>
      </c>
      <c r="V827" s="9" t="s">
        <v>8194</v>
      </c>
      <c r="W827" s="9" t="s">
        <v>2649</v>
      </c>
      <c r="X827" s="9" t="s">
        <v>8195</v>
      </c>
      <c r="Y827" s="9" t="s">
        <v>8196</v>
      </c>
      <c r="Z827" s="9" t="s">
        <v>8198</v>
      </c>
      <c r="AA827" s="9" t="s">
        <v>8199</v>
      </c>
      <c r="AB827" s="9"/>
      <c r="AC827" s="9"/>
      <c r="AD827" s="9" t="s">
        <v>1140</v>
      </c>
      <c r="AE827" s="9" t="s">
        <v>1131</v>
      </c>
      <c r="AF827" s="9" t="s">
        <v>1141</v>
      </c>
      <c r="AG827" s="37"/>
      <c r="AH827" s="37"/>
      <c r="AI827" s="9" t="s">
        <v>317</v>
      </c>
      <c r="AJ827" s="9"/>
      <c r="AK827" s="9" t="s">
        <v>662</v>
      </c>
      <c r="AL827" s="9"/>
      <c r="AM827" s="9" t="s">
        <v>98</v>
      </c>
      <c r="AN827" s="9"/>
      <c r="AO827" s="9"/>
      <c r="AP827" s="9"/>
      <c r="AQ827" s="9"/>
      <c r="AR827" s="9"/>
      <c r="AS827" s="9"/>
      <c r="AT827" s="9"/>
      <c r="AU827" s="9"/>
      <c r="AV827" s="9"/>
      <c r="AW827" s="9"/>
      <c r="AX827" s="9"/>
      <c r="AY827" s="9"/>
      <c r="AZ827" s="9"/>
      <c r="BA827" s="9"/>
      <c r="BB827" s="9"/>
      <c r="BC827" s="9"/>
      <c r="BD827" s="9"/>
    </row>
    <row r="828" ht="15.75" customHeight="1">
      <c r="A828" s="9" t="s">
        <v>156</v>
      </c>
      <c r="B828" s="9" t="s">
        <v>81</v>
      </c>
      <c r="C828" s="9"/>
      <c r="D828" s="9"/>
      <c r="E828" s="9"/>
      <c r="F828" s="9"/>
      <c r="G828" s="9"/>
      <c r="H828" s="9"/>
      <c r="I828" s="9"/>
      <c r="J828" s="9"/>
      <c r="K828" s="9"/>
      <c r="L828" s="9"/>
      <c r="M828" s="9"/>
      <c r="N828" s="9"/>
      <c r="O828" s="9"/>
      <c r="P828" s="9"/>
      <c r="Q828" s="9"/>
      <c r="R828" s="9"/>
      <c r="S828" s="9" t="s">
        <v>157</v>
      </c>
      <c r="T828" s="9"/>
      <c r="U828" s="9" t="s">
        <v>85</v>
      </c>
      <c r="V828" s="9" t="s">
        <v>8201</v>
      </c>
      <c r="W828" s="9" t="s">
        <v>87</v>
      </c>
      <c r="X828" s="9" t="s">
        <v>8202</v>
      </c>
      <c r="Y828" s="9" t="s">
        <v>8203</v>
      </c>
      <c r="Z828" s="9" t="s">
        <v>8204</v>
      </c>
      <c r="AA828" s="9" t="s">
        <v>8205</v>
      </c>
      <c r="AB828" s="9"/>
      <c r="AC828" s="9"/>
      <c r="AD828" s="9" t="s">
        <v>3281</v>
      </c>
      <c r="AE828" s="9" t="s">
        <v>156</v>
      </c>
      <c r="AF828" s="9" t="s">
        <v>3285</v>
      </c>
      <c r="AG828" s="37"/>
      <c r="AH828" s="37"/>
      <c r="AI828" s="9"/>
      <c r="AJ828" s="9"/>
      <c r="AK828" s="9"/>
      <c r="AL828" s="9"/>
      <c r="AM828" s="9" t="s">
        <v>98</v>
      </c>
      <c r="AN828" s="9"/>
      <c r="AO828" s="9"/>
      <c r="AP828" s="9"/>
      <c r="AQ828" s="9"/>
      <c r="AR828" s="9"/>
      <c r="AS828" s="9"/>
      <c r="AT828" s="9"/>
      <c r="AU828" s="9"/>
      <c r="AV828" s="9"/>
      <c r="AW828" s="9"/>
      <c r="AX828" s="9"/>
      <c r="AY828" s="9"/>
      <c r="AZ828" s="9"/>
      <c r="BA828" s="9"/>
      <c r="BB828" s="9"/>
      <c r="BC828" s="9"/>
      <c r="BD828" s="9"/>
    </row>
    <row r="829" ht="15.75" customHeight="1">
      <c r="A829" s="9" t="s">
        <v>605</v>
      </c>
      <c r="B829" s="9" t="s">
        <v>81</v>
      </c>
      <c r="C829" s="9"/>
      <c r="D829" s="9"/>
      <c r="E829" s="9"/>
      <c r="F829" s="9"/>
      <c r="G829" s="9"/>
      <c r="H829" s="9"/>
      <c r="I829" s="9"/>
      <c r="J829" s="9"/>
      <c r="K829" s="9"/>
      <c r="L829" s="9"/>
      <c r="M829" s="9"/>
      <c r="N829" s="9"/>
      <c r="O829" s="9"/>
      <c r="P829" s="9"/>
      <c r="Q829" s="9"/>
      <c r="R829" s="9"/>
      <c r="S829" s="9" t="s">
        <v>606</v>
      </c>
      <c r="T829" s="9"/>
      <c r="U829" s="9" t="s">
        <v>85</v>
      </c>
      <c r="V829" s="9" t="s">
        <v>8209</v>
      </c>
      <c r="W829" s="9" t="s">
        <v>8210</v>
      </c>
      <c r="X829" s="9" t="s">
        <v>8211</v>
      </c>
      <c r="Y829" s="9" t="s">
        <v>8212</v>
      </c>
      <c r="Z829" s="9" t="s">
        <v>8213</v>
      </c>
      <c r="AA829" s="9" t="s">
        <v>8214</v>
      </c>
      <c r="AB829" s="9"/>
      <c r="AC829" s="9"/>
      <c r="AD829" s="9" t="s">
        <v>1887</v>
      </c>
      <c r="AE829" s="9" t="s">
        <v>605</v>
      </c>
      <c r="AF829" s="9" t="s">
        <v>1890</v>
      </c>
      <c r="AG829" s="37"/>
      <c r="AH829" s="37"/>
      <c r="AI829" s="9" t="s">
        <v>226</v>
      </c>
      <c r="AJ829" s="9" t="s">
        <v>196</v>
      </c>
      <c r="AK829" s="9"/>
      <c r="AL829" s="9"/>
      <c r="AM829" s="9" t="s">
        <v>98</v>
      </c>
      <c r="AN829" s="9"/>
      <c r="AO829" s="9"/>
      <c r="AP829" s="9"/>
      <c r="AQ829" s="9"/>
      <c r="AR829" s="9"/>
      <c r="AS829" s="9"/>
      <c r="AT829" s="9"/>
      <c r="AU829" s="9"/>
      <c r="AV829" s="9"/>
      <c r="AW829" s="9"/>
      <c r="AX829" s="9"/>
      <c r="AY829" s="9"/>
      <c r="AZ829" s="9"/>
      <c r="BA829" s="9"/>
      <c r="BB829" s="9"/>
      <c r="BC829" s="9"/>
      <c r="BD829" s="9"/>
    </row>
    <row r="830" ht="15.75" customHeight="1">
      <c r="A830" s="9" t="s">
        <v>1058</v>
      </c>
      <c r="B830" s="9" t="s">
        <v>81</v>
      </c>
      <c r="C830" s="9"/>
      <c r="D830" s="9" t="s">
        <v>207</v>
      </c>
      <c r="E830" s="9"/>
      <c r="F830" s="9"/>
      <c r="G830" s="9"/>
      <c r="H830" s="9"/>
      <c r="I830" s="9"/>
      <c r="J830" s="9"/>
      <c r="K830" s="9"/>
      <c r="L830" s="9"/>
      <c r="M830" s="9"/>
      <c r="N830" s="9"/>
      <c r="O830" s="9"/>
      <c r="P830" s="9"/>
      <c r="Q830" s="9"/>
      <c r="R830" s="9"/>
      <c r="S830" s="9" t="s">
        <v>8215</v>
      </c>
      <c r="T830" s="9"/>
      <c r="U830" s="9" t="s">
        <v>85</v>
      </c>
      <c r="V830" s="9" t="s">
        <v>8217</v>
      </c>
      <c r="W830" s="9" t="s">
        <v>2649</v>
      </c>
      <c r="X830" s="9" t="s">
        <v>8218</v>
      </c>
      <c r="Y830" s="9" t="s">
        <v>8219</v>
      </c>
      <c r="Z830" s="9" t="s">
        <v>8220</v>
      </c>
      <c r="AA830" s="9" t="s">
        <v>8222</v>
      </c>
      <c r="AB830" s="9"/>
      <c r="AC830" s="9"/>
      <c r="AD830" s="9" t="s">
        <v>1067</v>
      </c>
      <c r="AE830" s="9" t="s">
        <v>1058</v>
      </c>
      <c r="AF830" s="9" t="s">
        <v>1997</v>
      </c>
      <c r="AG830" s="37"/>
      <c r="AH830" s="37"/>
      <c r="AI830" s="9" t="s">
        <v>124</v>
      </c>
      <c r="AJ830" s="9" t="s">
        <v>125</v>
      </c>
      <c r="AK830" s="9" t="s">
        <v>126</v>
      </c>
      <c r="AL830" s="9"/>
      <c r="AM830" s="9" t="s">
        <v>98</v>
      </c>
      <c r="AN830" s="9"/>
      <c r="AO830" s="9"/>
      <c r="AP830" s="9"/>
      <c r="AQ830" s="9"/>
      <c r="AR830" s="9"/>
      <c r="AS830" s="9"/>
      <c r="AT830" s="9"/>
      <c r="AU830" s="9"/>
      <c r="AV830" s="9"/>
      <c r="AW830" s="9"/>
      <c r="AX830" s="9"/>
      <c r="AY830" s="9"/>
      <c r="AZ830" s="9"/>
      <c r="BA830" s="9"/>
      <c r="BB830" s="9"/>
      <c r="BC830" s="9"/>
      <c r="BD830" s="9"/>
    </row>
    <row r="831" ht="15.75" customHeight="1">
      <c r="A831" s="9" t="s">
        <v>271</v>
      </c>
      <c r="B831" s="9" t="s">
        <v>81</v>
      </c>
      <c r="C831" s="9"/>
      <c r="D831" s="9"/>
      <c r="E831" s="9"/>
      <c r="F831" s="9"/>
      <c r="G831" s="9"/>
      <c r="H831" s="9"/>
      <c r="I831" s="9"/>
      <c r="J831" s="9"/>
      <c r="K831" s="9"/>
      <c r="L831" s="9"/>
      <c r="M831" s="9"/>
      <c r="N831" s="9"/>
      <c r="O831" s="9"/>
      <c r="P831" s="9"/>
      <c r="Q831" s="9"/>
      <c r="R831" s="9"/>
      <c r="S831" s="9" t="s">
        <v>436</v>
      </c>
      <c r="T831" s="9"/>
      <c r="U831" s="9" t="s">
        <v>85</v>
      </c>
      <c r="V831" s="9" t="s">
        <v>8227</v>
      </c>
      <c r="W831" s="9" t="s">
        <v>87</v>
      </c>
      <c r="X831" s="9" t="s">
        <v>8228</v>
      </c>
      <c r="Y831" s="9" t="s">
        <v>8229</v>
      </c>
      <c r="Z831" s="9" t="s">
        <v>8230</v>
      </c>
      <c r="AA831" s="9" t="s">
        <v>8231</v>
      </c>
      <c r="AB831" s="9"/>
      <c r="AC831" s="9"/>
      <c r="AD831" s="9" t="s">
        <v>6191</v>
      </c>
      <c r="AE831" s="9" t="s">
        <v>271</v>
      </c>
      <c r="AF831" s="9" t="s">
        <v>8233</v>
      </c>
      <c r="AG831" s="37"/>
      <c r="AH831" s="37"/>
      <c r="AI831" s="9" t="s">
        <v>145</v>
      </c>
      <c r="AJ831" s="9" t="s">
        <v>396</v>
      </c>
      <c r="AK831" s="9"/>
      <c r="AL831" s="9"/>
      <c r="AM831" s="9" t="s">
        <v>98</v>
      </c>
      <c r="AN831" s="9"/>
      <c r="AO831" s="9"/>
      <c r="AP831" s="9"/>
      <c r="AQ831" s="9"/>
      <c r="AR831" s="9"/>
      <c r="AS831" s="9"/>
      <c r="AT831" s="9"/>
      <c r="AU831" s="9"/>
      <c r="AV831" s="9"/>
      <c r="AW831" s="9"/>
      <c r="AX831" s="9"/>
      <c r="AY831" s="9"/>
      <c r="AZ831" s="9"/>
      <c r="BA831" s="9"/>
      <c r="BB831" s="9"/>
      <c r="BC831" s="9"/>
      <c r="BD831" s="9"/>
    </row>
    <row r="832" ht="15.75" customHeight="1">
      <c r="A832" s="9" t="s">
        <v>271</v>
      </c>
      <c r="B832" s="9" t="s">
        <v>81</v>
      </c>
      <c r="C832" s="9"/>
      <c r="D832" s="9"/>
      <c r="E832" s="9"/>
      <c r="F832" s="9"/>
      <c r="G832" s="9"/>
      <c r="H832" s="9"/>
      <c r="I832" s="9"/>
      <c r="J832" s="9"/>
      <c r="K832" s="9"/>
      <c r="L832" s="9"/>
      <c r="M832" s="9"/>
      <c r="N832" s="9"/>
      <c r="O832" s="9"/>
      <c r="P832" s="9"/>
      <c r="Q832" s="9"/>
      <c r="R832" s="9"/>
      <c r="S832" s="9" t="s">
        <v>8234</v>
      </c>
      <c r="T832" s="9"/>
      <c r="U832" s="9" t="s">
        <v>115</v>
      </c>
      <c r="V832" s="9" t="s">
        <v>8236</v>
      </c>
      <c r="W832" s="9" t="s">
        <v>2649</v>
      </c>
      <c r="X832" s="9" t="s">
        <v>8237</v>
      </c>
      <c r="Y832" s="9" t="s">
        <v>8238</v>
      </c>
      <c r="Z832" s="9" t="s">
        <v>8239</v>
      </c>
      <c r="AA832" s="9" t="s">
        <v>8240</v>
      </c>
      <c r="AB832" s="9"/>
      <c r="AC832" s="9"/>
      <c r="AD832" s="9" t="s">
        <v>8241</v>
      </c>
      <c r="AE832" s="9" t="s">
        <v>271</v>
      </c>
      <c r="AF832" s="9" t="s">
        <v>8242</v>
      </c>
      <c r="AG832" s="37"/>
      <c r="AH832" s="37"/>
      <c r="AI832" s="9"/>
      <c r="AJ832" s="9"/>
      <c r="AK832" s="9"/>
      <c r="AL832" s="9"/>
      <c r="AM832" s="9" t="s">
        <v>98</v>
      </c>
      <c r="AN832" s="9"/>
      <c r="AO832" s="9"/>
      <c r="AP832" s="9"/>
      <c r="AQ832" s="9"/>
      <c r="AR832" s="9"/>
      <c r="AS832" s="9"/>
      <c r="AT832" s="9"/>
      <c r="AU832" s="9"/>
      <c r="AV832" s="9"/>
      <c r="AW832" s="9"/>
      <c r="AX832" s="9"/>
      <c r="AY832" s="9"/>
      <c r="AZ832" s="9"/>
      <c r="BA832" s="9"/>
      <c r="BB832" s="9"/>
      <c r="BC832" s="9"/>
      <c r="BD832" s="9"/>
    </row>
    <row r="833" ht="15.75" customHeight="1">
      <c r="A833" s="9" t="s">
        <v>560</v>
      </c>
      <c r="B833" s="9" t="s">
        <v>81</v>
      </c>
      <c r="C833" s="9"/>
      <c r="D833" s="9"/>
      <c r="E833" s="9"/>
      <c r="F833" s="9"/>
      <c r="G833" s="9"/>
      <c r="H833" s="9"/>
      <c r="I833" s="9"/>
      <c r="J833" s="9"/>
      <c r="K833" s="9"/>
      <c r="L833" s="9"/>
      <c r="M833" s="9"/>
      <c r="N833" s="9"/>
      <c r="O833" s="9"/>
      <c r="P833" s="9"/>
      <c r="Q833" s="9"/>
      <c r="R833" s="9" t="s">
        <v>147</v>
      </c>
      <c r="S833" s="9" t="s">
        <v>8062</v>
      </c>
      <c r="T833" s="9"/>
      <c r="U833" s="9" t="s">
        <v>115</v>
      </c>
      <c r="V833" s="9" t="s">
        <v>8243</v>
      </c>
      <c r="W833" s="9" t="s">
        <v>87</v>
      </c>
      <c r="X833" s="9" t="s">
        <v>8064</v>
      </c>
      <c r="Y833" s="9" t="s">
        <v>8247</v>
      </c>
      <c r="Z833" s="9" t="s">
        <v>8066</v>
      </c>
      <c r="AA833" s="9" t="s">
        <v>8248</v>
      </c>
      <c r="AB833" s="9"/>
      <c r="AC833" s="9"/>
      <c r="AD833" s="9" t="s">
        <v>4807</v>
      </c>
      <c r="AE833" s="9" t="s">
        <v>560</v>
      </c>
      <c r="AF833" s="9" t="s">
        <v>8067</v>
      </c>
      <c r="AG833" s="37"/>
      <c r="AH833" s="37"/>
      <c r="AI833" s="9" t="s">
        <v>539</v>
      </c>
      <c r="AJ833" s="9" t="s">
        <v>8068</v>
      </c>
      <c r="AK833" s="9" t="s">
        <v>2378</v>
      </c>
      <c r="AL833" s="9" t="s">
        <v>880</v>
      </c>
      <c r="AM833" s="9" t="s">
        <v>98</v>
      </c>
      <c r="AN833" s="9"/>
      <c r="AO833" s="9"/>
      <c r="AP833" s="9"/>
      <c r="AQ833" s="9"/>
      <c r="AR833" s="9"/>
      <c r="AS833" s="9"/>
      <c r="AT833" s="9"/>
      <c r="AU833" s="9"/>
      <c r="AV833" s="9"/>
      <c r="AW833" s="9"/>
      <c r="AX833" s="9"/>
      <c r="AY833" s="9"/>
      <c r="AZ833" s="9"/>
      <c r="BA833" s="9"/>
      <c r="BB833" s="9"/>
      <c r="BC833" s="9"/>
      <c r="BD833" s="9"/>
    </row>
    <row r="834" ht="15.75" customHeight="1">
      <c r="A834" s="9" t="s">
        <v>271</v>
      </c>
      <c r="B834" s="9" t="s">
        <v>81</v>
      </c>
      <c r="C834" s="9"/>
      <c r="D834" s="9"/>
      <c r="E834" s="9"/>
      <c r="F834" s="9"/>
      <c r="G834" s="9"/>
      <c r="H834" s="9"/>
      <c r="I834" s="9"/>
      <c r="J834" s="9"/>
      <c r="K834" s="9"/>
      <c r="L834" s="9"/>
      <c r="M834" s="9"/>
      <c r="N834" s="9"/>
      <c r="O834" s="9"/>
      <c r="P834" s="9"/>
      <c r="Q834" s="9"/>
      <c r="R834" s="9"/>
      <c r="S834" s="9" t="s">
        <v>8251</v>
      </c>
      <c r="T834" s="9"/>
      <c r="U834" s="9" t="s">
        <v>85</v>
      </c>
      <c r="V834" s="9" t="s">
        <v>8252</v>
      </c>
      <c r="W834" s="9" t="s">
        <v>87</v>
      </c>
      <c r="X834" s="9" t="s">
        <v>8253</v>
      </c>
      <c r="Y834" s="9" t="s">
        <v>8254</v>
      </c>
      <c r="Z834" s="9" t="s">
        <v>8256</v>
      </c>
      <c r="AA834" s="9" t="s">
        <v>8257</v>
      </c>
      <c r="AB834" s="9"/>
      <c r="AC834" s="9" t="s">
        <v>8259</v>
      </c>
      <c r="AD834" s="9" t="s">
        <v>5635</v>
      </c>
      <c r="AE834" s="9" t="s">
        <v>271</v>
      </c>
      <c r="AF834" s="9" t="s">
        <v>8260</v>
      </c>
      <c r="AG834" s="37"/>
      <c r="AH834" s="37"/>
      <c r="AI834" s="9" t="s">
        <v>97</v>
      </c>
      <c r="AJ834" s="9" t="s">
        <v>97</v>
      </c>
      <c r="AK834" s="9" t="s">
        <v>97</v>
      </c>
      <c r="AL834" s="9" t="s">
        <v>97</v>
      </c>
      <c r="AM834" s="9" t="s">
        <v>98</v>
      </c>
      <c r="AN834" s="9"/>
      <c r="AO834" s="9"/>
      <c r="AP834" s="9"/>
      <c r="AQ834" s="9"/>
      <c r="AR834" s="9"/>
      <c r="AS834" s="9"/>
      <c r="AT834" s="9"/>
      <c r="AU834" s="9"/>
      <c r="AV834" s="9"/>
      <c r="AW834" s="9"/>
      <c r="AX834" s="9"/>
      <c r="AY834" s="9"/>
      <c r="AZ834" s="9"/>
      <c r="BA834" s="9"/>
      <c r="BB834" s="9"/>
      <c r="BC834" s="9"/>
      <c r="BD834" s="9"/>
    </row>
    <row r="835" ht="15.75" customHeight="1">
      <c r="A835" s="9" t="s">
        <v>704</v>
      </c>
      <c r="B835" s="9" t="s">
        <v>81</v>
      </c>
      <c r="C835" s="9"/>
      <c r="D835" s="9"/>
      <c r="E835" s="9" t="s">
        <v>82</v>
      </c>
      <c r="F835" s="9"/>
      <c r="G835" s="9"/>
      <c r="H835" s="9"/>
      <c r="I835" s="9"/>
      <c r="J835" s="9"/>
      <c r="K835" s="9"/>
      <c r="L835" s="9"/>
      <c r="M835" s="9"/>
      <c r="N835" s="9"/>
      <c r="O835" s="9"/>
      <c r="P835" s="9"/>
      <c r="Q835" s="9"/>
      <c r="R835" s="9"/>
      <c r="S835" s="9" t="s">
        <v>8263</v>
      </c>
      <c r="T835" s="9"/>
      <c r="U835" s="9" t="s">
        <v>85</v>
      </c>
      <c r="V835" s="9" t="s">
        <v>8264</v>
      </c>
      <c r="W835" s="9" t="s">
        <v>87</v>
      </c>
      <c r="X835" s="9" t="s">
        <v>8265</v>
      </c>
      <c r="Y835" s="9" t="s">
        <v>8266</v>
      </c>
      <c r="Z835" s="9" t="s">
        <v>8267</v>
      </c>
      <c r="AA835" s="9" t="s">
        <v>8268</v>
      </c>
      <c r="AB835" s="9"/>
      <c r="AC835" s="9"/>
      <c r="AD835" s="9" t="s">
        <v>3537</v>
      </c>
      <c r="AE835" s="9" t="s">
        <v>704</v>
      </c>
      <c r="AF835" s="9" t="s">
        <v>3538</v>
      </c>
      <c r="AG835" s="37"/>
      <c r="AH835" s="37"/>
      <c r="AI835" s="9" t="s">
        <v>97</v>
      </c>
      <c r="AJ835" s="9" t="s">
        <v>97</v>
      </c>
      <c r="AK835" s="9" t="s">
        <v>97</v>
      </c>
      <c r="AL835" s="9" t="s">
        <v>97</v>
      </c>
      <c r="AM835" s="9" t="s">
        <v>98</v>
      </c>
      <c r="AN835" s="9"/>
      <c r="AO835" s="9"/>
      <c r="AP835" s="9"/>
      <c r="AQ835" s="9"/>
      <c r="AR835" s="9"/>
      <c r="AS835" s="9"/>
      <c r="AT835" s="9"/>
      <c r="AU835" s="9"/>
      <c r="AV835" s="9"/>
      <c r="AW835" s="9"/>
      <c r="AX835" s="9"/>
      <c r="AY835" s="9"/>
      <c r="AZ835" s="9"/>
      <c r="BA835" s="9"/>
      <c r="BB835" s="9"/>
      <c r="BC835" s="9"/>
      <c r="BD835" s="9"/>
    </row>
    <row r="836" ht="15.75" customHeight="1">
      <c r="A836" s="9" t="s">
        <v>1058</v>
      </c>
      <c r="B836" s="9" t="s">
        <v>81</v>
      </c>
      <c r="C836" s="9"/>
      <c r="D836" s="9"/>
      <c r="E836" s="9"/>
      <c r="F836" s="9"/>
      <c r="G836" s="9"/>
      <c r="H836" s="9"/>
      <c r="I836" s="9"/>
      <c r="J836" s="9"/>
      <c r="K836" s="9"/>
      <c r="L836" s="9"/>
      <c r="M836" s="9"/>
      <c r="N836" s="9"/>
      <c r="O836" s="9"/>
      <c r="P836" s="9"/>
      <c r="Q836" s="9"/>
      <c r="R836" s="9" t="s">
        <v>147</v>
      </c>
      <c r="S836" s="9" t="s">
        <v>4069</v>
      </c>
      <c r="T836" s="9"/>
      <c r="U836" s="9" t="s">
        <v>85</v>
      </c>
      <c r="V836" s="9" t="s">
        <v>8269</v>
      </c>
      <c r="W836" s="9" t="s">
        <v>87</v>
      </c>
      <c r="X836" s="9" t="s">
        <v>4071</v>
      </c>
      <c r="Y836" s="9"/>
      <c r="Z836" s="9" t="s">
        <v>4072</v>
      </c>
      <c r="AA836" s="9" t="s">
        <v>4073</v>
      </c>
      <c r="AB836" s="9"/>
      <c r="AC836" s="9"/>
      <c r="AD836" s="9" t="s">
        <v>1067</v>
      </c>
      <c r="AE836" s="9" t="s">
        <v>1058</v>
      </c>
      <c r="AF836" s="9" t="s">
        <v>1997</v>
      </c>
      <c r="AG836" s="37"/>
      <c r="AH836" s="37"/>
      <c r="AI836" s="9" t="s">
        <v>124</v>
      </c>
      <c r="AJ836" s="9" t="s">
        <v>396</v>
      </c>
      <c r="AK836" s="9" t="s">
        <v>251</v>
      </c>
      <c r="AL836" s="9" t="s">
        <v>559</v>
      </c>
      <c r="AM836" s="9" t="s">
        <v>98</v>
      </c>
      <c r="AN836" s="9"/>
      <c r="AO836" s="9"/>
      <c r="AP836" s="9"/>
      <c r="AQ836" s="9"/>
      <c r="AR836" s="9"/>
      <c r="AS836" s="9"/>
      <c r="AT836" s="9"/>
      <c r="AU836" s="9"/>
      <c r="AV836" s="9"/>
      <c r="AW836" s="9"/>
      <c r="AX836" s="9"/>
      <c r="AY836" s="9"/>
      <c r="AZ836" s="9"/>
      <c r="BA836" s="9"/>
      <c r="BB836" s="9"/>
      <c r="BC836" s="9"/>
      <c r="BD836" s="9"/>
    </row>
    <row r="837" ht="15.75" customHeight="1">
      <c r="A837" s="9" t="s">
        <v>976</v>
      </c>
      <c r="B837" s="9" t="s">
        <v>81</v>
      </c>
      <c r="C837" s="9"/>
      <c r="D837" s="9"/>
      <c r="E837" s="9" t="s">
        <v>82</v>
      </c>
      <c r="F837" s="9"/>
      <c r="G837" s="9"/>
      <c r="H837" s="9"/>
      <c r="I837" s="9"/>
      <c r="J837" s="9"/>
      <c r="K837" s="9"/>
      <c r="L837" s="9"/>
      <c r="M837" s="9"/>
      <c r="N837" s="9"/>
      <c r="O837" s="9"/>
      <c r="P837" s="9"/>
      <c r="Q837" s="9"/>
      <c r="R837" s="9"/>
      <c r="S837" s="9" t="s">
        <v>8273</v>
      </c>
      <c r="T837" s="9"/>
      <c r="U837" s="9" t="s">
        <v>85</v>
      </c>
      <c r="V837" s="9" t="s">
        <v>8274</v>
      </c>
      <c r="W837" s="9" t="s">
        <v>87</v>
      </c>
      <c r="X837" s="9" t="s">
        <v>8275</v>
      </c>
      <c r="Y837" s="9" t="s">
        <v>8276</v>
      </c>
      <c r="Z837" s="9" t="s">
        <v>8277</v>
      </c>
      <c r="AA837" s="9" t="s">
        <v>8278</v>
      </c>
      <c r="AB837" s="9"/>
      <c r="AC837" s="9"/>
      <c r="AD837" s="9" t="s">
        <v>1188</v>
      </c>
      <c r="AE837" s="9" t="s">
        <v>976</v>
      </c>
      <c r="AF837" s="9" t="s">
        <v>1264</v>
      </c>
      <c r="AG837" s="37"/>
      <c r="AH837" s="37"/>
      <c r="AI837" s="9" t="s">
        <v>125</v>
      </c>
      <c r="AJ837" s="9" t="s">
        <v>108</v>
      </c>
      <c r="AK837" s="9" t="s">
        <v>197</v>
      </c>
      <c r="AL837" s="9" t="s">
        <v>97</v>
      </c>
      <c r="AM837" s="9" t="s">
        <v>98</v>
      </c>
      <c r="AN837" s="9"/>
      <c r="AO837" s="9"/>
      <c r="AP837" s="9"/>
      <c r="AQ837" s="9"/>
      <c r="AR837" s="9"/>
      <c r="AS837" s="9"/>
      <c r="AT837" s="9"/>
      <c r="AU837" s="9"/>
      <c r="AV837" s="9"/>
      <c r="AW837" s="9"/>
      <c r="AX837" s="9"/>
      <c r="AY837" s="9"/>
      <c r="AZ837" s="9"/>
      <c r="BA837" s="9"/>
      <c r="BB837" s="9"/>
      <c r="BC837" s="9"/>
      <c r="BD837" s="9"/>
    </row>
    <row r="838" ht="15.75" customHeight="1">
      <c r="A838" s="9" t="s">
        <v>271</v>
      </c>
      <c r="B838" s="9" t="s">
        <v>81</v>
      </c>
      <c r="C838" s="9"/>
      <c r="D838" s="9"/>
      <c r="E838" s="9"/>
      <c r="F838" s="9"/>
      <c r="G838" s="9"/>
      <c r="H838" s="9"/>
      <c r="I838" s="9"/>
      <c r="J838" s="9"/>
      <c r="K838" s="9"/>
      <c r="L838" s="9"/>
      <c r="M838" s="9"/>
      <c r="N838" s="9"/>
      <c r="O838" s="9"/>
      <c r="P838" s="9"/>
      <c r="Q838" s="9"/>
      <c r="R838" s="9"/>
      <c r="S838" s="9" t="s">
        <v>8283</v>
      </c>
      <c r="T838" s="9"/>
      <c r="U838" s="9" t="s">
        <v>85</v>
      </c>
      <c r="V838" s="9" t="s">
        <v>8284</v>
      </c>
      <c r="W838" s="9" t="s">
        <v>87</v>
      </c>
      <c r="X838" s="9" t="s">
        <v>8285</v>
      </c>
      <c r="Y838" s="9" t="s">
        <v>187</v>
      </c>
      <c r="Z838" s="9" t="s">
        <v>8286</v>
      </c>
      <c r="AA838" s="9" t="s">
        <v>8287</v>
      </c>
      <c r="AB838" s="9" t="s">
        <v>187</v>
      </c>
      <c r="AC838" s="9" t="s">
        <v>187</v>
      </c>
      <c r="AD838" s="9" t="s">
        <v>8290</v>
      </c>
      <c r="AE838" s="9" t="s">
        <v>271</v>
      </c>
      <c r="AF838" s="9" t="s">
        <v>8291</v>
      </c>
      <c r="AG838" s="37"/>
      <c r="AH838" s="37"/>
      <c r="AI838" s="9" t="s">
        <v>97</v>
      </c>
      <c r="AJ838" s="9" t="s">
        <v>97</v>
      </c>
      <c r="AK838" s="9" t="s">
        <v>97</v>
      </c>
      <c r="AL838" s="9" t="s">
        <v>97</v>
      </c>
      <c r="AM838" s="9" t="s">
        <v>98</v>
      </c>
      <c r="AN838" s="9"/>
      <c r="AO838" s="9"/>
      <c r="AP838" s="9"/>
      <c r="AQ838" s="9"/>
      <c r="AR838" s="9"/>
      <c r="AS838" s="9"/>
      <c r="AT838" s="9"/>
      <c r="AU838" s="9"/>
      <c r="AV838" s="9"/>
      <c r="AW838" s="9"/>
      <c r="AX838" s="9"/>
      <c r="AY838" s="9"/>
      <c r="AZ838" s="9"/>
      <c r="BA838" s="9"/>
      <c r="BB838" s="9"/>
      <c r="BC838" s="9"/>
      <c r="BD838" s="9"/>
    </row>
    <row r="839" ht="15.75" customHeight="1">
      <c r="A839" s="9" t="s">
        <v>478</v>
      </c>
      <c r="B839" s="9" t="s">
        <v>81</v>
      </c>
      <c r="C839" s="9"/>
      <c r="D839" s="9"/>
      <c r="E839" s="9" t="s">
        <v>82</v>
      </c>
      <c r="F839" s="9"/>
      <c r="G839" s="9"/>
      <c r="H839" s="9"/>
      <c r="I839" s="9"/>
      <c r="J839" s="9"/>
      <c r="K839" s="9"/>
      <c r="L839" s="9"/>
      <c r="M839" s="9"/>
      <c r="N839" s="9"/>
      <c r="O839" s="9"/>
      <c r="P839" s="9"/>
      <c r="Q839" s="9"/>
      <c r="R839" s="9" t="s">
        <v>147</v>
      </c>
      <c r="S839" s="9" t="s">
        <v>2918</v>
      </c>
      <c r="T839" s="9"/>
      <c r="U839" s="9" t="s">
        <v>115</v>
      </c>
      <c r="V839" s="9" t="s">
        <v>8292</v>
      </c>
      <c r="W839" s="9" t="s">
        <v>87</v>
      </c>
      <c r="X839" s="9" t="s">
        <v>2920</v>
      </c>
      <c r="Y839" s="9" t="s">
        <v>8295</v>
      </c>
      <c r="Z839" s="9" t="s">
        <v>2922</v>
      </c>
      <c r="AA839" s="9" t="s">
        <v>8297</v>
      </c>
      <c r="AB839" s="9"/>
      <c r="AC839" s="9"/>
      <c r="AD839" s="9" t="s">
        <v>482</v>
      </c>
      <c r="AE839" s="9" t="s">
        <v>478</v>
      </c>
      <c r="AF839" s="9" t="s">
        <v>2924</v>
      </c>
      <c r="AG839" s="37"/>
      <c r="AH839" s="37"/>
      <c r="AI839" s="9" t="s">
        <v>444</v>
      </c>
      <c r="AJ839" s="9" t="s">
        <v>145</v>
      </c>
      <c r="AK839" s="9" t="s">
        <v>604</v>
      </c>
      <c r="AL839" s="9" t="s">
        <v>97</v>
      </c>
      <c r="AM839" s="9" t="s">
        <v>98</v>
      </c>
      <c r="AN839" s="9"/>
      <c r="AO839" s="9"/>
      <c r="AP839" s="9"/>
      <c r="AQ839" s="9"/>
      <c r="AR839" s="9"/>
      <c r="AS839" s="9"/>
      <c r="AT839" s="9"/>
      <c r="AU839" s="9"/>
      <c r="AV839" s="9"/>
      <c r="AW839" s="9"/>
      <c r="AX839" s="9"/>
      <c r="AY839" s="9"/>
      <c r="AZ839" s="9"/>
      <c r="BA839" s="9"/>
      <c r="BB839" s="9"/>
      <c r="BC839" s="9"/>
      <c r="BD839" s="9"/>
    </row>
    <row r="840" ht="15.75" customHeight="1">
      <c r="A840" s="9" t="s">
        <v>605</v>
      </c>
      <c r="B840" s="9" t="s">
        <v>81</v>
      </c>
      <c r="C840" s="9"/>
      <c r="D840" s="9"/>
      <c r="E840" s="9"/>
      <c r="F840" s="9"/>
      <c r="G840" s="9"/>
      <c r="H840" s="9"/>
      <c r="I840" s="9"/>
      <c r="J840" s="9"/>
      <c r="K840" s="9"/>
      <c r="L840" s="9"/>
      <c r="M840" s="9"/>
      <c r="N840" s="9"/>
      <c r="O840" s="9"/>
      <c r="P840" s="9"/>
      <c r="Q840" s="9"/>
      <c r="R840" s="9"/>
      <c r="S840" s="9" t="s">
        <v>8298</v>
      </c>
      <c r="T840" s="9"/>
      <c r="U840" s="9" t="s">
        <v>115</v>
      </c>
      <c r="V840" s="9" t="s">
        <v>8299</v>
      </c>
      <c r="W840" s="9" t="s">
        <v>87</v>
      </c>
      <c r="X840" s="9" t="s">
        <v>8300</v>
      </c>
      <c r="Y840" s="9"/>
      <c r="Z840" s="9" t="s">
        <v>8301</v>
      </c>
      <c r="AA840" s="9" t="s">
        <v>8302</v>
      </c>
      <c r="AB840" s="9"/>
      <c r="AC840" s="9"/>
      <c r="AD840" s="9" t="s">
        <v>8303</v>
      </c>
      <c r="AE840" s="9" t="s">
        <v>605</v>
      </c>
      <c r="AF840" s="9" t="s">
        <v>8304</v>
      </c>
      <c r="AG840" s="37"/>
      <c r="AH840" s="37"/>
      <c r="AI840" s="9" t="s">
        <v>661</v>
      </c>
      <c r="AJ840" s="9" t="s">
        <v>661</v>
      </c>
      <c r="AK840" s="9" t="s">
        <v>97</v>
      </c>
      <c r="AL840" s="9" t="s">
        <v>8305</v>
      </c>
      <c r="AM840" s="9" t="s">
        <v>98</v>
      </c>
      <c r="AN840" s="9"/>
      <c r="AO840" s="9"/>
      <c r="AP840" s="9"/>
      <c r="AQ840" s="9"/>
      <c r="AR840" s="9"/>
      <c r="AS840" s="9"/>
      <c r="AT840" s="9"/>
      <c r="AU840" s="9"/>
      <c r="AV840" s="9"/>
      <c r="AW840" s="9"/>
      <c r="AX840" s="9"/>
      <c r="AY840" s="9"/>
      <c r="AZ840" s="9"/>
      <c r="BA840" s="9"/>
      <c r="BB840" s="9"/>
      <c r="BC840" s="9"/>
      <c r="BD840" s="9"/>
    </row>
    <row r="841" ht="15.75" customHeight="1">
      <c r="A841" s="9" t="s">
        <v>80</v>
      </c>
      <c r="B841" s="9" t="s">
        <v>81</v>
      </c>
      <c r="C841" s="9"/>
      <c r="D841" s="9"/>
      <c r="E841" s="9"/>
      <c r="F841" s="9"/>
      <c r="G841" s="9"/>
      <c r="H841" s="9"/>
      <c r="I841" s="9"/>
      <c r="J841" s="9"/>
      <c r="K841" s="9"/>
      <c r="L841" s="9"/>
      <c r="M841" s="9"/>
      <c r="N841" s="9"/>
      <c r="O841" s="9"/>
      <c r="P841" s="9"/>
      <c r="Q841" s="9"/>
      <c r="R841" s="9"/>
      <c r="S841" s="9" t="s">
        <v>8306</v>
      </c>
      <c r="T841" s="9"/>
      <c r="U841" s="9" t="s">
        <v>115</v>
      </c>
      <c r="V841" s="9" t="s">
        <v>8307</v>
      </c>
      <c r="W841" s="9" t="s">
        <v>87</v>
      </c>
      <c r="X841" s="9" t="s">
        <v>301</v>
      </c>
      <c r="Y841" s="9" t="s">
        <v>8309</v>
      </c>
      <c r="Z841" s="9" t="s">
        <v>303</v>
      </c>
      <c r="AA841" s="9" t="s">
        <v>304</v>
      </c>
      <c r="AB841" s="9" t="s">
        <v>305</v>
      </c>
      <c r="AC841" s="9"/>
      <c r="AD841" s="9" t="s">
        <v>92</v>
      </c>
      <c r="AE841" s="9" t="s">
        <v>80</v>
      </c>
      <c r="AF841" s="9" t="s">
        <v>8310</v>
      </c>
      <c r="AG841" s="37"/>
      <c r="AH841" s="37"/>
      <c r="AI841" s="9" t="s">
        <v>97</v>
      </c>
      <c r="AJ841" s="9" t="s">
        <v>97</v>
      </c>
      <c r="AK841" s="9" t="s">
        <v>97</v>
      </c>
      <c r="AL841" s="9" t="s">
        <v>97</v>
      </c>
      <c r="AM841" s="9" t="s">
        <v>98</v>
      </c>
      <c r="AN841" s="9"/>
      <c r="AO841" s="9"/>
      <c r="AP841" s="9"/>
      <c r="AQ841" s="9"/>
      <c r="AR841" s="9"/>
      <c r="AS841" s="9"/>
      <c r="AT841" s="9"/>
      <c r="AU841" s="9"/>
      <c r="AV841" s="9"/>
      <c r="AW841" s="9"/>
      <c r="AX841" s="9"/>
      <c r="AY841" s="9"/>
      <c r="AZ841" s="9"/>
      <c r="BA841" s="9"/>
      <c r="BB841" s="9"/>
      <c r="BC841" s="9"/>
      <c r="BD841" s="9"/>
    </row>
    <row r="842" ht="15.75" customHeight="1">
      <c r="A842" s="9" t="s">
        <v>1131</v>
      </c>
      <c r="B842" s="9" t="s">
        <v>81</v>
      </c>
      <c r="C842" s="9"/>
      <c r="D842" s="9"/>
      <c r="E842" s="9"/>
      <c r="F842" s="9"/>
      <c r="G842" s="9"/>
      <c r="H842" s="9"/>
      <c r="I842" s="9"/>
      <c r="J842" s="9"/>
      <c r="K842" s="9"/>
      <c r="L842" s="9"/>
      <c r="M842" s="9"/>
      <c r="N842" s="9"/>
      <c r="O842" s="9"/>
      <c r="P842" s="9"/>
      <c r="Q842" s="9"/>
      <c r="R842" s="9" t="s">
        <v>147</v>
      </c>
      <c r="S842" s="9" t="s">
        <v>8311</v>
      </c>
      <c r="T842" s="9"/>
      <c r="U842" s="9" t="s">
        <v>85</v>
      </c>
      <c r="V842" s="9" t="s">
        <v>8312</v>
      </c>
      <c r="W842" s="9" t="s">
        <v>87</v>
      </c>
      <c r="X842" s="9" t="s">
        <v>8313</v>
      </c>
      <c r="Y842" s="9" t="s">
        <v>8314</v>
      </c>
      <c r="Z842" s="9" t="s">
        <v>8315</v>
      </c>
      <c r="AA842" s="9" t="s">
        <v>8316</v>
      </c>
      <c r="AB842" s="9"/>
      <c r="AC842" s="9"/>
      <c r="AD842" s="9" t="s">
        <v>3844</v>
      </c>
      <c r="AE842" s="9" t="s">
        <v>1131</v>
      </c>
      <c r="AF842" s="9" t="s">
        <v>8317</v>
      </c>
      <c r="AG842" s="37"/>
      <c r="AH842" s="37"/>
      <c r="AI842" s="9" t="s">
        <v>97</v>
      </c>
      <c r="AJ842" s="9" t="s">
        <v>97</v>
      </c>
      <c r="AK842" s="9" t="s">
        <v>97</v>
      </c>
      <c r="AL842" s="9" t="s">
        <v>97</v>
      </c>
      <c r="AM842" s="9" t="s">
        <v>98</v>
      </c>
      <c r="AN842" s="9"/>
      <c r="AO842" s="9"/>
      <c r="AP842" s="9"/>
      <c r="AQ842" s="9"/>
      <c r="AR842" s="9"/>
      <c r="AS842" s="9"/>
      <c r="AT842" s="9"/>
      <c r="AU842" s="9"/>
      <c r="AV842" s="9"/>
      <c r="AW842" s="9"/>
      <c r="AX842" s="9"/>
      <c r="AY842" s="9"/>
      <c r="AZ842" s="9"/>
      <c r="BA842" s="9"/>
      <c r="BB842" s="9"/>
      <c r="BC842" s="9"/>
      <c r="BD842" s="9"/>
    </row>
    <row r="843" ht="15.75" customHeight="1">
      <c r="A843" s="9" t="s">
        <v>111</v>
      </c>
      <c r="B843" s="9" t="s">
        <v>81</v>
      </c>
      <c r="C843" s="9"/>
      <c r="D843" s="9"/>
      <c r="E843" s="9" t="s">
        <v>82</v>
      </c>
      <c r="F843" s="9"/>
      <c r="G843" s="9"/>
      <c r="H843" s="9"/>
      <c r="I843" s="9"/>
      <c r="J843" s="9"/>
      <c r="K843" s="9"/>
      <c r="L843" s="9"/>
      <c r="M843" s="9"/>
      <c r="N843" s="9"/>
      <c r="O843" s="9"/>
      <c r="P843" s="9"/>
      <c r="Q843" s="9"/>
      <c r="R843" s="9"/>
      <c r="S843" s="9" t="s">
        <v>8319</v>
      </c>
      <c r="T843" s="9"/>
      <c r="U843" s="9" t="s">
        <v>85</v>
      </c>
      <c r="V843" s="9" t="s">
        <v>8320</v>
      </c>
      <c r="W843" s="9" t="s">
        <v>87</v>
      </c>
      <c r="X843" s="9" t="s">
        <v>5410</v>
      </c>
      <c r="Y843" s="9" t="s">
        <v>8321</v>
      </c>
      <c r="Z843" s="9" t="s">
        <v>5412</v>
      </c>
      <c r="AA843" s="9" t="s">
        <v>8323</v>
      </c>
      <c r="AB843" s="9"/>
      <c r="AC843" s="9"/>
      <c r="AD843" s="9" t="s">
        <v>2406</v>
      </c>
      <c r="AE843" s="9" t="s">
        <v>111</v>
      </c>
      <c r="AF843" s="9" t="s">
        <v>8324</v>
      </c>
      <c r="AG843" s="37"/>
      <c r="AH843" s="37"/>
      <c r="AI843" s="9" t="s">
        <v>165</v>
      </c>
      <c r="AJ843" s="9" t="s">
        <v>317</v>
      </c>
      <c r="AK843" s="9" t="s">
        <v>197</v>
      </c>
      <c r="AL843" s="9" t="s">
        <v>167</v>
      </c>
      <c r="AM843" s="9" t="s">
        <v>98</v>
      </c>
      <c r="AN843" s="9"/>
      <c r="AO843" s="9"/>
      <c r="AP843" s="9"/>
      <c r="AQ843" s="9"/>
      <c r="AR843" s="9"/>
      <c r="AS843" s="9"/>
      <c r="AT843" s="9"/>
      <c r="AU843" s="9"/>
      <c r="AV843" s="9"/>
      <c r="AW843" s="9"/>
      <c r="AX843" s="9"/>
      <c r="AY843" s="9"/>
      <c r="AZ843" s="9"/>
      <c r="BA843" s="9"/>
      <c r="BB843" s="9"/>
      <c r="BC843" s="9"/>
      <c r="BD843" s="9"/>
    </row>
    <row r="844" ht="15.75" customHeight="1">
      <c r="A844" s="9" t="s">
        <v>230</v>
      </c>
      <c r="B844" s="9" t="s">
        <v>81</v>
      </c>
      <c r="C844" s="9"/>
      <c r="D844" s="9"/>
      <c r="E844" s="9" t="s">
        <v>82</v>
      </c>
      <c r="F844" s="9"/>
      <c r="G844" s="9"/>
      <c r="H844" s="9"/>
      <c r="I844" s="9"/>
      <c r="J844" s="9"/>
      <c r="K844" s="9"/>
      <c r="L844" s="9"/>
      <c r="M844" s="9"/>
      <c r="N844" s="9"/>
      <c r="O844" s="9"/>
      <c r="P844" s="9"/>
      <c r="Q844" s="9"/>
      <c r="R844" s="9"/>
      <c r="S844" s="9" t="s">
        <v>8326</v>
      </c>
      <c r="T844" s="9"/>
      <c r="U844" s="9" t="s">
        <v>85</v>
      </c>
      <c r="V844" s="9" t="s">
        <v>8329</v>
      </c>
      <c r="W844" s="9" t="s">
        <v>87</v>
      </c>
      <c r="X844" s="9" t="s">
        <v>8330</v>
      </c>
      <c r="Y844" s="9" t="s">
        <v>8331</v>
      </c>
      <c r="Z844" s="9" t="s">
        <v>8332</v>
      </c>
      <c r="AA844" s="9" t="s">
        <v>8333</v>
      </c>
      <c r="AB844" s="9"/>
      <c r="AC844" s="9" t="s">
        <v>8334</v>
      </c>
      <c r="AD844" s="9" t="s">
        <v>2182</v>
      </c>
      <c r="AE844" s="9" t="s">
        <v>230</v>
      </c>
      <c r="AF844" s="9" t="s">
        <v>8335</v>
      </c>
      <c r="AG844" s="37"/>
      <c r="AH844" s="37"/>
      <c r="AI844" s="9" t="s">
        <v>97</v>
      </c>
      <c r="AJ844" s="9" t="s">
        <v>97</v>
      </c>
      <c r="AK844" s="9" t="s">
        <v>97</v>
      </c>
      <c r="AL844" s="9" t="s">
        <v>97</v>
      </c>
      <c r="AM844" s="9" t="s">
        <v>98</v>
      </c>
      <c r="AN844" s="9"/>
      <c r="AO844" s="9"/>
      <c r="AP844" s="9"/>
      <c r="AQ844" s="9"/>
      <c r="AR844" s="9"/>
      <c r="AS844" s="9"/>
      <c r="AT844" s="9"/>
      <c r="AU844" s="9"/>
      <c r="AV844" s="9"/>
      <c r="AW844" s="9"/>
      <c r="AX844" s="9"/>
      <c r="AY844" s="9"/>
      <c r="AZ844" s="9"/>
      <c r="BA844" s="9"/>
      <c r="BB844" s="9"/>
      <c r="BC844" s="9"/>
      <c r="BD844" s="9"/>
    </row>
    <row r="845" ht="15.75" customHeight="1">
      <c r="A845" s="9" t="s">
        <v>99</v>
      </c>
      <c r="B845" s="9" t="s">
        <v>81</v>
      </c>
      <c r="C845" s="9"/>
      <c r="D845" s="9"/>
      <c r="E845" s="9"/>
      <c r="F845" s="9"/>
      <c r="G845" s="9"/>
      <c r="H845" s="9"/>
      <c r="I845" s="9"/>
      <c r="J845" s="9"/>
      <c r="K845" s="9"/>
      <c r="L845" s="9"/>
      <c r="M845" s="9"/>
      <c r="N845" s="9"/>
      <c r="O845" s="9"/>
      <c r="P845" s="9"/>
      <c r="Q845" s="9"/>
      <c r="R845" s="9" t="s">
        <v>147</v>
      </c>
      <c r="S845" s="9" t="s">
        <v>763</v>
      </c>
      <c r="T845" s="9"/>
      <c r="U845" s="9" t="s">
        <v>85</v>
      </c>
      <c r="V845" s="9" t="s">
        <v>8338</v>
      </c>
      <c r="W845" s="9" t="s">
        <v>87</v>
      </c>
      <c r="X845" s="9" t="s">
        <v>765</v>
      </c>
      <c r="Y845" s="9" t="s">
        <v>8339</v>
      </c>
      <c r="Z845" s="9" t="s">
        <v>767</v>
      </c>
      <c r="AA845" s="9" t="s">
        <v>768</v>
      </c>
      <c r="AB845" s="9"/>
      <c r="AC845" s="9"/>
      <c r="AD845" s="9" t="s">
        <v>770</v>
      </c>
      <c r="AE845" s="9" t="s">
        <v>99</v>
      </c>
      <c r="AF845" s="9" t="s">
        <v>771</v>
      </c>
      <c r="AG845" s="37"/>
      <c r="AH845" s="37"/>
      <c r="AI845" s="9" t="s">
        <v>206</v>
      </c>
      <c r="AJ845" s="9" t="s">
        <v>97</v>
      </c>
      <c r="AK845" s="9" t="s">
        <v>454</v>
      </c>
      <c r="AL845" s="9" t="s">
        <v>559</v>
      </c>
      <c r="AM845" s="9" t="s">
        <v>98</v>
      </c>
      <c r="AN845" s="9"/>
      <c r="AO845" s="9"/>
      <c r="AP845" s="9"/>
      <c r="AQ845" s="9"/>
      <c r="AR845" s="9"/>
      <c r="AS845" s="9"/>
      <c r="AT845" s="9"/>
      <c r="AU845" s="9"/>
      <c r="AV845" s="9"/>
      <c r="AW845" s="9"/>
      <c r="AX845" s="9"/>
      <c r="AY845" s="9"/>
      <c r="AZ845" s="9"/>
      <c r="BA845" s="9"/>
      <c r="BB845" s="9"/>
      <c r="BC845" s="9"/>
      <c r="BD845" s="9"/>
    </row>
    <row r="846" ht="15.75" customHeight="1">
      <c r="A846" s="9" t="s">
        <v>1801</v>
      </c>
      <c r="B846" s="9" t="s">
        <v>81</v>
      </c>
      <c r="C846" s="9"/>
      <c r="D846" s="9"/>
      <c r="E846" s="9"/>
      <c r="F846" s="9"/>
      <c r="G846" s="9"/>
      <c r="H846" s="9"/>
      <c r="I846" s="9"/>
      <c r="J846" s="9"/>
      <c r="K846" s="9"/>
      <c r="L846" s="9"/>
      <c r="M846" s="9"/>
      <c r="N846" s="9"/>
      <c r="O846" s="9"/>
      <c r="P846" s="9"/>
      <c r="Q846" s="9"/>
      <c r="R846" s="9"/>
      <c r="S846" s="9" t="s">
        <v>8342</v>
      </c>
      <c r="T846" s="9"/>
      <c r="U846" s="9" t="s">
        <v>85</v>
      </c>
      <c r="V846" s="9" t="s">
        <v>8343</v>
      </c>
      <c r="W846" s="9" t="s">
        <v>87</v>
      </c>
      <c r="X846" s="9" t="s">
        <v>8344</v>
      </c>
      <c r="Y846" s="9" t="s">
        <v>8345</v>
      </c>
      <c r="Z846" s="9" t="s">
        <v>8346</v>
      </c>
      <c r="AA846" s="9" t="s">
        <v>8347</v>
      </c>
      <c r="AB846" s="9"/>
      <c r="AC846" s="9"/>
      <c r="AD846" s="9" t="s">
        <v>5994</v>
      </c>
      <c r="AE846" s="9" t="s">
        <v>1801</v>
      </c>
      <c r="AF846" s="9" t="s">
        <v>5995</v>
      </c>
      <c r="AG846" s="37"/>
      <c r="AH846" s="37"/>
      <c r="AI846" s="9" t="s">
        <v>97</v>
      </c>
      <c r="AJ846" s="9" t="s">
        <v>97</v>
      </c>
      <c r="AK846" s="9" t="s">
        <v>97</v>
      </c>
      <c r="AL846" s="9" t="s">
        <v>97</v>
      </c>
      <c r="AM846" s="9" t="s">
        <v>98</v>
      </c>
      <c r="AN846" s="9"/>
      <c r="AO846" s="9"/>
      <c r="AP846" s="9"/>
      <c r="AQ846" s="9"/>
      <c r="AR846" s="9"/>
      <c r="AS846" s="9"/>
      <c r="AT846" s="9"/>
      <c r="AU846" s="9"/>
      <c r="AV846" s="9"/>
      <c r="AW846" s="9"/>
      <c r="AX846" s="9"/>
      <c r="AY846" s="9"/>
      <c r="AZ846" s="9"/>
      <c r="BA846" s="9"/>
      <c r="BB846" s="9"/>
      <c r="BC846" s="9"/>
      <c r="BD846" s="9"/>
    </row>
    <row r="847" ht="15.75" customHeight="1">
      <c r="A847" s="9" t="s">
        <v>406</v>
      </c>
      <c r="B847" s="9" t="s">
        <v>81</v>
      </c>
      <c r="C847" s="9"/>
      <c r="D847" s="9"/>
      <c r="E847" s="9"/>
      <c r="F847" s="9"/>
      <c r="G847" s="9"/>
      <c r="H847" s="9"/>
      <c r="I847" s="9"/>
      <c r="J847" s="9"/>
      <c r="K847" s="9"/>
      <c r="L847" s="9"/>
      <c r="M847" s="9"/>
      <c r="N847" s="9"/>
      <c r="O847" s="9"/>
      <c r="P847" s="9"/>
      <c r="Q847" s="9"/>
      <c r="R847" s="9"/>
      <c r="S847" s="9" t="s">
        <v>1784</v>
      </c>
      <c r="T847" s="9"/>
      <c r="U847" s="9" t="s">
        <v>115</v>
      </c>
      <c r="V847" s="9" t="s">
        <v>8352</v>
      </c>
      <c r="W847" s="9" t="s">
        <v>87</v>
      </c>
      <c r="X847" s="9" t="s">
        <v>1788</v>
      </c>
      <c r="Y847" s="9" t="s">
        <v>8355</v>
      </c>
      <c r="Z847" s="9" t="s">
        <v>1790</v>
      </c>
      <c r="AA847" s="9" t="s">
        <v>1797</v>
      </c>
      <c r="AB847" s="9"/>
      <c r="AC847" s="9"/>
      <c r="AD847" s="9" t="s">
        <v>413</v>
      </c>
      <c r="AE847" s="9" t="s">
        <v>406</v>
      </c>
      <c r="AF847" s="9" t="s">
        <v>1800</v>
      </c>
      <c r="AG847" s="37"/>
      <c r="AH847" s="37"/>
      <c r="AI847" s="9" t="s">
        <v>97</v>
      </c>
      <c r="AJ847" s="9" t="s">
        <v>97</v>
      </c>
      <c r="AK847" s="9" t="s">
        <v>97</v>
      </c>
      <c r="AL847" s="9" t="s">
        <v>97</v>
      </c>
      <c r="AM847" s="9" t="s">
        <v>98</v>
      </c>
      <c r="AN847" s="9"/>
      <c r="AO847" s="9"/>
      <c r="AP847" s="9"/>
      <c r="AQ847" s="9"/>
      <c r="AR847" s="9"/>
      <c r="AS847" s="9"/>
      <c r="AT847" s="9"/>
      <c r="AU847" s="9"/>
      <c r="AV847" s="9"/>
      <c r="AW847" s="9"/>
      <c r="AX847" s="9"/>
      <c r="AY847" s="9"/>
      <c r="AZ847" s="9"/>
      <c r="BA847" s="9"/>
      <c r="BB847" s="9"/>
      <c r="BC847" s="9"/>
      <c r="BD847" s="9"/>
    </row>
    <row r="848" ht="15.75" customHeight="1">
      <c r="A848" s="9" t="s">
        <v>803</v>
      </c>
      <c r="B848" s="9" t="s">
        <v>81</v>
      </c>
      <c r="C848" s="9"/>
      <c r="D848" s="9"/>
      <c r="E848" s="9" t="s">
        <v>82</v>
      </c>
      <c r="F848" s="9"/>
      <c r="G848" s="9"/>
      <c r="H848" s="9"/>
      <c r="I848" s="9"/>
      <c r="J848" s="9"/>
      <c r="K848" s="9"/>
      <c r="L848" s="9"/>
      <c r="M848" s="9"/>
      <c r="N848" s="9"/>
      <c r="O848" s="9"/>
      <c r="P848" s="9"/>
      <c r="Q848" s="9"/>
      <c r="R848" s="9"/>
      <c r="S848" s="9" t="s">
        <v>804</v>
      </c>
      <c r="T848" s="9"/>
      <c r="U848" s="9" t="s">
        <v>85</v>
      </c>
      <c r="V848" s="9" t="s">
        <v>8357</v>
      </c>
      <c r="W848" s="9" t="s">
        <v>87</v>
      </c>
      <c r="X848" s="9" t="s">
        <v>8358</v>
      </c>
      <c r="Y848" s="9" t="s">
        <v>8359</v>
      </c>
      <c r="Z848" s="9" t="s">
        <v>8360</v>
      </c>
      <c r="AA848" s="9" t="s">
        <v>8361</v>
      </c>
      <c r="AB848" s="9" t="s">
        <v>187</v>
      </c>
      <c r="AC848" s="9" t="s">
        <v>187</v>
      </c>
      <c r="AD848" s="9" t="s">
        <v>823</v>
      </c>
      <c r="AE848" s="9" t="s">
        <v>803</v>
      </c>
      <c r="AF848" s="9" t="s">
        <v>5094</v>
      </c>
      <c r="AG848" s="37"/>
      <c r="AH848" s="37"/>
      <c r="AI848" s="9" t="s">
        <v>604</v>
      </c>
      <c r="AJ848" s="9" t="s">
        <v>97</v>
      </c>
      <c r="AK848" s="9" t="s">
        <v>146</v>
      </c>
      <c r="AL848" s="9" t="s">
        <v>229</v>
      </c>
      <c r="AM848" s="9" t="s">
        <v>98</v>
      </c>
      <c r="AN848" s="9"/>
      <c r="AO848" s="9"/>
      <c r="AP848" s="9"/>
      <c r="AQ848" s="9"/>
      <c r="AR848" s="9"/>
      <c r="AS848" s="9"/>
      <c r="AT848" s="9"/>
      <c r="AU848" s="9"/>
      <c r="AV848" s="9"/>
      <c r="AW848" s="9"/>
      <c r="AX848" s="9"/>
      <c r="AY848" s="9"/>
      <c r="AZ848" s="9"/>
      <c r="BA848" s="9"/>
      <c r="BB848" s="9"/>
      <c r="BC848" s="9"/>
      <c r="BD848" s="9"/>
    </row>
    <row r="849" ht="15.75" customHeight="1">
      <c r="A849" s="9" t="s">
        <v>337</v>
      </c>
      <c r="B849" s="9" t="s">
        <v>81</v>
      </c>
      <c r="C849" s="9"/>
      <c r="D849" s="9"/>
      <c r="E849" s="9"/>
      <c r="F849" s="9"/>
      <c r="G849" s="9"/>
      <c r="H849" s="9"/>
      <c r="I849" s="9"/>
      <c r="J849" s="9"/>
      <c r="K849" s="9"/>
      <c r="L849" s="9"/>
      <c r="M849" s="9"/>
      <c r="N849" s="9"/>
      <c r="O849" s="9"/>
      <c r="P849" s="9"/>
      <c r="Q849" s="9"/>
      <c r="R849" s="9"/>
      <c r="S849" s="9" t="s">
        <v>8368</v>
      </c>
      <c r="T849" s="9"/>
      <c r="U849" s="9" t="s">
        <v>85</v>
      </c>
      <c r="V849" s="9" t="s">
        <v>8370</v>
      </c>
      <c r="W849" s="9" t="s">
        <v>87</v>
      </c>
      <c r="X849" s="9" t="s">
        <v>8371</v>
      </c>
      <c r="Y849" s="9" t="s">
        <v>8372</v>
      </c>
      <c r="Z849" s="9" t="s">
        <v>8373</v>
      </c>
      <c r="AA849" s="9" t="s">
        <v>8374</v>
      </c>
      <c r="AB849" s="9"/>
      <c r="AC849" s="9"/>
      <c r="AD849" s="9" t="s">
        <v>4210</v>
      </c>
      <c r="AE849" s="9" t="s">
        <v>337</v>
      </c>
      <c r="AF849" s="9" t="s">
        <v>8375</v>
      </c>
      <c r="AG849" s="37"/>
      <c r="AH849" s="37"/>
      <c r="AI849" s="9" t="s">
        <v>97</v>
      </c>
      <c r="AJ849" s="9" t="s">
        <v>97</v>
      </c>
      <c r="AK849" s="9" t="s">
        <v>97</v>
      </c>
      <c r="AL849" s="9" t="s">
        <v>97</v>
      </c>
      <c r="AM849" s="9" t="s">
        <v>98</v>
      </c>
      <c r="AN849" s="9"/>
      <c r="AO849" s="9"/>
      <c r="AP849" s="9"/>
      <c r="AQ849" s="9"/>
      <c r="AR849" s="9"/>
      <c r="AS849" s="9"/>
      <c r="AT849" s="9"/>
      <c r="AU849" s="9"/>
      <c r="AV849" s="9"/>
      <c r="AW849" s="9"/>
      <c r="AX849" s="9"/>
      <c r="AY849" s="9"/>
      <c r="AZ849" s="9"/>
      <c r="BA849" s="9"/>
      <c r="BB849" s="9"/>
      <c r="BC849" s="9"/>
      <c r="BD849" s="9"/>
    </row>
    <row r="850" ht="15.75" customHeight="1">
      <c r="A850" s="9" t="s">
        <v>2230</v>
      </c>
      <c r="B850" s="9" t="s">
        <v>81</v>
      </c>
      <c r="C850" s="9"/>
      <c r="D850" s="9"/>
      <c r="E850" s="9"/>
      <c r="F850" s="9"/>
      <c r="G850" s="9"/>
      <c r="H850" s="9"/>
      <c r="I850" s="9"/>
      <c r="J850" s="9"/>
      <c r="K850" s="9"/>
      <c r="L850" s="9"/>
      <c r="M850" s="9"/>
      <c r="N850" s="9"/>
      <c r="O850" s="9"/>
      <c r="P850" s="9"/>
      <c r="Q850" s="9"/>
      <c r="R850" s="9"/>
      <c r="S850" s="9" t="s">
        <v>8376</v>
      </c>
      <c r="T850" s="9"/>
      <c r="U850" s="9" t="s">
        <v>85</v>
      </c>
      <c r="V850" s="9" t="s">
        <v>8377</v>
      </c>
      <c r="W850" s="9" t="s">
        <v>87</v>
      </c>
      <c r="X850" s="9" t="s">
        <v>8378</v>
      </c>
      <c r="Y850" s="9" t="s">
        <v>8379</v>
      </c>
      <c r="Z850" s="9" t="s">
        <v>8380</v>
      </c>
      <c r="AA850" s="9" t="s">
        <v>8382</v>
      </c>
      <c r="AB850" s="9"/>
      <c r="AC850" s="9"/>
      <c r="AD850" s="9" t="s">
        <v>8383</v>
      </c>
      <c r="AE850" s="9" t="s">
        <v>2230</v>
      </c>
      <c r="AF850" s="9" t="s">
        <v>8384</v>
      </c>
      <c r="AG850" s="37"/>
      <c r="AH850" s="37"/>
      <c r="AI850" s="9" t="s">
        <v>97</v>
      </c>
      <c r="AJ850" s="9" t="s">
        <v>97</v>
      </c>
      <c r="AK850" s="9" t="s">
        <v>97</v>
      </c>
      <c r="AL850" s="9" t="s">
        <v>97</v>
      </c>
      <c r="AM850" s="9" t="s">
        <v>98</v>
      </c>
      <c r="AN850" s="9"/>
      <c r="AO850" s="9"/>
      <c r="AP850" s="9"/>
      <c r="AQ850" s="9"/>
      <c r="AR850" s="9"/>
      <c r="AS850" s="9"/>
      <c r="AT850" s="9"/>
      <c r="AU850" s="9"/>
      <c r="AV850" s="9"/>
      <c r="AW850" s="9"/>
      <c r="AX850" s="9"/>
      <c r="AY850" s="9"/>
      <c r="AZ850" s="9"/>
      <c r="BA850" s="9"/>
      <c r="BB850" s="9"/>
      <c r="BC850" s="9"/>
      <c r="BD850" s="9"/>
    </row>
    <row r="851" ht="15.75" customHeight="1">
      <c r="A851" s="9" t="s">
        <v>99</v>
      </c>
      <c r="B851" s="9" t="s">
        <v>81</v>
      </c>
      <c r="C851" s="9"/>
      <c r="D851" s="9"/>
      <c r="E851" s="9" t="s">
        <v>82</v>
      </c>
      <c r="F851" s="9"/>
      <c r="G851" s="9"/>
      <c r="H851" s="9"/>
      <c r="I851" s="9"/>
      <c r="J851" s="9"/>
      <c r="K851" s="9"/>
      <c r="L851" s="9"/>
      <c r="M851" s="9"/>
      <c r="N851" s="9"/>
      <c r="O851" s="9"/>
      <c r="P851" s="9"/>
      <c r="Q851" s="9"/>
      <c r="R851" s="9"/>
      <c r="S851" s="9" t="s">
        <v>8385</v>
      </c>
      <c r="T851" s="9"/>
      <c r="U851" s="9" t="s">
        <v>85</v>
      </c>
      <c r="V851" s="9" t="s">
        <v>8386</v>
      </c>
      <c r="W851" s="9" t="s">
        <v>87</v>
      </c>
      <c r="X851" s="9" t="s">
        <v>8387</v>
      </c>
      <c r="Y851" s="9"/>
      <c r="Z851" s="9" t="s">
        <v>8388</v>
      </c>
      <c r="AA851" s="9" t="s">
        <v>8389</v>
      </c>
      <c r="AB851" s="9"/>
      <c r="AC851" s="9"/>
      <c r="AD851" s="9" t="s">
        <v>1414</v>
      </c>
      <c r="AE851" s="9" t="s">
        <v>99</v>
      </c>
      <c r="AF851" s="9" t="s">
        <v>8390</v>
      </c>
      <c r="AG851" s="37"/>
      <c r="AH851" s="37"/>
      <c r="AI851" s="9" t="s">
        <v>97</v>
      </c>
      <c r="AJ851" s="9" t="s">
        <v>97</v>
      </c>
      <c r="AK851" s="9" t="s">
        <v>97</v>
      </c>
      <c r="AL851" s="9" t="s">
        <v>97</v>
      </c>
      <c r="AM851" s="9" t="s">
        <v>98</v>
      </c>
      <c r="AN851" s="9"/>
      <c r="AO851" s="9"/>
      <c r="AP851" s="9"/>
      <c r="AQ851" s="9"/>
      <c r="AR851" s="9"/>
      <c r="AS851" s="9"/>
      <c r="AT851" s="9"/>
      <c r="AU851" s="9"/>
      <c r="AV851" s="9"/>
      <c r="AW851" s="9"/>
      <c r="AX851" s="9"/>
      <c r="AY851" s="9"/>
      <c r="AZ851" s="9"/>
      <c r="BA851" s="9"/>
      <c r="BB851" s="9"/>
      <c r="BC851" s="9"/>
      <c r="BD851" s="9"/>
    </row>
    <row r="852" ht="15.75" customHeight="1">
      <c r="A852" s="9" t="s">
        <v>694</v>
      </c>
      <c r="B852" s="9" t="s">
        <v>81</v>
      </c>
      <c r="C852" s="9"/>
      <c r="D852" s="9"/>
      <c r="E852" s="9" t="s">
        <v>82</v>
      </c>
      <c r="F852" s="9"/>
      <c r="G852" s="9"/>
      <c r="H852" s="9"/>
      <c r="I852" s="9"/>
      <c r="J852" s="9"/>
      <c r="K852" s="9"/>
      <c r="L852" s="9"/>
      <c r="M852" s="9"/>
      <c r="N852" s="9"/>
      <c r="O852" s="9"/>
      <c r="P852" s="9"/>
      <c r="Q852" s="9"/>
      <c r="R852" s="9"/>
      <c r="S852" s="9" t="s">
        <v>695</v>
      </c>
      <c r="T852" s="9"/>
      <c r="U852" s="9" t="s">
        <v>85</v>
      </c>
      <c r="V852" s="9" t="s">
        <v>8394</v>
      </c>
      <c r="W852" s="9" t="s">
        <v>87</v>
      </c>
      <c r="X852" s="9" t="s">
        <v>2121</v>
      </c>
      <c r="Y852" s="9" t="s">
        <v>8396</v>
      </c>
      <c r="Z852" s="9" t="s">
        <v>8397</v>
      </c>
      <c r="AA852" s="9" t="s">
        <v>2124</v>
      </c>
      <c r="AB852" s="9" t="s">
        <v>2125</v>
      </c>
      <c r="AC852" s="9"/>
      <c r="AD852" s="9" t="s">
        <v>1307</v>
      </c>
      <c r="AE852" s="9" t="s">
        <v>694</v>
      </c>
      <c r="AF852" s="9" t="s">
        <v>2126</v>
      </c>
      <c r="AG852" s="37"/>
      <c r="AH852" s="37"/>
      <c r="AI852" s="9" t="s">
        <v>125</v>
      </c>
      <c r="AJ852" s="9" t="s">
        <v>317</v>
      </c>
      <c r="AK852" s="9" t="s">
        <v>146</v>
      </c>
      <c r="AL852" s="9" t="s">
        <v>229</v>
      </c>
      <c r="AM852" s="9" t="s">
        <v>98</v>
      </c>
      <c r="AN852" s="9"/>
      <c r="AO852" s="9"/>
      <c r="AP852" s="9"/>
      <c r="AQ852" s="9"/>
      <c r="AR852" s="9"/>
      <c r="AS852" s="9"/>
      <c r="AT852" s="9"/>
      <c r="AU852" s="9"/>
      <c r="AV852" s="9"/>
      <c r="AW852" s="9"/>
      <c r="AX852" s="9"/>
      <c r="AY852" s="9"/>
      <c r="AZ852" s="9"/>
      <c r="BA852" s="9"/>
      <c r="BB852" s="9"/>
      <c r="BC852" s="9"/>
      <c r="BD852" s="9"/>
    </row>
    <row r="853" ht="15.75" customHeight="1">
      <c r="A853" s="9" t="s">
        <v>80</v>
      </c>
      <c r="B853" s="9" t="s">
        <v>81</v>
      </c>
      <c r="C853" s="9"/>
      <c r="D853" s="9"/>
      <c r="E853" s="9" t="s">
        <v>82</v>
      </c>
      <c r="F853" s="9"/>
      <c r="G853" s="9"/>
      <c r="H853" s="9"/>
      <c r="I853" s="9"/>
      <c r="J853" s="9"/>
      <c r="K853" s="9"/>
      <c r="L853" s="9"/>
      <c r="M853" s="9"/>
      <c r="N853" s="9"/>
      <c r="O853" s="9"/>
      <c r="P853" s="9"/>
      <c r="Q853" s="9"/>
      <c r="R853" s="9"/>
      <c r="S853" s="9" t="s">
        <v>1324</v>
      </c>
      <c r="T853" s="9"/>
      <c r="U853" s="9" t="s">
        <v>85</v>
      </c>
      <c r="V853" s="9" t="s">
        <v>8398</v>
      </c>
      <c r="W853" s="9" t="s">
        <v>87</v>
      </c>
      <c r="X853" s="9" t="s">
        <v>1326</v>
      </c>
      <c r="Y853" s="9" t="s">
        <v>8399</v>
      </c>
      <c r="Z853" s="9" t="s">
        <v>1328</v>
      </c>
      <c r="AA853" s="9" t="s">
        <v>1329</v>
      </c>
      <c r="AB853" s="9"/>
      <c r="AC853" s="9"/>
      <c r="AD853" s="9" t="s">
        <v>451</v>
      </c>
      <c r="AE853" s="9" t="s">
        <v>80</v>
      </c>
      <c r="AF853" s="9" t="s">
        <v>1106</v>
      </c>
      <c r="AG853" s="37"/>
      <c r="AH853" s="37"/>
      <c r="AI853" s="9" t="s">
        <v>686</v>
      </c>
      <c r="AJ853" s="9" t="s">
        <v>166</v>
      </c>
      <c r="AK853" s="9" t="s">
        <v>416</v>
      </c>
      <c r="AL853" s="9" t="s">
        <v>97</v>
      </c>
      <c r="AM853" s="9" t="s">
        <v>98</v>
      </c>
      <c r="AN853" s="9"/>
      <c r="AO853" s="9"/>
      <c r="AP853" s="9"/>
      <c r="AQ853" s="9"/>
      <c r="AR853" s="9"/>
      <c r="AS853" s="9"/>
      <c r="AT853" s="9"/>
      <c r="AU853" s="9"/>
      <c r="AV853" s="9"/>
      <c r="AW853" s="9"/>
      <c r="AX853" s="9"/>
      <c r="AY853" s="9"/>
      <c r="AZ853" s="9"/>
      <c r="BA853" s="9"/>
      <c r="BB853" s="9"/>
      <c r="BC853" s="9"/>
      <c r="BD853" s="9"/>
    </row>
    <row r="854" ht="15.75" customHeight="1">
      <c r="A854" s="9" t="s">
        <v>1058</v>
      </c>
      <c r="B854" s="9" t="s">
        <v>81</v>
      </c>
      <c r="C854" s="9"/>
      <c r="D854" s="9"/>
      <c r="E854" s="9"/>
      <c r="F854" s="9"/>
      <c r="G854" s="9"/>
      <c r="H854" s="9"/>
      <c r="I854" s="9"/>
      <c r="J854" s="9"/>
      <c r="K854" s="9"/>
      <c r="L854" s="9"/>
      <c r="M854" s="9"/>
      <c r="N854" s="9"/>
      <c r="O854" s="9"/>
      <c r="P854" s="9"/>
      <c r="Q854" s="9"/>
      <c r="R854" s="9" t="s">
        <v>147</v>
      </c>
      <c r="S854" s="9" t="s">
        <v>8404</v>
      </c>
      <c r="T854" s="9"/>
      <c r="U854" s="9" t="s">
        <v>115</v>
      </c>
      <c r="V854" s="9" t="s">
        <v>8405</v>
      </c>
      <c r="W854" s="9" t="s">
        <v>87</v>
      </c>
      <c r="X854" s="9" t="s">
        <v>8407</v>
      </c>
      <c r="Y854" s="9" t="s">
        <v>8408</v>
      </c>
      <c r="Z854" s="9" t="s">
        <v>8409</v>
      </c>
      <c r="AA854" s="9" t="s">
        <v>8410</v>
      </c>
      <c r="AB854" s="9"/>
      <c r="AC854" s="9"/>
      <c r="AD854" s="9" t="s">
        <v>1067</v>
      </c>
      <c r="AE854" s="9" t="s">
        <v>1058</v>
      </c>
      <c r="AF854" s="9" t="s">
        <v>1997</v>
      </c>
      <c r="AG854" s="37"/>
      <c r="AH854" s="37"/>
      <c r="AI854" s="9" t="s">
        <v>97</v>
      </c>
      <c r="AJ854" s="9" t="s">
        <v>97</v>
      </c>
      <c r="AK854" s="9" t="s">
        <v>97</v>
      </c>
      <c r="AL854" s="9" t="s">
        <v>97</v>
      </c>
      <c r="AM854" s="9" t="s">
        <v>98</v>
      </c>
      <c r="AN854" s="9"/>
      <c r="AO854" s="9"/>
      <c r="AP854" s="9"/>
      <c r="AQ854" s="9"/>
      <c r="AR854" s="9"/>
      <c r="AS854" s="9"/>
      <c r="AT854" s="9"/>
      <c r="AU854" s="9"/>
      <c r="AV854" s="9"/>
      <c r="AW854" s="9"/>
      <c r="AX854" s="9"/>
      <c r="AY854" s="9"/>
      <c r="AZ854" s="9"/>
      <c r="BA854" s="9"/>
      <c r="BB854" s="9"/>
      <c r="BC854" s="9"/>
      <c r="BD854" s="9"/>
    </row>
    <row r="855" ht="15.75" customHeight="1">
      <c r="A855" s="9" t="s">
        <v>271</v>
      </c>
      <c r="B855" s="9" t="s">
        <v>81</v>
      </c>
      <c r="C855" s="9"/>
      <c r="D855" s="9"/>
      <c r="E855" s="9"/>
      <c r="F855" s="9"/>
      <c r="G855" s="9"/>
      <c r="H855" s="9"/>
      <c r="I855" s="9"/>
      <c r="J855" s="9"/>
      <c r="K855" s="9"/>
      <c r="L855" s="9"/>
      <c r="M855" s="9"/>
      <c r="N855" s="9"/>
      <c r="O855" s="9"/>
      <c r="P855" s="9"/>
      <c r="Q855" s="9"/>
      <c r="R855" s="9"/>
      <c r="S855" s="9" t="s">
        <v>1523</v>
      </c>
      <c r="T855" s="9"/>
      <c r="U855" s="9" t="s">
        <v>85</v>
      </c>
      <c r="V855" s="9" t="s">
        <v>8415</v>
      </c>
      <c r="W855" s="9" t="s">
        <v>87</v>
      </c>
      <c r="X855" s="9" t="s">
        <v>1529</v>
      </c>
      <c r="Y855" s="9" t="s">
        <v>8418</v>
      </c>
      <c r="Z855" s="9" t="s">
        <v>1550</v>
      </c>
      <c r="AA855" s="9" t="s">
        <v>1551</v>
      </c>
      <c r="AB855" s="9" t="s">
        <v>1552</v>
      </c>
      <c r="AC855" s="9" t="s">
        <v>187</v>
      </c>
      <c r="AD855" s="9" t="s">
        <v>1553</v>
      </c>
      <c r="AE855" s="9" t="s">
        <v>271</v>
      </c>
      <c r="AF855" s="9" t="s">
        <v>1554</v>
      </c>
      <c r="AG855" s="37"/>
      <c r="AH855" s="37"/>
      <c r="AI855" s="9" t="s">
        <v>97</v>
      </c>
      <c r="AJ855" s="9" t="s">
        <v>97</v>
      </c>
      <c r="AK855" s="9" t="s">
        <v>97</v>
      </c>
      <c r="AL855" s="9" t="s">
        <v>97</v>
      </c>
      <c r="AM855" s="9" t="s">
        <v>98</v>
      </c>
      <c r="AN855" s="9"/>
      <c r="AO855" s="9"/>
      <c r="AP855" s="9"/>
      <c r="AQ855" s="9"/>
      <c r="AR855" s="9"/>
      <c r="AS855" s="9"/>
      <c r="AT855" s="9"/>
      <c r="AU855" s="9"/>
      <c r="AV855" s="9"/>
      <c r="AW855" s="9"/>
      <c r="AX855" s="9"/>
      <c r="AY855" s="9"/>
      <c r="AZ855" s="9"/>
      <c r="BA855" s="9"/>
      <c r="BB855" s="9"/>
      <c r="BC855" s="9"/>
      <c r="BD855" s="9"/>
    </row>
    <row r="856" ht="15.75" customHeight="1">
      <c r="A856" s="9" t="s">
        <v>605</v>
      </c>
      <c r="B856" s="9" t="s">
        <v>81</v>
      </c>
      <c r="C856" s="9"/>
      <c r="D856" s="9"/>
      <c r="E856" s="9" t="s">
        <v>82</v>
      </c>
      <c r="F856" s="9"/>
      <c r="G856" s="9"/>
      <c r="H856" s="9"/>
      <c r="I856" s="9"/>
      <c r="J856" s="9"/>
      <c r="K856" s="9"/>
      <c r="L856" s="9"/>
      <c r="M856" s="9"/>
      <c r="N856" s="9"/>
      <c r="O856" s="9"/>
      <c r="P856" s="9"/>
      <c r="Q856" s="9"/>
      <c r="R856" s="9"/>
      <c r="S856" s="9" t="s">
        <v>8421</v>
      </c>
      <c r="T856" s="9"/>
      <c r="U856" s="9" t="s">
        <v>85</v>
      </c>
      <c r="V856" s="9" t="s">
        <v>8422</v>
      </c>
      <c r="W856" s="9" t="s">
        <v>87</v>
      </c>
      <c r="X856" s="9" t="s">
        <v>8423</v>
      </c>
      <c r="Y856" s="9" t="s">
        <v>8424</v>
      </c>
      <c r="Z856" s="9" t="s">
        <v>8425</v>
      </c>
      <c r="AA856" s="9" t="s">
        <v>8426</v>
      </c>
      <c r="AB856" s="9"/>
      <c r="AC856" s="9"/>
      <c r="AD856" s="9" t="s">
        <v>792</v>
      </c>
      <c r="AE856" s="9" t="s">
        <v>605</v>
      </c>
      <c r="AF856" s="9" t="s">
        <v>793</v>
      </c>
      <c r="AG856" s="37"/>
      <c r="AH856" s="37"/>
      <c r="AI856" s="9" t="s">
        <v>661</v>
      </c>
      <c r="AJ856" s="9" t="s">
        <v>317</v>
      </c>
      <c r="AK856" s="9" t="s">
        <v>541</v>
      </c>
      <c r="AL856" s="9" t="s">
        <v>110</v>
      </c>
      <c r="AM856" s="9" t="s">
        <v>98</v>
      </c>
      <c r="AN856" s="9"/>
      <c r="AO856" s="9"/>
      <c r="AP856" s="9"/>
      <c r="AQ856" s="9"/>
      <c r="AR856" s="9"/>
      <c r="AS856" s="9"/>
      <c r="AT856" s="9"/>
      <c r="AU856" s="9"/>
      <c r="AV856" s="9"/>
      <c r="AW856" s="9"/>
      <c r="AX856" s="9"/>
      <c r="AY856" s="9"/>
      <c r="AZ856" s="9"/>
      <c r="BA856" s="9"/>
      <c r="BB856" s="9"/>
      <c r="BC856" s="9"/>
      <c r="BD856" s="9"/>
    </row>
    <row r="857" ht="15.75" customHeight="1">
      <c r="A857" s="9" t="s">
        <v>80</v>
      </c>
      <c r="B857" s="9" t="s">
        <v>81</v>
      </c>
      <c r="C857" s="9"/>
      <c r="D857" s="9"/>
      <c r="E857" s="9" t="s">
        <v>82</v>
      </c>
      <c r="F857" s="9"/>
      <c r="G857" s="9"/>
      <c r="H857" s="9"/>
      <c r="I857" s="9"/>
      <c r="J857" s="9"/>
      <c r="K857" s="9"/>
      <c r="L857" s="9"/>
      <c r="M857" s="9"/>
      <c r="N857" s="9"/>
      <c r="O857" s="9"/>
      <c r="P857" s="9"/>
      <c r="Q857" s="9"/>
      <c r="R857" s="9"/>
      <c r="S857" s="9" t="s">
        <v>8427</v>
      </c>
      <c r="T857" s="9"/>
      <c r="U857" s="9" t="s">
        <v>85</v>
      </c>
      <c r="V857" s="9" t="s">
        <v>8428</v>
      </c>
      <c r="W857" s="9" t="s">
        <v>87</v>
      </c>
      <c r="X857" s="9" t="s">
        <v>8429</v>
      </c>
      <c r="Y857" s="9"/>
      <c r="Z857" s="9" t="s">
        <v>8430</v>
      </c>
      <c r="AA857" s="9" t="s">
        <v>8431</v>
      </c>
      <c r="AB857" s="9"/>
      <c r="AC857" s="9"/>
      <c r="AD857" s="9" t="s">
        <v>451</v>
      </c>
      <c r="AE857" s="9" t="s">
        <v>80</v>
      </c>
      <c r="AF857" s="9" t="s">
        <v>6593</v>
      </c>
      <c r="AG857" s="37"/>
      <c r="AH857" s="37"/>
      <c r="AI857" s="9" t="s">
        <v>145</v>
      </c>
      <c r="AJ857" s="9" t="s">
        <v>317</v>
      </c>
      <c r="AK857" s="9" t="s">
        <v>197</v>
      </c>
      <c r="AL857" s="9" t="s">
        <v>97</v>
      </c>
      <c r="AM857" s="9" t="s">
        <v>98</v>
      </c>
      <c r="AN857" s="9"/>
      <c r="AO857" s="9"/>
      <c r="AP857" s="9"/>
      <c r="AQ857" s="9"/>
      <c r="AR857" s="9"/>
      <c r="AS857" s="9"/>
      <c r="AT857" s="9"/>
      <c r="AU857" s="9"/>
      <c r="AV857" s="9"/>
      <c r="AW857" s="9"/>
      <c r="AX857" s="9"/>
      <c r="AY857" s="9"/>
      <c r="AZ857" s="9"/>
      <c r="BA857" s="9"/>
      <c r="BB857" s="9"/>
      <c r="BC857" s="9"/>
      <c r="BD857" s="9"/>
    </row>
    <row r="858" ht="15.75" customHeight="1">
      <c r="A858" s="9" t="s">
        <v>99</v>
      </c>
      <c r="B858" s="9" t="s">
        <v>81</v>
      </c>
      <c r="C858" s="9"/>
      <c r="D858" s="9"/>
      <c r="E858" s="9"/>
      <c r="F858" s="9"/>
      <c r="G858" s="9"/>
      <c r="H858" s="9"/>
      <c r="I858" s="9"/>
      <c r="J858" s="9"/>
      <c r="K858" s="9"/>
      <c r="L858" s="9"/>
      <c r="M858" s="9"/>
      <c r="N858" s="9"/>
      <c r="O858" s="9"/>
      <c r="P858" s="9"/>
      <c r="Q858" s="9"/>
      <c r="R858" s="9"/>
      <c r="S858" s="9" t="s">
        <v>8434</v>
      </c>
      <c r="T858" s="9"/>
      <c r="U858" s="9" t="s">
        <v>115</v>
      </c>
      <c r="V858" s="9" t="s">
        <v>8436</v>
      </c>
      <c r="W858" s="9" t="s">
        <v>87</v>
      </c>
      <c r="X858" s="9" t="s">
        <v>8437</v>
      </c>
      <c r="Y858" s="9"/>
      <c r="Z858" s="9" t="s">
        <v>8438</v>
      </c>
      <c r="AA858" s="9" t="s">
        <v>8439</v>
      </c>
      <c r="AB858" s="9" t="s">
        <v>8440</v>
      </c>
      <c r="AC858" s="9"/>
      <c r="AD858" s="9" t="s">
        <v>8441</v>
      </c>
      <c r="AE858" s="9" t="s">
        <v>99</v>
      </c>
      <c r="AF858" s="9" t="s">
        <v>8443</v>
      </c>
      <c r="AG858" s="37"/>
      <c r="AH858" s="37"/>
      <c r="AI858" s="9" t="s">
        <v>97</v>
      </c>
      <c r="AJ858" s="9" t="s">
        <v>97</v>
      </c>
      <c r="AK858" s="9" t="s">
        <v>97</v>
      </c>
      <c r="AL858" s="9" t="s">
        <v>97</v>
      </c>
      <c r="AM858" s="9" t="s">
        <v>98</v>
      </c>
      <c r="AN858" s="9"/>
      <c r="AO858" s="9"/>
      <c r="AP858" s="9"/>
      <c r="AQ858" s="9"/>
      <c r="AR858" s="9"/>
      <c r="AS858" s="9"/>
      <c r="AT858" s="9"/>
      <c r="AU858" s="9"/>
      <c r="AV858" s="9"/>
      <c r="AW858" s="9"/>
      <c r="AX858" s="9"/>
      <c r="AY858" s="9"/>
      <c r="AZ858" s="9"/>
      <c r="BA858" s="9"/>
      <c r="BB858" s="9"/>
      <c r="BC858" s="9"/>
      <c r="BD858" s="9"/>
    </row>
    <row r="859" ht="15.75" customHeight="1">
      <c r="A859" s="9" t="s">
        <v>217</v>
      </c>
      <c r="B859" s="9" t="s">
        <v>81</v>
      </c>
      <c r="C859" s="9"/>
      <c r="D859" s="9"/>
      <c r="E859" s="9" t="s">
        <v>82</v>
      </c>
      <c r="F859" s="9"/>
      <c r="G859" s="9"/>
      <c r="H859" s="9"/>
      <c r="I859" s="9"/>
      <c r="J859" s="9"/>
      <c r="K859" s="9"/>
      <c r="L859" s="9"/>
      <c r="M859" s="9"/>
      <c r="N859" s="9"/>
      <c r="O859" s="9"/>
      <c r="P859" s="9"/>
      <c r="Q859" s="9"/>
      <c r="R859" s="9"/>
      <c r="S859" s="9" t="s">
        <v>8444</v>
      </c>
      <c r="T859" s="9"/>
      <c r="U859" s="9" t="s">
        <v>85</v>
      </c>
      <c r="V859" s="9" t="s">
        <v>8445</v>
      </c>
      <c r="W859" s="9" t="s">
        <v>87</v>
      </c>
      <c r="X859" s="9" t="s">
        <v>8447</v>
      </c>
      <c r="Y859" s="9" t="s">
        <v>8448</v>
      </c>
      <c r="Z859" s="9" t="s">
        <v>8449</v>
      </c>
      <c r="AA859" s="9" t="s">
        <v>8450</v>
      </c>
      <c r="AB859" s="9"/>
      <c r="AC859" s="9"/>
      <c r="AD859" s="9" t="s">
        <v>3781</v>
      </c>
      <c r="AE859" s="9" t="s">
        <v>217</v>
      </c>
      <c r="AF859" s="9" t="s">
        <v>3784</v>
      </c>
      <c r="AG859" s="37"/>
      <c r="AH859" s="37"/>
      <c r="AI859" s="9" t="s">
        <v>108</v>
      </c>
      <c r="AJ859" s="9" t="s">
        <v>94</v>
      </c>
      <c r="AK859" s="9" t="s">
        <v>251</v>
      </c>
      <c r="AL859" s="9" t="s">
        <v>880</v>
      </c>
      <c r="AM859" s="9" t="s">
        <v>98</v>
      </c>
      <c r="AN859" s="9"/>
      <c r="AO859" s="9"/>
      <c r="AP859" s="9"/>
      <c r="AQ859" s="9"/>
      <c r="AR859" s="9"/>
      <c r="AS859" s="9"/>
      <c r="AT859" s="9"/>
      <c r="AU859" s="9"/>
      <c r="AV859" s="9"/>
      <c r="AW859" s="9"/>
      <c r="AX859" s="9"/>
      <c r="AY859" s="9"/>
      <c r="AZ859" s="9"/>
      <c r="BA859" s="9"/>
      <c r="BB859" s="9"/>
      <c r="BC859" s="9"/>
      <c r="BD859" s="9"/>
    </row>
    <row r="860" ht="15.75" customHeight="1">
      <c r="A860" s="9" t="s">
        <v>252</v>
      </c>
      <c r="B860" s="9" t="s">
        <v>81</v>
      </c>
      <c r="C860" s="9"/>
      <c r="D860" s="9"/>
      <c r="E860" s="9" t="s">
        <v>82</v>
      </c>
      <c r="F860" s="9"/>
      <c r="G860" s="9"/>
      <c r="H860" s="9"/>
      <c r="I860" s="9"/>
      <c r="J860" s="9"/>
      <c r="K860" s="9"/>
      <c r="L860" s="9"/>
      <c r="M860" s="9"/>
      <c r="N860" s="9"/>
      <c r="O860" s="9"/>
      <c r="P860" s="9"/>
      <c r="Q860" s="9"/>
      <c r="R860" s="9" t="s">
        <v>147</v>
      </c>
      <c r="S860" s="9" t="s">
        <v>2574</v>
      </c>
      <c r="T860" s="9"/>
      <c r="U860" s="9" t="s">
        <v>85</v>
      </c>
      <c r="V860" s="9" t="s">
        <v>8451</v>
      </c>
      <c r="W860" s="9" t="s">
        <v>87</v>
      </c>
      <c r="X860" s="9" t="s">
        <v>6637</v>
      </c>
      <c r="Y860" s="9" t="s">
        <v>8453</v>
      </c>
      <c r="Z860" s="9" t="s">
        <v>6638</v>
      </c>
      <c r="AA860" s="9" t="s">
        <v>8454</v>
      </c>
      <c r="AB860" s="9"/>
      <c r="AC860" s="9"/>
      <c r="AD860" s="9" t="s">
        <v>6640</v>
      </c>
      <c r="AE860" s="9" t="s">
        <v>252</v>
      </c>
      <c r="AF860" s="9" t="s">
        <v>8455</v>
      </c>
      <c r="AG860" s="37"/>
      <c r="AH860" s="37"/>
      <c r="AI860" s="9" t="s">
        <v>676</v>
      </c>
      <c r="AJ860" s="9" t="s">
        <v>97</v>
      </c>
      <c r="AK860" s="9" t="s">
        <v>146</v>
      </c>
      <c r="AL860" s="9" t="s">
        <v>97</v>
      </c>
      <c r="AM860" s="9" t="s">
        <v>98</v>
      </c>
      <c r="AN860" s="9"/>
      <c r="AO860" s="9"/>
      <c r="AP860" s="9"/>
      <c r="AQ860" s="9"/>
      <c r="AR860" s="9"/>
      <c r="AS860" s="9"/>
      <c r="AT860" s="9"/>
      <c r="AU860" s="9"/>
      <c r="AV860" s="9"/>
      <c r="AW860" s="9"/>
      <c r="AX860" s="9"/>
      <c r="AY860" s="9"/>
      <c r="AZ860" s="9"/>
      <c r="BA860" s="9"/>
      <c r="BB860" s="9"/>
      <c r="BC860" s="9"/>
      <c r="BD860" s="9"/>
    </row>
    <row r="861" ht="15.75" customHeight="1">
      <c r="A861" s="9" t="s">
        <v>3874</v>
      </c>
      <c r="B861" s="9" t="s">
        <v>81</v>
      </c>
      <c r="C861" s="9"/>
      <c r="D861" s="9"/>
      <c r="E861" s="9" t="s">
        <v>82</v>
      </c>
      <c r="F861" s="9"/>
      <c r="G861" s="9"/>
      <c r="H861" s="9"/>
      <c r="I861" s="9"/>
      <c r="J861" s="9"/>
      <c r="K861" s="9"/>
      <c r="L861" s="9"/>
      <c r="M861" s="9"/>
      <c r="N861" s="9"/>
      <c r="O861" s="9"/>
      <c r="P861" s="9"/>
      <c r="Q861" s="9"/>
      <c r="R861" s="9"/>
      <c r="S861" s="9" t="s">
        <v>8457</v>
      </c>
      <c r="T861" s="9"/>
      <c r="U861" s="9" t="s">
        <v>85</v>
      </c>
      <c r="V861" s="9" t="s">
        <v>8458</v>
      </c>
      <c r="W861" s="9" t="s">
        <v>87</v>
      </c>
      <c r="X861" s="9" t="s">
        <v>7695</v>
      </c>
      <c r="Y861" s="9" t="s">
        <v>8459</v>
      </c>
      <c r="Z861" s="9" t="s">
        <v>7698</v>
      </c>
      <c r="AA861" s="9" t="s">
        <v>8460</v>
      </c>
      <c r="AB861" s="9" t="s">
        <v>8461</v>
      </c>
      <c r="AC861" s="9"/>
      <c r="AD861" s="9" t="s">
        <v>4665</v>
      </c>
      <c r="AE861" s="9" t="s">
        <v>3874</v>
      </c>
      <c r="AF861" s="9" t="s">
        <v>8462</v>
      </c>
      <c r="AG861" s="37"/>
      <c r="AH861" s="37"/>
      <c r="AI861" s="9" t="s">
        <v>226</v>
      </c>
      <c r="AJ861" s="9" t="s">
        <v>95</v>
      </c>
      <c r="AK861" s="9" t="s">
        <v>454</v>
      </c>
      <c r="AL861" s="9" t="s">
        <v>97</v>
      </c>
      <c r="AM861" s="9" t="s">
        <v>98</v>
      </c>
      <c r="AN861" s="9"/>
      <c r="AO861" s="9"/>
      <c r="AP861" s="9"/>
      <c r="AQ861" s="9"/>
      <c r="AR861" s="9"/>
      <c r="AS861" s="9"/>
      <c r="AT861" s="9"/>
      <c r="AU861" s="9"/>
      <c r="AV861" s="9"/>
      <c r="AW861" s="9"/>
      <c r="AX861" s="9"/>
      <c r="AY861" s="9"/>
      <c r="AZ861" s="9"/>
      <c r="BA861" s="9"/>
      <c r="BB861" s="9"/>
      <c r="BC861" s="9"/>
      <c r="BD861" s="9"/>
    </row>
    <row r="862" ht="15.75" customHeight="1">
      <c r="A862" s="9" t="s">
        <v>156</v>
      </c>
      <c r="B862" s="9" t="s">
        <v>81</v>
      </c>
      <c r="C862" s="9"/>
      <c r="D862" s="9"/>
      <c r="E862" s="9"/>
      <c r="F862" s="9"/>
      <c r="G862" s="9"/>
      <c r="H862" s="9"/>
      <c r="I862" s="9"/>
      <c r="J862" s="9"/>
      <c r="K862" s="9"/>
      <c r="L862" s="9"/>
      <c r="M862" s="9"/>
      <c r="N862" s="9"/>
      <c r="O862" s="9"/>
      <c r="P862" s="9"/>
      <c r="Q862" s="9"/>
      <c r="R862" s="9"/>
      <c r="S862" s="9" t="s">
        <v>8467</v>
      </c>
      <c r="T862" s="9"/>
      <c r="U862" s="9" t="s">
        <v>115</v>
      </c>
      <c r="V862" s="9" t="s">
        <v>8468</v>
      </c>
      <c r="W862" s="9" t="s">
        <v>87</v>
      </c>
      <c r="X862" s="9" t="s">
        <v>8469</v>
      </c>
      <c r="Y862" s="9" t="s">
        <v>8470</v>
      </c>
      <c r="Z862" s="9" t="s">
        <v>8471</v>
      </c>
      <c r="AA862" s="9" t="s">
        <v>8472</v>
      </c>
      <c r="AB862" s="9" t="s">
        <v>8473</v>
      </c>
      <c r="AC862" s="9"/>
      <c r="AD862" s="9" t="s">
        <v>163</v>
      </c>
      <c r="AE862" s="9" t="s">
        <v>156</v>
      </c>
      <c r="AF862" s="9" t="s">
        <v>8480</v>
      </c>
      <c r="AG862" s="37"/>
      <c r="AH862" s="37"/>
      <c r="AI862" s="9" t="s">
        <v>97</v>
      </c>
      <c r="AJ862" s="9" t="s">
        <v>97</v>
      </c>
      <c r="AK862" s="9" t="s">
        <v>97</v>
      </c>
      <c r="AL862" s="9" t="s">
        <v>97</v>
      </c>
      <c r="AM862" s="9" t="s">
        <v>98</v>
      </c>
      <c r="AN862" s="9"/>
      <c r="AO862" s="9"/>
      <c r="AP862" s="9"/>
      <c r="AQ862" s="9"/>
      <c r="AR862" s="9"/>
      <c r="AS862" s="9"/>
      <c r="AT862" s="9"/>
      <c r="AU862" s="9"/>
      <c r="AV862" s="9"/>
      <c r="AW862" s="9"/>
      <c r="AX862" s="9"/>
      <c r="AY862" s="9"/>
      <c r="AZ862" s="9"/>
      <c r="BA862" s="9"/>
      <c r="BB862" s="9"/>
      <c r="BC862" s="9"/>
      <c r="BD862" s="9"/>
    </row>
    <row r="863" ht="15.75" customHeight="1">
      <c r="A863" s="9" t="s">
        <v>99</v>
      </c>
      <c r="B863" s="9" t="s">
        <v>81</v>
      </c>
      <c r="C863" s="9"/>
      <c r="D863" s="9"/>
      <c r="E863" s="9"/>
      <c r="F863" s="9"/>
      <c r="G863" s="9"/>
      <c r="H863" s="9"/>
      <c r="I863" s="9"/>
      <c r="J863" s="9"/>
      <c r="K863" s="9"/>
      <c r="L863" s="9"/>
      <c r="M863" s="9"/>
      <c r="N863" s="9"/>
      <c r="O863" s="9"/>
      <c r="P863" s="9"/>
      <c r="Q863" s="9"/>
      <c r="R863" s="9" t="s">
        <v>147</v>
      </c>
      <c r="S863" s="9" t="s">
        <v>7114</v>
      </c>
      <c r="T863" s="9"/>
      <c r="U863" s="9" t="s">
        <v>85</v>
      </c>
      <c r="V863" s="9" t="s">
        <v>8481</v>
      </c>
      <c r="W863" s="9" t="s">
        <v>87</v>
      </c>
      <c r="X863" s="9" t="s">
        <v>7116</v>
      </c>
      <c r="Y863" s="9" t="s">
        <v>8482</v>
      </c>
      <c r="Z863" s="9" t="s">
        <v>7118</v>
      </c>
      <c r="AA863" s="9" t="s">
        <v>8483</v>
      </c>
      <c r="AB863" s="9"/>
      <c r="AC863" s="9"/>
      <c r="AD863" s="9" t="s">
        <v>7122</v>
      </c>
      <c r="AE863" s="9" t="s">
        <v>99</v>
      </c>
      <c r="AF863" s="9" t="s">
        <v>8484</v>
      </c>
      <c r="AG863" s="37"/>
      <c r="AH863" s="37"/>
      <c r="AI863" s="9" t="s">
        <v>108</v>
      </c>
      <c r="AJ863" s="9" t="s">
        <v>94</v>
      </c>
      <c r="AK863" s="9" t="s">
        <v>251</v>
      </c>
      <c r="AL863" s="9" t="s">
        <v>110</v>
      </c>
      <c r="AM863" s="9" t="s">
        <v>98</v>
      </c>
      <c r="AN863" s="9"/>
      <c r="AO863" s="9"/>
      <c r="AP863" s="9"/>
      <c r="AQ863" s="9"/>
      <c r="AR863" s="9"/>
      <c r="AS863" s="9"/>
      <c r="AT863" s="9"/>
      <c r="AU863" s="9"/>
      <c r="AV863" s="9"/>
      <c r="AW863" s="9"/>
      <c r="AX863" s="9"/>
      <c r="AY863" s="9"/>
      <c r="AZ863" s="9"/>
      <c r="BA863" s="9"/>
      <c r="BB863" s="9"/>
      <c r="BC863" s="9"/>
      <c r="BD863" s="9"/>
    </row>
    <row r="864" ht="15.75" customHeight="1">
      <c r="A864" s="9" t="s">
        <v>512</v>
      </c>
      <c r="B864" s="9" t="s">
        <v>81</v>
      </c>
      <c r="C864" s="9"/>
      <c r="D864" s="9"/>
      <c r="E864" s="9" t="s">
        <v>82</v>
      </c>
      <c r="F864" s="9"/>
      <c r="G864" s="9"/>
      <c r="H864" s="9"/>
      <c r="I864" s="9"/>
      <c r="J864" s="9"/>
      <c r="K864" s="9"/>
      <c r="L864" s="9"/>
      <c r="M864" s="9"/>
      <c r="N864" s="9"/>
      <c r="O864" s="9"/>
      <c r="P864" s="9"/>
      <c r="Q864" s="9"/>
      <c r="R864" s="9"/>
      <c r="S864" s="9" t="s">
        <v>513</v>
      </c>
      <c r="T864" s="9"/>
      <c r="U864" s="9" t="s">
        <v>85</v>
      </c>
      <c r="V864" s="9" t="s">
        <v>8485</v>
      </c>
      <c r="W864" s="9" t="s">
        <v>87</v>
      </c>
      <c r="X864" s="9" t="s">
        <v>515</v>
      </c>
      <c r="Y864" s="9" t="s">
        <v>8486</v>
      </c>
      <c r="Z864" s="9" t="s">
        <v>517</v>
      </c>
      <c r="AA864" s="9" t="s">
        <v>518</v>
      </c>
      <c r="AB864" s="9"/>
      <c r="AC864" s="9"/>
      <c r="AD864" s="9" t="s">
        <v>519</v>
      </c>
      <c r="AE864" s="9" t="s">
        <v>512</v>
      </c>
      <c r="AF864" s="9" t="s">
        <v>520</v>
      </c>
      <c r="AG864" s="37"/>
      <c r="AH864" s="37"/>
      <c r="AI864" s="9" t="s">
        <v>165</v>
      </c>
      <c r="AJ864" s="9" t="s">
        <v>676</v>
      </c>
      <c r="AK864" s="9" t="s">
        <v>251</v>
      </c>
      <c r="AL864" s="9" t="s">
        <v>229</v>
      </c>
      <c r="AM864" s="9" t="s">
        <v>98</v>
      </c>
      <c r="AN864" s="9"/>
      <c r="AO864" s="9"/>
      <c r="AP864" s="9"/>
      <c r="AQ864" s="9"/>
      <c r="AR864" s="9"/>
      <c r="AS864" s="9"/>
      <c r="AT864" s="9"/>
      <c r="AU864" s="9"/>
      <c r="AV864" s="9"/>
      <c r="AW864" s="9"/>
      <c r="AX864" s="9"/>
      <c r="AY864" s="9"/>
      <c r="AZ864" s="9"/>
      <c r="BA864" s="9"/>
      <c r="BB864" s="9"/>
      <c r="BC864" s="9"/>
      <c r="BD864" s="9"/>
    </row>
    <row r="865" ht="15.75" customHeight="1">
      <c r="A865" s="9" t="s">
        <v>2448</v>
      </c>
      <c r="B865" s="9" t="s">
        <v>81</v>
      </c>
      <c r="C865" s="9"/>
      <c r="D865" s="9"/>
      <c r="E865" s="9" t="s">
        <v>82</v>
      </c>
      <c r="F865" s="9"/>
      <c r="G865" s="9"/>
      <c r="H865" s="9"/>
      <c r="I865" s="9"/>
      <c r="J865" s="9"/>
      <c r="K865" s="9"/>
      <c r="L865" s="9"/>
      <c r="M865" s="9"/>
      <c r="N865" s="9"/>
      <c r="O865" s="9"/>
      <c r="P865" s="9"/>
      <c r="Q865" s="9"/>
      <c r="R865" s="9"/>
      <c r="S865" s="9" t="s">
        <v>8488</v>
      </c>
      <c r="T865" s="9"/>
      <c r="U865" s="9" t="s">
        <v>85</v>
      </c>
      <c r="V865" s="9" t="s">
        <v>8489</v>
      </c>
      <c r="W865" s="9" t="s">
        <v>87</v>
      </c>
      <c r="X865" s="9" t="s">
        <v>8490</v>
      </c>
      <c r="Y865" s="9" t="s">
        <v>8492</v>
      </c>
      <c r="Z865" s="9" t="s">
        <v>8493</v>
      </c>
      <c r="AA865" s="9" t="s">
        <v>8494</v>
      </c>
      <c r="AB865" s="9" t="s">
        <v>8495</v>
      </c>
      <c r="AC865" s="9"/>
      <c r="AD865" s="9" t="s">
        <v>2462</v>
      </c>
      <c r="AE865" s="9" t="s">
        <v>2448</v>
      </c>
      <c r="AF865" s="9" t="s">
        <v>3389</v>
      </c>
      <c r="AG865" s="37"/>
      <c r="AH865" s="37"/>
      <c r="AI865" s="9" t="s">
        <v>97</v>
      </c>
      <c r="AJ865" s="9" t="s">
        <v>97</v>
      </c>
      <c r="AK865" s="9" t="s">
        <v>97</v>
      </c>
      <c r="AL865" s="9" t="s">
        <v>97</v>
      </c>
      <c r="AM865" s="9" t="s">
        <v>98</v>
      </c>
      <c r="AN865" s="9"/>
      <c r="AO865" s="9"/>
      <c r="AP865" s="9"/>
      <c r="AQ865" s="9"/>
      <c r="AR865" s="9"/>
      <c r="AS865" s="9"/>
      <c r="AT865" s="9"/>
      <c r="AU865" s="9"/>
      <c r="AV865" s="9"/>
      <c r="AW865" s="9"/>
      <c r="AX865" s="9"/>
      <c r="AY865" s="9"/>
      <c r="AZ865" s="9"/>
      <c r="BA865" s="9"/>
      <c r="BB865" s="9"/>
      <c r="BC865" s="9"/>
      <c r="BD865" s="9"/>
    </row>
    <row r="866" ht="15.75" customHeight="1">
      <c r="A866" s="9" t="s">
        <v>252</v>
      </c>
      <c r="B866" s="9" t="s">
        <v>81</v>
      </c>
      <c r="C866" s="9"/>
      <c r="D866" s="9"/>
      <c r="E866" s="9" t="s">
        <v>82</v>
      </c>
      <c r="F866" s="9"/>
      <c r="G866" s="9"/>
      <c r="H866" s="9"/>
      <c r="I866" s="9"/>
      <c r="J866" s="9"/>
      <c r="K866" s="9"/>
      <c r="L866" s="9"/>
      <c r="M866" s="9"/>
      <c r="N866" s="9"/>
      <c r="O866" s="9"/>
      <c r="P866" s="9"/>
      <c r="Q866" s="9"/>
      <c r="R866" s="9"/>
      <c r="S866" s="9" t="s">
        <v>8499</v>
      </c>
      <c r="T866" s="9"/>
      <c r="U866" s="9" t="s">
        <v>85</v>
      </c>
      <c r="V866" s="9" t="s">
        <v>8500</v>
      </c>
      <c r="W866" s="9" t="s">
        <v>87</v>
      </c>
      <c r="X866" s="9" t="s">
        <v>8501</v>
      </c>
      <c r="Y866" s="9" t="s">
        <v>8502</v>
      </c>
      <c r="Z866" s="9" t="s">
        <v>8503</v>
      </c>
      <c r="AA866" s="9" t="s">
        <v>8504</v>
      </c>
      <c r="AB866" s="9" t="s">
        <v>187</v>
      </c>
      <c r="AC866" s="9" t="s">
        <v>187</v>
      </c>
      <c r="AD866" s="9" t="s">
        <v>602</v>
      </c>
      <c r="AE866" s="9" t="s">
        <v>252</v>
      </c>
      <c r="AF866" s="9" t="s">
        <v>603</v>
      </c>
      <c r="AG866" s="37"/>
      <c r="AH866" s="37"/>
      <c r="AI866" s="9" t="s">
        <v>226</v>
      </c>
      <c r="AJ866" s="9" t="s">
        <v>95</v>
      </c>
      <c r="AK866" s="9" t="s">
        <v>197</v>
      </c>
      <c r="AL866" s="9" t="s">
        <v>229</v>
      </c>
      <c r="AM866" s="9" t="s">
        <v>98</v>
      </c>
      <c r="AN866" s="9"/>
      <c r="AO866" s="9"/>
      <c r="AP866" s="9"/>
      <c r="AQ866" s="9"/>
      <c r="AR866" s="9"/>
      <c r="AS866" s="9"/>
      <c r="AT866" s="9"/>
      <c r="AU866" s="9"/>
      <c r="AV866" s="9"/>
      <c r="AW866" s="9"/>
      <c r="AX866" s="9"/>
      <c r="AY866" s="9"/>
      <c r="AZ866" s="9"/>
      <c r="BA866" s="9"/>
      <c r="BB866" s="9"/>
      <c r="BC866" s="9"/>
      <c r="BD866" s="9"/>
    </row>
    <row r="867" ht="15.75" customHeight="1">
      <c r="A867" s="9" t="s">
        <v>99</v>
      </c>
      <c r="B867" s="9" t="s">
        <v>81</v>
      </c>
      <c r="C867" s="9"/>
      <c r="D867" s="9"/>
      <c r="E867" s="9" t="s">
        <v>82</v>
      </c>
      <c r="F867" s="9"/>
      <c r="G867" s="9"/>
      <c r="H867" s="9"/>
      <c r="I867" s="9"/>
      <c r="J867" s="9"/>
      <c r="K867" s="9"/>
      <c r="L867" s="9"/>
      <c r="M867" s="9"/>
      <c r="N867" s="9"/>
      <c r="O867" s="9"/>
      <c r="P867" s="9"/>
      <c r="Q867" s="9"/>
      <c r="R867" s="9"/>
      <c r="S867" s="9" t="s">
        <v>8508</v>
      </c>
      <c r="T867" s="9"/>
      <c r="U867" s="9" t="s">
        <v>85</v>
      </c>
      <c r="V867" s="9" t="s">
        <v>8509</v>
      </c>
      <c r="W867" s="9" t="s">
        <v>87</v>
      </c>
      <c r="X867" s="9" t="s">
        <v>8512</v>
      </c>
      <c r="Y867" s="9" t="s">
        <v>8513</v>
      </c>
      <c r="Z867" s="9"/>
      <c r="AA867" s="9" t="s">
        <v>8514</v>
      </c>
      <c r="AB867" s="9"/>
      <c r="AC867" s="9"/>
      <c r="AD867" s="9" t="s">
        <v>2911</v>
      </c>
      <c r="AE867" s="9" t="s">
        <v>99</v>
      </c>
      <c r="AF867" s="9" t="s">
        <v>2913</v>
      </c>
      <c r="AG867" s="37"/>
      <c r="AH867" s="37"/>
      <c r="AI867" s="9" t="s">
        <v>94</v>
      </c>
      <c r="AJ867" s="9" t="s">
        <v>97</v>
      </c>
      <c r="AK867" s="9" t="s">
        <v>97</v>
      </c>
      <c r="AL867" s="9" t="s">
        <v>97</v>
      </c>
      <c r="AM867" s="9" t="s">
        <v>98</v>
      </c>
      <c r="AN867" s="9"/>
      <c r="AO867" s="9"/>
      <c r="AP867" s="9"/>
      <c r="AQ867" s="9"/>
      <c r="AR867" s="9"/>
      <c r="AS867" s="9"/>
      <c r="AT867" s="9"/>
      <c r="AU867" s="9"/>
      <c r="AV867" s="9"/>
      <c r="AW867" s="9"/>
      <c r="AX867" s="9"/>
      <c r="AY867" s="9"/>
      <c r="AZ867" s="9"/>
      <c r="BA867" s="9"/>
      <c r="BB867" s="9"/>
      <c r="BC867" s="9"/>
      <c r="BD867" s="9"/>
    </row>
    <row r="868" ht="15.75" customHeight="1">
      <c r="A868" s="9" t="s">
        <v>569</v>
      </c>
      <c r="B868" s="9" t="s">
        <v>81</v>
      </c>
      <c r="C868" s="9"/>
      <c r="D868" s="9"/>
      <c r="E868" s="9"/>
      <c r="F868" s="9"/>
      <c r="G868" s="9"/>
      <c r="H868" s="9"/>
      <c r="I868" s="9"/>
      <c r="J868" s="9"/>
      <c r="K868" s="9"/>
      <c r="L868" s="9"/>
      <c r="M868" s="9"/>
      <c r="N868" s="9"/>
      <c r="O868" s="9"/>
      <c r="P868" s="9"/>
      <c r="Q868" s="9"/>
      <c r="R868" s="9"/>
      <c r="S868" s="9" t="s">
        <v>8515</v>
      </c>
      <c r="T868" s="9"/>
      <c r="U868" s="9" t="s">
        <v>115</v>
      </c>
      <c r="V868" s="9" t="s">
        <v>8516</v>
      </c>
      <c r="W868" s="9" t="s">
        <v>87</v>
      </c>
      <c r="X868" s="9" t="s">
        <v>8518</v>
      </c>
      <c r="Y868" s="9" t="s">
        <v>8519</v>
      </c>
      <c r="Z868" s="9" t="s">
        <v>8520</v>
      </c>
      <c r="AA868" s="9" t="s">
        <v>8521</v>
      </c>
      <c r="AB868" s="9"/>
      <c r="AC868" s="9"/>
      <c r="AD868" s="9" t="s">
        <v>832</v>
      </c>
      <c r="AE868" s="9" t="s">
        <v>569</v>
      </c>
      <c r="AF868" s="9" t="s">
        <v>1190</v>
      </c>
      <c r="AG868" s="37"/>
      <c r="AH868" s="37"/>
      <c r="AI868" s="9" t="s">
        <v>415</v>
      </c>
      <c r="AJ868" s="9" t="s">
        <v>109</v>
      </c>
      <c r="AK868" s="9" t="s">
        <v>97</v>
      </c>
      <c r="AL868" s="9" t="s">
        <v>229</v>
      </c>
      <c r="AM868" s="9" t="s">
        <v>98</v>
      </c>
      <c r="AN868" s="9"/>
      <c r="AO868" s="9"/>
      <c r="AP868" s="9"/>
      <c r="AQ868" s="9"/>
      <c r="AR868" s="9"/>
      <c r="AS868" s="9"/>
      <c r="AT868" s="9"/>
      <c r="AU868" s="9"/>
      <c r="AV868" s="9"/>
      <c r="AW868" s="9"/>
      <c r="AX868" s="9"/>
      <c r="AY868" s="9"/>
      <c r="AZ868" s="9"/>
      <c r="BA868" s="9"/>
      <c r="BB868" s="9"/>
      <c r="BC868" s="9"/>
      <c r="BD868" s="9"/>
    </row>
    <row r="869" ht="15.75" customHeight="1">
      <c r="A869" s="9" t="s">
        <v>80</v>
      </c>
      <c r="B869" s="9" t="s">
        <v>81</v>
      </c>
      <c r="C869" s="9"/>
      <c r="D869" s="9"/>
      <c r="E869" s="9" t="s">
        <v>82</v>
      </c>
      <c r="F869" s="9"/>
      <c r="G869" s="9"/>
      <c r="H869" s="9"/>
      <c r="I869" s="9"/>
      <c r="J869" s="9"/>
      <c r="K869" s="9"/>
      <c r="L869" s="9"/>
      <c r="M869" s="9"/>
      <c r="N869" s="9"/>
      <c r="O869" s="9"/>
      <c r="P869" s="9"/>
      <c r="Q869" s="9"/>
      <c r="R869" s="9"/>
      <c r="S869" s="9" t="s">
        <v>8527</v>
      </c>
      <c r="T869" s="9"/>
      <c r="U869" s="9" t="s">
        <v>85</v>
      </c>
      <c r="V869" s="9" t="s">
        <v>8528</v>
      </c>
      <c r="W869" s="9" t="s">
        <v>87</v>
      </c>
      <c r="X869" s="9" t="s">
        <v>8529</v>
      </c>
      <c r="Y869" s="9" t="s">
        <v>8530</v>
      </c>
      <c r="Z869" s="9" t="s">
        <v>8531</v>
      </c>
      <c r="AA869" s="9" t="s">
        <v>8533</v>
      </c>
      <c r="AB869" s="9"/>
      <c r="AC869" s="9"/>
      <c r="AD869" s="9" t="s">
        <v>451</v>
      </c>
      <c r="AE869" s="9" t="s">
        <v>80</v>
      </c>
      <c r="AF869" s="9" t="s">
        <v>2788</v>
      </c>
      <c r="AG869" s="37"/>
      <c r="AH869" s="37"/>
      <c r="AI869" s="9" t="s">
        <v>396</v>
      </c>
      <c r="AJ869" s="9" t="s">
        <v>166</v>
      </c>
      <c r="AK869" s="9" t="s">
        <v>97</v>
      </c>
      <c r="AL869" s="9" t="s">
        <v>97</v>
      </c>
      <c r="AM869" s="9" t="s">
        <v>98</v>
      </c>
      <c r="AN869" s="9"/>
      <c r="AO869" s="9"/>
      <c r="AP869" s="9"/>
      <c r="AQ869" s="9"/>
      <c r="AR869" s="9"/>
      <c r="AS869" s="9"/>
      <c r="AT869" s="9"/>
      <c r="AU869" s="9"/>
      <c r="AV869" s="9"/>
      <c r="AW869" s="9"/>
      <c r="AX869" s="9"/>
      <c r="AY869" s="9"/>
      <c r="AZ869" s="9"/>
      <c r="BA869" s="9"/>
      <c r="BB869" s="9"/>
      <c r="BC869" s="9"/>
      <c r="BD869" s="9"/>
    </row>
    <row r="870" ht="15.75" customHeight="1">
      <c r="A870" s="9" t="s">
        <v>252</v>
      </c>
      <c r="B870" s="9" t="s">
        <v>81</v>
      </c>
      <c r="C870" s="9"/>
      <c r="D870" s="9"/>
      <c r="E870" s="9" t="s">
        <v>82</v>
      </c>
      <c r="F870" s="9"/>
      <c r="G870" s="9"/>
      <c r="H870" s="9"/>
      <c r="I870" s="9"/>
      <c r="J870" s="9"/>
      <c r="K870" s="9"/>
      <c r="L870" s="9"/>
      <c r="M870" s="9"/>
      <c r="N870" s="9"/>
      <c r="O870" s="9"/>
      <c r="P870" s="9"/>
      <c r="Q870" s="9"/>
      <c r="R870" s="9"/>
      <c r="S870" s="9" t="s">
        <v>8536</v>
      </c>
      <c r="T870" s="9"/>
      <c r="U870" s="9" t="s">
        <v>85</v>
      </c>
      <c r="V870" s="9" t="s">
        <v>8537</v>
      </c>
      <c r="W870" s="9" t="s">
        <v>87</v>
      </c>
      <c r="X870" s="9" t="s">
        <v>8538</v>
      </c>
      <c r="Y870" s="9" t="s">
        <v>8539</v>
      </c>
      <c r="Z870" s="9" t="s">
        <v>8540</v>
      </c>
      <c r="AA870" s="9" t="s">
        <v>8541</v>
      </c>
      <c r="AB870" s="9" t="s">
        <v>8542</v>
      </c>
      <c r="AC870" s="9"/>
      <c r="AD870" s="9" t="s">
        <v>7582</v>
      </c>
      <c r="AE870" s="9" t="s">
        <v>252</v>
      </c>
      <c r="AF870" s="9" t="s">
        <v>7583</v>
      </c>
      <c r="AG870" s="37"/>
      <c r="AH870" s="37"/>
      <c r="AI870" s="9" t="s">
        <v>227</v>
      </c>
      <c r="AJ870" s="9" t="s">
        <v>251</v>
      </c>
      <c r="AK870" s="9" t="s">
        <v>454</v>
      </c>
      <c r="AL870" s="9" t="s">
        <v>229</v>
      </c>
      <c r="AM870" s="9" t="s">
        <v>98</v>
      </c>
      <c r="AN870" s="9"/>
      <c r="AO870" s="9"/>
      <c r="AP870" s="9"/>
      <c r="AQ870" s="9"/>
      <c r="AR870" s="9"/>
      <c r="AS870" s="9"/>
      <c r="AT870" s="9"/>
      <c r="AU870" s="9"/>
      <c r="AV870" s="9"/>
      <c r="AW870" s="9"/>
      <c r="AX870" s="9"/>
      <c r="AY870" s="9"/>
      <c r="AZ870" s="9"/>
      <c r="BA870" s="9"/>
      <c r="BB870" s="9"/>
      <c r="BC870" s="9"/>
      <c r="BD870" s="9"/>
    </row>
    <row r="871" ht="15.75" customHeight="1">
      <c r="A871" s="9" t="s">
        <v>133</v>
      </c>
      <c r="B871" s="9" t="s">
        <v>81</v>
      </c>
      <c r="C871" s="9"/>
      <c r="D871" s="9"/>
      <c r="E871" s="9"/>
      <c r="F871" s="9"/>
      <c r="G871" s="9"/>
      <c r="H871" s="9"/>
      <c r="I871" s="9"/>
      <c r="J871" s="9"/>
      <c r="K871" s="9"/>
      <c r="L871" s="9"/>
      <c r="M871" s="9"/>
      <c r="N871" s="9"/>
      <c r="O871" s="9"/>
      <c r="P871" s="9"/>
      <c r="Q871" s="9"/>
      <c r="R871" s="9" t="s">
        <v>147</v>
      </c>
      <c r="S871" s="9" t="s">
        <v>8544</v>
      </c>
      <c r="T871" s="9"/>
      <c r="U871" s="9" t="s">
        <v>85</v>
      </c>
      <c r="V871" s="9" t="s">
        <v>8547</v>
      </c>
      <c r="W871" s="9" t="s">
        <v>87</v>
      </c>
      <c r="X871" s="9" t="s">
        <v>8548</v>
      </c>
      <c r="Y871" s="9" t="s">
        <v>8549</v>
      </c>
      <c r="Z871" s="9" t="s">
        <v>8550</v>
      </c>
      <c r="AA871" s="9" t="s">
        <v>8551</v>
      </c>
      <c r="AB871" s="9" t="s">
        <v>8553</v>
      </c>
      <c r="AC871" s="9"/>
      <c r="AD871" s="9" t="s">
        <v>154</v>
      </c>
      <c r="AE871" s="9" t="s">
        <v>133</v>
      </c>
      <c r="AF871" s="9" t="s">
        <v>8420</v>
      </c>
      <c r="AG871" s="37"/>
      <c r="AH871" s="37"/>
      <c r="AI871" s="9" t="s">
        <v>125</v>
      </c>
      <c r="AJ871" s="9" t="s">
        <v>206</v>
      </c>
      <c r="AK871" s="9" t="s">
        <v>146</v>
      </c>
      <c r="AL871" s="9" t="s">
        <v>97</v>
      </c>
      <c r="AM871" s="9" t="s">
        <v>98</v>
      </c>
      <c r="AN871" s="9"/>
      <c r="AO871" s="9"/>
      <c r="AP871" s="9"/>
      <c r="AQ871" s="9"/>
      <c r="AR871" s="9"/>
      <c r="AS871" s="9"/>
      <c r="AT871" s="9"/>
      <c r="AU871" s="9"/>
      <c r="AV871" s="9"/>
      <c r="AW871" s="9"/>
      <c r="AX871" s="9"/>
      <c r="AY871" s="9"/>
      <c r="AZ871" s="9"/>
      <c r="BA871" s="9"/>
      <c r="BB871" s="9"/>
      <c r="BC871" s="9"/>
      <c r="BD871" s="9"/>
    </row>
    <row r="872" ht="15.75" customHeight="1">
      <c r="A872" s="9" t="s">
        <v>99</v>
      </c>
      <c r="B872" s="9" t="s">
        <v>81</v>
      </c>
      <c r="C872" s="9"/>
      <c r="D872" s="9"/>
      <c r="E872" s="9" t="s">
        <v>82</v>
      </c>
      <c r="F872" s="9"/>
      <c r="G872" s="9"/>
      <c r="H872" s="9"/>
      <c r="I872" s="9"/>
      <c r="J872" s="9"/>
      <c r="K872" s="9"/>
      <c r="L872" s="9"/>
      <c r="M872" s="9"/>
      <c r="N872" s="9"/>
      <c r="O872" s="9"/>
      <c r="P872" s="9"/>
      <c r="Q872" s="9"/>
      <c r="R872" s="9"/>
      <c r="S872" s="9" t="s">
        <v>8556</v>
      </c>
      <c r="T872" s="9"/>
      <c r="U872" s="9" t="s">
        <v>85</v>
      </c>
      <c r="V872" s="9" t="s">
        <v>8557</v>
      </c>
      <c r="W872" s="9" t="s">
        <v>87</v>
      </c>
      <c r="X872" s="9" t="s">
        <v>8558</v>
      </c>
      <c r="Y872" s="9"/>
      <c r="Z872" s="9" t="s">
        <v>8559</v>
      </c>
      <c r="AA872" s="9" t="s">
        <v>8560</v>
      </c>
      <c r="AB872" s="9" t="s">
        <v>8561</v>
      </c>
      <c r="AC872" s="9"/>
      <c r="AD872" s="9" t="s">
        <v>8562</v>
      </c>
      <c r="AE872" s="9" t="s">
        <v>99</v>
      </c>
      <c r="AF872" s="9" t="s">
        <v>8563</v>
      </c>
      <c r="AG872" s="37"/>
      <c r="AH872" s="37"/>
      <c r="AI872" s="9" t="s">
        <v>97</v>
      </c>
      <c r="AJ872" s="9" t="s">
        <v>97</v>
      </c>
      <c r="AK872" s="9" t="s">
        <v>97</v>
      </c>
      <c r="AL872" s="9" t="s">
        <v>97</v>
      </c>
      <c r="AM872" s="9" t="s">
        <v>98</v>
      </c>
      <c r="AN872" s="9"/>
      <c r="AO872" s="9"/>
      <c r="AP872" s="9"/>
      <c r="AQ872" s="9"/>
      <c r="AR872" s="9"/>
      <c r="AS872" s="9"/>
      <c r="AT872" s="9"/>
      <c r="AU872" s="9"/>
      <c r="AV872" s="9"/>
      <c r="AW872" s="9"/>
      <c r="AX872" s="9"/>
      <c r="AY872" s="9"/>
      <c r="AZ872" s="9"/>
      <c r="BA872" s="9"/>
      <c r="BB872" s="9"/>
      <c r="BC872" s="9"/>
      <c r="BD872" s="9"/>
    </row>
    <row r="873" ht="15.75" customHeight="1">
      <c r="A873" s="9" t="s">
        <v>133</v>
      </c>
      <c r="B873" s="9" t="s">
        <v>81</v>
      </c>
      <c r="C873" s="9"/>
      <c r="D873" s="9"/>
      <c r="E873" s="9"/>
      <c r="F873" s="9"/>
      <c r="G873" s="9"/>
      <c r="H873" s="9"/>
      <c r="I873" s="9"/>
      <c r="J873" s="9"/>
      <c r="K873" s="9"/>
      <c r="L873" s="9"/>
      <c r="M873" s="9"/>
      <c r="N873" s="9"/>
      <c r="O873" s="9"/>
      <c r="P873" s="9"/>
      <c r="Q873" s="9"/>
      <c r="R873" s="9" t="s">
        <v>147</v>
      </c>
      <c r="S873" s="9" t="s">
        <v>8565</v>
      </c>
      <c r="T873" s="9"/>
      <c r="U873" s="9" t="s">
        <v>115</v>
      </c>
      <c r="V873" s="9" t="s">
        <v>8566</v>
      </c>
      <c r="W873" s="9" t="s">
        <v>87</v>
      </c>
      <c r="X873" s="9" t="s">
        <v>8567</v>
      </c>
      <c r="Y873" s="9" t="s">
        <v>8569</v>
      </c>
      <c r="Z873" s="9" t="s">
        <v>8570</v>
      </c>
      <c r="AA873" s="9" t="s">
        <v>8571</v>
      </c>
      <c r="AB873" s="9"/>
      <c r="AC873" s="9"/>
      <c r="AD873" s="9" t="s">
        <v>8572</v>
      </c>
      <c r="AE873" s="9" t="s">
        <v>133</v>
      </c>
      <c r="AF873" s="9" t="s">
        <v>8573</v>
      </c>
      <c r="AG873" s="37"/>
      <c r="AH873" s="37"/>
      <c r="AI873" s="9" t="s">
        <v>97</v>
      </c>
      <c r="AJ873" s="9" t="s">
        <v>97</v>
      </c>
      <c r="AK873" s="9" t="s">
        <v>97</v>
      </c>
      <c r="AL873" s="9" t="s">
        <v>97</v>
      </c>
      <c r="AM873" s="9" t="s">
        <v>98</v>
      </c>
      <c r="AN873" s="9"/>
      <c r="AO873" s="9"/>
      <c r="AP873" s="9"/>
      <c r="AQ873" s="9"/>
      <c r="AR873" s="9"/>
      <c r="AS873" s="9"/>
      <c r="AT873" s="9"/>
      <c r="AU873" s="9"/>
      <c r="AV873" s="9"/>
      <c r="AW873" s="9"/>
      <c r="AX873" s="9"/>
      <c r="AY873" s="9"/>
      <c r="AZ873" s="9"/>
      <c r="BA873" s="9"/>
      <c r="BB873" s="9"/>
      <c r="BC873" s="9"/>
      <c r="BD873" s="9"/>
    </row>
    <row r="874" ht="15.75" customHeight="1">
      <c r="A874" s="9" t="s">
        <v>521</v>
      </c>
      <c r="B874" s="9" t="s">
        <v>81</v>
      </c>
      <c r="C874" s="9"/>
      <c r="D874" s="9"/>
      <c r="E874" s="9" t="s">
        <v>82</v>
      </c>
      <c r="F874" s="9"/>
      <c r="G874" s="9"/>
      <c r="H874" s="9"/>
      <c r="I874" s="9"/>
      <c r="J874" s="9"/>
      <c r="K874" s="9"/>
      <c r="L874" s="9"/>
      <c r="M874" s="9"/>
      <c r="N874" s="9"/>
      <c r="O874" s="9"/>
      <c r="P874" s="9"/>
      <c r="Q874" s="9"/>
      <c r="R874" s="9"/>
      <c r="S874" s="9" t="s">
        <v>8576</v>
      </c>
      <c r="T874" s="9"/>
      <c r="U874" s="9" t="s">
        <v>85</v>
      </c>
      <c r="V874" s="9" t="s">
        <v>8577</v>
      </c>
      <c r="W874" s="9" t="s">
        <v>87</v>
      </c>
      <c r="X874" s="9" t="s">
        <v>8578</v>
      </c>
      <c r="Y874" s="9" t="s">
        <v>8580</v>
      </c>
      <c r="Z874" s="9" t="s">
        <v>8581</v>
      </c>
      <c r="AA874" s="9" t="s">
        <v>8582</v>
      </c>
      <c r="AB874" s="9" t="s">
        <v>8583</v>
      </c>
      <c r="AC874" s="9"/>
      <c r="AD874" s="9" t="s">
        <v>4491</v>
      </c>
      <c r="AE874" s="9" t="s">
        <v>521</v>
      </c>
      <c r="AF874" s="9" t="s">
        <v>4492</v>
      </c>
      <c r="AG874" s="37"/>
      <c r="AH874" s="37"/>
      <c r="AI874" s="9" t="s">
        <v>97</v>
      </c>
      <c r="AJ874" s="9" t="s">
        <v>97</v>
      </c>
      <c r="AK874" s="9" t="s">
        <v>97</v>
      </c>
      <c r="AL874" s="9" t="s">
        <v>97</v>
      </c>
      <c r="AM874" s="9" t="s">
        <v>98</v>
      </c>
      <c r="AN874" s="9"/>
      <c r="AO874" s="9"/>
      <c r="AP874" s="9"/>
      <c r="AQ874" s="9"/>
      <c r="AR874" s="9"/>
      <c r="AS874" s="9"/>
      <c r="AT874" s="9"/>
      <c r="AU874" s="9"/>
      <c r="AV874" s="9"/>
      <c r="AW874" s="9"/>
      <c r="AX874" s="9"/>
      <c r="AY874" s="9"/>
      <c r="AZ874" s="9"/>
      <c r="BA874" s="9"/>
      <c r="BB874" s="9"/>
      <c r="BC874" s="9"/>
      <c r="BD874" s="9"/>
    </row>
    <row r="875" ht="15.75" customHeight="1">
      <c r="A875" s="9" t="s">
        <v>80</v>
      </c>
      <c r="B875" s="9" t="s">
        <v>81</v>
      </c>
      <c r="C875" s="9"/>
      <c r="D875" s="9"/>
      <c r="E875" s="9" t="s">
        <v>82</v>
      </c>
      <c r="F875" s="9"/>
      <c r="G875" s="9"/>
      <c r="H875" s="9"/>
      <c r="I875" s="9"/>
      <c r="J875" s="9"/>
      <c r="K875" s="9"/>
      <c r="L875" s="9"/>
      <c r="M875" s="9"/>
      <c r="N875" s="9"/>
      <c r="O875" s="9"/>
      <c r="P875" s="9"/>
      <c r="Q875" s="9"/>
      <c r="R875" s="9"/>
      <c r="S875" s="9" t="s">
        <v>8585</v>
      </c>
      <c r="T875" s="9"/>
      <c r="U875" s="9" t="s">
        <v>85</v>
      </c>
      <c r="V875" s="9" t="s">
        <v>8586</v>
      </c>
      <c r="W875" s="9" t="s">
        <v>87</v>
      </c>
      <c r="X875" s="9" t="s">
        <v>8587</v>
      </c>
      <c r="Y875" s="9" t="s">
        <v>8588</v>
      </c>
      <c r="Z875" s="9" t="s">
        <v>8590</v>
      </c>
      <c r="AA875" s="9" t="s">
        <v>8592</v>
      </c>
      <c r="AB875" s="9"/>
      <c r="AC875" s="9"/>
      <c r="AD875" s="9" t="s">
        <v>4404</v>
      </c>
      <c r="AE875" s="9" t="s">
        <v>80</v>
      </c>
      <c r="AF875" s="9" t="s">
        <v>5016</v>
      </c>
      <c r="AG875" s="37"/>
      <c r="AH875" s="37"/>
      <c r="AI875" s="9" t="s">
        <v>661</v>
      </c>
      <c r="AJ875" s="9" t="s">
        <v>166</v>
      </c>
      <c r="AK875" s="9" t="s">
        <v>97</v>
      </c>
      <c r="AL875" s="9" t="s">
        <v>97</v>
      </c>
      <c r="AM875" s="9" t="s">
        <v>98</v>
      </c>
      <c r="AN875" s="9"/>
      <c r="AO875" s="9"/>
      <c r="AP875" s="9"/>
      <c r="AQ875" s="9"/>
      <c r="AR875" s="9"/>
      <c r="AS875" s="9"/>
      <c r="AT875" s="9"/>
      <c r="AU875" s="9"/>
      <c r="AV875" s="9"/>
      <c r="AW875" s="9"/>
      <c r="AX875" s="9"/>
      <c r="AY875" s="9"/>
      <c r="AZ875" s="9"/>
      <c r="BA875" s="9"/>
      <c r="BB875" s="9"/>
      <c r="BC875" s="9"/>
      <c r="BD875" s="9"/>
    </row>
    <row r="876" ht="15.75" customHeight="1">
      <c r="A876" s="9" t="s">
        <v>3180</v>
      </c>
      <c r="B876" s="9" t="s">
        <v>81</v>
      </c>
      <c r="C876" s="9"/>
      <c r="D876" s="9"/>
      <c r="E876" s="9"/>
      <c r="F876" s="9"/>
      <c r="G876" s="9"/>
      <c r="H876" s="9"/>
      <c r="I876" s="9"/>
      <c r="J876" s="9"/>
      <c r="K876" s="9"/>
      <c r="L876" s="9"/>
      <c r="M876" s="9"/>
      <c r="N876" s="9"/>
      <c r="O876" s="9"/>
      <c r="P876" s="9"/>
      <c r="Q876" s="9"/>
      <c r="R876" s="9"/>
      <c r="S876" s="9" t="s">
        <v>8595</v>
      </c>
      <c r="T876" s="9"/>
      <c r="U876" s="9" t="s">
        <v>85</v>
      </c>
      <c r="V876" s="9" t="s">
        <v>8596</v>
      </c>
      <c r="W876" s="9" t="s">
        <v>87</v>
      </c>
      <c r="X876" s="9" t="s">
        <v>8597</v>
      </c>
      <c r="Y876" s="9" t="s">
        <v>8598</v>
      </c>
      <c r="Z876" s="9" t="s">
        <v>8599</v>
      </c>
      <c r="AA876" s="9" t="s">
        <v>8600</v>
      </c>
      <c r="AB876" s="9"/>
      <c r="AC876" s="9"/>
      <c r="AD876" s="9" t="s">
        <v>8601</v>
      </c>
      <c r="AE876" s="9" t="s">
        <v>3180</v>
      </c>
      <c r="AF876" s="9" t="s">
        <v>8603</v>
      </c>
      <c r="AG876" s="37"/>
      <c r="AH876" s="37"/>
      <c r="AI876" s="9" t="s">
        <v>97</v>
      </c>
      <c r="AJ876" s="9" t="s">
        <v>97</v>
      </c>
      <c r="AK876" s="9" t="s">
        <v>97</v>
      </c>
      <c r="AL876" s="9" t="s">
        <v>97</v>
      </c>
      <c r="AM876" s="9" t="s">
        <v>98</v>
      </c>
      <c r="AN876" s="9"/>
      <c r="AO876" s="9"/>
      <c r="AP876" s="9"/>
      <c r="AQ876" s="9"/>
      <c r="AR876" s="9"/>
      <c r="AS876" s="9"/>
      <c r="AT876" s="9"/>
      <c r="AU876" s="9"/>
      <c r="AV876" s="9"/>
      <c r="AW876" s="9"/>
      <c r="AX876" s="9"/>
      <c r="AY876" s="9"/>
      <c r="AZ876" s="9"/>
      <c r="BA876" s="9"/>
      <c r="BB876" s="9"/>
      <c r="BC876" s="9"/>
      <c r="BD876" s="9"/>
    </row>
    <row r="877" ht="15.75" customHeight="1">
      <c r="A877" s="9" t="s">
        <v>80</v>
      </c>
      <c r="B877" s="9" t="s">
        <v>81</v>
      </c>
      <c r="C877" s="9"/>
      <c r="D877" s="9"/>
      <c r="E877" s="9"/>
      <c r="F877" s="9"/>
      <c r="G877" s="9"/>
      <c r="H877" s="9"/>
      <c r="I877" s="9"/>
      <c r="J877" s="9"/>
      <c r="K877" s="9"/>
      <c r="L877" s="9"/>
      <c r="M877" s="9"/>
      <c r="N877" s="9"/>
      <c r="O877" s="9"/>
      <c r="P877" s="9"/>
      <c r="Q877" s="9"/>
      <c r="R877" s="9"/>
      <c r="S877" s="9" t="s">
        <v>8605</v>
      </c>
      <c r="T877" s="9"/>
      <c r="U877" s="9" t="s">
        <v>115</v>
      </c>
      <c r="V877" s="9" t="s">
        <v>8606</v>
      </c>
      <c r="W877" s="9" t="s">
        <v>87</v>
      </c>
      <c r="X877" s="9" t="s">
        <v>8607</v>
      </c>
      <c r="Y877" s="9" t="s">
        <v>8609</v>
      </c>
      <c r="Z877" s="9" t="s">
        <v>8610</v>
      </c>
      <c r="AA877" s="9" t="s">
        <v>8611</v>
      </c>
      <c r="AB877" s="9"/>
      <c r="AC877" s="9"/>
      <c r="AD877" s="9" t="s">
        <v>8612</v>
      </c>
      <c r="AE877" s="9" t="s">
        <v>80</v>
      </c>
      <c r="AF877" s="9" t="s">
        <v>8613</v>
      </c>
      <c r="AG877" s="37"/>
      <c r="AH877" s="37"/>
      <c r="AI877" s="9" t="s">
        <v>97</v>
      </c>
      <c r="AJ877" s="9" t="s">
        <v>97</v>
      </c>
      <c r="AK877" s="9" t="s">
        <v>97</v>
      </c>
      <c r="AL877" s="9" t="s">
        <v>97</v>
      </c>
      <c r="AM877" s="9" t="s">
        <v>98</v>
      </c>
      <c r="AN877" s="9"/>
      <c r="AO877" s="9"/>
      <c r="AP877" s="9"/>
      <c r="AQ877" s="9"/>
      <c r="AR877" s="9"/>
      <c r="AS877" s="9"/>
      <c r="AT877" s="9"/>
      <c r="AU877" s="9"/>
      <c r="AV877" s="9"/>
      <c r="AW877" s="9"/>
      <c r="AX877" s="9"/>
      <c r="AY877" s="9"/>
      <c r="AZ877" s="9"/>
      <c r="BA877" s="9"/>
      <c r="BB877" s="9"/>
      <c r="BC877" s="9"/>
      <c r="BD877" s="9"/>
    </row>
    <row r="878" ht="15.75" customHeight="1">
      <c r="A878" s="9" t="s">
        <v>80</v>
      </c>
      <c r="B878" s="9" t="s">
        <v>81</v>
      </c>
      <c r="C878" s="9"/>
      <c r="D878" s="9"/>
      <c r="E878" s="9"/>
      <c r="F878" s="9"/>
      <c r="G878" s="9"/>
      <c r="H878" s="9"/>
      <c r="I878" s="9"/>
      <c r="J878" s="9"/>
      <c r="K878" s="9"/>
      <c r="L878" s="9"/>
      <c r="M878" s="9"/>
      <c r="N878" s="9"/>
      <c r="O878" s="9"/>
      <c r="P878" s="9"/>
      <c r="Q878" s="9"/>
      <c r="R878" s="9"/>
      <c r="S878" s="9" t="s">
        <v>8615</v>
      </c>
      <c r="T878" s="9"/>
      <c r="U878" s="9" t="s">
        <v>85</v>
      </c>
      <c r="V878" s="9" t="s">
        <v>8616</v>
      </c>
      <c r="W878" s="9" t="s">
        <v>87</v>
      </c>
      <c r="X878" s="9" t="s">
        <v>8618</v>
      </c>
      <c r="Y878" s="9" t="s">
        <v>8619</v>
      </c>
      <c r="Z878" s="9" t="s">
        <v>8620</v>
      </c>
      <c r="AA878" s="9" t="s">
        <v>8621</v>
      </c>
      <c r="AB878" s="9"/>
      <c r="AC878" s="9"/>
      <c r="AD878" s="9" t="s">
        <v>1975</v>
      </c>
      <c r="AE878" s="9" t="s">
        <v>80</v>
      </c>
      <c r="AF878" s="9" t="s">
        <v>6817</v>
      </c>
      <c r="AG878" s="37"/>
      <c r="AH878" s="37"/>
      <c r="AI878" s="9" t="s">
        <v>97</v>
      </c>
      <c r="AJ878" s="9" t="s">
        <v>97</v>
      </c>
      <c r="AK878" s="9" t="s">
        <v>97</v>
      </c>
      <c r="AL878" s="9" t="s">
        <v>97</v>
      </c>
      <c r="AM878" s="9" t="s">
        <v>98</v>
      </c>
      <c r="AN878" s="9"/>
      <c r="AO878" s="9"/>
      <c r="AP878" s="9"/>
      <c r="AQ878" s="9"/>
      <c r="AR878" s="9"/>
      <c r="AS878" s="9"/>
      <c r="AT878" s="9"/>
      <c r="AU878" s="9"/>
      <c r="AV878" s="9"/>
      <c r="AW878" s="9"/>
      <c r="AX878" s="9"/>
      <c r="AY878" s="9"/>
      <c r="AZ878" s="9"/>
      <c r="BA878" s="9"/>
      <c r="BB878" s="9"/>
      <c r="BC878" s="9"/>
      <c r="BD878" s="9"/>
    </row>
    <row r="879" ht="15.75" customHeight="1">
      <c r="A879" s="9" t="s">
        <v>337</v>
      </c>
      <c r="B879" s="9" t="s">
        <v>81</v>
      </c>
      <c r="C879" s="9"/>
      <c r="D879" s="9"/>
      <c r="E879" s="9"/>
      <c r="F879" s="9"/>
      <c r="G879" s="9"/>
      <c r="H879" s="9"/>
      <c r="I879" s="9"/>
      <c r="J879" s="9"/>
      <c r="K879" s="9"/>
      <c r="L879" s="9"/>
      <c r="M879" s="9"/>
      <c r="N879" s="9"/>
      <c r="O879" s="9"/>
      <c r="P879" s="9"/>
      <c r="Q879" s="9"/>
      <c r="R879" s="9"/>
      <c r="S879" s="9" t="s">
        <v>8625</v>
      </c>
      <c r="T879" s="9"/>
      <c r="U879" s="9" t="s">
        <v>115</v>
      </c>
      <c r="V879" s="9" t="s">
        <v>8626</v>
      </c>
      <c r="W879" s="9" t="s">
        <v>87</v>
      </c>
      <c r="X879" s="9" t="s">
        <v>8627</v>
      </c>
      <c r="Y879" s="9" t="s">
        <v>8628</v>
      </c>
      <c r="Z879" s="9" t="s">
        <v>8629</v>
      </c>
      <c r="AA879" s="9" t="s">
        <v>8630</v>
      </c>
      <c r="AB879" s="9"/>
      <c r="AC879" s="9"/>
      <c r="AD879" s="9" t="s">
        <v>1861</v>
      </c>
      <c r="AE879" s="9" t="s">
        <v>337</v>
      </c>
      <c r="AF879" s="9" t="s">
        <v>8631</v>
      </c>
      <c r="AG879" s="37"/>
      <c r="AH879" s="37"/>
      <c r="AI879" s="9" t="s">
        <v>4257</v>
      </c>
      <c r="AJ879" s="9" t="s">
        <v>97</v>
      </c>
      <c r="AK879" s="9" t="s">
        <v>317</v>
      </c>
      <c r="AL879" s="9" t="s">
        <v>97</v>
      </c>
      <c r="AM879" s="9" t="s">
        <v>98</v>
      </c>
      <c r="AN879" s="9"/>
      <c r="AO879" s="9"/>
      <c r="AP879" s="9"/>
      <c r="AQ879" s="9"/>
      <c r="AR879" s="9"/>
      <c r="AS879" s="9"/>
      <c r="AT879" s="9"/>
      <c r="AU879" s="9"/>
      <c r="AV879" s="9"/>
      <c r="AW879" s="9"/>
      <c r="AX879" s="9"/>
      <c r="AY879" s="9"/>
      <c r="AZ879" s="9"/>
      <c r="BA879" s="9"/>
      <c r="BB879" s="9"/>
      <c r="BC879" s="9"/>
      <c r="BD879" s="9"/>
    </row>
    <row r="880" ht="15.75" customHeight="1">
      <c r="A880" s="9" t="s">
        <v>261</v>
      </c>
      <c r="B880" s="9" t="s">
        <v>81</v>
      </c>
      <c r="C880" s="9"/>
      <c r="D880" s="9"/>
      <c r="E880" s="9"/>
      <c r="F880" s="9"/>
      <c r="G880" s="9"/>
      <c r="H880" s="9"/>
      <c r="I880" s="9"/>
      <c r="J880" s="9"/>
      <c r="K880" s="9"/>
      <c r="L880" s="9"/>
      <c r="M880" s="9"/>
      <c r="N880" s="9"/>
      <c r="O880" s="9"/>
      <c r="P880" s="9"/>
      <c r="Q880" s="9"/>
      <c r="R880" s="9"/>
      <c r="S880" s="9" t="s">
        <v>8632</v>
      </c>
      <c r="T880" s="9"/>
      <c r="U880" s="9" t="s">
        <v>85</v>
      </c>
      <c r="V880" s="9" t="s">
        <v>8633</v>
      </c>
      <c r="W880" s="9" t="s">
        <v>87</v>
      </c>
      <c r="X880" s="9" t="s">
        <v>8634</v>
      </c>
      <c r="Y880" s="9" t="s">
        <v>8635</v>
      </c>
      <c r="Z880" s="9" t="s">
        <v>8636</v>
      </c>
      <c r="AA880" s="9" t="s">
        <v>8637</v>
      </c>
      <c r="AB880" s="9"/>
      <c r="AC880" s="9"/>
      <c r="AD880" s="9" t="s">
        <v>557</v>
      </c>
      <c r="AE880" s="9" t="s">
        <v>261</v>
      </c>
      <c r="AF880" s="9" t="s">
        <v>8638</v>
      </c>
      <c r="AG880" s="37"/>
      <c r="AH880" s="37"/>
      <c r="AI880" s="9" t="s">
        <v>97</v>
      </c>
      <c r="AJ880" s="9" t="s">
        <v>97</v>
      </c>
      <c r="AK880" s="9" t="s">
        <v>97</v>
      </c>
      <c r="AL880" s="9" t="s">
        <v>97</v>
      </c>
      <c r="AM880" s="9" t="s">
        <v>98</v>
      </c>
      <c r="AN880" s="9"/>
      <c r="AO880" s="9"/>
      <c r="AP880" s="9"/>
      <c r="AQ880" s="9"/>
      <c r="AR880" s="9"/>
      <c r="AS880" s="9"/>
      <c r="AT880" s="9"/>
      <c r="AU880" s="9"/>
      <c r="AV880" s="9"/>
      <c r="AW880" s="9"/>
      <c r="AX880" s="9"/>
      <c r="AY880" s="9"/>
      <c r="AZ880" s="9"/>
      <c r="BA880" s="9"/>
      <c r="BB880" s="9"/>
      <c r="BC880" s="9"/>
      <c r="BD880" s="9"/>
    </row>
    <row r="881" ht="15.75" customHeight="1">
      <c r="A881" s="9" t="s">
        <v>230</v>
      </c>
      <c r="B881" s="9" t="s">
        <v>81</v>
      </c>
      <c r="C881" s="9"/>
      <c r="D881" s="9"/>
      <c r="E881" s="9"/>
      <c r="F881" s="9"/>
      <c r="G881" s="9"/>
      <c r="H881" s="9"/>
      <c r="I881" s="9"/>
      <c r="J881" s="9"/>
      <c r="K881" s="9"/>
      <c r="L881" s="9"/>
      <c r="M881" s="9"/>
      <c r="N881" s="9"/>
      <c r="O881" s="9"/>
      <c r="P881" s="9"/>
      <c r="Q881" s="9"/>
      <c r="R881" s="9"/>
      <c r="S881" s="9" t="s">
        <v>8643</v>
      </c>
      <c r="T881" s="9"/>
      <c r="U881" s="9" t="s">
        <v>115</v>
      </c>
      <c r="V881" s="9" t="s">
        <v>8644</v>
      </c>
      <c r="W881" s="9" t="s">
        <v>87</v>
      </c>
      <c r="X881" s="9" t="s">
        <v>8645</v>
      </c>
      <c r="Y881" s="9" t="s">
        <v>8646</v>
      </c>
      <c r="Z881" s="9" t="s">
        <v>8647</v>
      </c>
      <c r="AA881" s="9" t="s">
        <v>8648</v>
      </c>
      <c r="AB881" s="9"/>
      <c r="AC881" s="9"/>
      <c r="AD881" s="9" t="s">
        <v>8649</v>
      </c>
      <c r="AE881" s="9" t="s">
        <v>230</v>
      </c>
      <c r="AF881" s="9" t="s">
        <v>7272</v>
      </c>
      <c r="AG881" s="37"/>
      <c r="AH881" s="37"/>
      <c r="AI881" s="9" t="s">
        <v>97</v>
      </c>
      <c r="AJ881" s="9" t="s">
        <v>97</v>
      </c>
      <c r="AK881" s="9" t="s">
        <v>97</v>
      </c>
      <c r="AL881" s="9" t="s">
        <v>97</v>
      </c>
      <c r="AM881" s="9" t="s">
        <v>98</v>
      </c>
      <c r="AN881" s="9"/>
      <c r="AO881" s="9"/>
      <c r="AP881" s="9"/>
      <c r="AQ881" s="9"/>
      <c r="AR881" s="9"/>
      <c r="AS881" s="9"/>
      <c r="AT881" s="9"/>
      <c r="AU881" s="9"/>
      <c r="AV881" s="9"/>
      <c r="AW881" s="9"/>
      <c r="AX881" s="9"/>
      <c r="AY881" s="9"/>
      <c r="AZ881" s="9"/>
      <c r="BA881" s="9"/>
      <c r="BB881" s="9"/>
      <c r="BC881" s="9"/>
      <c r="BD881" s="9"/>
    </row>
    <row r="882" ht="15.75" customHeight="1">
      <c r="A882" s="9" t="s">
        <v>133</v>
      </c>
      <c r="B882" s="9" t="s">
        <v>81</v>
      </c>
      <c r="C882" s="9"/>
      <c r="D882" s="9"/>
      <c r="E882" s="9"/>
      <c r="F882" s="9"/>
      <c r="G882" s="9"/>
      <c r="H882" s="9"/>
      <c r="I882" s="9"/>
      <c r="J882" s="9"/>
      <c r="K882" s="9"/>
      <c r="L882" s="9"/>
      <c r="M882" s="9"/>
      <c r="N882" s="9"/>
      <c r="O882" s="9"/>
      <c r="P882" s="9"/>
      <c r="Q882" s="9"/>
      <c r="R882" s="9" t="s">
        <v>147</v>
      </c>
      <c r="S882" s="9" t="s">
        <v>8650</v>
      </c>
      <c r="T882" s="9"/>
      <c r="U882" s="9" t="s">
        <v>85</v>
      </c>
      <c r="V882" s="9" t="s">
        <v>8652</v>
      </c>
      <c r="W882" s="9" t="s">
        <v>87</v>
      </c>
      <c r="X882" s="9" t="s">
        <v>8653</v>
      </c>
      <c r="Y882" s="9" t="s">
        <v>8654</v>
      </c>
      <c r="Z882" s="9" t="s">
        <v>8656</v>
      </c>
      <c r="AA882" s="9" t="s">
        <v>8657</v>
      </c>
      <c r="AB882" s="9"/>
      <c r="AC882" s="9"/>
      <c r="AD882" s="9" t="s">
        <v>958</v>
      </c>
      <c r="AE882" s="9" t="s">
        <v>133</v>
      </c>
      <c r="AF882" s="9" t="s">
        <v>8658</v>
      </c>
      <c r="AG882" s="37"/>
      <c r="AH882" s="37"/>
      <c r="AI882" s="9" t="s">
        <v>97</v>
      </c>
      <c r="AJ882" s="9" t="s">
        <v>97</v>
      </c>
      <c r="AK882" s="9" t="s">
        <v>97</v>
      </c>
      <c r="AL882" s="9" t="s">
        <v>97</v>
      </c>
      <c r="AM882" s="9" t="s">
        <v>98</v>
      </c>
      <c r="AN882" s="9"/>
      <c r="AO882" s="9"/>
      <c r="AP882" s="9"/>
      <c r="AQ882" s="9"/>
      <c r="AR882" s="9"/>
      <c r="AS882" s="9"/>
      <c r="AT882" s="9"/>
      <c r="AU882" s="9"/>
      <c r="AV882" s="9"/>
      <c r="AW882" s="9"/>
      <c r="AX882" s="9"/>
      <c r="AY882" s="9"/>
      <c r="AZ882" s="9"/>
      <c r="BA882" s="9"/>
      <c r="BB882" s="9"/>
      <c r="BC882" s="9"/>
      <c r="BD882" s="9"/>
    </row>
    <row r="883" ht="15.75" customHeight="1">
      <c r="A883" s="9" t="s">
        <v>632</v>
      </c>
      <c r="B883" s="9" t="s">
        <v>81</v>
      </c>
      <c r="C883" s="9"/>
      <c r="D883" s="9"/>
      <c r="E883" s="9" t="s">
        <v>82</v>
      </c>
      <c r="F883" s="9"/>
      <c r="G883" s="9"/>
      <c r="H883" s="9"/>
      <c r="I883" s="9"/>
      <c r="J883" s="9"/>
      <c r="K883" s="9"/>
      <c r="L883" s="9"/>
      <c r="M883" s="9"/>
      <c r="N883" s="9"/>
      <c r="O883" s="9"/>
      <c r="P883" s="9"/>
      <c r="Q883" s="9"/>
      <c r="R883" s="9"/>
      <c r="S883" s="9" t="s">
        <v>8660</v>
      </c>
      <c r="T883" s="9"/>
      <c r="U883" s="9" t="s">
        <v>85</v>
      </c>
      <c r="V883" s="9" t="s">
        <v>8661</v>
      </c>
      <c r="W883" s="9" t="s">
        <v>87</v>
      </c>
      <c r="X883" s="9" t="s">
        <v>8662</v>
      </c>
      <c r="Y883" s="9" t="s">
        <v>8663</v>
      </c>
      <c r="Z883" s="9" t="s">
        <v>8664</v>
      </c>
      <c r="AA883" s="9" t="s">
        <v>8665</v>
      </c>
      <c r="AB883" s="9"/>
      <c r="AC883" s="9" t="s">
        <v>8667</v>
      </c>
      <c r="AD883" s="9" t="s">
        <v>8668</v>
      </c>
      <c r="AE883" s="9" t="s">
        <v>632</v>
      </c>
      <c r="AF883" s="9" t="s">
        <v>8669</v>
      </c>
      <c r="AG883" s="37"/>
      <c r="AH883" s="37"/>
      <c r="AI883" s="9" t="s">
        <v>97</v>
      </c>
      <c r="AJ883" s="9" t="s">
        <v>97</v>
      </c>
      <c r="AK883" s="9" t="s">
        <v>97</v>
      </c>
      <c r="AL883" s="9" t="s">
        <v>97</v>
      </c>
      <c r="AM883" s="9" t="s">
        <v>98</v>
      </c>
      <c r="AN883" s="9"/>
      <c r="AO883" s="9"/>
      <c r="AP883" s="9"/>
      <c r="AQ883" s="9"/>
      <c r="AR883" s="9"/>
      <c r="AS883" s="9"/>
      <c r="AT883" s="9"/>
      <c r="AU883" s="9"/>
      <c r="AV883" s="9"/>
      <c r="AW883" s="9"/>
      <c r="AX883" s="9"/>
      <c r="AY883" s="9"/>
      <c r="AZ883" s="9"/>
      <c r="BA883" s="9"/>
      <c r="BB883" s="9"/>
      <c r="BC883" s="9"/>
      <c r="BD883" s="9"/>
    </row>
    <row r="884" ht="15.75" customHeight="1">
      <c r="A884" s="9" t="s">
        <v>111</v>
      </c>
      <c r="B884" s="9" t="s">
        <v>81</v>
      </c>
      <c r="C884" s="9"/>
      <c r="D884" s="9"/>
      <c r="E884" s="9"/>
      <c r="F884" s="9"/>
      <c r="G884" s="9"/>
      <c r="H884" s="9"/>
      <c r="I884" s="9"/>
      <c r="J884" s="9"/>
      <c r="K884" s="9"/>
      <c r="L884" s="9"/>
      <c r="M884" s="9"/>
      <c r="N884" s="9"/>
      <c r="O884" s="9"/>
      <c r="P884" s="9"/>
      <c r="Q884" s="9"/>
      <c r="R884" s="9"/>
      <c r="S884" s="9" t="s">
        <v>436</v>
      </c>
      <c r="T884" s="9"/>
      <c r="U884" s="9" t="s">
        <v>85</v>
      </c>
      <c r="V884" s="9" t="s">
        <v>8670</v>
      </c>
      <c r="W884" s="9" t="s">
        <v>87</v>
      </c>
      <c r="X884" s="9" t="s">
        <v>8671</v>
      </c>
      <c r="Y884" s="9" t="s">
        <v>8673</v>
      </c>
      <c r="Z884" s="9" t="s">
        <v>440</v>
      </c>
      <c r="AA884" s="9" t="s">
        <v>8674</v>
      </c>
      <c r="AB884" s="9"/>
      <c r="AC884" s="9"/>
      <c r="AD884" s="9" t="s">
        <v>442</v>
      </c>
      <c r="AE884" s="9" t="s">
        <v>111</v>
      </c>
      <c r="AF884" s="9" t="s">
        <v>5914</v>
      </c>
      <c r="AG884" s="37"/>
      <c r="AH884" s="37"/>
      <c r="AI884" s="9" t="s">
        <v>686</v>
      </c>
      <c r="AJ884" s="9" t="s">
        <v>396</v>
      </c>
      <c r="AK884" s="9" t="s">
        <v>146</v>
      </c>
      <c r="AL884" s="9" t="s">
        <v>167</v>
      </c>
      <c r="AM884" s="9" t="s">
        <v>98</v>
      </c>
      <c r="AN884" s="9"/>
      <c r="AO884" s="9"/>
      <c r="AP884" s="9"/>
      <c r="AQ884" s="9"/>
      <c r="AR884" s="9"/>
      <c r="AS884" s="9"/>
      <c r="AT884" s="9"/>
      <c r="AU884" s="9"/>
      <c r="AV884" s="9"/>
      <c r="AW884" s="9"/>
      <c r="AX884" s="9"/>
      <c r="AY884" s="9"/>
      <c r="AZ884" s="9"/>
      <c r="BA884" s="9"/>
      <c r="BB884" s="9"/>
      <c r="BC884" s="9"/>
      <c r="BD884" s="9"/>
    </row>
    <row r="885" ht="15.75" customHeight="1">
      <c r="A885" s="9" t="s">
        <v>307</v>
      </c>
      <c r="B885" s="9" t="s">
        <v>81</v>
      </c>
      <c r="C885" s="9"/>
      <c r="D885" s="9"/>
      <c r="E885" s="9"/>
      <c r="F885" s="9"/>
      <c r="G885" s="9"/>
      <c r="H885" s="9"/>
      <c r="I885" s="9"/>
      <c r="J885" s="9"/>
      <c r="K885" s="9"/>
      <c r="L885" s="9"/>
      <c r="M885" s="9"/>
      <c r="N885" s="9"/>
      <c r="O885" s="9"/>
      <c r="P885" s="9"/>
      <c r="Q885" s="9"/>
      <c r="R885" s="9"/>
      <c r="S885" s="9" t="s">
        <v>8676</v>
      </c>
      <c r="T885" s="9"/>
      <c r="U885" s="9" t="s">
        <v>85</v>
      </c>
      <c r="V885" s="9" t="s">
        <v>8677</v>
      </c>
      <c r="W885" s="9" t="s">
        <v>87</v>
      </c>
      <c r="X885" s="9" t="s">
        <v>8678</v>
      </c>
      <c r="Y885" s="9" t="s">
        <v>8679</v>
      </c>
      <c r="Z885" s="9" t="s">
        <v>8680</v>
      </c>
      <c r="AA885" s="9" t="s">
        <v>8681</v>
      </c>
      <c r="AB885" s="9" t="s">
        <v>8683</v>
      </c>
      <c r="AC885" s="9"/>
      <c r="AD885" s="9" t="s">
        <v>1405</v>
      </c>
      <c r="AE885" s="9" t="s">
        <v>307</v>
      </c>
      <c r="AF885" s="9" t="s">
        <v>8684</v>
      </c>
      <c r="AG885" s="37"/>
      <c r="AH885" s="37"/>
      <c r="AI885" s="9" t="s">
        <v>97</v>
      </c>
      <c r="AJ885" s="9" t="s">
        <v>97</v>
      </c>
      <c r="AK885" s="9" t="s">
        <v>97</v>
      </c>
      <c r="AL885" s="9" t="s">
        <v>97</v>
      </c>
      <c r="AM885" s="9" t="s">
        <v>98</v>
      </c>
      <c r="AN885" s="9"/>
      <c r="AO885" s="9"/>
      <c r="AP885" s="9"/>
      <c r="AQ885" s="9"/>
      <c r="AR885" s="9"/>
      <c r="AS885" s="9"/>
      <c r="AT885" s="9"/>
      <c r="AU885" s="9"/>
      <c r="AV885" s="9"/>
      <c r="AW885" s="9"/>
      <c r="AX885" s="9"/>
      <c r="AY885" s="9"/>
      <c r="AZ885" s="9"/>
      <c r="BA885" s="9"/>
      <c r="BB885" s="9"/>
      <c r="BC885" s="9"/>
      <c r="BD885" s="9"/>
    </row>
    <row r="886" ht="15.75" customHeight="1">
      <c r="A886" s="9" t="s">
        <v>605</v>
      </c>
      <c r="B886" s="9" t="s">
        <v>81</v>
      </c>
      <c r="C886" s="9"/>
      <c r="D886" s="9"/>
      <c r="E886" s="9" t="s">
        <v>82</v>
      </c>
      <c r="F886" s="9"/>
      <c r="G886" s="9"/>
      <c r="H886" s="9"/>
      <c r="I886" s="9"/>
      <c r="J886" s="9"/>
      <c r="K886" s="9"/>
      <c r="L886" s="9"/>
      <c r="M886" s="9"/>
      <c r="N886" s="9"/>
      <c r="O886" s="9"/>
      <c r="P886" s="9"/>
      <c r="Q886" s="9"/>
      <c r="R886" s="9"/>
      <c r="S886" s="9" t="s">
        <v>8686</v>
      </c>
      <c r="T886" s="9"/>
      <c r="U886" s="9" t="s">
        <v>85</v>
      </c>
      <c r="V886" s="9" t="s">
        <v>8687</v>
      </c>
      <c r="W886" s="9" t="s">
        <v>87</v>
      </c>
      <c r="X886" s="9" t="s">
        <v>8688</v>
      </c>
      <c r="Y886" s="9" t="s">
        <v>8689</v>
      </c>
      <c r="Z886" s="9" t="s">
        <v>8690</v>
      </c>
      <c r="AA886" s="9" t="s">
        <v>8691</v>
      </c>
      <c r="AB886" s="9"/>
      <c r="AC886" s="9"/>
      <c r="AD886" s="9" t="s">
        <v>1810</v>
      </c>
      <c r="AE886" s="9" t="s">
        <v>605</v>
      </c>
      <c r="AF886" s="9" t="s">
        <v>1811</v>
      </c>
      <c r="AG886" s="37"/>
      <c r="AH886" s="37"/>
      <c r="AI886" s="9" t="s">
        <v>124</v>
      </c>
      <c r="AJ886" s="9" t="s">
        <v>453</v>
      </c>
      <c r="AK886" s="9" t="s">
        <v>97</v>
      </c>
      <c r="AL886" s="9" t="s">
        <v>97</v>
      </c>
      <c r="AM886" s="9" t="s">
        <v>98</v>
      </c>
      <c r="AN886" s="9"/>
      <c r="AO886" s="9"/>
      <c r="AP886" s="9"/>
      <c r="AQ886" s="9"/>
      <c r="AR886" s="9"/>
      <c r="AS886" s="9"/>
      <c r="AT886" s="9"/>
      <c r="AU886" s="9"/>
      <c r="AV886" s="9"/>
      <c r="AW886" s="9"/>
      <c r="AX886" s="9"/>
      <c r="AY886" s="9"/>
      <c r="AZ886" s="9"/>
      <c r="BA886" s="9"/>
      <c r="BB886" s="9"/>
      <c r="BC886" s="9"/>
      <c r="BD886" s="9"/>
    </row>
    <row r="887" ht="15.75" customHeight="1">
      <c r="A887" s="9" t="s">
        <v>724</v>
      </c>
      <c r="B887" s="9" t="s">
        <v>81</v>
      </c>
      <c r="C887" s="9"/>
      <c r="D887" s="9"/>
      <c r="E887" s="9" t="s">
        <v>82</v>
      </c>
      <c r="F887" s="9"/>
      <c r="G887" s="9"/>
      <c r="H887" s="9"/>
      <c r="I887" s="9"/>
      <c r="J887" s="9"/>
      <c r="K887" s="9"/>
      <c r="L887" s="9"/>
      <c r="M887" s="9"/>
      <c r="N887" s="9"/>
      <c r="O887" s="9"/>
      <c r="P887" s="9"/>
      <c r="Q887" s="9"/>
      <c r="R887" s="9"/>
      <c r="S887" s="9" t="s">
        <v>871</v>
      </c>
      <c r="T887" s="9"/>
      <c r="U887" s="9" t="s">
        <v>85</v>
      </c>
      <c r="V887" s="9" t="s">
        <v>8696</v>
      </c>
      <c r="W887" s="9" t="s">
        <v>87</v>
      </c>
      <c r="X887" s="9" t="s">
        <v>873</v>
      </c>
      <c r="Y887" s="9" t="s">
        <v>8697</v>
      </c>
      <c r="Z887" s="9" t="s">
        <v>875</v>
      </c>
      <c r="AA887" s="9" t="s">
        <v>876</v>
      </c>
      <c r="AB887" s="9"/>
      <c r="AC887" s="9"/>
      <c r="AD887" s="9" t="s">
        <v>730</v>
      </c>
      <c r="AE887" s="9" t="s">
        <v>724</v>
      </c>
      <c r="AF887" s="9" t="s">
        <v>878</v>
      </c>
      <c r="AG887" s="37"/>
      <c r="AH887" s="37"/>
      <c r="AI887" s="9" t="s">
        <v>166</v>
      </c>
      <c r="AJ887" s="9" t="s">
        <v>94</v>
      </c>
      <c r="AK887" s="9" t="s">
        <v>416</v>
      </c>
      <c r="AL887" s="9" t="s">
        <v>880</v>
      </c>
      <c r="AM887" s="9" t="s">
        <v>98</v>
      </c>
      <c r="AN887" s="9"/>
      <c r="AO887" s="9"/>
      <c r="AP887" s="9"/>
      <c r="AQ887" s="9"/>
      <c r="AR887" s="9"/>
      <c r="AS887" s="9"/>
      <c r="AT887" s="9"/>
      <c r="AU887" s="9"/>
      <c r="AV887" s="9"/>
      <c r="AW887" s="9"/>
      <c r="AX887" s="9"/>
      <c r="AY887" s="9"/>
      <c r="AZ887" s="9"/>
      <c r="BA887" s="9"/>
      <c r="BB887" s="9"/>
      <c r="BC887" s="9"/>
      <c r="BD887" s="9"/>
    </row>
    <row r="888" ht="15.75" customHeight="1">
      <c r="A888" s="9" t="s">
        <v>168</v>
      </c>
      <c r="B888" s="9" t="s">
        <v>81</v>
      </c>
      <c r="C888" s="9"/>
      <c r="D888" s="9"/>
      <c r="E888" s="9"/>
      <c r="F888" s="9"/>
      <c r="G888" s="9"/>
      <c r="H888" s="9"/>
      <c r="I888" s="9"/>
      <c r="J888" s="9"/>
      <c r="K888" s="9"/>
      <c r="L888" s="9"/>
      <c r="M888" s="9"/>
      <c r="N888" s="9"/>
      <c r="O888" s="9"/>
      <c r="P888" s="9"/>
      <c r="Q888" s="9"/>
      <c r="R888" s="9"/>
      <c r="S888" s="9" t="s">
        <v>8699</v>
      </c>
      <c r="T888" s="9"/>
      <c r="U888" s="9" t="s">
        <v>115</v>
      </c>
      <c r="V888" s="9" t="s">
        <v>8700</v>
      </c>
      <c r="W888" s="9" t="s">
        <v>87</v>
      </c>
      <c r="X888" s="9" t="s">
        <v>8701</v>
      </c>
      <c r="Y888" s="9" t="s">
        <v>8702</v>
      </c>
      <c r="Z888" s="9" t="s">
        <v>8703</v>
      </c>
      <c r="AA888" s="9" t="s">
        <v>8704</v>
      </c>
      <c r="AB888" s="9"/>
      <c r="AC888" s="9"/>
      <c r="AD888" s="9" t="s">
        <v>177</v>
      </c>
      <c r="AE888" s="9" t="s">
        <v>168</v>
      </c>
      <c r="AF888" s="9" t="s">
        <v>8705</v>
      </c>
      <c r="AG888" s="37"/>
      <c r="AH888" s="37"/>
      <c r="AI888" s="9" t="s">
        <v>622</v>
      </c>
      <c r="AJ888" s="9" t="s">
        <v>124</v>
      </c>
      <c r="AK888" s="9" t="s">
        <v>604</v>
      </c>
      <c r="AL888" s="9" t="s">
        <v>110</v>
      </c>
      <c r="AM888" s="9" t="s">
        <v>98</v>
      </c>
      <c r="AN888" s="9"/>
      <c r="AO888" s="9"/>
      <c r="AP888" s="9"/>
      <c r="AQ888" s="9"/>
      <c r="AR888" s="9"/>
      <c r="AS888" s="9"/>
      <c r="AT888" s="9"/>
      <c r="AU888" s="9"/>
      <c r="AV888" s="9"/>
      <c r="AW888" s="9"/>
      <c r="AX888" s="9"/>
      <c r="AY888" s="9"/>
      <c r="AZ888" s="9"/>
      <c r="BA888" s="9"/>
      <c r="BB888" s="9"/>
      <c r="BC888" s="9"/>
      <c r="BD888" s="9"/>
    </row>
    <row r="889" ht="15.75" customHeight="1">
      <c r="A889" s="9" t="s">
        <v>521</v>
      </c>
      <c r="B889" s="9" t="s">
        <v>81</v>
      </c>
      <c r="C889" s="9"/>
      <c r="D889" s="9"/>
      <c r="E889" s="9" t="s">
        <v>82</v>
      </c>
      <c r="F889" s="9"/>
      <c r="G889" s="9"/>
      <c r="H889" s="9"/>
      <c r="I889" s="9"/>
      <c r="J889" s="9"/>
      <c r="K889" s="9"/>
      <c r="L889" s="9"/>
      <c r="M889" s="9"/>
      <c r="N889" s="9"/>
      <c r="O889" s="9"/>
      <c r="P889" s="9"/>
      <c r="Q889" s="9"/>
      <c r="R889" s="9"/>
      <c r="S889" s="9" t="s">
        <v>4441</v>
      </c>
      <c r="T889" s="9"/>
      <c r="U889" s="9" t="s">
        <v>85</v>
      </c>
      <c r="V889" s="9" t="s">
        <v>8707</v>
      </c>
      <c r="W889" s="9" t="s">
        <v>87</v>
      </c>
      <c r="X889" s="9" t="s">
        <v>8708</v>
      </c>
      <c r="Y889" s="9" t="s">
        <v>8709</v>
      </c>
      <c r="Z889" s="9" t="s">
        <v>8710</v>
      </c>
      <c r="AA889" s="9" t="s">
        <v>8711</v>
      </c>
      <c r="AB889" s="9" t="s">
        <v>8713</v>
      </c>
      <c r="AC889" s="9"/>
      <c r="AD889" s="9" t="s">
        <v>1695</v>
      </c>
      <c r="AE889" s="9" t="s">
        <v>521</v>
      </c>
      <c r="AF889" s="9" t="s">
        <v>4396</v>
      </c>
      <c r="AG889" s="37"/>
      <c r="AH889" s="37"/>
      <c r="AI889" s="9" t="s">
        <v>97</v>
      </c>
      <c r="AJ889" s="9" t="s">
        <v>97</v>
      </c>
      <c r="AK889" s="9" t="s">
        <v>97</v>
      </c>
      <c r="AL889" s="9" t="s">
        <v>97</v>
      </c>
      <c r="AM889" s="9" t="s">
        <v>98</v>
      </c>
      <c r="AN889" s="9"/>
      <c r="AO889" s="9"/>
      <c r="AP889" s="9"/>
      <c r="AQ889" s="9"/>
      <c r="AR889" s="9"/>
      <c r="AS889" s="9"/>
      <c r="AT889" s="9"/>
      <c r="AU889" s="9"/>
      <c r="AV889" s="9"/>
      <c r="AW889" s="9"/>
      <c r="AX889" s="9"/>
      <c r="AY889" s="9"/>
      <c r="AZ889" s="9"/>
      <c r="BA889" s="9"/>
      <c r="BB889" s="9"/>
      <c r="BC889" s="9"/>
      <c r="BD889" s="9"/>
    </row>
    <row r="890" ht="15.75" customHeight="1">
      <c r="A890" s="9" t="s">
        <v>111</v>
      </c>
      <c r="B890" s="9" t="s">
        <v>81</v>
      </c>
      <c r="C890" s="9"/>
      <c r="D890" s="9"/>
      <c r="E890" s="9" t="s">
        <v>82</v>
      </c>
      <c r="F890" s="9"/>
      <c r="G890" s="9"/>
      <c r="H890" s="9"/>
      <c r="I890" s="9"/>
      <c r="J890" s="9"/>
      <c r="K890" s="9"/>
      <c r="L890" s="9"/>
      <c r="M890" s="9"/>
      <c r="N890" s="9"/>
      <c r="O890" s="9"/>
      <c r="P890" s="9"/>
      <c r="Q890" s="9"/>
      <c r="R890" s="9"/>
      <c r="S890" s="9" t="s">
        <v>8016</v>
      </c>
      <c r="T890" s="9"/>
      <c r="U890" s="9" t="s">
        <v>85</v>
      </c>
      <c r="V890" s="9" t="s">
        <v>8715</v>
      </c>
      <c r="W890" s="9" t="s">
        <v>87</v>
      </c>
      <c r="X890" s="9" t="s">
        <v>8716</v>
      </c>
      <c r="Y890" s="9" t="s">
        <v>8717</v>
      </c>
      <c r="Z890" s="9" t="s">
        <v>8719</v>
      </c>
      <c r="AA890" s="9" t="s">
        <v>8021</v>
      </c>
      <c r="AB890" s="9" t="s">
        <v>8022</v>
      </c>
      <c r="AC890" s="9"/>
      <c r="AD890" s="9" t="s">
        <v>2406</v>
      </c>
      <c r="AE890" s="9" t="s">
        <v>111</v>
      </c>
      <c r="AF890" s="9" t="s">
        <v>5151</v>
      </c>
      <c r="AG890" s="37"/>
      <c r="AH890" s="37"/>
      <c r="AI890" s="9" t="s">
        <v>317</v>
      </c>
      <c r="AJ890" s="9" t="s">
        <v>453</v>
      </c>
      <c r="AK890" s="9" t="s">
        <v>146</v>
      </c>
      <c r="AL890" s="9" t="s">
        <v>97</v>
      </c>
      <c r="AM890" s="9" t="s">
        <v>98</v>
      </c>
      <c r="AN890" s="9"/>
      <c r="AO890" s="9"/>
      <c r="AP890" s="9"/>
      <c r="AQ890" s="9"/>
      <c r="AR890" s="9"/>
      <c r="AS890" s="9"/>
      <c r="AT890" s="9"/>
      <c r="AU890" s="9"/>
      <c r="AV890" s="9"/>
      <c r="AW890" s="9"/>
      <c r="AX890" s="9"/>
      <c r="AY890" s="9"/>
      <c r="AZ890" s="9"/>
      <c r="BA890" s="9"/>
      <c r="BB890" s="9"/>
      <c r="BC890" s="9"/>
      <c r="BD890" s="9"/>
    </row>
    <row r="891" ht="15.75" customHeight="1">
      <c r="A891" s="9" t="s">
        <v>3992</v>
      </c>
      <c r="B891" s="9" t="s">
        <v>81</v>
      </c>
      <c r="C891" s="9"/>
      <c r="D891" s="9"/>
      <c r="E891" s="9"/>
      <c r="F891" s="9"/>
      <c r="G891" s="9"/>
      <c r="H891" s="9"/>
      <c r="I891" s="9"/>
      <c r="J891" s="9"/>
      <c r="K891" s="9"/>
      <c r="L891" s="9"/>
      <c r="M891" s="9"/>
      <c r="N891" s="9"/>
      <c r="O891" s="9"/>
      <c r="P891" s="9"/>
      <c r="Q891" s="9"/>
      <c r="R891" s="9"/>
      <c r="S891" s="9" t="s">
        <v>8722</v>
      </c>
      <c r="T891" s="9"/>
      <c r="U891" s="9" t="s">
        <v>85</v>
      </c>
      <c r="V891" s="9" t="s">
        <v>8723</v>
      </c>
      <c r="W891" s="9" t="s">
        <v>87</v>
      </c>
      <c r="X891" s="9" t="s">
        <v>8724</v>
      </c>
      <c r="Y891" s="9" t="s">
        <v>8725</v>
      </c>
      <c r="Z891" s="9" t="s">
        <v>8726</v>
      </c>
      <c r="AA891" s="9" t="s">
        <v>8727</v>
      </c>
      <c r="AB891" s="9" t="s">
        <v>8729</v>
      </c>
      <c r="AC891" s="9"/>
      <c r="AD891" s="9" t="s">
        <v>4461</v>
      </c>
      <c r="AE891" s="9" t="s">
        <v>3992</v>
      </c>
      <c r="AF891" s="9" t="s">
        <v>8731</v>
      </c>
      <c r="AG891" s="37"/>
      <c r="AH891" s="37"/>
      <c r="AI891" s="9" t="s">
        <v>97</v>
      </c>
      <c r="AJ891" s="9" t="s">
        <v>97</v>
      </c>
      <c r="AK891" s="9" t="s">
        <v>97</v>
      </c>
      <c r="AL891" s="9" t="s">
        <v>97</v>
      </c>
      <c r="AM891" s="9" t="s">
        <v>98</v>
      </c>
      <c r="AN891" s="9"/>
      <c r="AO891" s="9"/>
      <c r="AP891" s="9"/>
      <c r="AQ891" s="9"/>
      <c r="AR891" s="9"/>
      <c r="AS891" s="9"/>
      <c r="AT891" s="9"/>
      <c r="AU891" s="9"/>
      <c r="AV891" s="9"/>
      <c r="AW891" s="9"/>
      <c r="AX891" s="9"/>
      <c r="AY891" s="9"/>
      <c r="AZ891" s="9"/>
      <c r="BA891" s="9"/>
      <c r="BB891" s="9"/>
      <c r="BC891" s="9"/>
      <c r="BD891" s="9"/>
    </row>
    <row r="892" ht="15.75" customHeight="1">
      <c r="A892" s="9" t="s">
        <v>99</v>
      </c>
      <c r="B892" s="9" t="s">
        <v>81</v>
      </c>
      <c r="C892" s="9"/>
      <c r="D892" s="9"/>
      <c r="E892" s="9" t="s">
        <v>82</v>
      </c>
      <c r="F892" s="9"/>
      <c r="G892" s="9"/>
      <c r="H892" s="9"/>
      <c r="I892" s="9"/>
      <c r="J892" s="9"/>
      <c r="K892" s="9"/>
      <c r="L892" s="9"/>
      <c r="M892" s="9"/>
      <c r="N892" s="9"/>
      <c r="O892" s="9"/>
      <c r="P892" s="9"/>
      <c r="Q892" s="9"/>
      <c r="R892" s="9"/>
      <c r="S892" s="9" t="s">
        <v>8732</v>
      </c>
      <c r="T892" s="9"/>
      <c r="U892" s="9" t="s">
        <v>115</v>
      </c>
      <c r="V892" s="9" t="s">
        <v>8733</v>
      </c>
      <c r="W892" s="9" t="s">
        <v>87</v>
      </c>
      <c r="X892" s="9" t="s">
        <v>8734</v>
      </c>
      <c r="Y892" s="9"/>
      <c r="Z892" s="9" t="s">
        <v>8735</v>
      </c>
      <c r="AA892" s="9" t="s">
        <v>8736</v>
      </c>
      <c r="AB892" s="9"/>
      <c r="AC892" s="9"/>
      <c r="AD892" s="9" t="s">
        <v>1414</v>
      </c>
      <c r="AE892" s="9" t="s">
        <v>99</v>
      </c>
      <c r="AF892" s="9" t="s">
        <v>2893</v>
      </c>
      <c r="AG892" s="37"/>
      <c r="AH892" s="37"/>
      <c r="AI892" s="9" t="s">
        <v>97</v>
      </c>
      <c r="AJ892" s="9" t="s">
        <v>97</v>
      </c>
      <c r="AK892" s="9" t="s">
        <v>97</v>
      </c>
      <c r="AL892" s="9" t="s">
        <v>97</v>
      </c>
      <c r="AM892" s="9" t="s">
        <v>98</v>
      </c>
      <c r="AN892" s="9"/>
      <c r="AO892" s="9"/>
      <c r="AP892" s="9"/>
      <c r="AQ892" s="9"/>
      <c r="AR892" s="9"/>
      <c r="AS892" s="9"/>
      <c r="AT892" s="9"/>
      <c r="AU892" s="9"/>
      <c r="AV892" s="9"/>
      <c r="AW892" s="9"/>
      <c r="AX892" s="9"/>
      <c r="AY892" s="9"/>
      <c r="AZ892" s="9"/>
      <c r="BA892" s="9"/>
      <c r="BB892" s="9"/>
      <c r="BC892" s="9"/>
      <c r="BD892" s="9"/>
    </row>
    <row r="893" ht="15.75" customHeight="1">
      <c r="A893" s="9" t="s">
        <v>569</v>
      </c>
      <c r="B893" s="9" t="s">
        <v>81</v>
      </c>
      <c r="C893" s="9"/>
      <c r="D893" s="9"/>
      <c r="E893" s="9" t="s">
        <v>82</v>
      </c>
      <c r="F893" s="9"/>
      <c r="G893" s="9"/>
      <c r="H893" s="9"/>
      <c r="I893" s="9"/>
      <c r="J893" s="9"/>
      <c r="K893" s="9"/>
      <c r="L893" s="9"/>
      <c r="M893" s="9"/>
      <c r="N893" s="9"/>
      <c r="O893" s="9"/>
      <c r="P893" s="9"/>
      <c r="Q893" s="9"/>
      <c r="R893" s="9" t="s">
        <v>147</v>
      </c>
      <c r="S893" s="9" t="s">
        <v>8740</v>
      </c>
      <c r="T893" s="9"/>
      <c r="U893" s="9" t="s">
        <v>85</v>
      </c>
      <c r="V893" s="9" t="s">
        <v>8742</v>
      </c>
      <c r="W893" s="9" t="s">
        <v>87</v>
      </c>
      <c r="X893" s="9" t="s">
        <v>8743</v>
      </c>
      <c r="Y893" s="9" t="s">
        <v>8744</v>
      </c>
      <c r="Z893" s="9" t="s">
        <v>8520</v>
      </c>
      <c r="AA893" s="9" t="s">
        <v>8521</v>
      </c>
      <c r="AB893" s="9"/>
      <c r="AC893" s="9"/>
      <c r="AD893" s="9" t="s">
        <v>832</v>
      </c>
      <c r="AE893" s="9" t="s">
        <v>569</v>
      </c>
      <c r="AF893" s="9" t="s">
        <v>1190</v>
      </c>
      <c r="AG893" s="37"/>
      <c r="AH893" s="37"/>
      <c r="AI893" s="9" t="s">
        <v>415</v>
      </c>
      <c r="AJ893" s="9" t="s">
        <v>109</v>
      </c>
      <c r="AK893" s="9" t="s">
        <v>97</v>
      </c>
      <c r="AL893" s="9" t="s">
        <v>229</v>
      </c>
      <c r="AM893" s="9" t="s">
        <v>98</v>
      </c>
      <c r="AN893" s="9"/>
      <c r="AO893" s="9"/>
      <c r="AP893" s="9"/>
      <c r="AQ893" s="9"/>
      <c r="AR893" s="9"/>
      <c r="AS893" s="9"/>
      <c r="AT893" s="9"/>
      <c r="AU893" s="9"/>
      <c r="AV893" s="9"/>
      <c r="AW893" s="9"/>
      <c r="AX893" s="9"/>
      <c r="AY893" s="9"/>
      <c r="AZ893" s="9"/>
      <c r="BA893" s="9"/>
      <c r="BB893" s="9"/>
      <c r="BC893" s="9"/>
      <c r="BD893" s="9"/>
    </row>
    <row r="894" ht="15.75" customHeight="1">
      <c r="A894" s="9" t="s">
        <v>1801</v>
      </c>
      <c r="B894" s="9" t="s">
        <v>81</v>
      </c>
      <c r="C894" s="9"/>
      <c r="D894" s="9"/>
      <c r="E894" s="9" t="s">
        <v>82</v>
      </c>
      <c r="F894" s="9"/>
      <c r="G894" s="9"/>
      <c r="H894" s="9"/>
      <c r="I894" s="9"/>
      <c r="J894" s="9"/>
      <c r="K894" s="9"/>
      <c r="L894" s="9"/>
      <c r="M894" s="9"/>
      <c r="N894" s="9"/>
      <c r="O894" s="9"/>
      <c r="P894" s="9"/>
      <c r="Q894" s="9"/>
      <c r="R894" s="9"/>
      <c r="S894" s="9" t="s">
        <v>1803</v>
      </c>
      <c r="T894" s="9"/>
      <c r="U894" s="9" t="s">
        <v>85</v>
      </c>
      <c r="V894" s="9" t="s">
        <v>8747</v>
      </c>
      <c r="W894" s="9" t="s">
        <v>87</v>
      </c>
      <c r="X894" s="9" t="s">
        <v>1805</v>
      </c>
      <c r="Y894" s="9" t="s">
        <v>8748</v>
      </c>
      <c r="Z894" s="9" t="s">
        <v>1812</v>
      </c>
      <c r="AA894" s="9" t="s">
        <v>1813</v>
      </c>
      <c r="AB894" s="9"/>
      <c r="AC894" s="9"/>
      <c r="AD894" s="9" t="s">
        <v>1814</v>
      </c>
      <c r="AE894" s="9" t="s">
        <v>1801</v>
      </c>
      <c r="AF894" s="9" t="s">
        <v>1815</v>
      </c>
      <c r="AG894" s="37"/>
      <c r="AH894" s="37"/>
      <c r="AI894" s="9" t="s">
        <v>165</v>
      </c>
      <c r="AJ894" s="9" t="s">
        <v>97</v>
      </c>
      <c r="AK894" s="9" t="s">
        <v>97</v>
      </c>
      <c r="AL894" s="9" t="s">
        <v>880</v>
      </c>
      <c r="AM894" s="9" t="s">
        <v>98</v>
      </c>
      <c r="AN894" s="9"/>
      <c r="AO894" s="9"/>
      <c r="AP894" s="9"/>
      <c r="AQ894" s="9"/>
      <c r="AR894" s="9"/>
      <c r="AS894" s="9"/>
      <c r="AT894" s="9"/>
      <c r="AU894" s="9"/>
      <c r="AV894" s="9"/>
      <c r="AW894" s="9"/>
      <c r="AX894" s="9"/>
      <c r="AY894" s="9"/>
      <c r="AZ894" s="9"/>
      <c r="BA894" s="9"/>
      <c r="BB894" s="9"/>
      <c r="BC894" s="9"/>
      <c r="BD894" s="9"/>
    </row>
    <row r="895" ht="15.75" customHeight="1">
      <c r="A895" s="9" t="s">
        <v>378</v>
      </c>
      <c r="B895" s="9" t="s">
        <v>81</v>
      </c>
      <c r="C895" s="9"/>
      <c r="D895" s="9"/>
      <c r="E895" s="9" t="s">
        <v>82</v>
      </c>
      <c r="F895" s="9"/>
      <c r="G895" s="9"/>
      <c r="H895" s="9"/>
      <c r="I895" s="9"/>
      <c r="J895" s="9"/>
      <c r="K895" s="9"/>
      <c r="L895" s="9"/>
      <c r="M895" s="9"/>
      <c r="N895" s="9"/>
      <c r="O895" s="9"/>
      <c r="P895" s="9"/>
      <c r="Q895" s="9"/>
      <c r="R895" s="9"/>
      <c r="S895" s="9" t="s">
        <v>8752</v>
      </c>
      <c r="T895" s="9"/>
      <c r="U895" s="9" t="s">
        <v>115</v>
      </c>
      <c r="V895" s="9" t="s">
        <v>8753</v>
      </c>
      <c r="W895" s="9" t="s">
        <v>87</v>
      </c>
      <c r="X895" s="9" t="s">
        <v>8754</v>
      </c>
      <c r="Y895" s="9" t="s">
        <v>8755</v>
      </c>
      <c r="Z895" s="9" t="s">
        <v>8756</v>
      </c>
      <c r="AA895" s="9" t="s">
        <v>8757</v>
      </c>
      <c r="AB895" s="9"/>
      <c r="AC895" s="9"/>
      <c r="AD895" s="9" t="s">
        <v>8758</v>
      </c>
      <c r="AE895" s="9" t="s">
        <v>378</v>
      </c>
      <c r="AF895" s="9" t="s">
        <v>8759</v>
      </c>
      <c r="AG895" s="37"/>
      <c r="AH895" s="37"/>
      <c r="AI895" s="9" t="s">
        <v>108</v>
      </c>
      <c r="AJ895" s="9" t="s">
        <v>578</v>
      </c>
      <c r="AK895" s="9" t="s">
        <v>146</v>
      </c>
      <c r="AL895" s="9" t="s">
        <v>229</v>
      </c>
      <c r="AM895" s="9" t="s">
        <v>98</v>
      </c>
      <c r="AN895" s="9"/>
      <c r="AO895" s="9"/>
      <c r="AP895" s="9"/>
      <c r="AQ895" s="9"/>
      <c r="AR895" s="9"/>
      <c r="AS895" s="9"/>
      <c r="AT895" s="9"/>
      <c r="AU895" s="9"/>
      <c r="AV895" s="9"/>
      <c r="AW895" s="9"/>
      <c r="AX895" s="9"/>
      <c r="AY895" s="9"/>
      <c r="AZ895" s="9"/>
      <c r="BA895" s="9"/>
      <c r="BB895" s="9"/>
      <c r="BC895" s="9"/>
      <c r="BD895" s="9"/>
    </row>
    <row r="896" ht="15.75" customHeight="1">
      <c r="A896" s="9" t="s">
        <v>307</v>
      </c>
      <c r="B896" s="9" t="s">
        <v>81</v>
      </c>
      <c r="C896" s="9"/>
      <c r="D896" s="9"/>
      <c r="E896" s="9" t="s">
        <v>82</v>
      </c>
      <c r="F896" s="9"/>
      <c r="G896" s="9"/>
      <c r="H896" s="9"/>
      <c r="I896" s="9"/>
      <c r="J896" s="9"/>
      <c r="K896" s="9"/>
      <c r="L896" s="9"/>
      <c r="M896" s="9"/>
      <c r="N896" s="9"/>
      <c r="O896" s="9"/>
      <c r="P896" s="9"/>
      <c r="Q896" s="9"/>
      <c r="R896" s="9"/>
      <c r="S896" s="9" t="s">
        <v>8760</v>
      </c>
      <c r="T896" s="9"/>
      <c r="U896" s="9" t="s">
        <v>85</v>
      </c>
      <c r="V896" s="9" t="s">
        <v>8761</v>
      </c>
      <c r="W896" s="9" t="s">
        <v>87</v>
      </c>
      <c r="X896" s="9" t="s">
        <v>8762</v>
      </c>
      <c r="Y896" s="9" t="s">
        <v>187</v>
      </c>
      <c r="Z896" s="9" t="s">
        <v>8764</v>
      </c>
      <c r="AA896" s="9" t="s">
        <v>8766</v>
      </c>
      <c r="AB896" s="9" t="s">
        <v>187</v>
      </c>
      <c r="AC896" s="9" t="s">
        <v>187</v>
      </c>
      <c r="AD896" s="9" t="s">
        <v>315</v>
      </c>
      <c r="AE896" s="9" t="s">
        <v>307</v>
      </c>
      <c r="AF896" s="9" t="s">
        <v>368</v>
      </c>
      <c r="AG896" s="37"/>
      <c r="AH896" s="37"/>
      <c r="AI896" s="9" t="s">
        <v>94</v>
      </c>
      <c r="AJ896" s="9" t="s">
        <v>97</v>
      </c>
      <c r="AK896" s="9" t="s">
        <v>97</v>
      </c>
      <c r="AL896" s="9" t="s">
        <v>97</v>
      </c>
      <c r="AM896" s="9" t="s">
        <v>98</v>
      </c>
      <c r="AN896" s="9"/>
      <c r="AO896" s="9"/>
      <c r="AP896" s="9"/>
      <c r="AQ896" s="9"/>
      <c r="AR896" s="9"/>
      <c r="AS896" s="9"/>
      <c r="AT896" s="9"/>
      <c r="AU896" s="9"/>
      <c r="AV896" s="9"/>
      <c r="AW896" s="9"/>
      <c r="AX896" s="9"/>
      <c r="AY896" s="9"/>
      <c r="AZ896" s="9"/>
      <c r="BA896" s="9"/>
      <c r="BB896" s="9"/>
      <c r="BC896" s="9"/>
      <c r="BD896" s="9"/>
    </row>
    <row r="897" ht="15.75" customHeight="1">
      <c r="A897" s="9" t="s">
        <v>111</v>
      </c>
      <c r="B897" s="9" t="s">
        <v>81</v>
      </c>
      <c r="C897" s="9"/>
      <c r="D897" s="9"/>
      <c r="E897" s="9" t="s">
        <v>82</v>
      </c>
      <c r="F897" s="9"/>
      <c r="G897" s="9"/>
      <c r="H897" s="9"/>
      <c r="I897" s="9"/>
      <c r="J897" s="9"/>
      <c r="K897" s="9"/>
      <c r="L897" s="9"/>
      <c r="M897" s="9"/>
      <c r="N897" s="9"/>
      <c r="O897" s="9"/>
      <c r="P897" s="9"/>
      <c r="Q897" s="9"/>
      <c r="R897" s="9"/>
      <c r="S897" s="9" t="s">
        <v>114</v>
      </c>
      <c r="T897" s="9"/>
      <c r="U897" s="9" t="s">
        <v>115</v>
      </c>
      <c r="V897" s="9" t="s">
        <v>8768</v>
      </c>
      <c r="W897" s="9" t="s">
        <v>87</v>
      </c>
      <c r="X897" s="9" t="s">
        <v>8770</v>
      </c>
      <c r="Y897" s="9" t="s">
        <v>8772</v>
      </c>
      <c r="Z897" s="9" t="s">
        <v>8773</v>
      </c>
      <c r="AA897" s="9" t="s">
        <v>8774</v>
      </c>
      <c r="AB897" s="9"/>
      <c r="AC897" s="9"/>
      <c r="AD897" s="9" t="s">
        <v>442</v>
      </c>
      <c r="AE897" s="9" t="s">
        <v>111</v>
      </c>
      <c r="AF897" s="9" t="s">
        <v>8775</v>
      </c>
      <c r="AG897" s="37"/>
      <c r="AH897" s="37"/>
      <c r="AI897" s="9" t="s">
        <v>124</v>
      </c>
      <c r="AJ897" s="9" t="s">
        <v>125</v>
      </c>
      <c r="AK897" s="9" t="s">
        <v>126</v>
      </c>
      <c r="AL897" s="9" t="s">
        <v>97</v>
      </c>
      <c r="AM897" s="9" t="s">
        <v>98</v>
      </c>
      <c r="AN897" s="9"/>
      <c r="AO897" s="9"/>
      <c r="AP897" s="9"/>
      <c r="AQ897" s="9"/>
      <c r="AR897" s="9"/>
      <c r="AS897" s="9"/>
      <c r="AT897" s="9"/>
      <c r="AU897" s="9"/>
      <c r="AV897" s="9"/>
      <c r="AW897" s="9"/>
      <c r="AX897" s="9"/>
      <c r="AY897" s="9"/>
      <c r="AZ897" s="9"/>
      <c r="BA897" s="9"/>
      <c r="BB897" s="9"/>
      <c r="BC897" s="9"/>
      <c r="BD897" s="9"/>
    </row>
    <row r="898" ht="15.75" customHeight="1">
      <c r="A898" s="9" t="s">
        <v>803</v>
      </c>
      <c r="B898" s="9" t="s">
        <v>81</v>
      </c>
      <c r="C898" s="9"/>
      <c r="D898" s="9"/>
      <c r="E898" s="9"/>
      <c r="F898" s="9"/>
      <c r="G898" s="9"/>
      <c r="H898" s="9"/>
      <c r="I898" s="9"/>
      <c r="J898" s="9"/>
      <c r="K898" s="9"/>
      <c r="L898" s="9"/>
      <c r="M898" s="9"/>
      <c r="N898" s="9"/>
      <c r="O898" s="9"/>
      <c r="P898" s="9"/>
      <c r="Q898" s="9"/>
      <c r="R898" s="9"/>
      <c r="S898" s="9" t="s">
        <v>8777</v>
      </c>
      <c r="T898" s="9"/>
      <c r="U898" s="9" t="s">
        <v>85</v>
      </c>
      <c r="V898" s="9" t="s">
        <v>8778</v>
      </c>
      <c r="W898" s="9" t="s">
        <v>87</v>
      </c>
      <c r="X898" s="9" t="s">
        <v>8779</v>
      </c>
      <c r="Y898" s="9" t="s">
        <v>8780</v>
      </c>
      <c r="Z898" s="9" t="s">
        <v>8781</v>
      </c>
      <c r="AA898" s="9"/>
      <c r="AB898" s="9"/>
      <c r="AC898" s="9" t="s">
        <v>8782</v>
      </c>
      <c r="AD898" s="9" t="s">
        <v>8784</v>
      </c>
      <c r="AE898" s="9" t="s">
        <v>803</v>
      </c>
      <c r="AF898" s="9" t="s">
        <v>5124</v>
      </c>
      <c r="AG898" s="37"/>
      <c r="AH898" s="37"/>
      <c r="AI898" s="9" t="s">
        <v>97</v>
      </c>
      <c r="AJ898" s="9" t="s">
        <v>97</v>
      </c>
      <c r="AK898" s="9" t="s">
        <v>97</v>
      </c>
      <c r="AL898" s="9" t="s">
        <v>97</v>
      </c>
      <c r="AM898" s="9" t="s">
        <v>98</v>
      </c>
      <c r="AN898" s="9"/>
      <c r="AO898" s="9"/>
      <c r="AP898" s="9"/>
      <c r="AQ898" s="9"/>
      <c r="AR898" s="9"/>
      <c r="AS898" s="9"/>
      <c r="AT898" s="9"/>
      <c r="AU898" s="9"/>
      <c r="AV898" s="9"/>
      <c r="AW898" s="9"/>
      <c r="AX898" s="9"/>
      <c r="AY898" s="9"/>
      <c r="AZ898" s="9"/>
      <c r="BA898" s="9"/>
      <c r="BB898" s="9"/>
      <c r="BC898" s="9"/>
      <c r="BD898" s="9"/>
    </row>
    <row r="899" ht="15.75" customHeight="1">
      <c r="A899" s="9" t="s">
        <v>252</v>
      </c>
      <c r="B899" s="9" t="s">
        <v>81</v>
      </c>
      <c r="C899" s="9"/>
      <c r="D899" s="9"/>
      <c r="E899" s="9"/>
      <c r="F899" s="9"/>
      <c r="G899" s="9"/>
      <c r="H899" s="9"/>
      <c r="I899" s="9"/>
      <c r="J899" s="9"/>
      <c r="K899" s="9"/>
      <c r="L899" s="9"/>
      <c r="M899" s="9"/>
      <c r="N899" s="9"/>
      <c r="O899" s="9"/>
      <c r="P899" s="9"/>
      <c r="Q899" s="9"/>
      <c r="R899" s="9"/>
      <c r="S899" s="9"/>
      <c r="T899" s="9"/>
      <c r="U899" s="9" t="s">
        <v>85</v>
      </c>
      <c r="V899" s="9" t="s">
        <v>8786</v>
      </c>
      <c r="W899" s="9"/>
      <c r="X899" s="9" t="s">
        <v>6461</v>
      </c>
      <c r="Y899" s="9" t="s">
        <v>6462</v>
      </c>
      <c r="Z899" s="9" t="s">
        <v>6463</v>
      </c>
      <c r="AA899" s="9" t="s">
        <v>8787</v>
      </c>
      <c r="AB899" s="9"/>
      <c r="AC899" s="9"/>
      <c r="AD899" s="9" t="s">
        <v>602</v>
      </c>
      <c r="AE899" s="9" t="s">
        <v>252</v>
      </c>
      <c r="AF899" s="9" t="s">
        <v>603</v>
      </c>
      <c r="AG899" s="37"/>
      <c r="AH899" s="37"/>
      <c r="AI899" s="9"/>
      <c r="AJ899" s="9"/>
      <c r="AK899" s="9"/>
      <c r="AL899" s="9"/>
      <c r="AM899" s="9" t="s">
        <v>2631</v>
      </c>
      <c r="AN899" s="9"/>
      <c r="AO899" s="9" t="s">
        <v>2633</v>
      </c>
      <c r="AP899" s="9" t="s">
        <v>5851</v>
      </c>
      <c r="AQ899" s="9" t="s">
        <v>8788</v>
      </c>
      <c r="AR899" s="9" t="s">
        <v>2942</v>
      </c>
      <c r="AS899" s="9"/>
      <c r="AT899" s="9"/>
      <c r="AU899" s="9"/>
      <c r="AV899" s="9"/>
      <c r="AW899" s="9"/>
      <c r="AX899" s="9"/>
      <c r="AY899" s="9"/>
      <c r="AZ899" s="9"/>
      <c r="BA899" s="9"/>
      <c r="BB899" s="9"/>
      <c r="BC899" s="9"/>
      <c r="BD899" s="9"/>
    </row>
    <row r="900" ht="15.75" customHeight="1">
      <c r="A900" s="9" t="s">
        <v>133</v>
      </c>
      <c r="B900" s="9" t="s">
        <v>81</v>
      </c>
      <c r="C900" s="9"/>
      <c r="D900" s="9"/>
      <c r="E900" s="9"/>
      <c r="F900" s="9"/>
      <c r="G900" s="9"/>
      <c r="H900" s="9"/>
      <c r="I900" s="9"/>
      <c r="J900" s="9"/>
      <c r="K900" s="9"/>
      <c r="L900" s="9"/>
      <c r="M900" s="9"/>
      <c r="N900" s="9"/>
      <c r="O900" s="9"/>
      <c r="P900" s="9"/>
      <c r="Q900" s="9"/>
      <c r="R900" s="9"/>
      <c r="S900" s="9" t="s">
        <v>8791</v>
      </c>
      <c r="T900" s="9"/>
      <c r="U900" s="9" t="s">
        <v>85</v>
      </c>
      <c r="V900" s="9" t="s">
        <v>8793</v>
      </c>
      <c r="W900" s="9" t="s">
        <v>87</v>
      </c>
      <c r="X900" s="9" t="s">
        <v>8795</v>
      </c>
      <c r="Y900" s="9"/>
      <c r="Z900" s="9" t="s">
        <v>6480</v>
      </c>
      <c r="AA900" s="9" t="s">
        <v>6481</v>
      </c>
      <c r="AB900" s="9" t="s">
        <v>6483</v>
      </c>
      <c r="AC900" s="9"/>
      <c r="AD900" s="9" t="s">
        <v>6484</v>
      </c>
      <c r="AE900" s="9" t="s">
        <v>133</v>
      </c>
      <c r="AF900" s="9" t="s">
        <v>6486</v>
      </c>
      <c r="AG900" s="37"/>
      <c r="AH900" s="37"/>
      <c r="AI900" s="9" t="s">
        <v>97</v>
      </c>
      <c r="AJ900" s="9" t="s">
        <v>97</v>
      </c>
      <c r="AK900" s="9" t="s">
        <v>97</v>
      </c>
      <c r="AL900" s="9" t="s">
        <v>97</v>
      </c>
      <c r="AM900" s="9" t="s">
        <v>98</v>
      </c>
      <c r="AN900" s="9"/>
      <c r="AO900" s="9"/>
      <c r="AP900" s="9"/>
      <c r="AQ900" s="9"/>
      <c r="AR900" s="9"/>
      <c r="AS900" s="9"/>
      <c r="AT900" s="9"/>
      <c r="AU900" s="9"/>
      <c r="AV900" s="9"/>
      <c r="AW900" s="9"/>
      <c r="AX900" s="9"/>
      <c r="AY900" s="9"/>
      <c r="AZ900" s="9"/>
      <c r="BA900" s="9"/>
      <c r="BB900" s="9"/>
      <c r="BC900" s="9"/>
      <c r="BD900" s="9"/>
    </row>
    <row r="901" ht="15.75" customHeight="1">
      <c r="A901" s="9" t="s">
        <v>99</v>
      </c>
      <c r="B901" s="9" t="s">
        <v>81</v>
      </c>
      <c r="C901" s="9"/>
      <c r="D901" s="9"/>
      <c r="E901" s="9" t="s">
        <v>82</v>
      </c>
      <c r="F901" s="9"/>
      <c r="G901" s="9"/>
      <c r="H901" s="9"/>
      <c r="I901" s="9"/>
      <c r="J901" s="9"/>
      <c r="K901" s="9"/>
      <c r="L901" s="9"/>
      <c r="M901" s="9"/>
      <c r="N901" s="9"/>
      <c r="O901" s="9"/>
      <c r="P901" s="9"/>
      <c r="Q901" s="9"/>
      <c r="R901" s="9"/>
      <c r="S901" s="9" t="s">
        <v>8798</v>
      </c>
      <c r="T901" s="9"/>
      <c r="U901" s="9" t="s">
        <v>85</v>
      </c>
      <c r="V901" s="9" t="s">
        <v>8799</v>
      </c>
      <c r="W901" s="9" t="s">
        <v>87</v>
      </c>
      <c r="X901" s="9" t="s">
        <v>8800</v>
      </c>
      <c r="Y901" s="9" t="s">
        <v>8801</v>
      </c>
      <c r="Z901" s="9" t="s">
        <v>8804</v>
      </c>
      <c r="AA901" s="9" t="s">
        <v>8805</v>
      </c>
      <c r="AB901" s="9"/>
      <c r="AC901" s="9"/>
      <c r="AD901" s="9" t="s">
        <v>840</v>
      </c>
      <c r="AE901" s="9" t="s">
        <v>99</v>
      </c>
      <c r="AF901" s="9" t="s">
        <v>3009</v>
      </c>
      <c r="AG901" s="37"/>
      <c r="AH901" s="37"/>
      <c r="AI901" s="9" t="s">
        <v>396</v>
      </c>
      <c r="AJ901" s="9" t="s">
        <v>676</v>
      </c>
      <c r="AK901" s="9" t="s">
        <v>109</v>
      </c>
      <c r="AL901" s="9" t="s">
        <v>97</v>
      </c>
      <c r="AM901" s="9" t="s">
        <v>98</v>
      </c>
      <c r="AN901" s="9"/>
      <c r="AO901" s="9"/>
      <c r="AP901" s="9"/>
      <c r="AQ901" s="9"/>
      <c r="AR901" s="9"/>
      <c r="AS901" s="9"/>
      <c r="AT901" s="9"/>
      <c r="AU901" s="9"/>
      <c r="AV901" s="9"/>
      <c r="AW901" s="9"/>
      <c r="AX901" s="9"/>
      <c r="AY901" s="9"/>
      <c r="AZ901" s="9"/>
      <c r="BA901" s="9"/>
      <c r="BB901" s="9"/>
      <c r="BC901" s="9"/>
      <c r="BD901" s="9"/>
    </row>
    <row r="902" ht="15.75" customHeight="1">
      <c r="A902" s="9" t="s">
        <v>133</v>
      </c>
      <c r="B902" s="9" t="s">
        <v>81</v>
      </c>
      <c r="C902" s="9"/>
      <c r="D902" s="9"/>
      <c r="E902" s="9"/>
      <c r="F902" s="9"/>
      <c r="G902" s="9"/>
      <c r="H902" s="9"/>
      <c r="I902" s="9"/>
      <c r="J902" s="9"/>
      <c r="K902" s="9"/>
      <c r="L902" s="9"/>
      <c r="M902" s="9"/>
      <c r="N902" s="9"/>
      <c r="O902" s="9"/>
      <c r="P902" s="9"/>
      <c r="Q902" s="9"/>
      <c r="R902" s="9"/>
      <c r="S902" s="9" t="s">
        <v>8808</v>
      </c>
      <c r="T902" s="9"/>
      <c r="U902" s="9" t="s">
        <v>85</v>
      </c>
      <c r="V902" s="9" t="s">
        <v>8809</v>
      </c>
      <c r="W902" s="9" t="s">
        <v>87</v>
      </c>
      <c r="X902" s="9" t="s">
        <v>590</v>
      </c>
      <c r="Y902" s="9"/>
      <c r="Z902" s="9" t="s">
        <v>592</v>
      </c>
      <c r="AA902" s="9" t="s">
        <v>593</v>
      </c>
      <c r="AB902" s="9"/>
      <c r="AC902" s="9"/>
      <c r="AD902" s="9" t="s">
        <v>154</v>
      </c>
      <c r="AE902" s="9" t="s">
        <v>133</v>
      </c>
      <c r="AF902" s="9" t="s">
        <v>594</v>
      </c>
      <c r="AG902" s="37"/>
      <c r="AH902" s="37"/>
      <c r="AI902" s="9" t="s">
        <v>97</v>
      </c>
      <c r="AJ902" s="9" t="s">
        <v>97</v>
      </c>
      <c r="AK902" s="9" t="s">
        <v>97</v>
      </c>
      <c r="AL902" s="9" t="s">
        <v>97</v>
      </c>
      <c r="AM902" s="9" t="s">
        <v>98</v>
      </c>
      <c r="AN902" s="9"/>
      <c r="AO902" s="9"/>
      <c r="AP902" s="9"/>
      <c r="AQ902" s="9"/>
      <c r="AR902" s="9"/>
      <c r="AS902" s="9"/>
      <c r="AT902" s="9"/>
      <c r="AU902" s="9"/>
      <c r="AV902" s="9"/>
      <c r="AW902" s="9"/>
      <c r="AX902" s="9"/>
      <c r="AY902" s="9"/>
      <c r="AZ902" s="9"/>
      <c r="BA902" s="9"/>
      <c r="BB902" s="9"/>
      <c r="BC902" s="9"/>
      <c r="BD902" s="9"/>
    </row>
    <row r="903" ht="15.75" customHeight="1">
      <c r="A903" s="9" t="s">
        <v>217</v>
      </c>
      <c r="B903" s="9" t="s">
        <v>81</v>
      </c>
      <c r="C903" s="9"/>
      <c r="D903" s="9"/>
      <c r="E903" s="9"/>
      <c r="F903" s="9"/>
      <c r="G903" s="9"/>
      <c r="H903" s="9"/>
      <c r="I903" s="9"/>
      <c r="J903" s="9"/>
      <c r="K903" s="9"/>
      <c r="L903" s="9"/>
      <c r="M903" s="9"/>
      <c r="N903" s="9"/>
      <c r="O903" s="9"/>
      <c r="P903" s="9"/>
      <c r="Q903" s="9"/>
      <c r="R903" s="9" t="s">
        <v>147</v>
      </c>
      <c r="S903" s="9" t="s">
        <v>8813</v>
      </c>
      <c r="T903" s="9"/>
      <c r="U903" s="9" t="s">
        <v>85</v>
      </c>
      <c r="V903" s="9" t="s">
        <v>8814</v>
      </c>
      <c r="W903" s="9" t="s">
        <v>87</v>
      </c>
      <c r="X903" s="9" t="s">
        <v>8815</v>
      </c>
      <c r="Y903" s="9" t="s">
        <v>8816</v>
      </c>
      <c r="Z903" s="9" t="s">
        <v>8817</v>
      </c>
      <c r="AA903" s="9" t="s">
        <v>8818</v>
      </c>
      <c r="AB903" s="9"/>
      <c r="AC903" s="9"/>
      <c r="AD903" s="9" t="s">
        <v>659</v>
      </c>
      <c r="AE903" s="9" t="s">
        <v>217</v>
      </c>
      <c r="AF903" s="9" t="s">
        <v>660</v>
      </c>
      <c r="AG903" s="37"/>
      <c r="AH903" s="37"/>
      <c r="AI903" s="9" t="s">
        <v>125</v>
      </c>
      <c r="AJ903" s="9" t="s">
        <v>661</v>
      </c>
      <c r="AK903" s="9" t="s">
        <v>97</v>
      </c>
      <c r="AL903" s="9" t="s">
        <v>663</v>
      </c>
      <c r="AM903" s="9" t="s">
        <v>98</v>
      </c>
      <c r="AN903" s="9"/>
      <c r="AO903" s="9"/>
      <c r="AP903" s="9"/>
      <c r="AQ903" s="9"/>
      <c r="AR903" s="9"/>
      <c r="AS903" s="9"/>
      <c r="AT903" s="9"/>
      <c r="AU903" s="9"/>
      <c r="AV903" s="9"/>
      <c r="AW903" s="9"/>
      <c r="AX903" s="9"/>
      <c r="AY903" s="9"/>
      <c r="AZ903" s="9"/>
      <c r="BA903" s="9"/>
      <c r="BB903" s="9"/>
      <c r="BC903" s="9"/>
      <c r="BD903" s="9"/>
    </row>
    <row r="904" ht="15.75" customHeight="1">
      <c r="A904" s="9" t="s">
        <v>252</v>
      </c>
      <c r="B904" s="9" t="s">
        <v>81</v>
      </c>
      <c r="C904" s="9"/>
      <c r="D904" s="9"/>
      <c r="E904" s="9" t="s">
        <v>82</v>
      </c>
      <c r="F904" s="9"/>
      <c r="G904" s="9"/>
      <c r="H904" s="9"/>
      <c r="I904" s="9"/>
      <c r="J904" s="9"/>
      <c r="K904" s="9"/>
      <c r="L904" s="9"/>
      <c r="M904" s="9"/>
      <c r="N904" s="9"/>
      <c r="O904" s="9"/>
      <c r="P904" s="9"/>
      <c r="Q904" s="9"/>
      <c r="R904" s="9"/>
      <c r="S904" s="9" t="s">
        <v>8821</v>
      </c>
      <c r="T904" s="9"/>
      <c r="U904" s="9" t="s">
        <v>85</v>
      </c>
      <c r="V904" s="9" t="s">
        <v>8823</v>
      </c>
      <c r="W904" s="9" t="s">
        <v>8824</v>
      </c>
      <c r="X904" s="9" t="s">
        <v>8825</v>
      </c>
      <c r="Y904" s="9" t="s">
        <v>8826</v>
      </c>
      <c r="Z904" s="9" t="s">
        <v>8827</v>
      </c>
      <c r="AA904" s="9" t="s">
        <v>8828</v>
      </c>
      <c r="AB904" s="9" t="s">
        <v>8829</v>
      </c>
      <c r="AC904" s="9"/>
      <c r="AD904" s="9" t="s">
        <v>7541</v>
      </c>
      <c r="AE904" s="9" t="s">
        <v>252</v>
      </c>
      <c r="AF904" s="9" t="s">
        <v>7542</v>
      </c>
      <c r="AG904" s="37"/>
      <c r="AH904" s="37"/>
      <c r="AI904" s="9" t="s">
        <v>94</v>
      </c>
      <c r="AJ904" s="9" t="s">
        <v>196</v>
      </c>
      <c r="AK904" s="9" t="s">
        <v>97</v>
      </c>
      <c r="AL904" s="9" t="s">
        <v>97</v>
      </c>
      <c r="AM904" s="9" t="s">
        <v>98</v>
      </c>
      <c r="AN904" s="9"/>
      <c r="AO904" s="9"/>
      <c r="AP904" s="9"/>
      <c r="AQ904" s="9"/>
      <c r="AR904" s="9"/>
      <c r="AS904" s="9"/>
      <c r="AT904" s="9"/>
      <c r="AU904" s="9"/>
      <c r="AV904" s="9"/>
      <c r="AW904" s="9"/>
      <c r="AX904" s="9"/>
      <c r="AY904" s="9"/>
      <c r="AZ904" s="9"/>
      <c r="BA904" s="9"/>
      <c r="BB904" s="9"/>
      <c r="BC904" s="9"/>
      <c r="BD904" s="9"/>
    </row>
    <row r="905" ht="15.75" customHeight="1">
      <c r="A905" s="9" t="s">
        <v>938</v>
      </c>
      <c r="B905" s="9" t="s">
        <v>81</v>
      </c>
      <c r="C905" s="9"/>
      <c r="D905" s="9"/>
      <c r="E905" s="9" t="s">
        <v>82</v>
      </c>
      <c r="F905" s="9"/>
      <c r="G905" s="9"/>
      <c r="H905" s="9"/>
      <c r="I905" s="9"/>
      <c r="J905" s="9"/>
      <c r="K905" s="9"/>
      <c r="L905" s="9"/>
      <c r="M905" s="9"/>
      <c r="N905" s="9"/>
      <c r="O905" s="9"/>
      <c r="P905" s="9"/>
      <c r="Q905" s="9"/>
      <c r="R905" s="9" t="s">
        <v>147</v>
      </c>
      <c r="S905" s="9" t="s">
        <v>8830</v>
      </c>
      <c r="T905" s="9"/>
      <c r="U905" s="9" t="s">
        <v>115</v>
      </c>
      <c r="V905" s="9" t="s">
        <v>8832</v>
      </c>
      <c r="W905" s="9" t="s">
        <v>87</v>
      </c>
      <c r="X905" s="9" t="s">
        <v>7407</v>
      </c>
      <c r="Y905" s="9" t="s">
        <v>8834</v>
      </c>
      <c r="Z905" s="9" t="s">
        <v>7410</v>
      </c>
      <c r="AA905" s="9" t="s">
        <v>8835</v>
      </c>
      <c r="AB905" s="9" t="s">
        <v>8837</v>
      </c>
      <c r="AC905" s="9"/>
      <c r="AD905" s="9" t="s">
        <v>947</v>
      </c>
      <c r="AE905" s="9" t="s">
        <v>938</v>
      </c>
      <c r="AF905" s="9" t="s">
        <v>5260</v>
      </c>
      <c r="AG905" s="37"/>
      <c r="AH905" s="37"/>
      <c r="AI905" s="9" t="s">
        <v>8838</v>
      </c>
      <c r="AJ905" s="9" t="s">
        <v>8839</v>
      </c>
      <c r="AK905" s="9" t="s">
        <v>8174</v>
      </c>
      <c r="AL905" s="9" t="s">
        <v>167</v>
      </c>
      <c r="AM905" s="9" t="s">
        <v>98</v>
      </c>
      <c r="AN905" s="9"/>
      <c r="AO905" s="9"/>
      <c r="AP905" s="9"/>
      <c r="AQ905" s="9"/>
      <c r="AR905" s="9"/>
      <c r="AS905" s="9"/>
      <c r="AT905" s="9"/>
      <c r="AU905" s="9"/>
      <c r="AV905" s="9"/>
      <c r="AW905" s="9"/>
      <c r="AX905" s="9"/>
      <c r="AY905" s="9"/>
      <c r="AZ905" s="9"/>
      <c r="BA905" s="9"/>
      <c r="BB905" s="9"/>
      <c r="BC905" s="9"/>
      <c r="BD905" s="9"/>
    </row>
    <row r="906" ht="15.75" customHeight="1">
      <c r="A906" s="9" t="s">
        <v>1008</v>
      </c>
      <c r="B906" s="9" t="s">
        <v>81</v>
      </c>
      <c r="C906" s="9"/>
      <c r="D906" s="9"/>
      <c r="E906" s="9" t="s">
        <v>82</v>
      </c>
      <c r="F906" s="9"/>
      <c r="G906" s="9"/>
      <c r="H906" s="9"/>
      <c r="I906" s="9"/>
      <c r="J906" s="9"/>
      <c r="K906" s="9"/>
      <c r="L906" s="9"/>
      <c r="M906" s="9"/>
      <c r="N906" s="9"/>
      <c r="O906" s="9"/>
      <c r="P906" s="9"/>
      <c r="Q906" s="9"/>
      <c r="R906" s="9"/>
      <c r="S906" s="9" t="s">
        <v>8842</v>
      </c>
      <c r="T906" s="9"/>
      <c r="U906" s="9" t="s">
        <v>115</v>
      </c>
      <c r="V906" s="9" t="s">
        <v>8843</v>
      </c>
      <c r="W906" s="9" t="s">
        <v>87</v>
      </c>
      <c r="X906" s="9" t="s">
        <v>8844</v>
      </c>
      <c r="Y906" s="9" t="s">
        <v>8845</v>
      </c>
      <c r="Z906" s="9" t="s">
        <v>8846</v>
      </c>
      <c r="AA906" s="9" t="s">
        <v>8847</v>
      </c>
      <c r="AB906" s="9"/>
      <c r="AC906" s="9"/>
      <c r="AD906" s="9" t="s">
        <v>325</v>
      </c>
      <c r="AE906" s="9" t="s">
        <v>1008</v>
      </c>
      <c r="AF906" s="9" t="s">
        <v>8848</v>
      </c>
      <c r="AG906" s="37"/>
      <c r="AH906" s="37"/>
      <c r="AI906" s="9" t="s">
        <v>317</v>
      </c>
      <c r="AJ906" s="9" t="s">
        <v>97</v>
      </c>
      <c r="AK906" s="9" t="s">
        <v>96</v>
      </c>
      <c r="AL906" s="9" t="s">
        <v>110</v>
      </c>
      <c r="AM906" s="9" t="s">
        <v>98</v>
      </c>
      <c r="AN906" s="9"/>
      <c r="AO906" s="9"/>
      <c r="AP906" s="9"/>
      <c r="AQ906" s="9"/>
      <c r="AR906" s="9"/>
      <c r="AS906" s="9"/>
      <c r="AT906" s="9"/>
      <c r="AU906" s="9"/>
      <c r="AV906" s="9"/>
      <c r="AW906" s="9"/>
      <c r="AX906" s="9"/>
      <c r="AY906" s="9"/>
      <c r="AZ906" s="9"/>
      <c r="BA906" s="9"/>
      <c r="BB906" s="9"/>
      <c r="BC906" s="9"/>
      <c r="BD906" s="9"/>
    </row>
    <row r="907" ht="15.75" customHeight="1">
      <c r="A907" s="9" t="s">
        <v>1058</v>
      </c>
      <c r="B907" s="9" t="s">
        <v>81</v>
      </c>
      <c r="C907" s="9"/>
      <c r="D907" s="9"/>
      <c r="E907" s="9" t="s">
        <v>82</v>
      </c>
      <c r="F907" s="9"/>
      <c r="G907" s="9"/>
      <c r="H907" s="9"/>
      <c r="I907" s="9"/>
      <c r="J907" s="9"/>
      <c r="K907" s="9"/>
      <c r="L907" s="9"/>
      <c r="M907" s="9"/>
      <c r="N907" s="9"/>
      <c r="O907" s="9"/>
      <c r="P907" s="9"/>
      <c r="Q907" s="9"/>
      <c r="R907" s="9"/>
      <c r="S907" s="9" t="s">
        <v>4069</v>
      </c>
      <c r="T907" s="9"/>
      <c r="U907" s="9" t="s">
        <v>85</v>
      </c>
      <c r="V907" s="9" t="s">
        <v>8851</v>
      </c>
      <c r="W907" s="9" t="s">
        <v>87</v>
      </c>
      <c r="X907" s="9" t="s">
        <v>4071</v>
      </c>
      <c r="Y907" s="9" t="s">
        <v>8853</v>
      </c>
      <c r="Z907" s="9" t="s">
        <v>4072</v>
      </c>
      <c r="AA907" s="9" t="s">
        <v>4073</v>
      </c>
      <c r="AB907" s="9"/>
      <c r="AC907" s="9"/>
      <c r="AD907" s="9" t="s">
        <v>1067</v>
      </c>
      <c r="AE907" s="9" t="s">
        <v>1058</v>
      </c>
      <c r="AF907" s="9" t="s">
        <v>1997</v>
      </c>
      <c r="AG907" s="37"/>
      <c r="AH907" s="37"/>
      <c r="AI907" s="9" t="s">
        <v>124</v>
      </c>
      <c r="AJ907" s="9" t="s">
        <v>396</v>
      </c>
      <c r="AK907" s="9" t="s">
        <v>251</v>
      </c>
      <c r="AL907" s="9" t="s">
        <v>559</v>
      </c>
      <c r="AM907" s="9" t="s">
        <v>98</v>
      </c>
      <c r="AN907" s="9"/>
      <c r="AO907" s="9"/>
      <c r="AP907" s="9"/>
      <c r="AQ907" s="9"/>
      <c r="AR907" s="9"/>
      <c r="AS907" s="9"/>
      <c r="AT907" s="9"/>
      <c r="AU907" s="9"/>
      <c r="AV907" s="9"/>
      <c r="AW907" s="9"/>
      <c r="AX907" s="9"/>
      <c r="AY907" s="9"/>
      <c r="AZ907" s="9"/>
      <c r="BA907" s="9"/>
      <c r="BB907" s="9"/>
      <c r="BC907" s="9"/>
      <c r="BD907" s="9"/>
    </row>
    <row r="908" ht="15.75" customHeight="1">
      <c r="A908" s="9" t="s">
        <v>80</v>
      </c>
      <c r="B908" s="9" t="s">
        <v>81</v>
      </c>
      <c r="C908" s="9"/>
      <c r="D908" s="9"/>
      <c r="E908" s="9" t="s">
        <v>82</v>
      </c>
      <c r="F908" s="9"/>
      <c r="G908" s="9"/>
      <c r="H908" s="9"/>
      <c r="I908" s="9"/>
      <c r="J908" s="9"/>
      <c r="K908" s="9"/>
      <c r="L908" s="9"/>
      <c r="M908" s="9"/>
      <c r="N908" s="9"/>
      <c r="O908" s="9"/>
      <c r="P908" s="9"/>
      <c r="Q908" s="9"/>
      <c r="R908" s="9"/>
      <c r="S908" s="9" t="s">
        <v>8855</v>
      </c>
      <c r="T908" s="9"/>
      <c r="U908" s="9" t="s">
        <v>85</v>
      </c>
      <c r="V908" s="9" t="s">
        <v>8856</v>
      </c>
      <c r="W908" s="9" t="s">
        <v>87</v>
      </c>
      <c r="X908" s="9" t="s">
        <v>8857</v>
      </c>
      <c r="Y908" s="9" t="s">
        <v>8858</v>
      </c>
      <c r="Z908" s="9" t="s">
        <v>8859</v>
      </c>
      <c r="AA908" s="9" t="s">
        <v>8860</v>
      </c>
      <c r="AB908" s="9" t="s">
        <v>187</v>
      </c>
      <c r="AC908" s="9" t="s">
        <v>187</v>
      </c>
      <c r="AD908" s="9" t="s">
        <v>92</v>
      </c>
      <c r="AE908" s="9" t="s">
        <v>80</v>
      </c>
      <c r="AF908" s="9" t="s">
        <v>93</v>
      </c>
      <c r="AG908" s="37"/>
      <c r="AH908" s="37"/>
      <c r="AI908" s="9" t="s">
        <v>94</v>
      </c>
      <c r="AJ908" s="9" t="s">
        <v>95</v>
      </c>
      <c r="AK908" s="9" t="s">
        <v>870</v>
      </c>
      <c r="AL908" s="9" t="s">
        <v>97</v>
      </c>
      <c r="AM908" s="9" t="s">
        <v>98</v>
      </c>
      <c r="AN908" s="9"/>
      <c r="AO908" s="9"/>
      <c r="AP908" s="9"/>
      <c r="AQ908" s="9"/>
      <c r="AR908" s="9"/>
      <c r="AS908" s="9"/>
      <c r="AT908" s="9"/>
      <c r="AU908" s="9"/>
      <c r="AV908" s="9"/>
      <c r="AW908" s="9"/>
      <c r="AX908" s="9"/>
      <c r="AY908" s="9"/>
      <c r="AZ908" s="9"/>
      <c r="BA908" s="9"/>
      <c r="BB908" s="9"/>
      <c r="BC908" s="9"/>
      <c r="BD908" s="9"/>
    </row>
    <row r="909" ht="15.75" customHeight="1">
      <c r="A909" s="9" t="s">
        <v>61</v>
      </c>
      <c r="B909" s="9" t="s">
        <v>81</v>
      </c>
      <c r="C909" s="9"/>
      <c r="D909" s="9"/>
      <c r="E909" s="9" t="s">
        <v>82</v>
      </c>
      <c r="F909" s="9"/>
      <c r="G909" s="9"/>
      <c r="H909" s="9"/>
      <c r="I909" s="9"/>
      <c r="J909" s="9"/>
      <c r="K909" s="9"/>
      <c r="L909" s="9"/>
      <c r="M909" s="9"/>
      <c r="N909" s="9"/>
      <c r="O909" s="9"/>
      <c r="P909" s="9"/>
      <c r="Q909" s="9"/>
      <c r="R909" s="9"/>
      <c r="S909" s="9" t="s">
        <v>8862</v>
      </c>
      <c r="T909" s="9"/>
      <c r="U909" s="9" t="s">
        <v>85</v>
      </c>
      <c r="V909" s="9" t="s">
        <v>8863</v>
      </c>
      <c r="W909" s="9" t="s">
        <v>87</v>
      </c>
      <c r="X909" s="9" t="s">
        <v>8864</v>
      </c>
      <c r="Y909" s="9" t="s">
        <v>8865</v>
      </c>
      <c r="Z909" s="9" t="s">
        <v>8866</v>
      </c>
      <c r="AA909" s="9" t="s">
        <v>8867</v>
      </c>
      <c r="AB909" s="9"/>
      <c r="AC909" s="9" t="s">
        <v>8868</v>
      </c>
      <c r="AD909" s="9" t="s">
        <v>550</v>
      </c>
      <c r="AE909" s="9" t="s">
        <v>61</v>
      </c>
      <c r="AF909" s="9" t="s">
        <v>624</v>
      </c>
      <c r="AG909" s="37"/>
      <c r="AH909" s="37"/>
      <c r="AI909" s="9" t="s">
        <v>124</v>
      </c>
      <c r="AJ909" s="9" t="s">
        <v>97</v>
      </c>
      <c r="AK909" s="9" t="s">
        <v>96</v>
      </c>
      <c r="AL909" s="9" t="s">
        <v>559</v>
      </c>
      <c r="AM909" s="9" t="s">
        <v>98</v>
      </c>
      <c r="AN909" s="9"/>
      <c r="AO909" s="9"/>
      <c r="AP909" s="9"/>
      <c r="AQ909" s="9"/>
      <c r="AR909" s="9"/>
      <c r="AS909" s="9"/>
      <c r="AT909" s="9"/>
      <c r="AU909" s="9"/>
      <c r="AV909" s="9"/>
      <c r="AW909" s="9"/>
      <c r="AX909" s="9"/>
      <c r="AY909" s="9"/>
      <c r="AZ909" s="9"/>
      <c r="BA909" s="9"/>
      <c r="BB909" s="9"/>
      <c r="BC909" s="9"/>
      <c r="BD909" s="9"/>
    </row>
    <row r="910" ht="15.75" customHeight="1">
      <c r="A910" s="9" t="s">
        <v>80</v>
      </c>
      <c r="B910" s="9" t="s">
        <v>81</v>
      </c>
      <c r="C910" s="9"/>
      <c r="D910" s="9"/>
      <c r="E910" s="9"/>
      <c r="F910" s="9"/>
      <c r="G910" s="9"/>
      <c r="H910" s="9"/>
      <c r="I910" s="9"/>
      <c r="J910" s="9"/>
      <c r="K910" s="9"/>
      <c r="L910" s="9"/>
      <c r="M910" s="9"/>
      <c r="N910" s="9"/>
      <c r="O910" s="9"/>
      <c r="P910" s="9"/>
      <c r="Q910" s="9"/>
      <c r="R910" s="9"/>
      <c r="S910" s="9" t="s">
        <v>1107</v>
      </c>
      <c r="T910" s="9"/>
      <c r="U910" s="9" t="s">
        <v>85</v>
      </c>
      <c r="V910" s="9" t="s">
        <v>8871</v>
      </c>
      <c r="W910" s="9" t="s">
        <v>87</v>
      </c>
      <c r="X910" s="9" t="s">
        <v>1109</v>
      </c>
      <c r="Y910" s="9" t="s">
        <v>8872</v>
      </c>
      <c r="Z910" s="9" t="s">
        <v>1111</v>
      </c>
      <c r="AA910" s="9" t="s">
        <v>1112</v>
      </c>
      <c r="AB910" s="9"/>
      <c r="AC910" s="9"/>
      <c r="AD910" s="9" t="s">
        <v>451</v>
      </c>
      <c r="AE910" s="9" t="s">
        <v>80</v>
      </c>
      <c r="AF910" s="9" t="s">
        <v>1113</v>
      </c>
      <c r="AG910" s="37"/>
      <c r="AH910" s="37"/>
      <c r="AI910" s="9" t="s">
        <v>97</v>
      </c>
      <c r="AJ910" s="9" t="s">
        <v>97</v>
      </c>
      <c r="AK910" s="9" t="s">
        <v>97</v>
      </c>
      <c r="AL910" s="9" t="s">
        <v>97</v>
      </c>
      <c r="AM910" s="9" t="s">
        <v>98</v>
      </c>
      <c r="AN910" s="9"/>
      <c r="AO910" s="9"/>
      <c r="AP910" s="9"/>
      <c r="AQ910" s="9"/>
      <c r="AR910" s="9"/>
      <c r="AS910" s="9"/>
      <c r="AT910" s="9"/>
      <c r="AU910" s="9"/>
      <c r="AV910" s="9"/>
      <c r="AW910" s="9"/>
      <c r="AX910" s="9"/>
      <c r="AY910" s="9"/>
      <c r="AZ910" s="9"/>
      <c r="BA910" s="9"/>
      <c r="BB910" s="9"/>
      <c r="BC910" s="9"/>
      <c r="BD910" s="9"/>
    </row>
    <row r="911" ht="15.75" customHeight="1">
      <c r="A911" s="9" t="s">
        <v>665</v>
      </c>
      <c r="B911" s="9" t="s">
        <v>81</v>
      </c>
      <c r="C911" s="9"/>
      <c r="D911" s="9"/>
      <c r="E911" s="9" t="s">
        <v>82</v>
      </c>
      <c r="F911" s="9"/>
      <c r="G911" s="9"/>
      <c r="H911" s="9"/>
      <c r="I911" s="9"/>
      <c r="J911" s="9"/>
      <c r="K911" s="9"/>
      <c r="L911" s="9"/>
      <c r="M911" s="9"/>
      <c r="N911" s="9"/>
      <c r="O911" s="9"/>
      <c r="P911" s="9"/>
      <c r="Q911" s="9"/>
      <c r="R911" s="9"/>
      <c r="S911" s="9" t="s">
        <v>8873</v>
      </c>
      <c r="T911" s="9"/>
      <c r="U911" s="9" t="s">
        <v>115</v>
      </c>
      <c r="V911" s="9" t="s">
        <v>8876</v>
      </c>
      <c r="W911" s="9" t="s">
        <v>87</v>
      </c>
      <c r="X911" s="9" t="s">
        <v>8881</v>
      </c>
      <c r="Y911" s="9" t="s">
        <v>8883</v>
      </c>
      <c r="Z911" s="9" t="s">
        <v>8884</v>
      </c>
      <c r="AA911" s="9" t="s">
        <v>8885</v>
      </c>
      <c r="AB911" s="9"/>
      <c r="AC911" s="9"/>
      <c r="AD911" s="9" t="s">
        <v>674</v>
      </c>
      <c r="AE911" s="9" t="s">
        <v>665</v>
      </c>
      <c r="AF911" s="9" t="s">
        <v>902</v>
      </c>
      <c r="AG911" s="37"/>
      <c r="AH911" s="37"/>
      <c r="AI911" s="9" t="s">
        <v>317</v>
      </c>
      <c r="AJ911" s="9" t="s">
        <v>317</v>
      </c>
      <c r="AK911" s="9" t="s">
        <v>109</v>
      </c>
      <c r="AL911" s="9" t="s">
        <v>559</v>
      </c>
      <c r="AM911" s="9" t="s">
        <v>98</v>
      </c>
      <c r="AN911" s="9"/>
      <c r="AO911" s="9"/>
      <c r="AP911" s="9"/>
      <c r="AQ911" s="9"/>
      <c r="AR911" s="9"/>
      <c r="AS911" s="9"/>
      <c r="AT911" s="9"/>
      <c r="AU911" s="9"/>
      <c r="AV911" s="9"/>
      <c r="AW911" s="9"/>
      <c r="AX911" s="9"/>
      <c r="AY911" s="9"/>
      <c r="AZ911" s="9"/>
      <c r="BA911" s="9"/>
      <c r="BB911" s="9"/>
      <c r="BC911" s="9"/>
      <c r="BD911" s="9"/>
    </row>
    <row r="912" ht="15.75" customHeight="1">
      <c r="A912" s="9" t="s">
        <v>569</v>
      </c>
      <c r="B912" s="9" t="s">
        <v>81</v>
      </c>
      <c r="C912" s="9"/>
      <c r="D912" s="9"/>
      <c r="E912" s="9"/>
      <c r="F912" s="9"/>
      <c r="G912" s="9"/>
      <c r="H912" s="9"/>
      <c r="I912" s="9"/>
      <c r="J912" s="9"/>
      <c r="K912" s="9"/>
      <c r="L912" s="9"/>
      <c r="M912" s="9"/>
      <c r="N912" s="9"/>
      <c r="O912" s="9"/>
      <c r="P912" s="9"/>
      <c r="Q912" s="9"/>
      <c r="R912" s="9"/>
      <c r="S912" s="9" t="s">
        <v>8886</v>
      </c>
      <c r="T912" s="9"/>
      <c r="U912" s="9" t="s">
        <v>115</v>
      </c>
      <c r="V912" s="9" t="s">
        <v>8887</v>
      </c>
      <c r="W912" s="9" t="s">
        <v>87</v>
      </c>
      <c r="X912" s="9" t="s">
        <v>8888</v>
      </c>
      <c r="Y912" s="9" t="s">
        <v>8889</v>
      </c>
      <c r="Z912" s="9" t="s">
        <v>8890</v>
      </c>
      <c r="AA912" s="9" t="s">
        <v>8892</v>
      </c>
      <c r="AB912" s="9"/>
      <c r="AC912" s="9"/>
      <c r="AD912" s="9" t="s">
        <v>832</v>
      </c>
      <c r="AE912" s="9" t="s">
        <v>569</v>
      </c>
      <c r="AF912" s="9" t="s">
        <v>8893</v>
      </c>
      <c r="AG912" s="37"/>
      <c r="AH912" s="37"/>
      <c r="AI912" s="9" t="s">
        <v>97</v>
      </c>
      <c r="AJ912" s="9" t="s">
        <v>97</v>
      </c>
      <c r="AK912" s="9" t="s">
        <v>97</v>
      </c>
      <c r="AL912" s="9" t="s">
        <v>97</v>
      </c>
      <c r="AM912" s="9" t="s">
        <v>98</v>
      </c>
      <c r="AN912" s="9"/>
      <c r="AO912" s="9"/>
      <c r="AP912" s="9"/>
      <c r="AQ912" s="9"/>
      <c r="AR912" s="9"/>
      <c r="AS912" s="9"/>
      <c r="AT912" s="9"/>
      <c r="AU912" s="9"/>
      <c r="AV912" s="9"/>
      <c r="AW912" s="9"/>
      <c r="AX912" s="9"/>
      <c r="AY912" s="9"/>
      <c r="AZ912" s="9"/>
      <c r="BA912" s="9"/>
      <c r="BB912" s="9"/>
      <c r="BC912" s="9"/>
      <c r="BD912" s="9"/>
    </row>
    <row r="913" ht="15.75" customHeight="1">
      <c r="A913" s="9" t="s">
        <v>724</v>
      </c>
      <c r="B913" s="9" t="s">
        <v>81</v>
      </c>
      <c r="C913" s="9"/>
      <c r="D913" s="9"/>
      <c r="E913" s="9" t="s">
        <v>82</v>
      </c>
      <c r="F913" s="9"/>
      <c r="G913" s="9"/>
      <c r="H913" s="9"/>
      <c r="I913" s="9"/>
      <c r="J913" s="9"/>
      <c r="K913" s="9"/>
      <c r="L913" s="9"/>
      <c r="M913" s="9"/>
      <c r="N913" s="9"/>
      <c r="O913" s="9"/>
      <c r="P913" s="9"/>
      <c r="Q913" s="9"/>
      <c r="R913" s="9"/>
      <c r="S913" s="9" t="s">
        <v>8895</v>
      </c>
      <c r="T913" s="9"/>
      <c r="U913" s="9" t="s">
        <v>85</v>
      </c>
      <c r="V913" s="9" t="s">
        <v>8896</v>
      </c>
      <c r="W913" s="9" t="s">
        <v>87</v>
      </c>
      <c r="X913" s="9" t="s">
        <v>8897</v>
      </c>
      <c r="Y913" s="9"/>
      <c r="Z913" s="9" t="s">
        <v>8898</v>
      </c>
      <c r="AA913" s="9" t="s">
        <v>8899</v>
      </c>
      <c r="AB913" s="9"/>
      <c r="AC913" s="9"/>
      <c r="AD913" s="9" t="s">
        <v>730</v>
      </c>
      <c r="AE913" s="9" t="s">
        <v>724</v>
      </c>
      <c r="AF913" s="9" t="s">
        <v>7812</v>
      </c>
      <c r="AG913" s="37"/>
      <c r="AH913" s="37"/>
      <c r="AI913" s="9" t="s">
        <v>97</v>
      </c>
      <c r="AJ913" s="9" t="s">
        <v>97</v>
      </c>
      <c r="AK913" s="9" t="s">
        <v>97</v>
      </c>
      <c r="AL913" s="9" t="s">
        <v>97</v>
      </c>
      <c r="AM913" s="9" t="s">
        <v>98</v>
      </c>
      <c r="AN913" s="9"/>
      <c r="AO913" s="9"/>
      <c r="AP913" s="9"/>
      <c r="AQ913" s="9"/>
      <c r="AR913" s="9"/>
      <c r="AS913" s="9"/>
      <c r="AT913" s="9"/>
      <c r="AU913" s="9"/>
      <c r="AV913" s="9"/>
      <c r="AW913" s="9"/>
      <c r="AX913" s="9"/>
      <c r="AY913" s="9"/>
      <c r="AZ913" s="9"/>
      <c r="BA913" s="9"/>
      <c r="BB913" s="9"/>
      <c r="BC913" s="9"/>
      <c r="BD913" s="9"/>
    </row>
    <row r="914" ht="15.75" customHeight="1">
      <c r="A914" s="9" t="s">
        <v>99</v>
      </c>
      <c r="B914" s="9" t="s">
        <v>81</v>
      </c>
      <c r="C914" s="9"/>
      <c r="D914" s="9"/>
      <c r="E914" s="9"/>
      <c r="F914" s="9"/>
      <c r="G914" s="9"/>
      <c r="H914" s="9"/>
      <c r="I914" s="9"/>
      <c r="J914" s="9"/>
      <c r="K914" s="9"/>
      <c r="L914" s="9"/>
      <c r="M914" s="9"/>
      <c r="N914" s="9"/>
      <c r="O914" s="9"/>
      <c r="P914" s="9"/>
      <c r="Q914" s="9"/>
      <c r="R914" s="9"/>
      <c r="S914" s="9" t="s">
        <v>8900</v>
      </c>
      <c r="T914" s="9"/>
      <c r="U914" s="9" t="s">
        <v>85</v>
      </c>
      <c r="V914" s="9" t="s">
        <v>8901</v>
      </c>
      <c r="W914" s="9" t="s">
        <v>87</v>
      </c>
      <c r="X914" s="9" t="s">
        <v>8902</v>
      </c>
      <c r="Y914" s="9" t="s">
        <v>8903</v>
      </c>
      <c r="Z914" s="9" t="s">
        <v>8904</v>
      </c>
      <c r="AA914" s="9" t="s">
        <v>8905</v>
      </c>
      <c r="AB914" s="9"/>
      <c r="AC914" s="9"/>
      <c r="AD914" s="9" t="s">
        <v>770</v>
      </c>
      <c r="AE914" s="9" t="s">
        <v>99</v>
      </c>
      <c r="AF914" s="9" t="s">
        <v>771</v>
      </c>
      <c r="AG914" s="37"/>
      <c r="AH914" s="37"/>
      <c r="AI914" s="9" t="s">
        <v>108</v>
      </c>
      <c r="AJ914" s="9" t="s">
        <v>97</v>
      </c>
      <c r="AK914" s="9" t="s">
        <v>251</v>
      </c>
      <c r="AL914" s="9" t="s">
        <v>229</v>
      </c>
      <c r="AM914" s="9" t="s">
        <v>98</v>
      </c>
      <c r="AN914" s="9"/>
      <c r="AO914" s="9"/>
      <c r="AP914" s="9"/>
      <c r="AQ914" s="9"/>
      <c r="AR914" s="9"/>
      <c r="AS914" s="9"/>
      <c r="AT914" s="9"/>
      <c r="AU914" s="9"/>
      <c r="AV914" s="9"/>
      <c r="AW914" s="9"/>
      <c r="AX914" s="9"/>
      <c r="AY914" s="9"/>
      <c r="AZ914" s="9"/>
      <c r="BA914" s="9"/>
      <c r="BB914" s="9"/>
      <c r="BC914" s="9"/>
      <c r="BD914" s="9"/>
    </row>
    <row r="915" ht="15.75" customHeight="1">
      <c r="A915" s="9" t="s">
        <v>280</v>
      </c>
      <c r="B915" s="9" t="s">
        <v>81</v>
      </c>
      <c r="C915" s="9"/>
      <c r="D915" s="9"/>
      <c r="E915" s="9" t="s">
        <v>82</v>
      </c>
      <c r="F915" s="9"/>
      <c r="G915" s="9"/>
      <c r="H915" s="9"/>
      <c r="I915" s="9"/>
      <c r="J915" s="9"/>
      <c r="K915" s="9"/>
      <c r="L915" s="9"/>
      <c r="M915" s="9"/>
      <c r="N915" s="9"/>
      <c r="O915" s="9"/>
      <c r="P915" s="9"/>
      <c r="Q915" s="9"/>
      <c r="R915" s="9"/>
      <c r="S915" s="9" t="s">
        <v>8907</v>
      </c>
      <c r="T915" s="9"/>
      <c r="U915" s="9" t="s">
        <v>115</v>
      </c>
      <c r="V915" s="9" t="s">
        <v>8908</v>
      </c>
      <c r="W915" s="9" t="s">
        <v>87</v>
      </c>
      <c r="X915" s="9" t="s">
        <v>8909</v>
      </c>
      <c r="Y915" s="9" t="s">
        <v>8910</v>
      </c>
      <c r="Z915" s="9" t="s">
        <v>8911</v>
      </c>
      <c r="AA915" s="9" t="s">
        <v>8912</v>
      </c>
      <c r="AB915" s="9"/>
      <c r="AC915" s="9"/>
      <c r="AD915" s="9" t="s">
        <v>354</v>
      </c>
      <c r="AE915" s="9" t="s">
        <v>280</v>
      </c>
      <c r="AF915" s="9" t="s">
        <v>395</v>
      </c>
      <c r="AG915" s="37"/>
      <c r="AH915" s="37"/>
      <c r="AI915" s="9" t="s">
        <v>686</v>
      </c>
      <c r="AJ915" s="9" t="s">
        <v>165</v>
      </c>
      <c r="AK915" s="9" t="s">
        <v>97</v>
      </c>
      <c r="AL915" s="9" t="s">
        <v>167</v>
      </c>
      <c r="AM915" s="9" t="s">
        <v>98</v>
      </c>
      <c r="AN915" s="9"/>
      <c r="AO915" s="9"/>
      <c r="AP915" s="9"/>
      <c r="AQ915" s="9"/>
      <c r="AR915" s="9"/>
      <c r="AS915" s="9"/>
      <c r="AT915" s="9"/>
      <c r="AU915" s="9"/>
      <c r="AV915" s="9"/>
      <c r="AW915" s="9"/>
      <c r="AX915" s="9"/>
      <c r="AY915" s="9"/>
      <c r="AZ915" s="9"/>
      <c r="BA915" s="9"/>
      <c r="BB915" s="9"/>
      <c r="BC915" s="9"/>
      <c r="BD915" s="9"/>
    </row>
    <row r="916" ht="15.75" customHeight="1">
      <c r="A916" s="9" t="s">
        <v>217</v>
      </c>
      <c r="B916" s="9" t="s">
        <v>81</v>
      </c>
      <c r="C916" s="9"/>
      <c r="D916" s="9"/>
      <c r="E916" s="9" t="s">
        <v>82</v>
      </c>
      <c r="F916" s="9"/>
      <c r="G916" s="9"/>
      <c r="H916" s="9"/>
      <c r="I916" s="9"/>
      <c r="J916" s="9"/>
      <c r="K916" s="9"/>
      <c r="L916" s="9"/>
      <c r="M916" s="9"/>
      <c r="N916" s="9"/>
      <c r="O916" s="9"/>
      <c r="P916" s="9"/>
      <c r="Q916" s="9"/>
      <c r="R916" s="9"/>
      <c r="S916" s="9" t="s">
        <v>8444</v>
      </c>
      <c r="T916" s="9"/>
      <c r="U916" s="9" t="s">
        <v>85</v>
      </c>
      <c r="V916" s="9" t="s">
        <v>8915</v>
      </c>
      <c r="W916" s="9" t="s">
        <v>87</v>
      </c>
      <c r="X916" s="9" t="s">
        <v>8916</v>
      </c>
      <c r="Y916" s="9" t="s">
        <v>8917</v>
      </c>
      <c r="Z916" s="9" t="s">
        <v>8918</v>
      </c>
      <c r="AA916" s="9" t="s">
        <v>8920</v>
      </c>
      <c r="AB916" s="9"/>
      <c r="AC916" s="9"/>
      <c r="AD916" s="9" t="s">
        <v>2688</v>
      </c>
      <c r="AE916" s="9" t="s">
        <v>217</v>
      </c>
      <c r="AF916" s="9" t="s">
        <v>3800</v>
      </c>
      <c r="AG916" s="37"/>
      <c r="AH916" s="37"/>
      <c r="AI916" s="9" t="s">
        <v>108</v>
      </c>
      <c r="AJ916" s="9" t="s">
        <v>94</v>
      </c>
      <c r="AK916" s="9" t="s">
        <v>251</v>
      </c>
      <c r="AL916" s="9" t="s">
        <v>880</v>
      </c>
      <c r="AM916" s="9" t="s">
        <v>98</v>
      </c>
      <c r="AN916" s="9"/>
      <c r="AO916" s="9"/>
      <c r="AP916" s="9"/>
      <c r="AQ916" s="9"/>
      <c r="AR916" s="9"/>
      <c r="AS916" s="9"/>
      <c r="AT916" s="9"/>
      <c r="AU916" s="9"/>
      <c r="AV916" s="9"/>
      <c r="AW916" s="9"/>
      <c r="AX916" s="9"/>
      <c r="AY916" s="9"/>
      <c r="AZ916" s="9"/>
      <c r="BA916" s="9"/>
      <c r="BB916" s="9"/>
      <c r="BC916" s="9"/>
      <c r="BD916" s="9"/>
    </row>
    <row r="917" ht="15.75" customHeight="1">
      <c r="A917" s="9" t="s">
        <v>252</v>
      </c>
      <c r="B917" s="9" t="s">
        <v>81</v>
      </c>
      <c r="C917" s="9"/>
      <c r="D917" s="9"/>
      <c r="E917" s="9" t="s">
        <v>82</v>
      </c>
      <c r="F917" s="9"/>
      <c r="G917" s="9"/>
      <c r="H917" s="9"/>
      <c r="I917" s="9"/>
      <c r="J917" s="9"/>
      <c r="K917" s="9"/>
      <c r="L917" s="9"/>
      <c r="M917" s="9"/>
      <c r="N917" s="9"/>
      <c r="O917" s="9"/>
      <c r="P917" s="9"/>
      <c r="Q917" s="9"/>
      <c r="R917" s="9"/>
      <c r="S917" s="9" t="s">
        <v>1834</v>
      </c>
      <c r="T917" s="9"/>
      <c r="U917" s="9" t="s">
        <v>85</v>
      </c>
      <c r="V917" s="9" t="s">
        <v>8924</v>
      </c>
      <c r="W917" s="9" t="s">
        <v>87</v>
      </c>
      <c r="X917" s="9" t="s">
        <v>1836</v>
      </c>
      <c r="Y917" s="9"/>
      <c r="Z917" s="9" t="s">
        <v>1838</v>
      </c>
      <c r="AA917" s="9" t="s">
        <v>1839</v>
      </c>
      <c r="AB917" s="9" t="s">
        <v>1840</v>
      </c>
      <c r="AC917" s="9"/>
      <c r="AD917" s="9" t="s">
        <v>602</v>
      </c>
      <c r="AE917" s="9" t="s">
        <v>252</v>
      </c>
      <c r="AF917" s="9" t="s">
        <v>603</v>
      </c>
      <c r="AG917" s="37"/>
      <c r="AH917" s="37"/>
      <c r="AI917" s="9" t="s">
        <v>97</v>
      </c>
      <c r="AJ917" s="9" t="s">
        <v>97</v>
      </c>
      <c r="AK917" s="9" t="s">
        <v>97</v>
      </c>
      <c r="AL917" s="9" t="s">
        <v>97</v>
      </c>
      <c r="AM917" s="9" t="s">
        <v>98</v>
      </c>
      <c r="AN917" s="9"/>
      <c r="AO917" s="9"/>
      <c r="AP917" s="9"/>
      <c r="AQ917" s="9"/>
      <c r="AR917" s="9"/>
      <c r="AS917" s="9"/>
      <c r="AT917" s="9"/>
      <c r="AU917" s="9"/>
      <c r="AV917" s="9"/>
      <c r="AW917" s="9"/>
      <c r="AX917" s="9"/>
      <c r="AY917" s="9"/>
      <c r="AZ917" s="9"/>
      <c r="BA917" s="9"/>
      <c r="BB917" s="9"/>
      <c r="BC917" s="9"/>
      <c r="BD917" s="9"/>
    </row>
    <row r="918" ht="15.75" customHeight="1">
      <c r="A918" s="9" t="s">
        <v>133</v>
      </c>
      <c r="B918" s="9" t="s">
        <v>81</v>
      </c>
      <c r="C918" s="9"/>
      <c r="D918" s="9"/>
      <c r="E918" s="9"/>
      <c r="F918" s="9"/>
      <c r="G918" s="9"/>
      <c r="H918" s="9"/>
      <c r="I918" s="9"/>
      <c r="J918" s="9"/>
      <c r="K918" s="9"/>
      <c r="L918" s="9"/>
      <c r="M918" s="9"/>
      <c r="N918" s="9"/>
      <c r="O918" s="9"/>
      <c r="P918" s="9"/>
      <c r="Q918" s="9"/>
      <c r="R918" s="9"/>
      <c r="S918" s="9" t="s">
        <v>8925</v>
      </c>
      <c r="T918" s="9"/>
      <c r="U918" s="9" t="s">
        <v>85</v>
      </c>
      <c r="V918" s="9" t="s">
        <v>8926</v>
      </c>
      <c r="W918" s="9" t="s">
        <v>87</v>
      </c>
      <c r="X918" s="9" t="s">
        <v>8928</v>
      </c>
      <c r="Y918" s="9" t="s">
        <v>8929</v>
      </c>
      <c r="Z918" s="9" t="s">
        <v>8930</v>
      </c>
      <c r="AA918" s="9" t="s">
        <v>8931</v>
      </c>
      <c r="AB918" s="9"/>
      <c r="AC918" s="9" t="s">
        <v>8932</v>
      </c>
      <c r="AD918" s="9" t="s">
        <v>7750</v>
      </c>
      <c r="AE918" s="9" t="s">
        <v>133</v>
      </c>
      <c r="AF918" s="9" t="s">
        <v>7751</v>
      </c>
      <c r="AG918" s="37"/>
      <c r="AH918" s="37"/>
      <c r="AI918" s="9" t="s">
        <v>97</v>
      </c>
      <c r="AJ918" s="9" t="s">
        <v>97</v>
      </c>
      <c r="AK918" s="9" t="s">
        <v>97</v>
      </c>
      <c r="AL918" s="9" t="s">
        <v>97</v>
      </c>
      <c r="AM918" s="9" t="s">
        <v>98</v>
      </c>
      <c r="AN918" s="9"/>
      <c r="AO918" s="9"/>
      <c r="AP918" s="9"/>
      <c r="AQ918" s="9"/>
      <c r="AR918" s="9"/>
      <c r="AS918" s="9"/>
      <c r="AT918" s="9"/>
      <c r="AU918" s="9"/>
      <c r="AV918" s="9"/>
      <c r="AW918" s="9"/>
      <c r="AX918" s="9"/>
      <c r="AY918" s="9"/>
      <c r="AZ918" s="9"/>
      <c r="BA918" s="9"/>
      <c r="BB918" s="9"/>
      <c r="BC918" s="9"/>
      <c r="BD918" s="9"/>
    </row>
    <row r="919" ht="15.75" customHeight="1">
      <c r="A919" s="9" t="s">
        <v>337</v>
      </c>
      <c r="B919" s="9" t="s">
        <v>81</v>
      </c>
      <c r="C919" s="9"/>
      <c r="D919" s="9"/>
      <c r="E919" s="9"/>
      <c r="F919" s="9"/>
      <c r="G919" s="9"/>
      <c r="H919" s="9"/>
      <c r="I919" s="9"/>
      <c r="J919" s="9"/>
      <c r="K919" s="9"/>
      <c r="L919" s="9"/>
      <c r="M919" s="9"/>
      <c r="N919" s="9"/>
      <c r="O919" s="9"/>
      <c r="P919" s="9"/>
      <c r="Q919" s="9"/>
      <c r="R919" s="9" t="s">
        <v>147</v>
      </c>
      <c r="S919" s="9" t="s">
        <v>8933</v>
      </c>
      <c r="T919" s="9"/>
      <c r="U919" s="9" t="s">
        <v>115</v>
      </c>
      <c r="V919" s="9" t="s">
        <v>8934</v>
      </c>
      <c r="W919" s="9" t="s">
        <v>87</v>
      </c>
      <c r="X919" s="9" t="s">
        <v>8936</v>
      </c>
      <c r="Y919" s="9" t="s">
        <v>8937</v>
      </c>
      <c r="Z919" s="9" t="s">
        <v>8939</v>
      </c>
      <c r="AA919" s="9" t="s">
        <v>8940</v>
      </c>
      <c r="AB919" s="9" t="s">
        <v>8941</v>
      </c>
      <c r="AC919" s="9"/>
      <c r="AD919" s="9" t="s">
        <v>346</v>
      </c>
      <c r="AE919" s="9" t="s">
        <v>337</v>
      </c>
      <c r="AF919" s="9" t="s">
        <v>8942</v>
      </c>
      <c r="AG919" s="37"/>
      <c r="AH919" s="37"/>
      <c r="AI919" s="9" t="s">
        <v>8943</v>
      </c>
      <c r="AJ919" s="9" t="s">
        <v>97</v>
      </c>
      <c r="AK919" s="9" t="s">
        <v>97</v>
      </c>
      <c r="AL919" s="9" t="s">
        <v>97</v>
      </c>
      <c r="AM919" s="9" t="s">
        <v>98</v>
      </c>
      <c r="AN919" s="9"/>
      <c r="AO919" s="9"/>
      <c r="AP919" s="9"/>
      <c r="AQ919" s="9"/>
      <c r="AR919" s="9"/>
      <c r="AS919" s="9"/>
      <c r="AT919" s="9"/>
      <c r="AU919" s="9"/>
      <c r="AV919" s="9"/>
      <c r="AW919" s="9"/>
      <c r="AX919" s="9"/>
      <c r="AY919" s="9"/>
      <c r="AZ919" s="9"/>
      <c r="BA919" s="9"/>
      <c r="BB919" s="9"/>
      <c r="BC919" s="9"/>
      <c r="BD919" s="9"/>
    </row>
    <row r="920" ht="15.75" customHeight="1">
      <c r="A920" s="9" t="s">
        <v>724</v>
      </c>
      <c r="B920" s="9" t="s">
        <v>81</v>
      </c>
      <c r="C920" s="9"/>
      <c r="D920" s="9"/>
      <c r="E920" s="9" t="s">
        <v>82</v>
      </c>
      <c r="F920" s="9"/>
      <c r="G920" s="9"/>
      <c r="H920" s="9"/>
      <c r="I920" s="9"/>
      <c r="J920" s="9"/>
      <c r="K920" s="9"/>
      <c r="L920" s="9"/>
      <c r="M920" s="9"/>
      <c r="N920" s="9"/>
      <c r="O920" s="9"/>
      <c r="P920" s="9"/>
      <c r="Q920" s="9"/>
      <c r="R920" s="9"/>
      <c r="S920" s="9" t="s">
        <v>725</v>
      </c>
      <c r="T920" s="9"/>
      <c r="U920" s="9" t="s">
        <v>85</v>
      </c>
      <c r="V920" s="9" t="s">
        <v>8945</v>
      </c>
      <c r="W920" s="9" t="s">
        <v>87</v>
      </c>
      <c r="X920" s="9" t="s">
        <v>727</v>
      </c>
      <c r="Y920" s="9"/>
      <c r="Z920" s="9" t="s">
        <v>728</v>
      </c>
      <c r="AA920" s="9" t="s">
        <v>729</v>
      </c>
      <c r="AB920" s="9"/>
      <c r="AC920" s="9"/>
      <c r="AD920" s="9" t="s">
        <v>730</v>
      </c>
      <c r="AE920" s="9" t="s">
        <v>724</v>
      </c>
      <c r="AF920" s="9" t="s">
        <v>731</v>
      </c>
      <c r="AG920" s="37"/>
      <c r="AH920" s="37"/>
      <c r="AI920" s="9" t="s">
        <v>97</v>
      </c>
      <c r="AJ920" s="9" t="s">
        <v>97</v>
      </c>
      <c r="AK920" s="9" t="s">
        <v>97</v>
      </c>
      <c r="AL920" s="9" t="s">
        <v>97</v>
      </c>
      <c r="AM920" s="9" t="s">
        <v>98</v>
      </c>
      <c r="AN920" s="9"/>
      <c r="AO920" s="9"/>
      <c r="AP920" s="9"/>
      <c r="AQ920" s="9"/>
      <c r="AR920" s="9"/>
      <c r="AS920" s="9"/>
      <c r="AT920" s="9"/>
      <c r="AU920" s="9"/>
      <c r="AV920" s="9"/>
      <c r="AW920" s="9"/>
      <c r="AX920" s="9"/>
      <c r="AY920" s="9"/>
      <c r="AZ920" s="9"/>
      <c r="BA920" s="9"/>
      <c r="BB920" s="9"/>
      <c r="BC920" s="9"/>
      <c r="BD920" s="9"/>
    </row>
    <row r="921" ht="15.75" customHeight="1">
      <c r="A921" s="9" t="s">
        <v>217</v>
      </c>
      <c r="B921" s="9" t="s">
        <v>81</v>
      </c>
      <c r="C921" s="9"/>
      <c r="D921" s="9"/>
      <c r="E921" s="9" t="s">
        <v>82</v>
      </c>
      <c r="F921" s="9"/>
      <c r="G921" s="9"/>
      <c r="H921" s="9"/>
      <c r="I921" s="9"/>
      <c r="J921" s="9"/>
      <c r="K921" s="9"/>
      <c r="L921" s="9"/>
      <c r="M921" s="9"/>
      <c r="N921" s="9"/>
      <c r="O921" s="9"/>
      <c r="P921" s="9"/>
      <c r="Q921" s="9"/>
      <c r="R921" s="9"/>
      <c r="S921" s="9" t="s">
        <v>8954</v>
      </c>
      <c r="T921" s="9"/>
      <c r="U921" s="9" t="s">
        <v>85</v>
      </c>
      <c r="V921" s="9" t="s">
        <v>8955</v>
      </c>
      <c r="W921" s="9" t="s">
        <v>87</v>
      </c>
      <c r="X921" s="9" t="s">
        <v>8956</v>
      </c>
      <c r="Y921" s="9" t="s">
        <v>8957</v>
      </c>
      <c r="Z921" s="9" t="s">
        <v>8958</v>
      </c>
      <c r="AA921" s="9" t="s">
        <v>8959</v>
      </c>
      <c r="AB921" s="9"/>
      <c r="AC921" s="9"/>
      <c r="AD921" s="9" t="s">
        <v>3844</v>
      </c>
      <c r="AE921" s="9" t="s">
        <v>217</v>
      </c>
      <c r="AF921" s="9" t="s">
        <v>3847</v>
      </c>
      <c r="AG921" s="37"/>
      <c r="AH921" s="37"/>
      <c r="AI921" s="9" t="s">
        <v>165</v>
      </c>
      <c r="AJ921" s="9" t="s">
        <v>94</v>
      </c>
      <c r="AK921" s="9" t="s">
        <v>197</v>
      </c>
      <c r="AL921" s="9" t="s">
        <v>229</v>
      </c>
      <c r="AM921" s="9" t="s">
        <v>98</v>
      </c>
      <c r="AN921" s="9"/>
      <c r="AO921" s="9"/>
      <c r="AP921" s="9"/>
      <c r="AQ921" s="9"/>
      <c r="AR921" s="9"/>
      <c r="AS921" s="9"/>
      <c r="AT921" s="9"/>
      <c r="AU921" s="9"/>
      <c r="AV921" s="9"/>
      <c r="AW921" s="9"/>
      <c r="AX921" s="9"/>
      <c r="AY921" s="9"/>
      <c r="AZ921" s="9"/>
      <c r="BA921" s="9"/>
      <c r="BB921" s="9"/>
      <c r="BC921" s="9"/>
      <c r="BD921" s="9"/>
    </row>
    <row r="922" ht="15.75" customHeight="1">
      <c r="A922" s="9" t="s">
        <v>80</v>
      </c>
      <c r="B922" s="9" t="s">
        <v>81</v>
      </c>
      <c r="C922" s="9"/>
      <c r="D922" s="9"/>
      <c r="E922" s="9" t="s">
        <v>82</v>
      </c>
      <c r="F922" s="9"/>
      <c r="G922" s="9"/>
      <c r="H922" s="9"/>
      <c r="I922" s="9"/>
      <c r="J922" s="9"/>
      <c r="K922" s="9"/>
      <c r="L922" s="9"/>
      <c r="M922" s="9"/>
      <c r="N922" s="9"/>
      <c r="O922" s="9"/>
      <c r="P922" s="9"/>
      <c r="Q922" s="9"/>
      <c r="R922" s="9"/>
      <c r="S922" s="9" t="s">
        <v>8427</v>
      </c>
      <c r="T922" s="9"/>
      <c r="U922" s="9" t="s">
        <v>85</v>
      </c>
      <c r="V922" s="9" t="s">
        <v>8961</v>
      </c>
      <c r="W922" s="9" t="s">
        <v>87</v>
      </c>
      <c r="X922" s="9" t="s">
        <v>8429</v>
      </c>
      <c r="Y922" s="9" t="s">
        <v>8962</v>
      </c>
      <c r="Z922" s="9" t="s">
        <v>8430</v>
      </c>
      <c r="AA922" s="9" t="s">
        <v>8431</v>
      </c>
      <c r="AB922" s="9"/>
      <c r="AC922" s="9"/>
      <c r="AD922" s="9" t="s">
        <v>451</v>
      </c>
      <c r="AE922" s="9" t="s">
        <v>80</v>
      </c>
      <c r="AF922" s="9" t="s">
        <v>6593</v>
      </c>
      <c r="AG922" s="37"/>
      <c r="AH922" s="37"/>
      <c r="AI922" s="9" t="s">
        <v>145</v>
      </c>
      <c r="AJ922" s="9" t="s">
        <v>317</v>
      </c>
      <c r="AK922" s="9" t="s">
        <v>197</v>
      </c>
      <c r="AL922" s="9" t="s">
        <v>97</v>
      </c>
      <c r="AM922" s="9" t="s">
        <v>98</v>
      </c>
      <c r="AN922" s="9"/>
      <c r="AO922" s="9"/>
      <c r="AP922" s="9"/>
      <c r="AQ922" s="9"/>
      <c r="AR922" s="9"/>
      <c r="AS922" s="9"/>
      <c r="AT922" s="9"/>
      <c r="AU922" s="9"/>
      <c r="AV922" s="9"/>
      <c r="AW922" s="9"/>
      <c r="AX922" s="9"/>
      <c r="AY922" s="9"/>
      <c r="AZ922" s="9"/>
      <c r="BA922" s="9"/>
      <c r="BB922" s="9"/>
      <c r="BC922" s="9"/>
      <c r="BD922" s="9"/>
    </row>
    <row r="923" ht="15.75" customHeight="1">
      <c r="A923" s="9" t="s">
        <v>2230</v>
      </c>
      <c r="B923" s="9" t="s">
        <v>81</v>
      </c>
      <c r="C923" s="9"/>
      <c r="D923" s="9"/>
      <c r="E923" s="9" t="s">
        <v>82</v>
      </c>
      <c r="F923" s="9"/>
      <c r="G923" s="9"/>
      <c r="H923" s="9"/>
      <c r="I923" s="9"/>
      <c r="J923" s="9"/>
      <c r="K923" s="9"/>
      <c r="L923" s="9"/>
      <c r="M923" s="9"/>
      <c r="N923" s="9"/>
      <c r="O923" s="9"/>
      <c r="P923" s="9"/>
      <c r="Q923" s="9"/>
      <c r="R923" s="9"/>
      <c r="S923" s="9" t="s">
        <v>8963</v>
      </c>
      <c r="T923" s="9"/>
      <c r="U923" s="9" t="s">
        <v>85</v>
      </c>
      <c r="V923" s="9" t="s">
        <v>8964</v>
      </c>
      <c r="W923" s="9" t="s">
        <v>87</v>
      </c>
      <c r="X923" s="9" t="s">
        <v>8965</v>
      </c>
      <c r="Y923" s="9" t="s">
        <v>8966</v>
      </c>
      <c r="Z923" s="9" t="s">
        <v>8967</v>
      </c>
      <c r="AA923" s="9" t="s">
        <v>8968</v>
      </c>
      <c r="AB923" s="9" t="s">
        <v>187</v>
      </c>
      <c r="AC923" s="9" t="s">
        <v>187</v>
      </c>
      <c r="AD923" s="9" t="s">
        <v>2238</v>
      </c>
      <c r="AE923" s="9" t="s">
        <v>2230</v>
      </c>
      <c r="AF923" s="9" t="s">
        <v>8969</v>
      </c>
      <c r="AG923" s="37"/>
      <c r="AH923" s="37"/>
      <c r="AI923" s="9" t="s">
        <v>97</v>
      </c>
      <c r="AJ923" s="9" t="s">
        <v>97</v>
      </c>
      <c r="AK923" s="9" t="s">
        <v>97</v>
      </c>
      <c r="AL923" s="9" t="s">
        <v>97</v>
      </c>
      <c r="AM923" s="9" t="s">
        <v>98</v>
      </c>
      <c r="AN923" s="9"/>
      <c r="AO923" s="9"/>
      <c r="AP923" s="9"/>
      <c r="AQ923" s="9"/>
      <c r="AR923" s="9"/>
      <c r="AS923" s="9"/>
      <c r="AT923" s="9"/>
      <c r="AU923" s="9"/>
      <c r="AV923" s="9"/>
      <c r="AW923" s="9"/>
      <c r="AX923" s="9"/>
      <c r="AY923" s="9"/>
      <c r="AZ923" s="9"/>
      <c r="BA923" s="9"/>
      <c r="BB923" s="9"/>
      <c r="BC923" s="9"/>
      <c r="BD923" s="9"/>
    </row>
    <row r="924" ht="15.75" customHeight="1">
      <c r="A924" s="9" t="s">
        <v>307</v>
      </c>
      <c r="B924" s="9" t="s">
        <v>81</v>
      </c>
      <c r="C924" s="9"/>
      <c r="D924" s="9"/>
      <c r="E924" s="9" t="s">
        <v>82</v>
      </c>
      <c r="F924" s="9"/>
      <c r="G924" s="9"/>
      <c r="H924" s="9"/>
      <c r="I924" s="9"/>
      <c r="J924" s="9"/>
      <c r="K924" s="9"/>
      <c r="L924" s="9"/>
      <c r="M924" s="9"/>
      <c r="N924" s="9"/>
      <c r="O924" s="9"/>
      <c r="P924" s="9"/>
      <c r="Q924" s="9"/>
      <c r="R924" s="9"/>
      <c r="S924" s="9" t="s">
        <v>2256</v>
      </c>
      <c r="T924" s="9"/>
      <c r="U924" s="9" t="s">
        <v>115</v>
      </c>
      <c r="V924" s="9" t="s">
        <v>8976</v>
      </c>
      <c r="W924" s="9" t="s">
        <v>87</v>
      </c>
      <c r="X924" s="9" t="s">
        <v>2259</v>
      </c>
      <c r="Y924" s="9" t="s">
        <v>8977</v>
      </c>
      <c r="Z924" s="9" t="s">
        <v>2262</v>
      </c>
      <c r="AA924" s="9" t="s">
        <v>2263</v>
      </c>
      <c r="AB924" s="9"/>
      <c r="AC924" s="9"/>
      <c r="AD924" s="9" t="s">
        <v>1405</v>
      </c>
      <c r="AE924" s="9" t="s">
        <v>307</v>
      </c>
      <c r="AF924" s="9" t="s">
        <v>2268</v>
      </c>
      <c r="AG924" s="37"/>
      <c r="AH924" s="37"/>
      <c r="AI924" s="9" t="s">
        <v>415</v>
      </c>
      <c r="AJ924" s="9" t="s">
        <v>686</v>
      </c>
      <c r="AK924" s="9" t="s">
        <v>146</v>
      </c>
      <c r="AL924" s="9" t="s">
        <v>97</v>
      </c>
      <c r="AM924" s="9" t="s">
        <v>98</v>
      </c>
      <c r="AN924" s="9"/>
      <c r="AO924" s="9"/>
      <c r="AP924" s="9"/>
      <c r="AQ924" s="9"/>
      <c r="AR924" s="9"/>
      <c r="AS924" s="9"/>
      <c r="AT924" s="9"/>
      <c r="AU924" s="9"/>
      <c r="AV924" s="9"/>
      <c r="AW924" s="9"/>
      <c r="AX924" s="9"/>
      <c r="AY924" s="9"/>
      <c r="AZ924" s="9"/>
      <c r="BA924" s="9"/>
      <c r="BB924" s="9"/>
      <c r="BC924" s="9"/>
      <c r="BD924" s="9"/>
    </row>
    <row r="925" ht="15.75" customHeight="1">
      <c r="A925" s="9" t="s">
        <v>99</v>
      </c>
      <c r="B925" s="9" t="s">
        <v>81</v>
      </c>
      <c r="C925" s="9"/>
      <c r="D925" s="9"/>
      <c r="E925" s="9"/>
      <c r="F925" s="9"/>
      <c r="G925" s="9"/>
      <c r="H925" s="9"/>
      <c r="I925" s="9"/>
      <c r="J925" s="9"/>
      <c r="K925" s="9"/>
      <c r="L925" s="9"/>
      <c r="M925" s="9"/>
      <c r="N925" s="9"/>
      <c r="O925" s="9"/>
      <c r="P925" s="9"/>
      <c r="Q925" s="9"/>
      <c r="R925" s="9" t="s">
        <v>147</v>
      </c>
      <c r="S925" s="9" t="s">
        <v>100</v>
      </c>
      <c r="T925" s="9"/>
      <c r="U925" s="9" t="s">
        <v>115</v>
      </c>
      <c r="V925" s="9" t="s">
        <v>8978</v>
      </c>
      <c r="W925" s="9" t="s">
        <v>87</v>
      </c>
      <c r="X925" s="9" t="s">
        <v>8979</v>
      </c>
      <c r="Y925" s="9" t="s">
        <v>8980</v>
      </c>
      <c r="Z925" s="9" t="s">
        <v>8981</v>
      </c>
      <c r="AA925" s="9" t="s">
        <v>8982</v>
      </c>
      <c r="AB925" s="9"/>
      <c r="AC925" s="9"/>
      <c r="AD925" s="9" t="s">
        <v>840</v>
      </c>
      <c r="AE925" s="9" t="s">
        <v>99</v>
      </c>
      <c r="AF925" s="9" t="s">
        <v>841</v>
      </c>
      <c r="AG925" s="37"/>
      <c r="AH925" s="37"/>
      <c r="AI925" s="9" t="s">
        <v>97</v>
      </c>
      <c r="AJ925" s="9" t="s">
        <v>97</v>
      </c>
      <c r="AK925" s="9" t="s">
        <v>97</v>
      </c>
      <c r="AL925" s="9" t="s">
        <v>97</v>
      </c>
      <c r="AM925" s="9" t="s">
        <v>98</v>
      </c>
      <c r="AN925" s="9"/>
      <c r="AO925" s="9"/>
      <c r="AP925" s="9"/>
      <c r="AQ925" s="9"/>
      <c r="AR925" s="9"/>
      <c r="AS925" s="9"/>
      <c r="AT925" s="9"/>
      <c r="AU925" s="9"/>
      <c r="AV925" s="9"/>
      <c r="AW925" s="9"/>
      <c r="AX925" s="9"/>
      <c r="AY925" s="9"/>
      <c r="AZ925" s="9"/>
      <c r="BA925" s="9"/>
      <c r="BB925" s="9"/>
      <c r="BC925" s="9"/>
      <c r="BD925" s="9"/>
    </row>
    <row r="926" ht="15.75" customHeight="1">
      <c r="A926" s="9" t="s">
        <v>111</v>
      </c>
      <c r="B926" s="9" t="s">
        <v>81</v>
      </c>
      <c r="C926" s="9"/>
      <c r="D926" s="9"/>
      <c r="E926" s="9" t="s">
        <v>82</v>
      </c>
      <c r="F926" s="9"/>
      <c r="G926" s="9"/>
      <c r="H926" s="9"/>
      <c r="I926" s="9"/>
      <c r="J926" s="9"/>
      <c r="K926" s="9"/>
      <c r="L926" s="9"/>
      <c r="M926" s="9"/>
      <c r="N926" s="9"/>
      <c r="O926" s="9"/>
      <c r="P926" s="9"/>
      <c r="Q926" s="9"/>
      <c r="R926" s="9"/>
      <c r="S926" s="9" t="s">
        <v>531</v>
      </c>
      <c r="T926" s="9"/>
      <c r="U926" s="9" t="s">
        <v>85</v>
      </c>
      <c r="V926" s="9" t="s">
        <v>8985</v>
      </c>
      <c r="W926" s="9" t="s">
        <v>87</v>
      </c>
      <c r="X926" s="9" t="s">
        <v>2214</v>
      </c>
      <c r="Y926" s="9" t="s">
        <v>8986</v>
      </c>
      <c r="Z926" s="9" t="s">
        <v>2216</v>
      </c>
      <c r="AA926" s="9" t="s">
        <v>2217</v>
      </c>
      <c r="AB926" s="9"/>
      <c r="AC926" s="9"/>
      <c r="AD926" s="9" t="s">
        <v>1338</v>
      </c>
      <c r="AE926" s="9" t="s">
        <v>111</v>
      </c>
      <c r="AF926" s="9" t="s">
        <v>2218</v>
      </c>
      <c r="AG926" s="37"/>
      <c r="AH926" s="37"/>
      <c r="AI926" s="9" t="s">
        <v>539</v>
      </c>
      <c r="AJ926" s="9" t="s">
        <v>540</v>
      </c>
      <c r="AK926" s="9" t="s">
        <v>541</v>
      </c>
      <c r="AL926" s="9" t="s">
        <v>229</v>
      </c>
      <c r="AM926" s="9" t="s">
        <v>98</v>
      </c>
      <c r="AN926" s="9"/>
      <c r="AO926" s="9"/>
      <c r="AP926" s="9"/>
      <c r="AQ926" s="9"/>
      <c r="AR926" s="9"/>
      <c r="AS926" s="9"/>
      <c r="AT926" s="9"/>
      <c r="AU926" s="9"/>
      <c r="AV926" s="9"/>
      <c r="AW926" s="9"/>
      <c r="AX926" s="9"/>
      <c r="AY926" s="9"/>
      <c r="AZ926" s="9"/>
      <c r="BA926" s="9"/>
      <c r="BB926" s="9"/>
      <c r="BC926" s="9"/>
      <c r="BD926" s="9"/>
    </row>
    <row r="927" ht="15.75" customHeight="1">
      <c r="A927" s="9" t="s">
        <v>579</v>
      </c>
      <c r="B927" s="9" t="s">
        <v>81</v>
      </c>
      <c r="C927" s="9"/>
      <c r="D927" s="9"/>
      <c r="E927" s="9" t="s">
        <v>82</v>
      </c>
      <c r="F927" s="9"/>
      <c r="G927" s="9"/>
      <c r="H927" s="9"/>
      <c r="I927" s="9"/>
      <c r="J927" s="9"/>
      <c r="K927" s="9"/>
      <c r="L927" s="9"/>
      <c r="M927" s="9"/>
      <c r="N927" s="9"/>
      <c r="O927" s="9"/>
      <c r="P927" s="9"/>
      <c r="Q927" s="9"/>
      <c r="R927" s="9"/>
      <c r="S927" s="9" t="s">
        <v>8988</v>
      </c>
      <c r="T927" s="9"/>
      <c r="U927" s="9" t="s">
        <v>85</v>
      </c>
      <c r="V927" s="9" t="s">
        <v>8989</v>
      </c>
      <c r="W927" s="9" t="s">
        <v>87</v>
      </c>
      <c r="X927" s="9" t="s">
        <v>8990</v>
      </c>
      <c r="Y927" s="9" t="s">
        <v>8991</v>
      </c>
      <c r="Z927" s="9" t="s">
        <v>8992</v>
      </c>
      <c r="AA927" s="9" t="s">
        <v>8993</v>
      </c>
      <c r="AB927" s="9"/>
      <c r="AC927" s="9" t="s">
        <v>8994</v>
      </c>
      <c r="AD927" s="9" t="s">
        <v>3468</v>
      </c>
      <c r="AE927" s="9" t="s">
        <v>579</v>
      </c>
      <c r="AF927" s="9" t="s">
        <v>8995</v>
      </c>
      <c r="AG927" s="37"/>
      <c r="AH927" s="37"/>
      <c r="AI927" s="9" t="s">
        <v>97</v>
      </c>
      <c r="AJ927" s="9" t="s">
        <v>97</v>
      </c>
      <c r="AK927" s="9" t="s">
        <v>97</v>
      </c>
      <c r="AL927" s="9" t="s">
        <v>97</v>
      </c>
      <c r="AM927" s="9" t="s">
        <v>98</v>
      </c>
      <c r="AN927" s="9"/>
      <c r="AO927" s="9"/>
      <c r="AP927" s="9"/>
      <c r="AQ927" s="9"/>
      <c r="AR927" s="9"/>
      <c r="AS927" s="9"/>
      <c r="AT927" s="9"/>
      <c r="AU927" s="9"/>
      <c r="AV927" s="9"/>
      <c r="AW927" s="9"/>
      <c r="AX927" s="9"/>
      <c r="AY927" s="9"/>
      <c r="AZ927" s="9"/>
      <c r="BA927" s="9"/>
      <c r="BB927" s="9"/>
      <c r="BC927" s="9"/>
      <c r="BD927" s="9"/>
    </row>
    <row r="928" ht="15.75" customHeight="1">
      <c r="A928" s="9" t="s">
        <v>406</v>
      </c>
      <c r="B928" s="9" t="s">
        <v>81</v>
      </c>
      <c r="C928" s="9"/>
      <c r="D928" s="9"/>
      <c r="E928" s="9" t="s">
        <v>82</v>
      </c>
      <c r="F928" s="9"/>
      <c r="G928" s="9"/>
      <c r="H928" s="9"/>
      <c r="I928" s="9"/>
      <c r="J928" s="9"/>
      <c r="K928" s="9"/>
      <c r="L928" s="9"/>
      <c r="M928" s="9"/>
      <c r="N928" s="9"/>
      <c r="O928" s="9"/>
      <c r="P928" s="9"/>
      <c r="Q928" s="9"/>
      <c r="R928" s="9"/>
      <c r="S928" s="9" t="s">
        <v>436</v>
      </c>
      <c r="T928" s="9"/>
      <c r="U928" s="9" t="s">
        <v>85</v>
      </c>
      <c r="V928" s="9" t="s">
        <v>8999</v>
      </c>
      <c r="W928" s="9" t="s">
        <v>87</v>
      </c>
      <c r="X928" s="9" t="s">
        <v>9000</v>
      </c>
      <c r="Y928" s="9" t="s">
        <v>9003</v>
      </c>
      <c r="Z928" s="9" t="s">
        <v>9004</v>
      </c>
      <c r="AA928" s="9" t="s">
        <v>9005</v>
      </c>
      <c r="AB928" s="9"/>
      <c r="AC928" s="9"/>
      <c r="AD928" s="9" t="s">
        <v>413</v>
      </c>
      <c r="AE928" s="9" t="s">
        <v>406</v>
      </c>
      <c r="AF928" s="9" t="s">
        <v>2504</v>
      </c>
      <c r="AG928" s="37"/>
      <c r="AH928" s="37"/>
      <c r="AI928" s="9" t="s">
        <v>686</v>
      </c>
      <c r="AJ928" s="9" t="s">
        <v>396</v>
      </c>
      <c r="AK928" s="9" t="s">
        <v>146</v>
      </c>
      <c r="AL928" s="9" t="s">
        <v>167</v>
      </c>
      <c r="AM928" s="9" t="s">
        <v>98</v>
      </c>
      <c r="AN928" s="9"/>
      <c r="AO928" s="9"/>
      <c r="AP928" s="9"/>
      <c r="AQ928" s="9"/>
      <c r="AR928" s="9"/>
      <c r="AS928" s="9"/>
      <c r="AT928" s="9"/>
      <c r="AU928" s="9"/>
      <c r="AV928" s="9"/>
      <c r="AW928" s="9"/>
      <c r="AX928" s="9"/>
      <c r="AY928" s="9"/>
      <c r="AZ928" s="9"/>
      <c r="BA928" s="9"/>
      <c r="BB928" s="9"/>
      <c r="BC928" s="9"/>
      <c r="BD928" s="9"/>
    </row>
    <row r="929" ht="15.75" customHeight="1">
      <c r="A929" s="9" t="s">
        <v>156</v>
      </c>
      <c r="B929" s="9" t="s">
        <v>81</v>
      </c>
      <c r="C929" s="9"/>
      <c r="D929" s="9"/>
      <c r="E929" s="9" t="s">
        <v>82</v>
      </c>
      <c r="F929" s="9"/>
      <c r="G929" s="9"/>
      <c r="H929" s="9"/>
      <c r="I929" s="9"/>
      <c r="J929" s="9"/>
      <c r="K929" s="9"/>
      <c r="L929" s="9"/>
      <c r="M929" s="9"/>
      <c r="N929" s="9"/>
      <c r="O929" s="9"/>
      <c r="P929" s="9"/>
      <c r="Q929" s="9"/>
      <c r="R929" s="9"/>
      <c r="S929" s="9" t="s">
        <v>2134</v>
      </c>
      <c r="T929" s="9"/>
      <c r="U929" s="9" t="s">
        <v>85</v>
      </c>
      <c r="V929" s="9" t="s">
        <v>9007</v>
      </c>
      <c r="W929" s="9" t="s">
        <v>87</v>
      </c>
      <c r="X929" s="9" t="s">
        <v>2136</v>
      </c>
      <c r="Y929" s="9" t="s">
        <v>9008</v>
      </c>
      <c r="Z929" s="9" t="s">
        <v>2138</v>
      </c>
      <c r="AA929" s="9" t="s">
        <v>9009</v>
      </c>
      <c r="AB929" s="9"/>
      <c r="AC929" s="9"/>
      <c r="AD929" s="9" t="s">
        <v>163</v>
      </c>
      <c r="AE929" s="9" t="s">
        <v>156</v>
      </c>
      <c r="AF929" s="9" t="s">
        <v>9010</v>
      </c>
      <c r="AG929" s="37"/>
      <c r="AH929" s="37"/>
      <c r="AI929" s="9" t="s">
        <v>165</v>
      </c>
      <c r="AJ929" s="9" t="s">
        <v>453</v>
      </c>
      <c r="AK929" s="9" t="s">
        <v>126</v>
      </c>
      <c r="AL929" s="9" t="s">
        <v>97</v>
      </c>
      <c r="AM929" s="9" t="s">
        <v>98</v>
      </c>
      <c r="AN929" s="9"/>
      <c r="AO929" s="9"/>
      <c r="AP929" s="9"/>
      <c r="AQ929" s="9"/>
      <c r="AR929" s="9"/>
      <c r="AS929" s="9"/>
      <c r="AT929" s="9"/>
      <c r="AU929" s="9"/>
      <c r="AV929" s="9"/>
      <c r="AW929" s="9"/>
      <c r="AX929" s="9"/>
      <c r="AY929" s="9"/>
      <c r="AZ929" s="9"/>
      <c r="BA929" s="9"/>
      <c r="BB929" s="9"/>
      <c r="BC929" s="9"/>
      <c r="BD929" s="9"/>
    </row>
    <row r="930" ht="15.75" customHeight="1">
      <c r="A930" s="9" t="s">
        <v>133</v>
      </c>
      <c r="B930" s="9" t="s">
        <v>81</v>
      </c>
      <c r="C930" s="9"/>
      <c r="D930" s="9"/>
      <c r="E930" s="9" t="s">
        <v>82</v>
      </c>
      <c r="F930" s="9"/>
      <c r="G930" s="9"/>
      <c r="H930" s="9"/>
      <c r="I930" s="9"/>
      <c r="J930" s="9"/>
      <c r="K930" s="9"/>
      <c r="L930" s="9"/>
      <c r="M930" s="9"/>
      <c r="N930" s="9"/>
      <c r="O930" s="9"/>
      <c r="P930" s="9"/>
      <c r="Q930" s="9"/>
      <c r="R930" s="9"/>
      <c r="S930" s="9" t="s">
        <v>9014</v>
      </c>
      <c r="T930" s="9"/>
      <c r="U930" s="9" t="s">
        <v>85</v>
      </c>
      <c r="V930" s="9" t="s">
        <v>9015</v>
      </c>
      <c r="W930" s="9" t="s">
        <v>87</v>
      </c>
      <c r="X930" s="9" t="s">
        <v>9016</v>
      </c>
      <c r="Y930" s="9" t="s">
        <v>9017</v>
      </c>
      <c r="Z930" s="9" t="s">
        <v>9018</v>
      </c>
      <c r="AA930" s="9" t="s">
        <v>9019</v>
      </c>
      <c r="AB930" s="9" t="s">
        <v>9020</v>
      </c>
      <c r="AC930" s="9"/>
      <c r="AD930" s="9" t="s">
        <v>249</v>
      </c>
      <c r="AE930" s="9" t="s">
        <v>133</v>
      </c>
      <c r="AF930" s="9" t="s">
        <v>3806</v>
      </c>
      <c r="AG930" s="37"/>
      <c r="AH930" s="37"/>
      <c r="AI930" s="9" t="s">
        <v>676</v>
      </c>
      <c r="AJ930" s="9" t="s">
        <v>95</v>
      </c>
      <c r="AK930" s="9" t="s">
        <v>96</v>
      </c>
      <c r="AL930" s="9" t="s">
        <v>110</v>
      </c>
      <c r="AM930" s="9" t="s">
        <v>98</v>
      </c>
      <c r="AN930" s="9"/>
      <c r="AO930" s="9"/>
      <c r="AP930" s="9"/>
      <c r="AQ930" s="9"/>
      <c r="AR930" s="9"/>
      <c r="AS930" s="9"/>
      <c r="AT930" s="9"/>
      <c r="AU930" s="9"/>
      <c r="AV930" s="9"/>
      <c r="AW930" s="9"/>
      <c r="AX930" s="9"/>
      <c r="AY930" s="9"/>
      <c r="AZ930" s="9"/>
      <c r="BA930" s="9"/>
      <c r="BB930" s="9"/>
      <c r="BC930" s="9"/>
      <c r="BD930" s="9"/>
    </row>
    <row r="931" ht="15.75" customHeight="1">
      <c r="A931" s="9" t="s">
        <v>261</v>
      </c>
      <c r="B931" s="9" t="s">
        <v>81</v>
      </c>
      <c r="C931" s="9"/>
      <c r="D931" s="9"/>
      <c r="E931" s="9"/>
      <c r="F931" s="9"/>
      <c r="G931" s="9"/>
      <c r="H931" s="9"/>
      <c r="I931" s="9"/>
      <c r="J931" s="9"/>
      <c r="K931" s="9"/>
      <c r="L931" s="9"/>
      <c r="M931" s="9"/>
      <c r="N931" s="9"/>
      <c r="O931" s="9"/>
      <c r="P931" s="9"/>
      <c r="Q931" s="9"/>
      <c r="R931" s="9" t="s">
        <v>147</v>
      </c>
      <c r="S931" s="9" t="s">
        <v>262</v>
      </c>
      <c r="T931" s="9"/>
      <c r="U931" s="9" t="s">
        <v>85</v>
      </c>
      <c r="V931" s="9" t="s">
        <v>9021</v>
      </c>
      <c r="W931" s="9" t="s">
        <v>87</v>
      </c>
      <c r="X931" s="9" t="s">
        <v>9022</v>
      </c>
      <c r="Y931" s="9" t="s">
        <v>9023</v>
      </c>
      <c r="Z931" s="9" t="s">
        <v>9024</v>
      </c>
      <c r="AA931" s="9" t="s">
        <v>9025</v>
      </c>
      <c r="AB931" s="9" t="s">
        <v>9026</v>
      </c>
      <c r="AC931" s="9"/>
      <c r="AD931" s="9" t="s">
        <v>475</v>
      </c>
      <c r="AE931" s="9" t="s">
        <v>261</v>
      </c>
      <c r="AF931" s="9" t="s">
        <v>9027</v>
      </c>
      <c r="AG931" s="37"/>
      <c r="AH931" s="37"/>
      <c r="AI931" s="9" t="s">
        <v>145</v>
      </c>
      <c r="AJ931" s="9"/>
      <c r="AK931" s="9" t="s">
        <v>146</v>
      </c>
      <c r="AL931" s="9" t="s">
        <v>97</v>
      </c>
      <c r="AM931" s="9" t="s">
        <v>98</v>
      </c>
      <c r="AN931" s="9"/>
      <c r="AO931" s="9"/>
      <c r="AP931" s="9"/>
      <c r="AQ931" s="9"/>
      <c r="AR931" s="9"/>
      <c r="AS931" s="9"/>
      <c r="AT931" s="9"/>
      <c r="AU931" s="9"/>
      <c r="AV931" s="9"/>
      <c r="AW931" s="9"/>
      <c r="AX931" s="9"/>
      <c r="AY931" s="9"/>
      <c r="AZ931" s="9"/>
      <c r="BA931" s="9"/>
      <c r="BB931" s="9"/>
      <c r="BC931" s="9"/>
      <c r="BD931" s="9"/>
    </row>
    <row r="932" ht="15.75" customHeight="1">
      <c r="A932" s="9" t="s">
        <v>560</v>
      </c>
      <c r="B932" s="9" t="s">
        <v>81</v>
      </c>
      <c r="C932" s="9"/>
      <c r="D932" s="9"/>
      <c r="E932" s="9" t="s">
        <v>82</v>
      </c>
      <c r="F932" s="9"/>
      <c r="G932" s="9"/>
      <c r="H932" s="9"/>
      <c r="I932" s="9"/>
      <c r="J932" s="9"/>
      <c r="K932" s="9"/>
      <c r="L932" s="9"/>
      <c r="M932" s="9"/>
      <c r="N932" s="9"/>
      <c r="O932" s="9"/>
      <c r="P932" s="9"/>
      <c r="Q932" s="9"/>
      <c r="R932" s="9" t="s">
        <v>147</v>
      </c>
      <c r="S932" s="9" t="s">
        <v>8062</v>
      </c>
      <c r="T932" s="9"/>
      <c r="U932" s="9" t="s">
        <v>85</v>
      </c>
      <c r="V932" s="9" t="s">
        <v>9034</v>
      </c>
      <c r="W932" s="9" t="s">
        <v>87</v>
      </c>
      <c r="X932" s="9" t="s">
        <v>8064</v>
      </c>
      <c r="Y932" s="9" t="s">
        <v>9035</v>
      </c>
      <c r="Z932" s="9" t="s">
        <v>8066</v>
      </c>
      <c r="AA932" s="9" t="s">
        <v>7757</v>
      </c>
      <c r="AB932" s="9"/>
      <c r="AC932" s="9"/>
      <c r="AD932" s="9" t="s">
        <v>4807</v>
      </c>
      <c r="AE932" s="9" t="s">
        <v>560</v>
      </c>
      <c r="AF932" s="9" t="s">
        <v>7760</v>
      </c>
      <c r="AG932" s="37"/>
      <c r="AH932" s="37"/>
      <c r="AI932" s="9" t="s">
        <v>539</v>
      </c>
      <c r="AJ932" s="9" t="s">
        <v>8068</v>
      </c>
      <c r="AK932" s="9" t="s">
        <v>2378</v>
      </c>
      <c r="AL932" s="9" t="s">
        <v>880</v>
      </c>
      <c r="AM932" s="9" t="s">
        <v>98</v>
      </c>
      <c r="AN932" s="9"/>
      <c r="AO932" s="9"/>
      <c r="AP932" s="9"/>
      <c r="AQ932" s="9"/>
      <c r="AR932" s="9"/>
      <c r="AS932" s="9"/>
      <c r="AT932" s="9"/>
      <c r="AU932" s="9"/>
      <c r="AV932" s="9"/>
      <c r="AW932" s="9"/>
      <c r="AX932" s="9"/>
      <c r="AY932" s="9"/>
      <c r="AZ932" s="9"/>
      <c r="BA932" s="9"/>
      <c r="BB932" s="9"/>
      <c r="BC932" s="9"/>
      <c r="BD932" s="9"/>
    </row>
    <row r="933" ht="15.75" customHeight="1">
      <c r="A933" s="9" t="s">
        <v>80</v>
      </c>
      <c r="B933" s="9" t="s">
        <v>81</v>
      </c>
      <c r="C933" s="9"/>
      <c r="D933" s="9"/>
      <c r="E933" s="9" t="s">
        <v>82</v>
      </c>
      <c r="F933" s="9"/>
      <c r="G933" s="9"/>
      <c r="H933" s="9"/>
      <c r="I933" s="9"/>
      <c r="J933" s="9"/>
      <c r="K933" s="9"/>
      <c r="L933" s="9"/>
      <c r="M933" s="9"/>
      <c r="N933" s="9"/>
      <c r="O933" s="9"/>
      <c r="P933" s="9"/>
      <c r="Q933" s="9"/>
      <c r="R933" s="9"/>
      <c r="S933" s="9" t="s">
        <v>1142</v>
      </c>
      <c r="T933" s="9"/>
      <c r="U933" s="9" t="s">
        <v>115</v>
      </c>
      <c r="V933" s="9" t="s">
        <v>9037</v>
      </c>
      <c r="W933" s="9" t="s">
        <v>87</v>
      </c>
      <c r="X933" s="9" t="s">
        <v>1144</v>
      </c>
      <c r="Y933" s="9" t="s">
        <v>9041</v>
      </c>
      <c r="Z933" s="9" t="s">
        <v>1146</v>
      </c>
      <c r="AA933" s="9" t="s">
        <v>1147</v>
      </c>
      <c r="AB933" s="9"/>
      <c r="AC933" s="9"/>
      <c r="AD933" s="9" t="s">
        <v>451</v>
      </c>
      <c r="AE933" s="9" t="s">
        <v>80</v>
      </c>
      <c r="AF933" s="9" t="s">
        <v>1106</v>
      </c>
      <c r="AG933" s="37"/>
      <c r="AH933" s="37"/>
      <c r="AI933" s="9" t="s">
        <v>1148</v>
      </c>
      <c r="AJ933" s="9" t="s">
        <v>166</v>
      </c>
      <c r="AK933" s="9" t="s">
        <v>109</v>
      </c>
      <c r="AL933" s="9" t="s">
        <v>97</v>
      </c>
      <c r="AM933" s="9" t="s">
        <v>98</v>
      </c>
      <c r="AN933" s="9"/>
      <c r="AO933" s="9"/>
      <c r="AP933" s="9"/>
      <c r="AQ933" s="9"/>
      <c r="AR933" s="9"/>
      <c r="AS933" s="9"/>
      <c r="AT933" s="9"/>
      <c r="AU933" s="9"/>
      <c r="AV933" s="9"/>
      <c r="AW933" s="9"/>
      <c r="AX933" s="9"/>
      <c r="AY933" s="9"/>
      <c r="AZ933" s="9"/>
      <c r="BA933" s="9"/>
      <c r="BB933" s="9"/>
      <c r="BC933" s="9"/>
      <c r="BD933" s="9"/>
    </row>
    <row r="934" ht="15.75" customHeight="1">
      <c r="A934" s="9" t="s">
        <v>478</v>
      </c>
      <c r="B934" s="9" t="s">
        <v>81</v>
      </c>
      <c r="C934" s="9"/>
      <c r="D934" s="9"/>
      <c r="E934" s="9" t="s">
        <v>82</v>
      </c>
      <c r="F934" s="9"/>
      <c r="G934" s="9"/>
      <c r="H934" s="9"/>
      <c r="I934" s="9"/>
      <c r="J934" s="9"/>
      <c r="K934" s="9"/>
      <c r="L934" s="9"/>
      <c r="M934" s="9"/>
      <c r="N934" s="9"/>
      <c r="O934" s="9"/>
      <c r="P934" s="9"/>
      <c r="Q934" s="9"/>
      <c r="R934" s="9"/>
      <c r="S934" s="9" t="s">
        <v>9045</v>
      </c>
      <c r="T934" s="9"/>
      <c r="U934" s="9" t="s">
        <v>85</v>
      </c>
      <c r="V934" s="9" t="s">
        <v>9046</v>
      </c>
      <c r="W934" s="9" t="s">
        <v>87</v>
      </c>
      <c r="X934" s="9" t="s">
        <v>9047</v>
      </c>
      <c r="Y934" s="9" t="s">
        <v>9048</v>
      </c>
      <c r="Z934" s="9" t="s">
        <v>9049</v>
      </c>
      <c r="AA934" s="9" t="s">
        <v>9050</v>
      </c>
      <c r="AB934" s="9" t="s">
        <v>9051</v>
      </c>
      <c r="AC934" s="9"/>
      <c r="AD934" s="9" t="s">
        <v>482</v>
      </c>
      <c r="AE934" s="9" t="s">
        <v>478</v>
      </c>
      <c r="AF934" s="9" t="s">
        <v>9052</v>
      </c>
      <c r="AG934" s="37"/>
      <c r="AH934" s="37"/>
      <c r="AI934" s="9" t="s">
        <v>166</v>
      </c>
      <c r="AJ934" s="9" t="s">
        <v>676</v>
      </c>
      <c r="AK934" s="9" t="s">
        <v>146</v>
      </c>
      <c r="AL934" s="9" t="s">
        <v>559</v>
      </c>
      <c r="AM934" s="9" t="s">
        <v>98</v>
      </c>
      <c r="AN934" s="9"/>
      <c r="AO934" s="9"/>
      <c r="AP934" s="9"/>
      <c r="AQ934" s="9"/>
      <c r="AR934" s="9"/>
      <c r="AS934" s="9"/>
      <c r="AT934" s="9"/>
      <c r="AU934" s="9"/>
      <c r="AV934" s="9"/>
      <c r="AW934" s="9"/>
      <c r="AX934" s="9"/>
      <c r="AY934" s="9"/>
      <c r="AZ934" s="9"/>
      <c r="BA934" s="9"/>
      <c r="BB934" s="9"/>
      <c r="BC934" s="9"/>
      <c r="BD934" s="9"/>
    </row>
    <row r="935" ht="15.75" customHeight="1">
      <c r="A935" s="9" t="s">
        <v>133</v>
      </c>
      <c r="B935" s="9" t="s">
        <v>81</v>
      </c>
      <c r="C935" s="9"/>
      <c r="D935" s="9"/>
      <c r="E935" s="9"/>
      <c r="F935" s="9"/>
      <c r="G935" s="9"/>
      <c r="H935" s="9"/>
      <c r="I935" s="9"/>
      <c r="J935" s="9"/>
      <c r="K935" s="9"/>
      <c r="L935" s="9"/>
      <c r="M935" s="9"/>
      <c r="N935" s="9"/>
      <c r="O935" s="9"/>
      <c r="P935" s="9"/>
      <c r="Q935" s="9"/>
      <c r="R935" s="9"/>
      <c r="S935" s="9" t="s">
        <v>9054</v>
      </c>
      <c r="T935" s="9"/>
      <c r="U935" s="9" t="s">
        <v>85</v>
      </c>
      <c r="V935" s="9" t="s">
        <v>9055</v>
      </c>
      <c r="W935" s="9" t="s">
        <v>87</v>
      </c>
      <c r="X935" s="9" t="s">
        <v>9056</v>
      </c>
      <c r="Y935" s="9" t="s">
        <v>187</v>
      </c>
      <c r="Z935" s="9" t="s">
        <v>9057</v>
      </c>
      <c r="AA935" s="9" t="s">
        <v>9058</v>
      </c>
      <c r="AB935" s="9" t="s">
        <v>187</v>
      </c>
      <c r="AC935" s="9" t="s">
        <v>9059</v>
      </c>
      <c r="AD935" s="9" t="s">
        <v>7672</v>
      </c>
      <c r="AE935" s="9" t="s">
        <v>133</v>
      </c>
      <c r="AF935" s="9" t="s">
        <v>9060</v>
      </c>
      <c r="AG935" s="37"/>
      <c r="AH935" s="37"/>
      <c r="AI935" s="9" t="s">
        <v>124</v>
      </c>
      <c r="AJ935" s="9" t="s">
        <v>95</v>
      </c>
      <c r="AK935" s="9" t="s">
        <v>97</v>
      </c>
      <c r="AL935" s="9" t="s">
        <v>97</v>
      </c>
      <c r="AM935" s="9" t="s">
        <v>98</v>
      </c>
      <c r="AN935" s="9"/>
      <c r="AO935" s="9"/>
      <c r="AP935" s="9"/>
      <c r="AQ935" s="9"/>
      <c r="AR935" s="9"/>
      <c r="AS935" s="9"/>
      <c r="AT935" s="9"/>
      <c r="AU935" s="9"/>
      <c r="AV935" s="9"/>
      <c r="AW935" s="9"/>
      <c r="AX935" s="9"/>
      <c r="AY935" s="9"/>
      <c r="AZ935" s="9"/>
      <c r="BA935" s="9"/>
      <c r="BB935" s="9"/>
      <c r="BC935" s="9"/>
      <c r="BD935" s="9"/>
    </row>
    <row r="936" ht="15.75" customHeight="1">
      <c r="A936" s="9" t="s">
        <v>337</v>
      </c>
      <c r="B936" s="9" t="s">
        <v>81</v>
      </c>
      <c r="C936" s="9"/>
      <c r="D936" s="9"/>
      <c r="E936" s="9" t="s">
        <v>82</v>
      </c>
      <c r="F936" s="9"/>
      <c r="G936" s="9"/>
      <c r="H936" s="9"/>
      <c r="I936" s="9"/>
      <c r="J936" s="9"/>
      <c r="K936" s="9"/>
      <c r="L936" s="9"/>
      <c r="M936" s="9"/>
      <c r="N936" s="9"/>
      <c r="O936" s="9"/>
      <c r="P936" s="9"/>
      <c r="Q936" s="9"/>
      <c r="R936" s="9"/>
      <c r="S936" s="9" t="s">
        <v>1894</v>
      </c>
      <c r="T936" s="9"/>
      <c r="U936" s="9" t="s">
        <v>85</v>
      </c>
      <c r="V936" s="9" t="s">
        <v>9062</v>
      </c>
      <c r="W936" s="9" t="s">
        <v>87</v>
      </c>
      <c r="X936" s="9" t="s">
        <v>8119</v>
      </c>
      <c r="Y936" s="9" t="s">
        <v>9063</v>
      </c>
      <c r="Z936" s="9" t="s">
        <v>1898</v>
      </c>
      <c r="AA936" s="9" t="s">
        <v>1899</v>
      </c>
      <c r="AB936" s="9"/>
      <c r="AC936" s="9"/>
      <c r="AD936" s="9" t="s">
        <v>404</v>
      </c>
      <c r="AE936" s="9" t="s">
        <v>337</v>
      </c>
      <c r="AF936" s="9" t="s">
        <v>1903</v>
      </c>
      <c r="AG936" s="37"/>
      <c r="AH936" s="37"/>
      <c r="AI936" s="9" t="s">
        <v>145</v>
      </c>
      <c r="AJ936" s="9" t="s">
        <v>108</v>
      </c>
      <c r="AK936" s="9" t="s">
        <v>95</v>
      </c>
      <c r="AL936" s="9" t="s">
        <v>167</v>
      </c>
      <c r="AM936" s="9" t="s">
        <v>98</v>
      </c>
      <c r="AN936" s="9"/>
      <c r="AO936" s="9"/>
      <c r="AP936" s="9"/>
      <c r="AQ936" s="9"/>
      <c r="AR936" s="9"/>
      <c r="AS936" s="9"/>
      <c r="AT936" s="9"/>
      <c r="AU936" s="9"/>
      <c r="AV936" s="9"/>
      <c r="AW936" s="9"/>
      <c r="AX936" s="9"/>
      <c r="AY936" s="9"/>
      <c r="AZ936" s="9"/>
      <c r="BA936" s="9"/>
      <c r="BB936" s="9"/>
      <c r="BC936" s="9"/>
      <c r="BD936" s="9"/>
    </row>
    <row r="937" ht="15.75" customHeight="1">
      <c r="A937" s="9" t="s">
        <v>99</v>
      </c>
      <c r="B937" s="9" t="s">
        <v>81</v>
      </c>
      <c r="C937" s="9"/>
      <c r="D937" s="9"/>
      <c r="E937" s="9" t="s">
        <v>82</v>
      </c>
      <c r="F937" s="9"/>
      <c r="G937" s="9"/>
      <c r="H937" s="9"/>
      <c r="I937" s="9"/>
      <c r="J937" s="9"/>
      <c r="K937" s="9"/>
      <c r="L937" s="9"/>
      <c r="M937" s="9"/>
      <c r="N937" s="9"/>
      <c r="O937" s="9"/>
      <c r="P937" s="9"/>
      <c r="Q937" s="9"/>
      <c r="R937" s="9"/>
      <c r="S937" s="9" t="s">
        <v>4114</v>
      </c>
      <c r="T937" s="9"/>
      <c r="U937" s="9" t="s">
        <v>85</v>
      </c>
      <c r="V937" s="9" t="s">
        <v>9066</v>
      </c>
      <c r="W937" s="9" t="s">
        <v>87</v>
      </c>
      <c r="X937" s="9" t="s">
        <v>4117</v>
      </c>
      <c r="Y937" s="9" t="s">
        <v>9067</v>
      </c>
      <c r="Z937" s="9" t="s">
        <v>9068</v>
      </c>
      <c r="AA937" s="9" t="s">
        <v>9069</v>
      </c>
      <c r="AB937" s="9"/>
      <c r="AC937" s="9"/>
      <c r="AD937" s="9" t="s">
        <v>3073</v>
      </c>
      <c r="AE937" s="9" t="s">
        <v>99</v>
      </c>
      <c r="AF937" s="9" t="s">
        <v>3074</v>
      </c>
      <c r="AG937" s="37"/>
      <c r="AH937" s="37"/>
      <c r="AI937" s="9" t="s">
        <v>94</v>
      </c>
      <c r="AJ937" s="9" t="s">
        <v>97</v>
      </c>
      <c r="AK937" s="9" t="s">
        <v>97</v>
      </c>
      <c r="AL937" s="9" t="s">
        <v>97</v>
      </c>
      <c r="AM937" s="9" t="s">
        <v>98</v>
      </c>
      <c r="AN937" s="9"/>
      <c r="AO937" s="9"/>
      <c r="AP937" s="9"/>
      <c r="AQ937" s="9"/>
      <c r="AR937" s="9"/>
      <c r="AS937" s="9"/>
      <c r="AT937" s="9"/>
      <c r="AU937" s="9"/>
      <c r="AV937" s="9"/>
      <c r="AW937" s="9"/>
      <c r="AX937" s="9"/>
      <c r="AY937" s="9"/>
      <c r="AZ937" s="9"/>
      <c r="BA937" s="9"/>
      <c r="BB937" s="9"/>
      <c r="BC937" s="9"/>
      <c r="BD937" s="9"/>
    </row>
    <row r="938" ht="15.75" customHeight="1">
      <c r="A938" s="9" t="s">
        <v>632</v>
      </c>
      <c r="B938" s="9" t="s">
        <v>81</v>
      </c>
      <c r="C938" s="9"/>
      <c r="D938" s="9"/>
      <c r="E938" s="9" t="s">
        <v>82</v>
      </c>
      <c r="F938" s="9"/>
      <c r="G938" s="9"/>
      <c r="H938" s="9"/>
      <c r="I938" s="9"/>
      <c r="J938" s="9"/>
      <c r="K938" s="9"/>
      <c r="L938" s="9"/>
      <c r="M938" s="9"/>
      <c r="N938" s="9"/>
      <c r="O938" s="9"/>
      <c r="P938" s="9"/>
      <c r="Q938" s="9"/>
      <c r="R938" s="9"/>
      <c r="S938" s="9" t="s">
        <v>9070</v>
      </c>
      <c r="T938" s="9"/>
      <c r="U938" s="9" t="s">
        <v>85</v>
      </c>
      <c r="V938" s="9" t="s">
        <v>9071</v>
      </c>
      <c r="W938" s="9" t="s">
        <v>87</v>
      </c>
      <c r="X938" s="9" t="s">
        <v>9072</v>
      </c>
      <c r="Y938" s="9" t="s">
        <v>9073</v>
      </c>
      <c r="Z938" s="9" t="s">
        <v>9075</v>
      </c>
      <c r="AA938" s="9" t="s">
        <v>9076</v>
      </c>
      <c r="AB938" s="9"/>
      <c r="AC938" s="9"/>
      <c r="AD938" s="9" t="s">
        <v>1359</v>
      </c>
      <c r="AE938" s="9" t="s">
        <v>632</v>
      </c>
      <c r="AF938" s="9" t="s">
        <v>640</v>
      </c>
      <c r="AG938" s="37"/>
      <c r="AH938" s="37"/>
      <c r="AI938" s="9" t="s">
        <v>317</v>
      </c>
      <c r="AJ938" s="9" t="s">
        <v>94</v>
      </c>
      <c r="AK938" s="9" t="s">
        <v>109</v>
      </c>
      <c r="AL938" s="9" t="s">
        <v>97</v>
      </c>
      <c r="AM938" s="9" t="s">
        <v>98</v>
      </c>
      <c r="AN938" s="9"/>
      <c r="AO938" s="9"/>
      <c r="AP938" s="9"/>
      <c r="AQ938" s="9"/>
      <c r="AR938" s="9"/>
      <c r="AS938" s="9"/>
      <c r="AT938" s="9"/>
      <c r="AU938" s="9"/>
      <c r="AV938" s="9"/>
      <c r="AW938" s="9"/>
      <c r="AX938" s="9"/>
      <c r="AY938" s="9"/>
      <c r="AZ938" s="9"/>
      <c r="BA938" s="9"/>
      <c r="BB938" s="9"/>
      <c r="BC938" s="9"/>
      <c r="BD938" s="9"/>
    </row>
    <row r="939" ht="15.75" customHeight="1">
      <c r="A939" s="9" t="s">
        <v>252</v>
      </c>
      <c r="B939" s="9" t="s">
        <v>81</v>
      </c>
      <c r="C939" s="9"/>
      <c r="D939" s="9"/>
      <c r="E939" s="9"/>
      <c r="F939" s="9"/>
      <c r="G939" s="9"/>
      <c r="H939" s="9"/>
      <c r="I939" s="9"/>
      <c r="J939" s="9"/>
      <c r="K939" s="9"/>
      <c r="L939" s="9"/>
      <c r="M939" s="9"/>
      <c r="N939" s="9"/>
      <c r="O939" s="9"/>
      <c r="P939" s="9"/>
      <c r="Q939" s="9"/>
      <c r="R939" s="9" t="s">
        <v>147</v>
      </c>
      <c r="S939" s="9" t="s">
        <v>597</v>
      </c>
      <c r="T939" s="9"/>
      <c r="U939" s="9" t="s">
        <v>85</v>
      </c>
      <c r="V939" s="9" t="s">
        <v>9079</v>
      </c>
      <c r="W939" s="9" t="s">
        <v>87</v>
      </c>
      <c r="X939" s="9" t="s">
        <v>599</v>
      </c>
      <c r="Y939" s="9" t="s">
        <v>9080</v>
      </c>
      <c r="Z939" s="9" t="s">
        <v>600</v>
      </c>
      <c r="AA939" s="9" t="s">
        <v>601</v>
      </c>
      <c r="AB939" s="9"/>
      <c r="AC939" s="9"/>
      <c r="AD939" s="9" t="s">
        <v>602</v>
      </c>
      <c r="AE939" s="9" t="s">
        <v>252</v>
      </c>
      <c r="AF939" s="9" t="s">
        <v>603</v>
      </c>
      <c r="AG939" s="37"/>
      <c r="AH939" s="37"/>
      <c r="AI939" s="9" t="s">
        <v>124</v>
      </c>
      <c r="AJ939" s="9" t="s">
        <v>396</v>
      </c>
      <c r="AK939" s="9" t="s">
        <v>604</v>
      </c>
      <c r="AL939" s="9" t="s">
        <v>559</v>
      </c>
      <c r="AM939" s="9" t="s">
        <v>98</v>
      </c>
      <c r="AN939" s="9"/>
      <c r="AO939" s="9"/>
      <c r="AP939" s="9"/>
      <c r="AQ939" s="9"/>
      <c r="AR939" s="9"/>
      <c r="AS939" s="9"/>
      <c r="AT939" s="9"/>
      <c r="AU939" s="9"/>
      <c r="AV939" s="9"/>
      <c r="AW939" s="9"/>
      <c r="AX939" s="9"/>
      <c r="AY939" s="9"/>
      <c r="AZ939" s="9"/>
      <c r="BA939" s="9"/>
      <c r="BB939" s="9"/>
      <c r="BC939" s="9"/>
      <c r="BD939" s="9"/>
    </row>
    <row r="940" ht="15.75" customHeight="1">
      <c r="A940" s="9" t="s">
        <v>1131</v>
      </c>
      <c r="B940" s="9" t="s">
        <v>81</v>
      </c>
      <c r="C940" s="9"/>
      <c r="D940" s="9"/>
      <c r="E940" s="9" t="s">
        <v>82</v>
      </c>
      <c r="F940" s="9"/>
      <c r="G940" s="9"/>
      <c r="H940" s="9"/>
      <c r="I940" s="9"/>
      <c r="J940" s="9"/>
      <c r="K940" s="9"/>
      <c r="L940" s="9"/>
      <c r="M940" s="9"/>
      <c r="N940" s="9"/>
      <c r="O940" s="9"/>
      <c r="P940" s="9"/>
      <c r="Q940" s="9"/>
      <c r="R940" s="9"/>
      <c r="S940" s="9" t="s">
        <v>9081</v>
      </c>
      <c r="T940" s="9"/>
      <c r="U940" s="9" t="s">
        <v>85</v>
      </c>
      <c r="V940" s="9" t="s">
        <v>9082</v>
      </c>
      <c r="W940" s="9" t="s">
        <v>87</v>
      </c>
      <c r="X940" s="9" t="s">
        <v>9083</v>
      </c>
      <c r="Y940" s="9" t="s">
        <v>9085</v>
      </c>
      <c r="Z940" s="9" t="s">
        <v>9086</v>
      </c>
      <c r="AA940" s="9" t="s">
        <v>6846</v>
      </c>
      <c r="AB940" s="9" t="s">
        <v>9087</v>
      </c>
      <c r="AC940" s="9"/>
      <c r="AD940" s="9" t="s">
        <v>2729</v>
      </c>
      <c r="AE940" s="9" t="s">
        <v>1131</v>
      </c>
      <c r="AF940" s="9" t="s">
        <v>2730</v>
      </c>
      <c r="AG940" s="37"/>
      <c r="AH940" s="37"/>
      <c r="AI940" s="9"/>
      <c r="AJ940" s="9"/>
      <c r="AK940" s="9"/>
      <c r="AL940" s="9" t="s">
        <v>97</v>
      </c>
      <c r="AM940" s="9" t="s">
        <v>98</v>
      </c>
      <c r="AN940" s="9"/>
      <c r="AO940" s="9"/>
      <c r="AP940" s="9"/>
      <c r="AQ940" s="9"/>
      <c r="AR940" s="9"/>
      <c r="AS940" s="9"/>
      <c r="AT940" s="9"/>
      <c r="AU940" s="9"/>
      <c r="AV940" s="9"/>
      <c r="AW940" s="9"/>
      <c r="AX940" s="9"/>
      <c r="AY940" s="9"/>
      <c r="AZ940" s="9"/>
      <c r="BA940" s="9"/>
      <c r="BB940" s="9"/>
      <c r="BC940" s="9"/>
      <c r="BD940" s="9"/>
    </row>
    <row r="941" ht="15.75" customHeight="1">
      <c r="A941" s="9" t="s">
        <v>3992</v>
      </c>
      <c r="B941" s="9" t="s">
        <v>81</v>
      </c>
      <c r="C941" s="9"/>
      <c r="D941" s="9"/>
      <c r="E941" s="9" t="s">
        <v>82</v>
      </c>
      <c r="F941" s="9"/>
      <c r="G941" s="9"/>
      <c r="H941" s="9"/>
      <c r="I941" s="9"/>
      <c r="J941" s="9"/>
      <c r="K941" s="9"/>
      <c r="L941" s="9"/>
      <c r="M941" s="9"/>
      <c r="N941" s="9"/>
      <c r="O941" s="9"/>
      <c r="P941" s="9"/>
      <c r="Q941" s="9"/>
      <c r="R941" s="9"/>
      <c r="S941" s="9" t="s">
        <v>9088</v>
      </c>
      <c r="T941" s="9"/>
      <c r="U941" s="9" t="s">
        <v>85</v>
      </c>
      <c r="V941" s="9" t="s">
        <v>9089</v>
      </c>
      <c r="W941" s="9" t="s">
        <v>87</v>
      </c>
      <c r="X941" s="9" t="s">
        <v>9090</v>
      </c>
      <c r="Y941" s="9" t="s">
        <v>9091</v>
      </c>
      <c r="Z941" s="9" t="s">
        <v>9092</v>
      </c>
      <c r="AA941" s="9" t="s">
        <v>9093</v>
      </c>
      <c r="AB941" s="9"/>
      <c r="AC941" s="9"/>
      <c r="AD941" s="9" t="s">
        <v>4461</v>
      </c>
      <c r="AE941" s="9" t="s">
        <v>3992</v>
      </c>
      <c r="AF941" s="9" t="s">
        <v>4462</v>
      </c>
      <c r="AG941" s="37"/>
      <c r="AH941" s="37"/>
      <c r="AI941" s="9" t="s">
        <v>145</v>
      </c>
      <c r="AJ941" s="9" t="s">
        <v>317</v>
      </c>
      <c r="AK941" s="9" t="s">
        <v>146</v>
      </c>
      <c r="AL941" s="9" t="s">
        <v>97</v>
      </c>
      <c r="AM941" s="9" t="s">
        <v>98</v>
      </c>
      <c r="AN941" s="9"/>
      <c r="AO941" s="9"/>
      <c r="AP941" s="9"/>
      <c r="AQ941" s="9"/>
      <c r="AR941" s="9"/>
      <c r="AS941" s="9"/>
      <c r="AT941" s="9"/>
      <c r="AU941" s="9"/>
      <c r="AV941" s="9"/>
      <c r="AW941" s="9"/>
      <c r="AX941" s="9"/>
      <c r="AY941" s="9"/>
      <c r="AZ941" s="9"/>
      <c r="BA941" s="9"/>
      <c r="BB941" s="9"/>
      <c r="BC941" s="9"/>
      <c r="BD941" s="9"/>
    </row>
    <row r="942" ht="15.75" customHeight="1">
      <c r="A942" s="9" t="s">
        <v>133</v>
      </c>
      <c r="B942" s="9" t="s">
        <v>81</v>
      </c>
      <c r="C942" s="9"/>
      <c r="D942" s="9" t="s">
        <v>207</v>
      </c>
      <c r="E942" s="9" t="s">
        <v>82</v>
      </c>
      <c r="F942" s="9" t="s">
        <v>169</v>
      </c>
      <c r="G942" s="9"/>
      <c r="H942" s="9"/>
      <c r="I942" s="9"/>
      <c r="J942" s="9"/>
      <c r="K942" s="9"/>
      <c r="L942" s="9"/>
      <c r="M942" s="9"/>
      <c r="N942" s="9"/>
      <c r="O942" s="9"/>
      <c r="P942" s="9"/>
      <c r="Q942" s="9"/>
      <c r="R942" s="9"/>
      <c r="S942" s="9" t="s">
        <v>9095</v>
      </c>
      <c r="T942" s="9"/>
      <c r="U942" s="9" t="s">
        <v>85</v>
      </c>
      <c r="V942" s="9" t="s">
        <v>9096</v>
      </c>
      <c r="W942" s="9" t="s">
        <v>87</v>
      </c>
      <c r="X942" s="9" t="s">
        <v>9097</v>
      </c>
      <c r="Y942" s="9" t="s">
        <v>9098</v>
      </c>
      <c r="Z942" s="9" t="s">
        <v>9099</v>
      </c>
      <c r="AA942" s="9" t="s">
        <v>9100</v>
      </c>
      <c r="AB942" s="9"/>
      <c r="AC942" s="9"/>
      <c r="AD942" s="9" t="s">
        <v>249</v>
      </c>
      <c r="AE942" s="9" t="s">
        <v>133</v>
      </c>
      <c r="AF942" s="9" t="s">
        <v>8406</v>
      </c>
      <c r="AG942" s="37"/>
      <c r="AH942" s="37"/>
      <c r="AI942" s="9" t="s">
        <v>94</v>
      </c>
      <c r="AJ942" s="9" t="s">
        <v>196</v>
      </c>
      <c r="AK942" s="9" t="s">
        <v>96</v>
      </c>
      <c r="AL942" s="9" t="s">
        <v>229</v>
      </c>
      <c r="AM942" s="9" t="s">
        <v>98</v>
      </c>
      <c r="AN942" s="9"/>
      <c r="AO942" s="9"/>
      <c r="AP942" s="9"/>
      <c r="AQ942" s="9"/>
      <c r="AR942" s="9"/>
      <c r="AS942" s="9"/>
      <c r="AT942" s="9"/>
      <c r="AU942" s="9"/>
      <c r="AV942" s="9"/>
      <c r="AW942" s="9"/>
      <c r="AX942" s="9"/>
      <c r="AY942" s="9"/>
      <c r="AZ942" s="9"/>
      <c r="BA942" s="9"/>
      <c r="BB942" s="9"/>
      <c r="BC942" s="9"/>
      <c r="BD942" s="9"/>
    </row>
    <row r="943" ht="15.75" customHeight="1">
      <c r="A943" s="9" t="s">
        <v>1058</v>
      </c>
      <c r="B943" s="9" t="s">
        <v>81</v>
      </c>
      <c r="C943" s="9"/>
      <c r="D943" s="9"/>
      <c r="E943" s="9" t="s">
        <v>82</v>
      </c>
      <c r="F943" s="9"/>
      <c r="G943" s="9"/>
      <c r="H943" s="9"/>
      <c r="I943" s="9"/>
      <c r="J943" s="9"/>
      <c r="K943" s="9"/>
      <c r="L943" s="9"/>
      <c r="M943" s="9"/>
      <c r="N943" s="9"/>
      <c r="O943" s="9"/>
      <c r="P943" s="9"/>
      <c r="Q943" s="9"/>
      <c r="R943" s="9"/>
      <c r="S943" s="9" t="s">
        <v>8215</v>
      </c>
      <c r="T943" s="9"/>
      <c r="U943" s="9" t="s">
        <v>115</v>
      </c>
      <c r="V943" s="9" t="s">
        <v>9102</v>
      </c>
      <c r="W943" s="9" t="s">
        <v>87</v>
      </c>
      <c r="X943" s="9" t="s">
        <v>9103</v>
      </c>
      <c r="Y943" s="9" t="s">
        <v>9104</v>
      </c>
      <c r="Z943" s="9" t="s">
        <v>9105</v>
      </c>
      <c r="AA943" s="9" t="s">
        <v>9106</v>
      </c>
      <c r="AB943" s="9"/>
      <c r="AC943" s="9"/>
      <c r="AD943" s="9" t="s">
        <v>1067</v>
      </c>
      <c r="AE943" s="9" t="s">
        <v>1058</v>
      </c>
      <c r="AF943" s="9" t="s">
        <v>1997</v>
      </c>
      <c r="AG943" s="37"/>
      <c r="AH943" s="37"/>
      <c r="AI943" s="9" t="s">
        <v>125</v>
      </c>
      <c r="AJ943" s="9" t="s">
        <v>317</v>
      </c>
      <c r="AK943" s="9" t="s">
        <v>146</v>
      </c>
      <c r="AL943" s="9" t="s">
        <v>559</v>
      </c>
      <c r="AM943" s="9" t="s">
        <v>98</v>
      </c>
      <c r="AN943" s="9"/>
      <c r="AO943" s="9"/>
      <c r="AP943" s="9"/>
      <c r="AQ943" s="9"/>
      <c r="AR943" s="9"/>
      <c r="AS943" s="9"/>
      <c r="AT943" s="9"/>
      <c r="AU943" s="9"/>
      <c r="AV943" s="9"/>
      <c r="AW943" s="9"/>
      <c r="AX943" s="9"/>
      <c r="AY943" s="9"/>
      <c r="AZ943" s="9"/>
      <c r="BA943" s="9"/>
      <c r="BB943" s="9"/>
      <c r="BC943" s="9"/>
      <c r="BD943" s="9"/>
    </row>
    <row r="944" ht="15.75" customHeight="1">
      <c r="A944" s="9" t="s">
        <v>694</v>
      </c>
      <c r="B944" s="9" t="s">
        <v>81</v>
      </c>
      <c r="C944" s="9"/>
      <c r="D944" s="9"/>
      <c r="E944" s="9" t="s">
        <v>82</v>
      </c>
      <c r="F944" s="9"/>
      <c r="G944" s="9"/>
      <c r="H944" s="9"/>
      <c r="I944" s="9"/>
      <c r="J944" s="9"/>
      <c r="K944" s="9"/>
      <c r="L944" s="9"/>
      <c r="M944" s="9"/>
      <c r="N944" s="9"/>
      <c r="O944" s="9"/>
      <c r="P944" s="9"/>
      <c r="Q944" s="9"/>
      <c r="R944" s="9"/>
      <c r="S944" s="9" t="s">
        <v>1088</v>
      </c>
      <c r="T944" s="9"/>
      <c r="U944" s="9" t="s">
        <v>85</v>
      </c>
      <c r="V944" s="9" t="s">
        <v>9107</v>
      </c>
      <c r="W944" s="9" t="s">
        <v>87</v>
      </c>
      <c r="X944" s="9" t="s">
        <v>1090</v>
      </c>
      <c r="Y944" s="9" t="s">
        <v>9108</v>
      </c>
      <c r="Z944" s="9" t="s">
        <v>1092</v>
      </c>
      <c r="AA944" s="9" t="s">
        <v>1093</v>
      </c>
      <c r="AB944" s="9" t="s">
        <v>187</v>
      </c>
      <c r="AC944" s="9" t="s">
        <v>1094</v>
      </c>
      <c r="AD944" s="9" t="s">
        <v>1095</v>
      </c>
      <c r="AE944" s="9" t="s">
        <v>694</v>
      </c>
      <c r="AF944" s="9" t="s">
        <v>1096</v>
      </c>
      <c r="AG944" s="37"/>
      <c r="AH944" s="37"/>
      <c r="AI944" s="9" t="s">
        <v>94</v>
      </c>
      <c r="AJ944" s="9" t="s">
        <v>97</v>
      </c>
      <c r="AK944" s="9" t="s">
        <v>197</v>
      </c>
      <c r="AL944" s="9" t="s">
        <v>97</v>
      </c>
      <c r="AM944" s="9" t="s">
        <v>98</v>
      </c>
      <c r="AN944" s="9"/>
      <c r="AO944" s="9"/>
      <c r="AP944" s="9"/>
      <c r="AQ944" s="9"/>
      <c r="AR944" s="9"/>
      <c r="AS944" s="9"/>
      <c r="AT944" s="9"/>
      <c r="AU944" s="9"/>
      <c r="AV944" s="9"/>
      <c r="AW944" s="9"/>
      <c r="AX944" s="9"/>
      <c r="AY944" s="9"/>
      <c r="AZ944" s="9"/>
      <c r="BA944" s="9"/>
      <c r="BB944" s="9"/>
      <c r="BC944" s="9"/>
      <c r="BD944" s="9"/>
    </row>
    <row r="945" ht="15.75" customHeight="1">
      <c r="A945" s="9" t="s">
        <v>280</v>
      </c>
      <c r="B945" s="9" t="s">
        <v>81</v>
      </c>
      <c r="C945" s="9"/>
      <c r="D945" s="9"/>
      <c r="E945" s="9"/>
      <c r="F945" s="9"/>
      <c r="G945" s="9"/>
      <c r="H945" s="9"/>
      <c r="I945" s="9"/>
      <c r="J945" s="9"/>
      <c r="K945" s="9"/>
      <c r="L945" s="9"/>
      <c r="M945" s="9"/>
      <c r="N945" s="9"/>
      <c r="O945" s="9"/>
      <c r="P945" s="9"/>
      <c r="Q945" s="9"/>
      <c r="R945" s="9" t="s">
        <v>147</v>
      </c>
      <c r="S945" s="9" t="s">
        <v>8907</v>
      </c>
      <c r="T945" s="9"/>
      <c r="U945" s="9" t="s">
        <v>115</v>
      </c>
      <c r="V945" s="9" t="s">
        <v>9109</v>
      </c>
      <c r="W945" s="9" t="s">
        <v>87</v>
      </c>
      <c r="X945" s="9" t="s">
        <v>8909</v>
      </c>
      <c r="Y945" s="9"/>
      <c r="Z945" s="9" t="s">
        <v>8911</v>
      </c>
      <c r="AA945" s="9" t="s">
        <v>8912</v>
      </c>
      <c r="AB945" s="9"/>
      <c r="AC945" s="9"/>
      <c r="AD945" s="9" t="s">
        <v>354</v>
      </c>
      <c r="AE945" s="9" t="s">
        <v>280</v>
      </c>
      <c r="AF945" s="9" t="s">
        <v>395</v>
      </c>
      <c r="AG945" s="37"/>
      <c r="AH945" s="37"/>
      <c r="AI945" s="9" t="s">
        <v>686</v>
      </c>
      <c r="AJ945" s="9" t="s">
        <v>165</v>
      </c>
      <c r="AK945" s="9" t="s">
        <v>97</v>
      </c>
      <c r="AL945" s="9" t="s">
        <v>167</v>
      </c>
      <c r="AM945" s="9" t="s">
        <v>98</v>
      </c>
      <c r="AN945" s="9"/>
      <c r="AO945" s="9"/>
      <c r="AP945" s="9"/>
      <c r="AQ945" s="9"/>
      <c r="AR945" s="9"/>
      <c r="AS945" s="9"/>
      <c r="AT945" s="9"/>
      <c r="AU945" s="9"/>
      <c r="AV945" s="9"/>
      <c r="AW945" s="9"/>
      <c r="AX945" s="9"/>
      <c r="AY945" s="9"/>
      <c r="AZ945" s="9"/>
      <c r="BA945" s="9"/>
      <c r="BB945" s="9"/>
      <c r="BC945" s="9"/>
      <c r="BD945" s="9"/>
    </row>
    <row r="946" ht="15.75" customHeight="1">
      <c r="A946" s="9" t="s">
        <v>1058</v>
      </c>
      <c r="B946" s="9" t="s">
        <v>81</v>
      </c>
      <c r="C946" s="9"/>
      <c r="D946" s="9"/>
      <c r="E946" s="9" t="s">
        <v>82</v>
      </c>
      <c r="F946" s="9"/>
      <c r="G946" s="9"/>
      <c r="H946" s="9"/>
      <c r="I946" s="9"/>
      <c r="J946" s="9"/>
      <c r="K946" s="9"/>
      <c r="L946" s="9"/>
      <c r="M946" s="9"/>
      <c r="N946" s="9"/>
      <c r="O946" s="9"/>
      <c r="P946" s="9"/>
      <c r="Q946" s="9"/>
      <c r="R946" s="9"/>
      <c r="S946" s="9" t="s">
        <v>4069</v>
      </c>
      <c r="T946" s="9"/>
      <c r="U946" s="9" t="s">
        <v>115</v>
      </c>
      <c r="V946" s="9" t="s">
        <v>9110</v>
      </c>
      <c r="W946" s="9" t="s">
        <v>87</v>
      </c>
      <c r="X946" s="9" t="s">
        <v>4071</v>
      </c>
      <c r="Y946" s="9" t="s">
        <v>9111</v>
      </c>
      <c r="Z946" s="9" t="s">
        <v>4072</v>
      </c>
      <c r="AA946" s="9" t="s">
        <v>4073</v>
      </c>
      <c r="AB946" s="9"/>
      <c r="AC946" s="9"/>
      <c r="AD946" s="9" t="s">
        <v>1067</v>
      </c>
      <c r="AE946" s="9" t="s">
        <v>1058</v>
      </c>
      <c r="AF946" s="9" t="s">
        <v>1997</v>
      </c>
      <c r="AG946" s="37"/>
      <c r="AH946" s="37"/>
      <c r="AI946" s="9" t="s">
        <v>124</v>
      </c>
      <c r="AJ946" s="9" t="s">
        <v>396</v>
      </c>
      <c r="AK946" s="9" t="s">
        <v>251</v>
      </c>
      <c r="AL946" s="9" t="s">
        <v>559</v>
      </c>
      <c r="AM946" s="9" t="s">
        <v>98</v>
      </c>
      <c r="AN946" s="9"/>
      <c r="AO946" s="9"/>
      <c r="AP946" s="9"/>
      <c r="AQ946" s="9"/>
      <c r="AR946" s="9"/>
      <c r="AS946" s="9"/>
      <c r="AT946" s="9"/>
      <c r="AU946" s="9"/>
      <c r="AV946" s="9"/>
      <c r="AW946" s="9"/>
      <c r="AX946" s="9"/>
      <c r="AY946" s="9"/>
      <c r="AZ946" s="9"/>
      <c r="BA946" s="9"/>
      <c r="BB946" s="9"/>
      <c r="BC946" s="9"/>
      <c r="BD946" s="9"/>
    </row>
    <row r="947" ht="15.75" customHeight="1">
      <c r="A947" s="9" t="s">
        <v>3992</v>
      </c>
      <c r="B947" s="9" t="s">
        <v>81</v>
      </c>
      <c r="C947" s="9"/>
      <c r="D947" s="9"/>
      <c r="E947" s="9" t="s">
        <v>82</v>
      </c>
      <c r="F947" s="9"/>
      <c r="G947" s="9"/>
      <c r="H947" s="9"/>
      <c r="I947" s="9"/>
      <c r="J947" s="9"/>
      <c r="K947" s="9"/>
      <c r="L947" s="9"/>
      <c r="M947" s="9"/>
      <c r="N947" s="9"/>
      <c r="O947" s="9"/>
      <c r="P947" s="9"/>
      <c r="Q947" s="9"/>
      <c r="R947" s="9"/>
      <c r="S947" s="9" t="s">
        <v>9088</v>
      </c>
      <c r="T947" s="9"/>
      <c r="U947" s="9" t="s">
        <v>85</v>
      </c>
      <c r="V947" s="9" t="s">
        <v>9113</v>
      </c>
      <c r="W947" s="9" t="s">
        <v>87</v>
      </c>
      <c r="X947" s="9" t="s">
        <v>9090</v>
      </c>
      <c r="Y947" s="9" t="s">
        <v>9114</v>
      </c>
      <c r="Z947" s="9" t="s">
        <v>9092</v>
      </c>
      <c r="AA947" s="9" t="s">
        <v>9093</v>
      </c>
      <c r="AB947" s="9"/>
      <c r="AC947" s="9"/>
      <c r="AD947" s="9" t="s">
        <v>4461</v>
      </c>
      <c r="AE947" s="9" t="s">
        <v>3992</v>
      </c>
      <c r="AF947" s="9" t="s">
        <v>4462</v>
      </c>
      <c r="AG947" s="37"/>
      <c r="AH947" s="37"/>
      <c r="AI947" s="9" t="s">
        <v>145</v>
      </c>
      <c r="AJ947" s="9" t="s">
        <v>317</v>
      </c>
      <c r="AK947" s="9" t="s">
        <v>146</v>
      </c>
      <c r="AL947" s="9" t="s">
        <v>97</v>
      </c>
      <c r="AM947" s="9" t="s">
        <v>98</v>
      </c>
      <c r="AN947" s="9"/>
      <c r="AO947" s="9"/>
      <c r="AP947" s="9"/>
      <c r="AQ947" s="9"/>
      <c r="AR947" s="9"/>
      <c r="AS947" s="9"/>
      <c r="AT947" s="9"/>
      <c r="AU947" s="9"/>
      <c r="AV947" s="9"/>
      <c r="AW947" s="9"/>
      <c r="AX947" s="9"/>
      <c r="AY947" s="9"/>
      <c r="AZ947" s="9"/>
      <c r="BA947" s="9"/>
      <c r="BB947" s="9"/>
      <c r="BC947" s="9"/>
      <c r="BD947" s="9"/>
    </row>
    <row r="948" ht="15.75" customHeight="1">
      <c r="A948" s="9" t="s">
        <v>512</v>
      </c>
      <c r="B948" s="9" t="s">
        <v>81</v>
      </c>
      <c r="C948" s="9"/>
      <c r="D948" s="9"/>
      <c r="E948" s="9" t="s">
        <v>82</v>
      </c>
      <c r="F948" s="9"/>
      <c r="G948" s="9"/>
      <c r="H948" s="9"/>
      <c r="I948" s="9"/>
      <c r="J948" s="9"/>
      <c r="K948" s="9"/>
      <c r="L948" s="9"/>
      <c r="M948" s="9"/>
      <c r="N948" s="9"/>
      <c r="O948" s="9"/>
      <c r="P948" s="9"/>
      <c r="Q948" s="9"/>
      <c r="R948" s="9"/>
      <c r="S948" s="9" t="s">
        <v>9115</v>
      </c>
      <c r="T948" s="9"/>
      <c r="U948" s="9" t="s">
        <v>85</v>
      </c>
      <c r="V948" s="9" t="s">
        <v>9117</v>
      </c>
      <c r="W948" s="9" t="s">
        <v>87</v>
      </c>
      <c r="X948" s="9" t="s">
        <v>9118</v>
      </c>
      <c r="Y948" s="9" t="s">
        <v>9119</v>
      </c>
      <c r="Z948" s="9" t="s">
        <v>9120</v>
      </c>
      <c r="AA948" s="9" t="s">
        <v>9121</v>
      </c>
      <c r="AB948" s="9" t="s">
        <v>9122</v>
      </c>
      <c r="AC948" s="9"/>
      <c r="AD948" s="9" t="s">
        <v>1436</v>
      </c>
      <c r="AE948" s="9" t="s">
        <v>512</v>
      </c>
      <c r="AF948" s="9" t="s">
        <v>9123</v>
      </c>
      <c r="AG948" s="37"/>
      <c r="AH948" s="37"/>
      <c r="AI948" s="9" t="s">
        <v>145</v>
      </c>
      <c r="AJ948" s="9" t="s">
        <v>676</v>
      </c>
      <c r="AK948" s="9" t="s">
        <v>541</v>
      </c>
      <c r="AL948" s="9" t="s">
        <v>167</v>
      </c>
      <c r="AM948" s="9" t="s">
        <v>98</v>
      </c>
      <c r="AN948" s="9"/>
      <c r="AO948" s="9"/>
      <c r="AP948" s="9"/>
      <c r="AQ948" s="9"/>
      <c r="AR948" s="9"/>
      <c r="AS948" s="9"/>
      <c r="AT948" s="9"/>
      <c r="AU948" s="9"/>
      <c r="AV948" s="9"/>
      <c r="AW948" s="9"/>
      <c r="AX948" s="9"/>
      <c r="AY948" s="9"/>
      <c r="AZ948" s="9"/>
      <c r="BA948" s="9"/>
      <c r="BB948" s="9"/>
      <c r="BC948" s="9"/>
      <c r="BD948" s="9"/>
    </row>
    <row r="949" ht="15.75" customHeight="1">
      <c r="A949" s="9" t="s">
        <v>512</v>
      </c>
      <c r="B949" s="9" t="s">
        <v>81</v>
      </c>
      <c r="C949" s="9"/>
      <c r="D949" s="9"/>
      <c r="E949" s="9" t="s">
        <v>82</v>
      </c>
      <c r="F949" s="9"/>
      <c r="G949" s="9"/>
      <c r="H949" s="9"/>
      <c r="I949" s="9"/>
      <c r="J949" s="9"/>
      <c r="K949" s="9"/>
      <c r="L949" s="9"/>
      <c r="M949" s="9"/>
      <c r="N949" s="9"/>
      <c r="O949" s="9"/>
      <c r="P949" s="9"/>
      <c r="Q949" s="9"/>
      <c r="R949" s="9"/>
      <c r="S949" s="9" t="s">
        <v>1342</v>
      </c>
      <c r="T949" s="9"/>
      <c r="U949" s="9" t="s">
        <v>115</v>
      </c>
      <c r="V949" s="9" t="s">
        <v>9124</v>
      </c>
      <c r="W949" s="9" t="s">
        <v>87</v>
      </c>
      <c r="X949" s="9" t="s">
        <v>1344</v>
      </c>
      <c r="Y949" s="9" t="s">
        <v>9125</v>
      </c>
      <c r="Z949" s="9" t="s">
        <v>1346</v>
      </c>
      <c r="AA949" s="9" t="s">
        <v>1347</v>
      </c>
      <c r="AB949" s="9"/>
      <c r="AC949" s="9"/>
      <c r="AD949" s="9" t="s">
        <v>1348</v>
      </c>
      <c r="AE949" s="9" t="s">
        <v>512</v>
      </c>
      <c r="AF949" s="9" t="s">
        <v>1349</v>
      </c>
      <c r="AG949" s="37"/>
      <c r="AH949" s="37"/>
      <c r="AI949" s="9" t="s">
        <v>1350</v>
      </c>
      <c r="AJ949" s="9" t="s">
        <v>145</v>
      </c>
      <c r="AK949" s="9" t="s">
        <v>126</v>
      </c>
      <c r="AL949" s="9" t="s">
        <v>229</v>
      </c>
      <c r="AM949" s="9" t="s">
        <v>98</v>
      </c>
      <c r="AN949" s="9"/>
      <c r="AO949" s="9"/>
      <c r="AP949" s="9"/>
      <c r="AQ949" s="9"/>
      <c r="AR949" s="9"/>
      <c r="AS949" s="9"/>
      <c r="AT949" s="9"/>
      <c r="AU949" s="9"/>
      <c r="AV949" s="9"/>
      <c r="AW949" s="9"/>
      <c r="AX949" s="9"/>
      <c r="AY949" s="9"/>
      <c r="AZ949" s="9"/>
      <c r="BA949" s="9"/>
      <c r="BB949" s="9"/>
      <c r="BC949" s="9"/>
      <c r="BD949" s="9"/>
    </row>
    <row r="950" ht="15.75" customHeight="1">
      <c r="A950" s="9" t="s">
        <v>156</v>
      </c>
      <c r="B950" s="9" t="s">
        <v>81</v>
      </c>
      <c r="C950" s="9"/>
      <c r="D950" s="9"/>
      <c r="E950" s="9" t="s">
        <v>82</v>
      </c>
      <c r="F950" s="9"/>
      <c r="G950" s="9"/>
      <c r="H950" s="9"/>
      <c r="I950" s="9"/>
      <c r="J950" s="9"/>
      <c r="K950" s="9"/>
      <c r="L950" s="9"/>
      <c r="M950" s="9"/>
      <c r="N950" s="9"/>
      <c r="O950" s="9"/>
      <c r="P950" s="9"/>
      <c r="Q950" s="9"/>
      <c r="R950" s="9"/>
      <c r="S950" s="9" t="s">
        <v>157</v>
      </c>
      <c r="T950" s="9"/>
      <c r="U950" s="9" t="s">
        <v>85</v>
      </c>
      <c r="V950" s="9" t="s">
        <v>9127</v>
      </c>
      <c r="W950" s="9" t="s">
        <v>927</v>
      </c>
      <c r="X950" s="9" t="s">
        <v>159</v>
      </c>
      <c r="Y950" s="9" t="s">
        <v>9128</v>
      </c>
      <c r="Z950" s="9" t="s">
        <v>161</v>
      </c>
      <c r="AA950" s="9" t="s">
        <v>162</v>
      </c>
      <c r="AB950" s="9"/>
      <c r="AC950" s="9"/>
      <c r="AD950" s="9" t="s">
        <v>163</v>
      </c>
      <c r="AE950" s="9" t="s">
        <v>156</v>
      </c>
      <c r="AF950" s="9" t="s">
        <v>164</v>
      </c>
      <c r="AG950" s="37"/>
      <c r="AH950" s="37"/>
      <c r="AI950" s="9" t="s">
        <v>165</v>
      </c>
      <c r="AJ950" s="9" t="s">
        <v>166</v>
      </c>
      <c r="AK950" s="9" t="s">
        <v>109</v>
      </c>
      <c r="AL950" s="9" t="s">
        <v>167</v>
      </c>
      <c r="AM950" s="9" t="s">
        <v>98</v>
      </c>
      <c r="AN950" s="9"/>
      <c r="AO950" s="9"/>
      <c r="AP950" s="9"/>
      <c r="AQ950" s="9"/>
      <c r="AR950" s="9"/>
      <c r="AS950" s="9"/>
      <c r="AT950" s="9"/>
      <c r="AU950" s="9"/>
      <c r="AV950" s="9"/>
      <c r="AW950" s="9"/>
      <c r="AX950" s="9"/>
      <c r="AY950" s="9"/>
      <c r="AZ950" s="9"/>
      <c r="BA950" s="9"/>
      <c r="BB950" s="9"/>
      <c r="BC950" s="9"/>
      <c r="BD950" s="9"/>
    </row>
    <row r="951" ht="15.75" customHeight="1">
      <c r="A951" s="9" t="s">
        <v>1008</v>
      </c>
      <c r="B951" s="9" t="s">
        <v>81</v>
      </c>
      <c r="C951" s="9"/>
      <c r="D951" s="9"/>
      <c r="E951" s="9" t="s">
        <v>82</v>
      </c>
      <c r="F951" s="9"/>
      <c r="G951" s="9"/>
      <c r="H951" s="9"/>
      <c r="I951" s="9"/>
      <c r="J951" s="9"/>
      <c r="K951" s="9"/>
      <c r="L951" s="9"/>
      <c r="M951" s="9"/>
      <c r="N951" s="9"/>
      <c r="O951" s="9"/>
      <c r="P951" s="9"/>
      <c r="Q951" s="9"/>
      <c r="R951" s="9"/>
      <c r="S951" s="9" t="s">
        <v>9130</v>
      </c>
      <c r="T951" s="9"/>
      <c r="U951" s="9" t="s">
        <v>85</v>
      </c>
      <c r="V951" s="9" t="s">
        <v>9131</v>
      </c>
      <c r="W951" s="9" t="s">
        <v>87</v>
      </c>
      <c r="X951" s="9" t="s">
        <v>9132</v>
      </c>
      <c r="Y951" s="9" t="s">
        <v>9133</v>
      </c>
      <c r="Z951" s="9" t="s">
        <v>9134</v>
      </c>
      <c r="AA951" s="9" t="s">
        <v>9135</v>
      </c>
      <c r="AB951" s="9"/>
      <c r="AC951" s="9"/>
      <c r="AD951" s="9" t="s">
        <v>325</v>
      </c>
      <c r="AE951" s="9" t="s">
        <v>1008</v>
      </c>
      <c r="AF951" s="9" t="s">
        <v>4294</v>
      </c>
      <c r="AG951" s="37"/>
      <c r="AH951" s="37"/>
      <c r="AI951" s="9" t="s">
        <v>676</v>
      </c>
      <c r="AJ951" s="9" t="s">
        <v>97</v>
      </c>
      <c r="AK951" s="9" t="s">
        <v>97</v>
      </c>
      <c r="AL951" s="9" t="s">
        <v>229</v>
      </c>
      <c r="AM951" s="9" t="s">
        <v>98</v>
      </c>
      <c r="AN951" s="9"/>
      <c r="AO951" s="9"/>
      <c r="AP951" s="9"/>
      <c r="AQ951" s="9"/>
      <c r="AR951" s="9"/>
      <c r="AS951" s="9"/>
      <c r="AT951" s="9"/>
      <c r="AU951" s="9"/>
      <c r="AV951" s="9"/>
      <c r="AW951" s="9"/>
      <c r="AX951" s="9"/>
      <c r="AY951" s="9"/>
      <c r="AZ951" s="9"/>
      <c r="BA951" s="9"/>
      <c r="BB951" s="9"/>
      <c r="BC951" s="9"/>
      <c r="BD951" s="9"/>
    </row>
    <row r="952" ht="15.75" customHeight="1">
      <c r="A952" s="9" t="s">
        <v>1008</v>
      </c>
      <c r="B952" s="9" t="s">
        <v>81</v>
      </c>
      <c r="C952" s="9"/>
      <c r="D952" s="9"/>
      <c r="E952" s="9" t="s">
        <v>82</v>
      </c>
      <c r="F952" s="9"/>
      <c r="G952" s="9"/>
      <c r="H952" s="9"/>
      <c r="I952" s="9"/>
      <c r="J952" s="9"/>
      <c r="K952" s="9"/>
      <c r="L952" s="9"/>
      <c r="M952" s="9"/>
      <c r="N952" s="9"/>
      <c r="O952" s="9"/>
      <c r="P952" s="9"/>
      <c r="Q952" s="9"/>
      <c r="R952" s="9"/>
      <c r="S952" s="9" t="s">
        <v>9130</v>
      </c>
      <c r="T952" s="9"/>
      <c r="U952" s="9" t="s">
        <v>115</v>
      </c>
      <c r="V952" s="9" t="s">
        <v>9137</v>
      </c>
      <c r="W952" s="9" t="s">
        <v>87</v>
      </c>
      <c r="X952" s="9" t="s">
        <v>9132</v>
      </c>
      <c r="Y952" s="9" t="s">
        <v>9138</v>
      </c>
      <c r="Z952" s="9" t="s">
        <v>9134</v>
      </c>
      <c r="AA952" s="9" t="s">
        <v>9135</v>
      </c>
      <c r="AB952" s="9"/>
      <c r="AC952" s="9"/>
      <c r="AD952" s="9" t="s">
        <v>325</v>
      </c>
      <c r="AE952" s="9" t="s">
        <v>1008</v>
      </c>
      <c r="AF952" s="9" t="s">
        <v>4294</v>
      </c>
      <c r="AG952" s="37"/>
      <c r="AH952" s="37"/>
      <c r="AI952" s="9" t="s">
        <v>676</v>
      </c>
      <c r="AJ952" s="9" t="s">
        <v>97</v>
      </c>
      <c r="AK952" s="9" t="s">
        <v>97</v>
      </c>
      <c r="AL952" s="9" t="s">
        <v>229</v>
      </c>
      <c r="AM952" s="9" t="s">
        <v>98</v>
      </c>
      <c r="AN952" s="9"/>
      <c r="AO952" s="9"/>
      <c r="AP952" s="9"/>
      <c r="AQ952" s="9"/>
      <c r="AR952" s="9"/>
      <c r="AS952" s="9"/>
      <c r="AT952" s="9"/>
      <c r="AU952" s="9"/>
      <c r="AV952" s="9"/>
      <c r="AW952" s="9"/>
      <c r="AX952" s="9"/>
      <c r="AY952" s="9"/>
      <c r="AZ952" s="9"/>
      <c r="BA952" s="9"/>
      <c r="BB952" s="9"/>
      <c r="BC952" s="9"/>
      <c r="BD952" s="9"/>
    </row>
    <row r="953" ht="15.75" customHeight="1">
      <c r="A953" s="9" t="s">
        <v>2448</v>
      </c>
      <c r="B953" s="9" t="s">
        <v>81</v>
      </c>
      <c r="C953" s="9"/>
      <c r="D953" s="9"/>
      <c r="E953" s="9" t="s">
        <v>82</v>
      </c>
      <c r="F953" s="9"/>
      <c r="G953" s="9"/>
      <c r="H953" s="9"/>
      <c r="I953" s="9"/>
      <c r="J953" s="9"/>
      <c r="K953" s="9"/>
      <c r="L953" s="9"/>
      <c r="M953" s="9"/>
      <c r="N953" s="9"/>
      <c r="O953" s="9"/>
      <c r="P953" s="9"/>
      <c r="Q953" s="9"/>
      <c r="R953" s="9"/>
      <c r="S953" s="9" t="s">
        <v>9140</v>
      </c>
      <c r="T953" s="9"/>
      <c r="U953" s="9" t="s">
        <v>85</v>
      </c>
      <c r="V953" s="9" t="s">
        <v>9141</v>
      </c>
      <c r="W953" s="9" t="s">
        <v>87</v>
      </c>
      <c r="X953" s="9" t="s">
        <v>9142</v>
      </c>
      <c r="Y953" s="9" t="s">
        <v>9143</v>
      </c>
      <c r="Z953" s="9" t="s">
        <v>9144</v>
      </c>
      <c r="AA953" s="9" t="s">
        <v>9145</v>
      </c>
      <c r="AB953" s="9" t="s">
        <v>9146</v>
      </c>
      <c r="AC953" s="9" t="s">
        <v>187</v>
      </c>
      <c r="AD953" s="9" t="s">
        <v>2462</v>
      </c>
      <c r="AE953" s="9" t="s">
        <v>2448</v>
      </c>
      <c r="AF953" s="9" t="s">
        <v>3389</v>
      </c>
      <c r="AG953" s="37"/>
      <c r="AH953" s="37"/>
      <c r="AI953" s="9" t="s">
        <v>317</v>
      </c>
      <c r="AJ953" s="9" t="s">
        <v>97</v>
      </c>
      <c r="AK953" s="9" t="s">
        <v>97</v>
      </c>
      <c r="AL953" s="9" t="s">
        <v>9147</v>
      </c>
      <c r="AM953" s="9" t="s">
        <v>98</v>
      </c>
      <c r="AN953" s="9"/>
      <c r="AO953" s="9"/>
      <c r="AP953" s="9"/>
      <c r="AQ953" s="9"/>
      <c r="AR953" s="9"/>
      <c r="AS953" s="9"/>
      <c r="AT953" s="9"/>
      <c r="AU953" s="9"/>
      <c r="AV953" s="9"/>
      <c r="AW953" s="9"/>
      <c r="AX953" s="9"/>
      <c r="AY953" s="9"/>
      <c r="AZ953" s="9"/>
      <c r="BA953" s="9"/>
      <c r="BB953" s="9"/>
      <c r="BC953" s="9"/>
      <c r="BD953" s="9"/>
    </row>
    <row r="954" ht="15.75" customHeight="1">
      <c r="A954" s="9" t="s">
        <v>665</v>
      </c>
      <c r="B954" s="9" t="s">
        <v>81</v>
      </c>
      <c r="C954" s="9"/>
      <c r="D954" s="9"/>
      <c r="E954" s="9" t="s">
        <v>82</v>
      </c>
      <c r="F954" s="9"/>
      <c r="G954" s="9"/>
      <c r="H954" s="9"/>
      <c r="I954" s="9"/>
      <c r="J954" s="9"/>
      <c r="K954" s="9"/>
      <c r="L954" s="9"/>
      <c r="M954" s="9"/>
      <c r="N954" s="9"/>
      <c r="O954" s="9"/>
      <c r="P954" s="9"/>
      <c r="Q954" s="9"/>
      <c r="R954" s="9"/>
      <c r="S954" s="9" t="s">
        <v>667</v>
      </c>
      <c r="T954" s="9"/>
      <c r="U954" s="9" t="s">
        <v>85</v>
      </c>
      <c r="V954" s="9" t="s">
        <v>9148</v>
      </c>
      <c r="W954" s="9" t="s">
        <v>87</v>
      </c>
      <c r="X954" s="9" t="s">
        <v>669</v>
      </c>
      <c r="Y954" s="9" t="s">
        <v>9149</v>
      </c>
      <c r="Z954" s="9" t="s">
        <v>9150</v>
      </c>
      <c r="AA954" s="9" t="s">
        <v>672</v>
      </c>
      <c r="AB954" s="9" t="s">
        <v>673</v>
      </c>
      <c r="AC954" s="9"/>
      <c r="AD954" s="9" t="s">
        <v>674</v>
      </c>
      <c r="AE954" s="9" t="s">
        <v>665</v>
      </c>
      <c r="AF954" s="9" t="s">
        <v>675</v>
      </c>
      <c r="AG954" s="37"/>
      <c r="AH954" s="37"/>
      <c r="AI954" s="9" t="s">
        <v>676</v>
      </c>
      <c r="AJ954" s="9" t="s">
        <v>226</v>
      </c>
      <c r="AK954" s="9" t="s">
        <v>251</v>
      </c>
      <c r="AL954" s="9" t="s">
        <v>97</v>
      </c>
      <c r="AM954" s="9" t="s">
        <v>98</v>
      </c>
      <c r="AN954" s="9"/>
      <c r="AO954" s="9"/>
      <c r="AP954" s="9"/>
      <c r="AQ954" s="9"/>
      <c r="AR954" s="9"/>
      <c r="AS954" s="9"/>
      <c r="AT954" s="9"/>
      <c r="AU954" s="9"/>
      <c r="AV954" s="9"/>
      <c r="AW954" s="9"/>
      <c r="AX954" s="9"/>
      <c r="AY954" s="9"/>
      <c r="AZ954" s="9"/>
      <c r="BA954" s="9"/>
      <c r="BB954" s="9"/>
      <c r="BC954" s="9"/>
      <c r="BD954" s="9"/>
    </row>
    <row r="955" ht="15.75" customHeight="1">
      <c r="A955" s="9" t="s">
        <v>1008</v>
      </c>
      <c r="B955" s="9" t="s">
        <v>81</v>
      </c>
      <c r="C955" s="9"/>
      <c r="D955" s="9"/>
      <c r="E955" s="9" t="s">
        <v>82</v>
      </c>
      <c r="F955" s="9"/>
      <c r="G955" s="9"/>
      <c r="H955" s="9"/>
      <c r="I955" s="9"/>
      <c r="J955" s="9"/>
      <c r="K955" s="9"/>
      <c r="L955" s="9"/>
      <c r="M955" s="9"/>
      <c r="N955" s="9"/>
      <c r="O955" s="9"/>
      <c r="P955" s="9"/>
      <c r="Q955" s="9"/>
      <c r="R955" s="9"/>
      <c r="S955" s="9" t="s">
        <v>9152</v>
      </c>
      <c r="T955" s="9"/>
      <c r="U955" s="9" t="s">
        <v>85</v>
      </c>
      <c r="V955" s="9" t="s">
        <v>9153</v>
      </c>
      <c r="W955" s="9" t="s">
        <v>87</v>
      </c>
      <c r="X955" s="9" t="s">
        <v>9154</v>
      </c>
      <c r="Y955" s="9" t="s">
        <v>9155</v>
      </c>
      <c r="Z955" s="9"/>
      <c r="AA955" s="9" t="s">
        <v>9156</v>
      </c>
      <c r="AB955" s="9"/>
      <c r="AC955" s="9"/>
      <c r="AD955" s="9" t="s">
        <v>325</v>
      </c>
      <c r="AE955" s="9" t="s">
        <v>1008</v>
      </c>
      <c r="AF955" s="9" t="s">
        <v>4294</v>
      </c>
      <c r="AG955" s="37"/>
      <c r="AH955" s="37"/>
      <c r="AI955" s="9" t="s">
        <v>226</v>
      </c>
      <c r="AJ955" s="9" t="s">
        <v>95</v>
      </c>
      <c r="AK955" s="9" t="s">
        <v>427</v>
      </c>
      <c r="AL955" s="9" t="s">
        <v>97</v>
      </c>
      <c r="AM955" s="9" t="s">
        <v>98</v>
      </c>
      <c r="AN955" s="9"/>
      <c r="AO955" s="9"/>
      <c r="AP955" s="9"/>
      <c r="AQ955" s="9"/>
      <c r="AR955" s="9"/>
      <c r="AS955" s="9"/>
      <c r="AT955" s="9"/>
      <c r="AU955" s="9"/>
      <c r="AV955" s="9"/>
      <c r="AW955" s="9"/>
      <c r="AX955" s="9"/>
      <c r="AY955" s="9"/>
      <c r="AZ955" s="9"/>
      <c r="BA955" s="9"/>
      <c r="BB955" s="9"/>
      <c r="BC955" s="9"/>
      <c r="BD955" s="9"/>
    </row>
    <row r="956" ht="15.75" customHeight="1">
      <c r="A956" s="9" t="s">
        <v>1801</v>
      </c>
      <c r="B956" s="9" t="s">
        <v>81</v>
      </c>
      <c r="C956" s="9"/>
      <c r="D956" s="9"/>
      <c r="E956" s="9" t="s">
        <v>82</v>
      </c>
      <c r="F956" s="9"/>
      <c r="G956" s="9"/>
      <c r="H956" s="9"/>
      <c r="I956" s="9"/>
      <c r="J956" s="9"/>
      <c r="K956" s="9"/>
      <c r="L956" s="9"/>
      <c r="M956" s="9"/>
      <c r="N956" s="9"/>
      <c r="O956" s="9"/>
      <c r="P956" s="9"/>
      <c r="Q956" s="9"/>
      <c r="R956" s="9"/>
      <c r="S956" s="9" t="s">
        <v>9158</v>
      </c>
      <c r="T956" s="9"/>
      <c r="U956" s="9" t="s">
        <v>85</v>
      </c>
      <c r="V956" s="9" t="s">
        <v>9159</v>
      </c>
      <c r="W956" s="9" t="s">
        <v>87</v>
      </c>
      <c r="X956" s="9" t="s">
        <v>9160</v>
      </c>
      <c r="Y956" s="9" t="s">
        <v>9161</v>
      </c>
      <c r="Z956" s="9" t="s">
        <v>9162</v>
      </c>
      <c r="AA956" s="9" t="s">
        <v>9163</v>
      </c>
      <c r="AB956" s="9"/>
      <c r="AC956" s="9"/>
      <c r="AD956" s="9" t="s">
        <v>1814</v>
      </c>
      <c r="AE956" s="9" t="s">
        <v>1801</v>
      </c>
      <c r="AF956" s="9" t="s">
        <v>1815</v>
      </c>
      <c r="AG956" s="37"/>
      <c r="AH956" s="37"/>
      <c r="AI956" s="9" t="s">
        <v>97</v>
      </c>
      <c r="AJ956" s="9" t="s">
        <v>97</v>
      </c>
      <c r="AK956" s="9" t="s">
        <v>97</v>
      </c>
      <c r="AL956" s="9" t="s">
        <v>97</v>
      </c>
      <c r="AM956" s="9" t="s">
        <v>98</v>
      </c>
      <c r="AN956" s="9"/>
      <c r="AO956" s="9"/>
      <c r="AP956" s="9"/>
      <c r="AQ956" s="9"/>
      <c r="AR956" s="9"/>
      <c r="AS956" s="9"/>
      <c r="AT956" s="9"/>
      <c r="AU956" s="9"/>
      <c r="AV956" s="9"/>
      <c r="AW956" s="9"/>
      <c r="AX956" s="9"/>
      <c r="AY956" s="9"/>
      <c r="AZ956" s="9"/>
      <c r="BA956" s="9"/>
      <c r="BB956" s="9"/>
      <c r="BC956" s="9"/>
      <c r="BD956" s="9"/>
    </row>
    <row r="957" ht="15.75" customHeight="1">
      <c r="A957" s="9" t="s">
        <v>632</v>
      </c>
      <c r="B957" s="9" t="s">
        <v>81</v>
      </c>
      <c r="C957" s="9"/>
      <c r="D957" s="9"/>
      <c r="E957" s="9" t="s">
        <v>82</v>
      </c>
      <c r="F957" s="9"/>
      <c r="G957" s="9"/>
      <c r="H957" s="9"/>
      <c r="I957" s="9"/>
      <c r="J957" s="9"/>
      <c r="K957" s="9"/>
      <c r="L957" s="9"/>
      <c r="M957" s="9"/>
      <c r="N957" s="9"/>
      <c r="O957" s="9"/>
      <c r="P957" s="9"/>
      <c r="Q957" s="9"/>
      <c r="R957" s="9"/>
      <c r="S957" s="9" t="s">
        <v>931</v>
      </c>
      <c r="T957" s="9"/>
      <c r="U957" s="9" t="s">
        <v>85</v>
      </c>
      <c r="V957" s="9" t="s">
        <v>9165</v>
      </c>
      <c r="W957" s="9" t="s">
        <v>87</v>
      </c>
      <c r="X957" s="9" t="s">
        <v>933</v>
      </c>
      <c r="Y957" s="9" t="s">
        <v>934</v>
      </c>
      <c r="Z957" s="9" t="s">
        <v>935</v>
      </c>
      <c r="AA957" s="9" t="s">
        <v>936</v>
      </c>
      <c r="AB957" s="9"/>
      <c r="AC957" s="9"/>
      <c r="AD957" s="9" t="s">
        <v>639</v>
      </c>
      <c r="AE957" s="9" t="s">
        <v>632</v>
      </c>
      <c r="AF957" s="9" t="s">
        <v>640</v>
      </c>
      <c r="AG957" s="37"/>
      <c r="AH957" s="37"/>
      <c r="AI957" s="9" t="s">
        <v>97</v>
      </c>
      <c r="AJ957" s="9" t="s">
        <v>97</v>
      </c>
      <c r="AK957" s="9" t="s">
        <v>97</v>
      </c>
      <c r="AL957" s="9" t="s">
        <v>97</v>
      </c>
      <c r="AM957" s="9" t="s">
        <v>98</v>
      </c>
      <c r="AN957" s="9"/>
      <c r="AO957" s="9"/>
      <c r="AP957" s="9"/>
      <c r="AQ957" s="9"/>
      <c r="AR957" s="9"/>
      <c r="AS957" s="9"/>
      <c r="AT957" s="9"/>
      <c r="AU957" s="9"/>
      <c r="AV957" s="9"/>
      <c r="AW957" s="9"/>
      <c r="AX957" s="9"/>
      <c r="AY957" s="9"/>
      <c r="AZ957" s="9"/>
      <c r="BA957" s="9"/>
      <c r="BB957" s="9"/>
      <c r="BC957" s="9"/>
      <c r="BD957" s="9"/>
    </row>
    <row r="958" ht="15.75" customHeight="1">
      <c r="A958" s="9" t="s">
        <v>521</v>
      </c>
      <c r="B958" s="9" t="s">
        <v>81</v>
      </c>
      <c r="C958" s="9"/>
      <c r="D958" s="9"/>
      <c r="E958" s="9" t="s">
        <v>82</v>
      </c>
      <c r="F958" s="9"/>
      <c r="G958" s="9"/>
      <c r="H958" s="9"/>
      <c r="I958" s="9"/>
      <c r="J958" s="9"/>
      <c r="K958" s="9"/>
      <c r="L958" s="9"/>
      <c r="M958" s="9"/>
      <c r="N958" s="9"/>
      <c r="O958" s="9"/>
      <c r="P958" s="9"/>
      <c r="Q958" s="9"/>
      <c r="R958" s="9"/>
      <c r="S958" s="9" t="s">
        <v>9167</v>
      </c>
      <c r="T958" s="9"/>
      <c r="U958" s="9" t="s">
        <v>115</v>
      </c>
      <c r="V958" s="9" t="s">
        <v>9168</v>
      </c>
      <c r="W958" s="9" t="s">
        <v>87</v>
      </c>
      <c r="X958" s="9" t="s">
        <v>9169</v>
      </c>
      <c r="Y958" s="9" t="s">
        <v>9170</v>
      </c>
      <c r="Z958" s="9" t="s">
        <v>9171</v>
      </c>
      <c r="AA958" s="9" t="s">
        <v>9172</v>
      </c>
      <c r="AB958" s="9"/>
      <c r="AC958" s="9"/>
      <c r="AD958" s="9" t="s">
        <v>9173</v>
      </c>
      <c r="AE958" s="9" t="s">
        <v>521</v>
      </c>
      <c r="AF958" s="9" t="s">
        <v>9174</v>
      </c>
      <c r="AG958" s="37"/>
      <c r="AH958" s="37"/>
      <c r="AI958" s="9" t="s">
        <v>97</v>
      </c>
      <c r="AJ958" s="9" t="s">
        <v>97</v>
      </c>
      <c r="AK958" s="9" t="s">
        <v>97</v>
      </c>
      <c r="AL958" s="9" t="s">
        <v>97</v>
      </c>
      <c r="AM958" s="9" t="s">
        <v>98</v>
      </c>
      <c r="AN958" s="9"/>
      <c r="AO958" s="9"/>
      <c r="AP958" s="9"/>
      <c r="AQ958" s="9"/>
      <c r="AR958" s="9"/>
      <c r="AS958" s="9"/>
      <c r="AT958" s="9"/>
      <c r="AU958" s="9"/>
      <c r="AV958" s="9"/>
      <c r="AW958" s="9"/>
      <c r="AX958" s="9"/>
      <c r="AY958" s="9"/>
      <c r="AZ958" s="9"/>
      <c r="BA958" s="9"/>
      <c r="BB958" s="9"/>
      <c r="BC958" s="9"/>
      <c r="BD958" s="9"/>
    </row>
    <row r="959" ht="15.75" customHeight="1">
      <c r="A959" s="9" t="s">
        <v>1058</v>
      </c>
      <c r="B959" s="9" t="s">
        <v>81</v>
      </c>
      <c r="C959" s="9"/>
      <c r="D959" s="9"/>
      <c r="E959" s="9"/>
      <c r="F959" s="9"/>
      <c r="G959" s="9"/>
      <c r="H959" s="9"/>
      <c r="I959" s="9"/>
      <c r="J959" s="9"/>
      <c r="K959" s="9"/>
      <c r="L959" s="9"/>
      <c r="M959" s="9"/>
      <c r="N959" s="9"/>
      <c r="O959" s="9"/>
      <c r="P959" s="9"/>
      <c r="Q959" s="9"/>
      <c r="R959" s="9" t="s">
        <v>147</v>
      </c>
      <c r="S959" s="9" t="s">
        <v>4069</v>
      </c>
      <c r="T959" s="9"/>
      <c r="U959" s="9" t="s">
        <v>115</v>
      </c>
      <c r="V959" s="9" t="s">
        <v>9175</v>
      </c>
      <c r="W959" s="9" t="s">
        <v>87</v>
      </c>
      <c r="X959" s="9" t="s">
        <v>4071</v>
      </c>
      <c r="Y959" s="9" t="s">
        <v>9177</v>
      </c>
      <c r="Z959" s="9" t="s">
        <v>4072</v>
      </c>
      <c r="AA959" s="9" t="s">
        <v>4073</v>
      </c>
      <c r="AB959" s="9"/>
      <c r="AC959" s="9"/>
      <c r="AD959" s="9" t="s">
        <v>1067</v>
      </c>
      <c r="AE959" s="9" t="s">
        <v>1058</v>
      </c>
      <c r="AF959" s="9" t="s">
        <v>1997</v>
      </c>
      <c r="AG959" s="37"/>
      <c r="AH959" s="37"/>
      <c r="AI959" s="9" t="s">
        <v>124</v>
      </c>
      <c r="AJ959" s="9" t="s">
        <v>396</v>
      </c>
      <c r="AK959" s="9" t="s">
        <v>251</v>
      </c>
      <c r="AL959" s="9" t="s">
        <v>559</v>
      </c>
      <c r="AM959" s="9" t="s">
        <v>98</v>
      </c>
      <c r="AN959" s="9"/>
      <c r="AO959" s="9"/>
      <c r="AP959" s="9"/>
      <c r="AQ959" s="9"/>
      <c r="AR959" s="9"/>
      <c r="AS959" s="9"/>
      <c r="AT959" s="9"/>
      <c r="AU959" s="9"/>
      <c r="AV959" s="9"/>
      <c r="AW959" s="9"/>
      <c r="AX959" s="9"/>
      <c r="AY959" s="9"/>
      <c r="AZ959" s="9"/>
      <c r="BA959" s="9"/>
      <c r="BB959" s="9"/>
      <c r="BC959" s="9"/>
      <c r="BD959" s="9"/>
    </row>
    <row r="960" ht="15.75" customHeight="1">
      <c r="A960" s="9" t="s">
        <v>80</v>
      </c>
      <c r="B960" s="9" t="s">
        <v>81</v>
      </c>
      <c r="C960" s="9"/>
      <c r="D960" s="9"/>
      <c r="E960" s="9"/>
      <c r="F960" s="9"/>
      <c r="G960" s="9"/>
      <c r="H960" s="9"/>
      <c r="I960" s="9"/>
      <c r="J960" s="9"/>
      <c r="K960" s="9"/>
      <c r="L960" s="9"/>
      <c r="M960" s="9"/>
      <c r="N960" s="9"/>
      <c r="O960" s="9"/>
      <c r="P960" s="9"/>
      <c r="Q960" s="9"/>
      <c r="R960" s="9"/>
      <c r="S960" s="9" t="s">
        <v>9179</v>
      </c>
      <c r="T960" s="9"/>
      <c r="U960" s="9" t="s">
        <v>85</v>
      </c>
      <c r="V960" s="9" t="s">
        <v>9180</v>
      </c>
      <c r="W960" s="9" t="s">
        <v>87</v>
      </c>
      <c r="X960" s="9" t="s">
        <v>9181</v>
      </c>
      <c r="Y960" s="9" t="s">
        <v>9182</v>
      </c>
      <c r="Z960" s="9" t="s">
        <v>9183</v>
      </c>
      <c r="AA960" s="9" t="s">
        <v>9184</v>
      </c>
      <c r="AB960" s="9"/>
      <c r="AC960" s="9"/>
      <c r="AD960" s="9" t="s">
        <v>451</v>
      </c>
      <c r="AE960" s="9" t="s">
        <v>80</v>
      </c>
      <c r="AF960" s="9" t="s">
        <v>6593</v>
      </c>
      <c r="AG960" s="37"/>
      <c r="AH960" s="37"/>
      <c r="AI960" s="9" t="s">
        <v>165</v>
      </c>
      <c r="AJ960" s="9" t="s">
        <v>206</v>
      </c>
      <c r="AK960" s="9" t="s">
        <v>96</v>
      </c>
      <c r="AL960" s="9" t="s">
        <v>167</v>
      </c>
      <c r="AM960" s="9" t="s">
        <v>98</v>
      </c>
      <c r="AN960" s="9"/>
      <c r="AO960" s="9"/>
      <c r="AP960" s="9"/>
      <c r="AQ960" s="9"/>
      <c r="AR960" s="9"/>
      <c r="AS960" s="9"/>
      <c r="AT960" s="9"/>
      <c r="AU960" s="9"/>
      <c r="AV960" s="9"/>
      <c r="AW960" s="9"/>
      <c r="AX960" s="9"/>
      <c r="AY960" s="9"/>
      <c r="AZ960" s="9"/>
      <c r="BA960" s="9"/>
      <c r="BB960" s="9"/>
      <c r="BC960" s="9"/>
      <c r="BD960" s="9"/>
    </row>
    <row r="961" ht="15.75" customHeight="1">
      <c r="A961" s="9" t="s">
        <v>80</v>
      </c>
      <c r="B961" s="9" t="s">
        <v>81</v>
      </c>
      <c r="C961" s="9"/>
      <c r="D961" s="9"/>
      <c r="E961" s="9" t="s">
        <v>82</v>
      </c>
      <c r="F961" s="9"/>
      <c r="G961" s="9"/>
      <c r="H961" s="9"/>
      <c r="I961" s="9"/>
      <c r="J961" s="9"/>
      <c r="K961" s="9"/>
      <c r="L961" s="9"/>
      <c r="M961" s="9"/>
      <c r="N961" s="9"/>
      <c r="O961" s="9"/>
      <c r="P961" s="9"/>
      <c r="Q961" s="9"/>
      <c r="R961" s="9"/>
      <c r="S961" s="9" t="s">
        <v>1142</v>
      </c>
      <c r="T961" s="9"/>
      <c r="U961" s="9" t="s">
        <v>85</v>
      </c>
      <c r="V961" s="9" t="s">
        <v>9186</v>
      </c>
      <c r="W961" s="9" t="s">
        <v>87</v>
      </c>
      <c r="X961" s="9" t="s">
        <v>1144</v>
      </c>
      <c r="Y961" s="9" t="s">
        <v>9187</v>
      </c>
      <c r="Z961" s="9" t="s">
        <v>1146</v>
      </c>
      <c r="AA961" s="9" t="s">
        <v>1147</v>
      </c>
      <c r="AB961" s="9"/>
      <c r="AC961" s="9"/>
      <c r="AD961" s="9" t="s">
        <v>451</v>
      </c>
      <c r="AE961" s="9" t="s">
        <v>80</v>
      </c>
      <c r="AF961" s="9" t="s">
        <v>1106</v>
      </c>
      <c r="AG961" s="37"/>
      <c r="AH961" s="37"/>
      <c r="AI961" s="9" t="s">
        <v>1148</v>
      </c>
      <c r="AJ961" s="9" t="s">
        <v>166</v>
      </c>
      <c r="AK961" s="9" t="s">
        <v>109</v>
      </c>
      <c r="AL961" s="9" t="s">
        <v>97</v>
      </c>
      <c r="AM961" s="9" t="s">
        <v>98</v>
      </c>
      <c r="AN961" s="9"/>
      <c r="AO961" s="9"/>
      <c r="AP961" s="9"/>
      <c r="AQ961" s="9"/>
      <c r="AR961" s="9"/>
      <c r="AS961" s="9"/>
      <c r="AT961" s="9"/>
      <c r="AU961" s="9"/>
      <c r="AV961" s="9"/>
      <c r="AW961" s="9"/>
      <c r="AX961" s="9"/>
      <c r="AY961" s="9"/>
      <c r="AZ961" s="9"/>
      <c r="BA961" s="9"/>
      <c r="BB961" s="9"/>
      <c r="BC961" s="9"/>
      <c r="BD961" s="9"/>
    </row>
    <row r="962" ht="15.75" customHeight="1">
      <c r="A962" s="9" t="s">
        <v>80</v>
      </c>
      <c r="B962" s="9" t="s">
        <v>81</v>
      </c>
      <c r="C962" s="9"/>
      <c r="D962" s="9"/>
      <c r="E962" s="9" t="s">
        <v>82</v>
      </c>
      <c r="F962" s="9"/>
      <c r="G962" s="9"/>
      <c r="H962" s="9"/>
      <c r="I962" s="9"/>
      <c r="J962" s="9"/>
      <c r="K962" s="9"/>
      <c r="L962" s="9"/>
      <c r="M962" s="9"/>
      <c r="N962" s="9"/>
      <c r="O962" s="9"/>
      <c r="P962" s="9"/>
      <c r="Q962" s="9"/>
      <c r="R962" s="9"/>
      <c r="S962" s="9" t="s">
        <v>8427</v>
      </c>
      <c r="T962" s="9"/>
      <c r="U962" s="9" t="s">
        <v>85</v>
      </c>
      <c r="V962" s="9" t="s">
        <v>9189</v>
      </c>
      <c r="W962" s="9" t="s">
        <v>87</v>
      </c>
      <c r="X962" s="9" t="s">
        <v>8429</v>
      </c>
      <c r="Y962" s="9" t="s">
        <v>9190</v>
      </c>
      <c r="Z962" s="9" t="s">
        <v>8430</v>
      </c>
      <c r="AA962" s="9" t="s">
        <v>8431</v>
      </c>
      <c r="AB962" s="9"/>
      <c r="AC962" s="9"/>
      <c r="AD962" s="9" t="s">
        <v>451</v>
      </c>
      <c r="AE962" s="9" t="s">
        <v>80</v>
      </c>
      <c r="AF962" s="9" t="s">
        <v>6593</v>
      </c>
      <c r="AG962" s="37"/>
      <c r="AH962" s="37"/>
      <c r="AI962" s="9" t="s">
        <v>145</v>
      </c>
      <c r="AJ962" s="9" t="s">
        <v>317</v>
      </c>
      <c r="AK962" s="9" t="s">
        <v>197</v>
      </c>
      <c r="AL962" s="9" t="s">
        <v>97</v>
      </c>
      <c r="AM962" s="9" t="s">
        <v>98</v>
      </c>
      <c r="AN962" s="9"/>
      <c r="AO962" s="9"/>
      <c r="AP962" s="9"/>
      <c r="AQ962" s="9"/>
      <c r="AR962" s="9"/>
      <c r="AS962" s="9"/>
      <c r="AT962" s="9"/>
      <c r="AU962" s="9"/>
      <c r="AV962" s="9"/>
      <c r="AW962" s="9"/>
      <c r="AX962" s="9"/>
      <c r="AY962" s="9"/>
      <c r="AZ962" s="9"/>
      <c r="BA962" s="9"/>
      <c r="BB962" s="9"/>
      <c r="BC962" s="9"/>
      <c r="BD962" s="9"/>
    </row>
    <row r="963" ht="15.75" customHeight="1">
      <c r="A963" s="9" t="s">
        <v>2589</v>
      </c>
      <c r="B963" s="9" t="s">
        <v>81</v>
      </c>
      <c r="C963" s="9"/>
      <c r="D963" s="9"/>
      <c r="E963" s="9" t="s">
        <v>82</v>
      </c>
      <c r="F963" s="9"/>
      <c r="G963" s="9"/>
      <c r="H963" s="9"/>
      <c r="I963" s="9"/>
      <c r="J963" s="9"/>
      <c r="K963" s="9"/>
      <c r="L963" s="9"/>
      <c r="M963" s="9"/>
      <c r="N963" s="9"/>
      <c r="O963" s="9"/>
      <c r="P963" s="9"/>
      <c r="Q963" s="9"/>
      <c r="R963" s="9"/>
      <c r="S963" s="9" t="s">
        <v>9192</v>
      </c>
      <c r="T963" s="9"/>
      <c r="U963" s="9" t="s">
        <v>85</v>
      </c>
      <c r="V963" s="9" t="s">
        <v>9193</v>
      </c>
      <c r="W963" s="9" t="s">
        <v>87</v>
      </c>
      <c r="X963" s="9" t="s">
        <v>9195</v>
      </c>
      <c r="Y963" s="9" t="s">
        <v>9196</v>
      </c>
      <c r="Z963" s="9" t="s">
        <v>9197</v>
      </c>
      <c r="AA963" s="9" t="s">
        <v>9198</v>
      </c>
      <c r="AB963" s="9"/>
      <c r="AC963" s="9"/>
      <c r="AD963" s="9" t="s">
        <v>6289</v>
      </c>
      <c r="AE963" s="9" t="s">
        <v>2589</v>
      </c>
      <c r="AF963" s="9" t="s">
        <v>6290</v>
      </c>
      <c r="AG963" s="37"/>
      <c r="AH963" s="37"/>
      <c r="AI963" s="9" t="s">
        <v>94</v>
      </c>
      <c r="AJ963" s="9" t="s">
        <v>604</v>
      </c>
      <c r="AK963" s="9" t="s">
        <v>427</v>
      </c>
      <c r="AL963" s="9" t="s">
        <v>8175</v>
      </c>
      <c r="AM963" s="9" t="s">
        <v>98</v>
      </c>
      <c r="AN963" s="9"/>
      <c r="AO963" s="9"/>
      <c r="AP963" s="9"/>
      <c r="AQ963" s="9"/>
      <c r="AR963" s="9"/>
      <c r="AS963" s="9"/>
      <c r="AT963" s="9"/>
      <c r="AU963" s="9"/>
      <c r="AV963" s="9"/>
      <c r="AW963" s="9"/>
      <c r="AX963" s="9"/>
      <c r="AY963" s="9"/>
      <c r="AZ963" s="9"/>
      <c r="BA963" s="9"/>
      <c r="BB963" s="9"/>
      <c r="BC963" s="9"/>
      <c r="BD963" s="9"/>
    </row>
    <row r="964" ht="15.75" customHeight="1">
      <c r="A964" s="9" t="s">
        <v>133</v>
      </c>
      <c r="B964" s="9" t="s">
        <v>81</v>
      </c>
      <c r="C964" s="9"/>
      <c r="D964" s="9"/>
      <c r="E964" s="9"/>
      <c r="F964" s="9"/>
      <c r="G964" s="9"/>
      <c r="H964" s="9"/>
      <c r="I964" s="9"/>
      <c r="J964" s="9"/>
      <c r="K964" s="9"/>
      <c r="L964" s="9"/>
      <c r="M964" s="9"/>
      <c r="N964" s="9"/>
      <c r="O964" s="9"/>
      <c r="P964" s="9"/>
      <c r="Q964" s="9"/>
      <c r="R964" s="9"/>
      <c r="S964" s="9" t="s">
        <v>9202</v>
      </c>
      <c r="T964" s="9"/>
      <c r="U964" s="9" t="s">
        <v>85</v>
      </c>
      <c r="V964" s="9" t="s">
        <v>9203</v>
      </c>
      <c r="W964" s="9" t="s">
        <v>87</v>
      </c>
      <c r="X964" s="9" t="s">
        <v>9204</v>
      </c>
      <c r="Y964" s="9" t="s">
        <v>9205</v>
      </c>
      <c r="Z964" s="9" t="s">
        <v>9206</v>
      </c>
      <c r="AA964" s="9" t="s">
        <v>9207</v>
      </c>
      <c r="AB964" s="9"/>
      <c r="AC964" s="9"/>
      <c r="AD964" s="9" t="s">
        <v>958</v>
      </c>
      <c r="AE964" s="9" t="s">
        <v>133</v>
      </c>
      <c r="AF964" s="9" t="s">
        <v>9208</v>
      </c>
      <c r="AG964" s="37"/>
      <c r="AH964" s="37"/>
      <c r="AI964" s="9" t="s">
        <v>94</v>
      </c>
      <c r="AJ964" s="9" t="s">
        <v>97</v>
      </c>
      <c r="AK964" s="9" t="s">
        <v>9209</v>
      </c>
      <c r="AL964" s="9" t="s">
        <v>229</v>
      </c>
      <c r="AM964" s="9" t="s">
        <v>98</v>
      </c>
      <c r="AN964" s="9"/>
      <c r="AO964" s="9"/>
      <c r="AP964" s="9"/>
      <c r="AQ964" s="9"/>
      <c r="AR964" s="9"/>
      <c r="AS964" s="9"/>
      <c r="AT964" s="9"/>
      <c r="AU964" s="9"/>
      <c r="AV964" s="9"/>
      <c r="AW964" s="9"/>
      <c r="AX964" s="9"/>
      <c r="AY964" s="9"/>
      <c r="AZ964" s="9"/>
      <c r="BA964" s="9"/>
      <c r="BB964" s="9"/>
      <c r="BC964" s="9"/>
      <c r="BD964" s="9"/>
    </row>
    <row r="965" ht="15.75" customHeight="1">
      <c r="A965" s="9" t="s">
        <v>133</v>
      </c>
      <c r="B965" s="9" t="s">
        <v>81</v>
      </c>
      <c r="C965" s="9"/>
      <c r="D965" s="9"/>
      <c r="E965" s="9"/>
      <c r="F965" s="9"/>
      <c r="G965" s="9"/>
      <c r="H965" s="9"/>
      <c r="I965" s="9"/>
      <c r="J965" s="9"/>
      <c r="K965" s="9"/>
      <c r="L965" s="9"/>
      <c r="M965" s="9"/>
      <c r="N965" s="9"/>
      <c r="O965" s="9"/>
      <c r="P965" s="9"/>
      <c r="Q965" s="9"/>
      <c r="R965" s="9"/>
      <c r="S965" s="9" t="s">
        <v>9210</v>
      </c>
      <c r="T965" s="9"/>
      <c r="U965" s="9" t="s">
        <v>115</v>
      </c>
      <c r="V965" s="9" t="s">
        <v>9211</v>
      </c>
      <c r="W965" s="9" t="s">
        <v>87</v>
      </c>
      <c r="X965" s="9" t="s">
        <v>9212</v>
      </c>
      <c r="Y965" s="9" t="s">
        <v>9213</v>
      </c>
      <c r="Z965" s="9" t="s">
        <v>9214</v>
      </c>
      <c r="AA965" s="9" t="s">
        <v>9215</v>
      </c>
      <c r="AB965" s="9"/>
      <c r="AC965" s="9"/>
      <c r="AD965" s="9" t="s">
        <v>1888</v>
      </c>
      <c r="AE965" s="9" t="s">
        <v>133</v>
      </c>
      <c r="AF965" s="9" t="s">
        <v>1889</v>
      </c>
      <c r="AG965" s="37"/>
      <c r="AH965" s="37"/>
      <c r="AI965" s="9" t="s">
        <v>94</v>
      </c>
      <c r="AJ965" s="9" t="s">
        <v>95</v>
      </c>
      <c r="AK965" s="9" t="s">
        <v>9209</v>
      </c>
      <c r="AL965" s="9" t="s">
        <v>97</v>
      </c>
      <c r="AM965" s="9" t="s">
        <v>98</v>
      </c>
      <c r="AN965" s="9"/>
      <c r="AO965" s="9"/>
      <c r="AP965" s="9"/>
      <c r="AQ965" s="9"/>
      <c r="AR965" s="9"/>
      <c r="AS965" s="9"/>
      <c r="AT965" s="9"/>
      <c r="AU965" s="9"/>
      <c r="AV965" s="9"/>
      <c r="AW965" s="9"/>
      <c r="AX965" s="9"/>
      <c r="AY965" s="9"/>
      <c r="AZ965" s="9"/>
      <c r="BA965" s="9"/>
      <c r="BB965" s="9"/>
      <c r="BC965" s="9"/>
      <c r="BD965" s="9"/>
    </row>
    <row r="966" ht="15.75" customHeight="1">
      <c r="A966" s="9" t="s">
        <v>1712</v>
      </c>
      <c r="B966" s="9" t="s">
        <v>81</v>
      </c>
      <c r="C966" s="9"/>
      <c r="D966" s="9"/>
      <c r="E966" s="9" t="s">
        <v>82</v>
      </c>
      <c r="F966" s="9"/>
      <c r="G966" s="9"/>
      <c r="H966" s="9"/>
      <c r="I966" s="9"/>
      <c r="J966" s="9"/>
      <c r="K966" s="9"/>
      <c r="L966" s="9"/>
      <c r="M966" s="9"/>
      <c r="N966" s="9"/>
      <c r="O966" s="9"/>
      <c r="P966" s="9"/>
      <c r="Q966" s="9"/>
      <c r="R966" s="9"/>
      <c r="S966" s="9" t="s">
        <v>9218</v>
      </c>
      <c r="T966" s="9"/>
      <c r="U966" s="9" t="s">
        <v>85</v>
      </c>
      <c r="V966" s="9" t="s">
        <v>9219</v>
      </c>
      <c r="W966" s="9" t="s">
        <v>87</v>
      </c>
      <c r="X966" s="9" t="s">
        <v>9220</v>
      </c>
      <c r="Y966" s="9" t="s">
        <v>9221</v>
      </c>
      <c r="Z966" s="9" t="s">
        <v>9222</v>
      </c>
      <c r="AA966" s="9" t="s">
        <v>9223</v>
      </c>
      <c r="AB966" s="9"/>
      <c r="AC966" s="9"/>
      <c r="AD966" s="9" t="s">
        <v>2301</v>
      </c>
      <c r="AE966" s="9" t="s">
        <v>1712</v>
      </c>
      <c r="AF966" s="9" t="s">
        <v>9225</v>
      </c>
      <c r="AG966" s="37"/>
      <c r="AH966" s="37"/>
      <c r="AI966" s="9" t="s">
        <v>206</v>
      </c>
      <c r="AJ966" s="9" t="s">
        <v>97</v>
      </c>
      <c r="AK966" s="9" t="s">
        <v>9209</v>
      </c>
      <c r="AL966" s="9" t="s">
        <v>9226</v>
      </c>
      <c r="AM966" s="9" t="s">
        <v>98</v>
      </c>
      <c r="AN966" s="9"/>
      <c r="AO966" s="9"/>
      <c r="AP966" s="9"/>
      <c r="AQ966" s="9"/>
      <c r="AR966" s="9"/>
      <c r="AS966" s="9"/>
      <c r="AT966" s="9"/>
      <c r="AU966" s="9"/>
      <c r="AV966" s="9"/>
      <c r="AW966" s="9"/>
      <c r="AX966" s="9"/>
      <c r="AY966" s="9"/>
      <c r="AZ966" s="9"/>
      <c r="BA966" s="9"/>
      <c r="BB966" s="9"/>
      <c r="BC966" s="9"/>
      <c r="BD966" s="9"/>
    </row>
    <row r="967" ht="15.75" customHeight="1">
      <c r="A967" s="9" t="s">
        <v>99</v>
      </c>
      <c r="B967" s="9" t="s">
        <v>81</v>
      </c>
      <c r="C967" s="9"/>
      <c r="D967" s="9"/>
      <c r="E967" s="9" t="s">
        <v>82</v>
      </c>
      <c r="F967" s="9"/>
      <c r="G967" s="9"/>
      <c r="H967" s="9"/>
      <c r="I967" s="9"/>
      <c r="J967" s="9"/>
      <c r="K967" s="9"/>
      <c r="L967" s="9"/>
      <c r="M967" s="9"/>
      <c r="N967" s="9"/>
      <c r="O967" s="9"/>
      <c r="P967" s="9"/>
      <c r="Q967" s="9"/>
      <c r="R967" s="9"/>
      <c r="S967" s="9" t="s">
        <v>8798</v>
      </c>
      <c r="T967" s="9"/>
      <c r="U967" s="9" t="s">
        <v>85</v>
      </c>
      <c r="V967" s="9" t="s">
        <v>9228</v>
      </c>
      <c r="W967" s="9" t="s">
        <v>87</v>
      </c>
      <c r="X967" s="9" t="s">
        <v>8800</v>
      </c>
      <c r="Y967" s="9"/>
      <c r="Z967" s="9" t="s">
        <v>8804</v>
      </c>
      <c r="AA967" s="9" t="s">
        <v>8805</v>
      </c>
      <c r="AB967" s="9"/>
      <c r="AC967" s="9"/>
      <c r="AD967" s="9" t="s">
        <v>840</v>
      </c>
      <c r="AE967" s="9" t="s">
        <v>99</v>
      </c>
      <c r="AF967" s="9" t="s">
        <v>3009</v>
      </c>
      <c r="AG967" s="37"/>
      <c r="AH967" s="37"/>
      <c r="AI967" s="9" t="s">
        <v>396</v>
      </c>
      <c r="AJ967" s="9" t="s">
        <v>676</v>
      </c>
      <c r="AK967" s="9" t="s">
        <v>109</v>
      </c>
      <c r="AL967" s="9" t="s">
        <v>97</v>
      </c>
      <c r="AM967" s="9" t="s">
        <v>98</v>
      </c>
      <c r="AN967" s="9"/>
      <c r="AO967" s="9"/>
      <c r="AP967" s="9"/>
      <c r="AQ967" s="9"/>
      <c r="AR967" s="9"/>
      <c r="AS967" s="9"/>
      <c r="AT967" s="9"/>
      <c r="AU967" s="9"/>
      <c r="AV967" s="9"/>
      <c r="AW967" s="9"/>
      <c r="AX967" s="9"/>
      <c r="AY967" s="9"/>
      <c r="AZ967" s="9"/>
      <c r="BA967" s="9"/>
      <c r="BB967" s="9"/>
      <c r="BC967" s="9"/>
      <c r="BD967" s="9"/>
    </row>
    <row r="968" ht="15.75" customHeight="1">
      <c r="A968" s="9" t="s">
        <v>80</v>
      </c>
      <c r="B968" s="9" t="s">
        <v>81</v>
      </c>
      <c r="C968" s="9"/>
      <c r="D968" s="9"/>
      <c r="E968" s="9" t="s">
        <v>82</v>
      </c>
      <c r="F968" s="9"/>
      <c r="G968" s="9"/>
      <c r="H968" s="9"/>
      <c r="I968" s="9"/>
      <c r="J968" s="9"/>
      <c r="K968" s="9"/>
      <c r="L968" s="9"/>
      <c r="M968" s="9"/>
      <c r="N968" s="9"/>
      <c r="O968" s="9"/>
      <c r="P968" s="9"/>
      <c r="Q968" s="9"/>
      <c r="R968" s="9"/>
      <c r="S968" s="9" t="s">
        <v>1142</v>
      </c>
      <c r="T968" s="9"/>
      <c r="U968" s="9" t="s">
        <v>85</v>
      </c>
      <c r="V968" s="9" t="s">
        <v>9232</v>
      </c>
      <c r="W968" s="9" t="s">
        <v>87</v>
      </c>
      <c r="X968" s="9" t="s">
        <v>1144</v>
      </c>
      <c r="Y968" s="9" t="s">
        <v>9233</v>
      </c>
      <c r="Z968" s="9" t="s">
        <v>1146</v>
      </c>
      <c r="AA968" s="9" t="s">
        <v>1147</v>
      </c>
      <c r="AB968" s="9"/>
      <c r="AC968" s="9"/>
      <c r="AD968" s="9" t="s">
        <v>451</v>
      </c>
      <c r="AE968" s="9" t="s">
        <v>80</v>
      </c>
      <c r="AF968" s="9" t="s">
        <v>1106</v>
      </c>
      <c r="AG968" s="37"/>
      <c r="AH968" s="37"/>
      <c r="AI968" s="9" t="s">
        <v>1148</v>
      </c>
      <c r="AJ968" s="9" t="s">
        <v>166</v>
      </c>
      <c r="AK968" s="9" t="s">
        <v>109</v>
      </c>
      <c r="AL968" s="9" t="s">
        <v>97</v>
      </c>
      <c r="AM968" s="9" t="s">
        <v>98</v>
      </c>
      <c r="AN968" s="9"/>
      <c r="AO968" s="9"/>
      <c r="AP968" s="9"/>
      <c r="AQ968" s="9"/>
      <c r="AR968" s="9"/>
      <c r="AS968" s="9"/>
      <c r="AT968" s="9"/>
      <c r="AU968" s="9"/>
      <c r="AV968" s="9"/>
      <c r="AW968" s="9"/>
      <c r="AX968" s="9"/>
      <c r="AY968" s="9"/>
      <c r="AZ968" s="9"/>
      <c r="BA968" s="9"/>
      <c r="BB968" s="9"/>
      <c r="BC968" s="9"/>
      <c r="BD968" s="9"/>
    </row>
    <row r="969" ht="15.75" customHeight="1">
      <c r="A969" s="9" t="s">
        <v>665</v>
      </c>
      <c r="B969" s="9" t="s">
        <v>81</v>
      </c>
      <c r="C969" s="9"/>
      <c r="D969" s="9"/>
      <c r="E969" s="9" t="s">
        <v>82</v>
      </c>
      <c r="F969" s="9"/>
      <c r="G969" s="9"/>
      <c r="H969" s="9"/>
      <c r="I969" s="9"/>
      <c r="J969" s="9"/>
      <c r="K969" s="9"/>
      <c r="L969" s="9"/>
      <c r="M969" s="9"/>
      <c r="N969" s="9"/>
      <c r="O969" s="9"/>
      <c r="P969" s="9"/>
      <c r="Q969" s="9"/>
      <c r="R969" s="9"/>
      <c r="S969" s="9" t="s">
        <v>9237</v>
      </c>
      <c r="T969" s="9"/>
      <c r="U969" s="9" t="s">
        <v>115</v>
      </c>
      <c r="V969" s="9" t="s">
        <v>9239</v>
      </c>
      <c r="W969" s="9" t="s">
        <v>87</v>
      </c>
      <c r="X969" s="9" t="s">
        <v>9240</v>
      </c>
      <c r="Y969" s="9" t="s">
        <v>9241</v>
      </c>
      <c r="Z969" s="9" t="s">
        <v>9242</v>
      </c>
      <c r="AA969" s="9" t="s">
        <v>9243</v>
      </c>
      <c r="AB969" s="9" t="s">
        <v>187</v>
      </c>
      <c r="AC969" s="9" t="s">
        <v>187</v>
      </c>
      <c r="AD969" s="9" t="s">
        <v>4287</v>
      </c>
      <c r="AE969" s="9" t="s">
        <v>665</v>
      </c>
      <c r="AF969" s="9" t="s">
        <v>4288</v>
      </c>
      <c r="AG969" s="37"/>
      <c r="AH969" s="37"/>
      <c r="AI969" s="9" t="s">
        <v>604</v>
      </c>
      <c r="AJ969" s="9" t="s">
        <v>126</v>
      </c>
      <c r="AK969" s="9" t="s">
        <v>97</v>
      </c>
      <c r="AL969" s="9" t="s">
        <v>97</v>
      </c>
      <c r="AM969" s="9" t="s">
        <v>98</v>
      </c>
      <c r="AN969" s="9"/>
      <c r="AO969" s="9"/>
      <c r="AP969" s="9"/>
      <c r="AQ969" s="9"/>
      <c r="AR969" s="9"/>
      <c r="AS969" s="9"/>
      <c r="AT969" s="9"/>
      <c r="AU969" s="9"/>
      <c r="AV969" s="9"/>
      <c r="AW969" s="9"/>
      <c r="AX969" s="9"/>
      <c r="AY969" s="9"/>
      <c r="AZ969" s="9"/>
      <c r="BA969" s="9"/>
      <c r="BB969" s="9"/>
      <c r="BC969" s="9"/>
      <c r="BD969" s="9"/>
    </row>
    <row r="970" ht="15.75" customHeight="1">
      <c r="A970" s="9" t="s">
        <v>1131</v>
      </c>
      <c r="B970" s="9" t="s">
        <v>81</v>
      </c>
      <c r="C970" s="9"/>
      <c r="D970" s="9"/>
      <c r="E970" s="9"/>
      <c r="F970" s="9"/>
      <c r="G970" s="9"/>
      <c r="H970" s="9"/>
      <c r="I970" s="9"/>
      <c r="J970" s="9"/>
      <c r="K970" s="9"/>
      <c r="L970" s="9"/>
      <c r="M970" s="9"/>
      <c r="N970" s="9"/>
      <c r="O970" s="9"/>
      <c r="P970" s="9"/>
      <c r="Q970" s="9"/>
      <c r="R970" s="9"/>
      <c r="S970" s="9" t="s">
        <v>9245</v>
      </c>
      <c r="T970" s="9"/>
      <c r="U970" s="9" t="s">
        <v>85</v>
      </c>
      <c r="V970" s="9" t="s">
        <v>9246</v>
      </c>
      <c r="W970" s="9" t="s">
        <v>87</v>
      </c>
      <c r="X970" s="9" t="s">
        <v>9247</v>
      </c>
      <c r="Y970" s="9" t="s">
        <v>9248</v>
      </c>
      <c r="Z970" s="9" t="s">
        <v>9249</v>
      </c>
      <c r="AA970" s="9" t="s">
        <v>9250</v>
      </c>
      <c r="AB970" s="9" t="s">
        <v>394</v>
      </c>
      <c r="AC970" s="9"/>
      <c r="AD970" s="9" t="s">
        <v>2729</v>
      </c>
      <c r="AE970" s="9" t="s">
        <v>1131</v>
      </c>
      <c r="AF970" s="9" t="s">
        <v>2730</v>
      </c>
      <c r="AG970" s="37"/>
      <c r="AH970" s="37"/>
      <c r="AI970" s="9" t="s">
        <v>97</v>
      </c>
      <c r="AJ970" s="9" t="s">
        <v>97</v>
      </c>
      <c r="AK970" s="9" t="s">
        <v>97</v>
      </c>
      <c r="AL970" s="9" t="s">
        <v>97</v>
      </c>
      <c r="AM970" s="9" t="s">
        <v>98</v>
      </c>
      <c r="AN970" s="9"/>
      <c r="AO970" s="9"/>
      <c r="AP970" s="9"/>
      <c r="AQ970" s="9"/>
      <c r="AR970" s="9"/>
      <c r="AS970" s="9"/>
      <c r="AT970" s="9"/>
      <c r="AU970" s="9"/>
      <c r="AV970" s="9"/>
      <c r="AW970" s="9"/>
      <c r="AX970" s="9"/>
      <c r="AY970" s="9"/>
      <c r="AZ970" s="9"/>
      <c r="BA970" s="9"/>
      <c r="BB970" s="9"/>
      <c r="BC970" s="9"/>
      <c r="BD970" s="9"/>
    </row>
    <row r="971" ht="15.75" customHeight="1">
      <c r="A971" s="9" t="s">
        <v>111</v>
      </c>
      <c r="B971" s="9" t="s">
        <v>81</v>
      </c>
      <c r="C971" s="9"/>
      <c r="D971" s="9"/>
      <c r="E971" s="9" t="s">
        <v>82</v>
      </c>
      <c r="F971" s="9"/>
      <c r="G971" s="9"/>
      <c r="H971" s="9"/>
      <c r="I971" s="9"/>
      <c r="J971" s="9"/>
      <c r="K971" s="9"/>
      <c r="L971" s="9"/>
      <c r="M971" s="9"/>
      <c r="N971" s="9"/>
      <c r="O971" s="9"/>
      <c r="P971" s="9"/>
      <c r="Q971" s="9"/>
      <c r="R971" s="9"/>
      <c r="S971" s="9" t="s">
        <v>114</v>
      </c>
      <c r="T971" s="9"/>
      <c r="U971" s="9" t="s">
        <v>85</v>
      </c>
      <c r="V971" s="9" t="s">
        <v>9252</v>
      </c>
      <c r="W971" s="9" t="s">
        <v>87</v>
      </c>
      <c r="X971" s="9" t="s">
        <v>8770</v>
      </c>
      <c r="Y971" s="9" t="s">
        <v>9253</v>
      </c>
      <c r="Z971" s="9" t="s">
        <v>8773</v>
      </c>
      <c r="AA971" s="9" t="s">
        <v>8774</v>
      </c>
      <c r="AB971" s="9"/>
      <c r="AC971" s="9"/>
      <c r="AD971" s="9" t="s">
        <v>442</v>
      </c>
      <c r="AE971" s="9" t="s">
        <v>111</v>
      </c>
      <c r="AF971" s="9" t="s">
        <v>8775</v>
      </c>
      <c r="AG971" s="37"/>
      <c r="AH971" s="37"/>
      <c r="AI971" s="9" t="s">
        <v>124</v>
      </c>
      <c r="AJ971" s="9" t="s">
        <v>125</v>
      </c>
      <c r="AK971" s="9" t="s">
        <v>126</v>
      </c>
      <c r="AL971" s="9" t="s">
        <v>97</v>
      </c>
      <c r="AM971" s="9" t="s">
        <v>98</v>
      </c>
      <c r="AN971" s="9"/>
      <c r="AO971" s="9"/>
      <c r="AP971" s="9"/>
      <c r="AQ971" s="9"/>
      <c r="AR971" s="9"/>
      <c r="AS971" s="9"/>
      <c r="AT971" s="9"/>
      <c r="AU971" s="9"/>
      <c r="AV971" s="9"/>
      <c r="AW971" s="9"/>
      <c r="AX971" s="9"/>
      <c r="AY971" s="9"/>
      <c r="AZ971" s="9"/>
      <c r="BA971" s="9"/>
      <c r="BB971" s="9"/>
      <c r="BC971" s="9"/>
      <c r="BD971" s="9"/>
    </row>
    <row r="972" ht="15.75" customHeight="1">
      <c r="A972" s="9" t="s">
        <v>111</v>
      </c>
      <c r="B972" s="9" t="s">
        <v>81</v>
      </c>
      <c r="C972" s="9"/>
      <c r="D972" s="9"/>
      <c r="E972" s="9" t="s">
        <v>82</v>
      </c>
      <c r="F972" s="9"/>
      <c r="G972" s="9"/>
      <c r="H972" s="9"/>
      <c r="I972" s="9"/>
      <c r="J972" s="9"/>
      <c r="K972" s="9"/>
      <c r="L972" s="9"/>
      <c r="M972" s="9"/>
      <c r="N972" s="9"/>
      <c r="O972" s="9"/>
      <c r="P972" s="9"/>
      <c r="Q972" s="9"/>
      <c r="R972" s="9"/>
      <c r="S972" s="9" t="s">
        <v>114</v>
      </c>
      <c r="T972" s="9"/>
      <c r="U972" s="9" t="s">
        <v>85</v>
      </c>
      <c r="V972" s="9" t="s">
        <v>2248</v>
      </c>
      <c r="W972" s="9" t="s">
        <v>87</v>
      </c>
      <c r="X972" s="9" t="s">
        <v>8770</v>
      </c>
      <c r="Y972" s="9" t="s">
        <v>9257</v>
      </c>
      <c r="Z972" s="9" t="s">
        <v>8773</v>
      </c>
      <c r="AA972" s="9" t="s">
        <v>8774</v>
      </c>
      <c r="AB972" s="9"/>
      <c r="AC972" s="9"/>
      <c r="AD972" s="9" t="s">
        <v>442</v>
      </c>
      <c r="AE972" s="9" t="s">
        <v>111</v>
      </c>
      <c r="AF972" s="9" t="s">
        <v>8775</v>
      </c>
      <c r="AG972" s="37"/>
      <c r="AH972" s="37"/>
      <c r="AI972" s="9" t="s">
        <v>124</v>
      </c>
      <c r="AJ972" s="9" t="s">
        <v>125</v>
      </c>
      <c r="AK972" s="9" t="s">
        <v>126</v>
      </c>
      <c r="AL972" s="9" t="s">
        <v>97</v>
      </c>
      <c r="AM972" s="9" t="s">
        <v>98</v>
      </c>
      <c r="AN972" s="9"/>
      <c r="AO972" s="9"/>
      <c r="AP972" s="9"/>
      <c r="AQ972" s="9"/>
      <c r="AR972" s="9"/>
      <c r="AS972" s="9"/>
      <c r="AT972" s="9"/>
      <c r="AU972" s="9"/>
      <c r="AV972" s="9"/>
      <c r="AW972" s="9"/>
      <c r="AX972" s="9"/>
      <c r="AY972" s="9"/>
      <c r="AZ972" s="9"/>
      <c r="BA972" s="9"/>
      <c r="BB972" s="9"/>
      <c r="BC972" s="9"/>
      <c r="BD972" s="9"/>
    </row>
    <row r="973" ht="15.75" customHeight="1">
      <c r="A973" s="9" t="s">
        <v>579</v>
      </c>
      <c r="B973" s="9" t="s">
        <v>81</v>
      </c>
      <c r="C973" s="9"/>
      <c r="D973" s="9"/>
      <c r="E973" s="9" t="s">
        <v>82</v>
      </c>
      <c r="F973" s="9"/>
      <c r="G973" s="9"/>
      <c r="H973" s="9"/>
      <c r="I973" s="9"/>
      <c r="J973" s="9"/>
      <c r="K973" s="9"/>
      <c r="L973" s="9"/>
      <c r="M973" s="9"/>
      <c r="N973" s="9"/>
      <c r="O973" s="9"/>
      <c r="P973" s="9"/>
      <c r="Q973" s="9"/>
      <c r="R973" s="9"/>
      <c r="S973" s="9" t="s">
        <v>3672</v>
      </c>
      <c r="T973" s="9"/>
      <c r="U973" s="9" t="s">
        <v>85</v>
      </c>
      <c r="V973" s="9" t="s">
        <v>9259</v>
      </c>
      <c r="W973" s="9" t="s">
        <v>87</v>
      </c>
      <c r="X973" s="9" t="s">
        <v>9260</v>
      </c>
      <c r="Y973" s="9" t="s">
        <v>9261</v>
      </c>
      <c r="Z973" s="9" t="s">
        <v>9262</v>
      </c>
      <c r="AA973" s="9" t="s">
        <v>9263</v>
      </c>
      <c r="AB973" s="9"/>
      <c r="AC973" s="9"/>
      <c r="AD973" s="9" t="s">
        <v>482</v>
      </c>
      <c r="AE973" s="9" t="s">
        <v>579</v>
      </c>
      <c r="AF973" s="9" t="s">
        <v>3679</v>
      </c>
      <c r="AG973" s="37"/>
      <c r="AH973" s="37"/>
      <c r="AI973" s="9" t="s">
        <v>97</v>
      </c>
      <c r="AJ973" s="9" t="s">
        <v>97</v>
      </c>
      <c r="AK973" s="9" t="s">
        <v>97</v>
      </c>
      <c r="AL973" s="9" t="s">
        <v>97</v>
      </c>
      <c r="AM973" s="9" t="s">
        <v>98</v>
      </c>
      <c r="AN973" s="9"/>
      <c r="AO973" s="9"/>
      <c r="AP973" s="9"/>
      <c r="AQ973" s="9"/>
      <c r="AR973" s="9"/>
      <c r="AS973" s="9"/>
      <c r="AT973" s="9"/>
      <c r="AU973" s="9"/>
      <c r="AV973" s="9"/>
      <c r="AW973" s="9"/>
      <c r="AX973" s="9"/>
      <c r="AY973" s="9"/>
      <c r="AZ973" s="9"/>
      <c r="BA973" s="9"/>
      <c r="BB973" s="9"/>
      <c r="BC973" s="9"/>
      <c r="BD973" s="9"/>
    </row>
    <row r="974" ht="15.75" customHeight="1">
      <c r="A974" s="9" t="s">
        <v>252</v>
      </c>
      <c r="B974" s="9" t="s">
        <v>81</v>
      </c>
      <c r="C974" s="9"/>
      <c r="D974" s="9"/>
      <c r="E974" s="9" t="s">
        <v>82</v>
      </c>
      <c r="F974" s="9"/>
      <c r="G974" s="9"/>
      <c r="H974" s="9"/>
      <c r="I974" s="9"/>
      <c r="J974" s="9"/>
      <c r="K974" s="9"/>
      <c r="L974" s="9"/>
      <c r="M974" s="9"/>
      <c r="N974" s="9"/>
      <c r="O974" s="9"/>
      <c r="P974" s="9"/>
      <c r="Q974" s="9"/>
      <c r="R974" s="9"/>
      <c r="S974" s="9" t="s">
        <v>9264</v>
      </c>
      <c r="T974" s="9"/>
      <c r="U974" s="9" t="s">
        <v>85</v>
      </c>
      <c r="V974" s="9" t="s">
        <v>9265</v>
      </c>
      <c r="W974" s="9" t="s">
        <v>927</v>
      </c>
      <c r="X974" s="9" t="s">
        <v>9266</v>
      </c>
      <c r="Y974" s="9" t="s">
        <v>9267</v>
      </c>
      <c r="Z974" s="9" t="s">
        <v>9269</v>
      </c>
      <c r="AA974" s="9" t="s">
        <v>9270</v>
      </c>
      <c r="AB974" s="9" t="s">
        <v>9271</v>
      </c>
      <c r="AC974" s="9" t="s">
        <v>187</v>
      </c>
      <c r="AD974" s="9" t="s">
        <v>1585</v>
      </c>
      <c r="AE974" s="9" t="s">
        <v>252</v>
      </c>
      <c r="AF974" s="9" t="s">
        <v>1586</v>
      </c>
      <c r="AG974" s="37"/>
      <c r="AH974" s="37"/>
      <c r="AI974" s="9" t="s">
        <v>94</v>
      </c>
      <c r="AJ974" s="9" t="s">
        <v>94</v>
      </c>
      <c r="AK974" s="9" t="s">
        <v>97</v>
      </c>
      <c r="AL974" s="9" t="s">
        <v>559</v>
      </c>
      <c r="AM974" s="9" t="s">
        <v>98</v>
      </c>
      <c r="AN974" s="9"/>
      <c r="AO974" s="9"/>
      <c r="AP974" s="9"/>
      <c r="AQ974" s="9"/>
      <c r="AR974" s="9"/>
      <c r="AS974" s="9"/>
      <c r="AT974" s="9"/>
      <c r="AU974" s="9"/>
      <c r="AV974" s="9"/>
      <c r="AW974" s="9"/>
      <c r="AX974" s="9"/>
      <c r="AY974" s="9"/>
      <c r="AZ974" s="9"/>
      <c r="BA974" s="9"/>
      <c r="BB974" s="9"/>
      <c r="BC974" s="9"/>
      <c r="BD974" s="9"/>
    </row>
    <row r="975" ht="15.75" customHeight="1">
      <c r="A975" s="9" t="s">
        <v>261</v>
      </c>
      <c r="B975" s="9" t="s">
        <v>81</v>
      </c>
      <c r="C975" s="9"/>
      <c r="D975" s="9"/>
      <c r="E975" s="9" t="s">
        <v>82</v>
      </c>
      <c r="F975" s="9"/>
      <c r="G975" s="9"/>
      <c r="H975" s="9"/>
      <c r="I975" s="9"/>
      <c r="J975" s="9"/>
      <c r="K975" s="9"/>
      <c r="L975" s="9"/>
      <c r="M975" s="9"/>
      <c r="N975" s="9"/>
      <c r="O975" s="9"/>
      <c r="P975" s="9"/>
      <c r="Q975" s="9"/>
      <c r="R975" s="9"/>
      <c r="S975" s="9" t="s">
        <v>262</v>
      </c>
      <c r="T975" s="9"/>
      <c r="U975" s="9" t="s">
        <v>85</v>
      </c>
      <c r="V975" s="9" t="s">
        <v>9276</v>
      </c>
      <c r="W975" s="9" t="s">
        <v>87</v>
      </c>
      <c r="X975" s="9" t="s">
        <v>9277</v>
      </c>
      <c r="Y975" s="9" t="s">
        <v>9279</v>
      </c>
      <c r="Z975" s="9" t="s">
        <v>9281</v>
      </c>
      <c r="AA975" s="9" t="s">
        <v>9282</v>
      </c>
      <c r="AB975" s="9"/>
      <c r="AC975" s="9"/>
      <c r="AD975" s="9" t="s">
        <v>7106</v>
      </c>
      <c r="AE975" s="9" t="s">
        <v>261</v>
      </c>
      <c r="AF975" s="9" t="s">
        <v>7107</v>
      </c>
      <c r="AG975" s="37"/>
      <c r="AH975" s="37"/>
      <c r="AI975" s="9" t="s">
        <v>145</v>
      </c>
      <c r="AJ975" s="9"/>
      <c r="AK975" s="9" t="s">
        <v>146</v>
      </c>
      <c r="AL975" s="9" t="s">
        <v>97</v>
      </c>
      <c r="AM975" s="9" t="s">
        <v>98</v>
      </c>
      <c r="AN975" s="9"/>
      <c r="AO975" s="9"/>
      <c r="AP975" s="9"/>
      <c r="AQ975" s="9"/>
      <c r="AR975" s="9"/>
      <c r="AS975" s="9"/>
      <c r="AT975" s="9"/>
      <c r="AU975" s="9"/>
      <c r="AV975" s="9"/>
      <c r="AW975" s="9"/>
      <c r="AX975" s="9"/>
      <c r="AY975" s="9"/>
      <c r="AZ975" s="9"/>
      <c r="BA975" s="9"/>
      <c r="BB975" s="9"/>
      <c r="BC975" s="9"/>
      <c r="BD975" s="9"/>
    </row>
    <row r="976" ht="15.75" customHeight="1">
      <c r="A976" s="9" t="s">
        <v>2230</v>
      </c>
      <c r="B976" s="9" t="s">
        <v>81</v>
      </c>
      <c r="C976" s="9"/>
      <c r="D976" s="9"/>
      <c r="E976" s="9" t="s">
        <v>82</v>
      </c>
      <c r="F976" s="9"/>
      <c r="G976" s="9"/>
      <c r="H976" s="9"/>
      <c r="I976" s="9"/>
      <c r="J976" s="9"/>
      <c r="K976" s="9"/>
      <c r="L976" s="9"/>
      <c r="M976" s="9"/>
      <c r="N976" s="9"/>
      <c r="O976" s="9"/>
      <c r="P976" s="9"/>
      <c r="Q976" s="9"/>
      <c r="R976" s="9"/>
      <c r="S976" s="9" t="s">
        <v>9286</v>
      </c>
      <c r="T976" s="9"/>
      <c r="U976" s="9" t="s">
        <v>85</v>
      </c>
      <c r="V976" s="9" t="s">
        <v>9288</v>
      </c>
      <c r="W976" s="9" t="s">
        <v>87</v>
      </c>
      <c r="X976" s="9" t="s">
        <v>2233</v>
      </c>
      <c r="Y976" s="9" t="s">
        <v>9289</v>
      </c>
      <c r="Z976" s="9" t="s">
        <v>2235</v>
      </c>
      <c r="AA976" s="9" t="s">
        <v>2236</v>
      </c>
      <c r="AB976" s="9" t="s">
        <v>2237</v>
      </c>
      <c r="AC976" s="9"/>
      <c r="AD976" s="9" t="s">
        <v>2238</v>
      </c>
      <c r="AE976" s="9" t="s">
        <v>2230</v>
      </c>
      <c r="AF976" s="9" t="s">
        <v>2243</v>
      </c>
      <c r="AG976" s="37"/>
      <c r="AH976" s="37"/>
      <c r="AI976" s="9" t="s">
        <v>94</v>
      </c>
      <c r="AJ976" s="9" t="s">
        <v>196</v>
      </c>
      <c r="AK976" s="9" t="s">
        <v>197</v>
      </c>
      <c r="AL976" s="9" t="s">
        <v>229</v>
      </c>
      <c r="AM976" s="9" t="s">
        <v>98</v>
      </c>
      <c r="AN976" s="9"/>
      <c r="AO976" s="9"/>
      <c r="AP976" s="9"/>
      <c r="AQ976" s="9"/>
      <c r="AR976" s="9"/>
      <c r="AS976" s="9"/>
      <c r="AT976" s="9"/>
      <c r="AU976" s="9"/>
      <c r="AV976" s="9"/>
      <c r="AW976" s="9"/>
      <c r="AX976" s="9"/>
      <c r="AY976" s="9"/>
      <c r="AZ976" s="9"/>
      <c r="BA976" s="9"/>
      <c r="BB976" s="9"/>
      <c r="BC976" s="9"/>
      <c r="BD976" s="9"/>
    </row>
    <row r="977" ht="15.75" customHeight="1">
      <c r="A977" s="9" t="s">
        <v>111</v>
      </c>
      <c r="B977" s="9" t="s">
        <v>81</v>
      </c>
      <c r="C977" s="9"/>
      <c r="D977" s="9"/>
      <c r="E977" s="9" t="s">
        <v>82</v>
      </c>
      <c r="F977" s="9"/>
      <c r="G977" s="9"/>
      <c r="H977" s="9"/>
      <c r="I977" s="9"/>
      <c r="J977" s="9"/>
      <c r="K977" s="9"/>
      <c r="L977" s="9"/>
      <c r="M977" s="9"/>
      <c r="N977" s="9"/>
      <c r="O977" s="9"/>
      <c r="P977" s="9"/>
      <c r="Q977" s="9"/>
      <c r="R977" s="9"/>
      <c r="S977" s="9" t="s">
        <v>9292</v>
      </c>
      <c r="T977" s="9"/>
      <c r="U977" s="9" t="s">
        <v>85</v>
      </c>
      <c r="V977" s="9" t="s">
        <v>9293</v>
      </c>
      <c r="W977" s="9" t="s">
        <v>87</v>
      </c>
      <c r="X977" s="9" t="s">
        <v>4718</v>
      </c>
      <c r="Y977" s="9" t="s">
        <v>9294</v>
      </c>
      <c r="Z977" s="9" t="s">
        <v>4721</v>
      </c>
      <c r="AA977" s="9" t="s">
        <v>9295</v>
      </c>
      <c r="AB977" s="9" t="s">
        <v>9296</v>
      </c>
      <c r="AC977" s="9"/>
      <c r="AD977" s="9" t="s">
        <v>122</v>
      </c>
      <c r="AE977" s="9" t="s">
        <v>111</v>
      </c>
      <c r="AF977" s="9" t="s">
        <v>131</v>
      </c>
      <c r="AG977" s="37"/>
      <c r="AH977" s="37"/>
      <c r="AI977" s="9" t="s">
        <v>97</v>
      </c>
      <c r="AJ977" s="9" t="s">
        <v>97</v>
      </c>
      <c r="AK977" s="9" t="s">
        <v>97</v>
      </c>
      <c r="AL977" s="9" t="s">
        <v>97</v>
      </c>
      <c r="AM977" s="9" t="s">
        <v>98</v>
      </c>
      <c r="AN977" s="9"/>
      <c r="AO977" s="9"/>
      <c r="AP977" s="9"/>
      <c r="AQ977" s="9"/>
      <c r="AR977" s="9"/>
      <c r="AS977" s="9"/>
      <c r="AT977" s="9"/>
      <c r="AU977" s="9"/>
      <c r="AV977" s="9"/>
      <c r="AW977" s="9"/>
      <c r="AX977" s="9"/>
      <c r="AY977" s="9"/>
      <c r="AZ977" s="9"/>
      <c r="BA977" s="9"/>
      <c r="BB977" s="9"/>
      <c r="BC977" s="9"/>
      <c r="BD977" s="9"/>
    </row>
    <row r="978" ht="15.75" customHeight="1">
      <c r="A978" s="9" t="s">
        <v>665</v>
      </c>
      <c r="B978" s="9" t="s">
        <v>81</v>
      </c>
      <c r="C978" s="9"/>
      <c r="D978" s="9"/>
      <c r="E978" s="9" t="s">
        <v>82</v>
      </c>
      <c r="F978" s="9"/>
      <c r="G978" s="9"/>
      <c r="H978" s="9"/>
      <c r="I978" s="9"/>
      <c r="J978" s="9"/>
      <c r="K978" s="9"/>
      <c r="L978" s="9"/>
      <c r="M978" s="9"/>
      <c r="N978" s="9"/>
      <c r="O978" s="9"/>
      <c r="P978" s="9"/>
      <c r="Q978" s="9"/>
      <c r="R978" s="9"/>
      <c r="S978" s="9" t="s">
        <v>9299</v>
      </c>
      <c r="T978" s="9"/>
      <c r="U978" s="9" t="s">
        <v>115</v>
      </c>
      <c r="V978" s="9" t="s">
        <v>9301</v>
      </c>
      <c r="W978" s="9" t="s">
        <v>87</v>
      </c>
      <c r="X978" s="9" t="s">
        <v>8881</v>
      </c>
      <c r="Y978" s="9" t="s">
        <v>9302</v>
      </c>
      <c r="Z978" s="9" t="s">
        <v>8884</v>
      </c>
      <c r="AA978" s="9" t="s">
        <v>8885</v>
      </c>
      <c r="AB978" s="9"/>
      <c r="AC978" s="9"/>
      <c r="AD978" s="9" t="s">
        <v>674</v>
      </c>
      <c r="AE978" s="9" t="s">
        <v>665</v>
      </c>
      <c r="AF978" s="9" t="s">
        <v>902</v>
      </c>
      <c r="AG978" s="37"/>
      <c r="AH978" s="37"/>
      <c r="AI978" s="9" t="s">
        <v>97</v>
      </c>
      <c r="AJ978" s="9" t="s">
        <v>97</v>
      </c>
      <c r="AK978" s="9" t="s">
        <v>9303</v>
      </c>
      <c r="AL978" s="9" t="s">
        <v>559</v>
      </c>
      <c r="AM978" s="9" t="s">
        <v>98</v>
      </c>
      <c r="AN978" s="9"/>
      <c r="AO978" s="9"/>
      <c r="AP978" s="9"/>
      <c r="AQ978" s="9"/>
      <c r="AR978" s="9"/>
      <c r="AS978" s="9"/>
      <c r="AT978" s="9"/>
      <c r="AU978" s="9"/>
      <c r="AV978" s="9"/>
      <c r="AW978" s="9"/>
      <c r="AX978" s="9"/>
      <c r="AY978" s="9"/>
      <c r="AZ978" s="9"/>
      <c r="BA978" s="9"/>
      <c r="BB978" s="9"/>
      <c r="BC978" s="9"/>
      <c r="BD978" s="9"/>
    </row>
    <row r="979" ht="15.75" customHeight="1">
      <c r="A979" s="9" t="s">
        <v>704</v>
      </c>
      <c r="B979" s="9" t="s">
        <v>81</v>
      </c>
      <c r="C979" s="9"/>
      <c r="D979" s="9"/>
      <c r="E979" s="9" t="s">
        <v>82</v>
      </c>
      <c r="F979" s="9"/>
      <c r="G979" s="9"/>
      <c r="H979" s="9"/>
      <c r="I979" s="9"/>
      <c r="J979" s="9"/>
      <c r="K979" s="9"/>
      <c r="L979" s="9"/>
      <c r="M979" s="9"/>
      <c r="N979" s="9"/>
      <c r="O979" s="9"/>
      <c r="P979" s="9"/>
      <c r="Q979" s="9"/>
      <c r="R979" s="9"/>
      <c r="S979" s="9" t="s">
        <v>362</v>
      </c>
      <c r="T979" s="9"/>
      <c r="U979" s="9" t="s">
        <v>85</v>
      </c>
      <c r="V979" s="9" t="s">
        <v>363</v>
      </c>
      <c r="W979" s="9" t="s">
        <v>87</v>
      </c>
      <c r="X979" s="9" t="s">
        <v>9304</v>
      </c>
      <c r="Y979" s="9" t="s">
        <v>9305</v>
      </c>
      <c r="Z979" s="9" t="s">
        <v>187</v>
      </c>
      <c r="AA979" s="9" t="s">
        <v>9306</v>
      </c>
      <c r="AB979" s="9" t="s">
        <v>9307</v>
      </c>
      <c r="AC979" s="9" t="s">
        <v>187</v>
      </c>
      <c r="AD979" s="9" t="s">
        <v>3566</v>
      </c>
      <c r="AE979" s="9" t="s">
        <v>704</v>
      </c>
      <c r="AF979" s="9" t="s">
        <v>9308</v>
      </c>
      <c r="AG979" s="37"/>
      <c r="AH979" s="37"/>
      <c r="AI979" s="9" t="s">
        <v>165</v>
      </c>
      <c r="AJ979" s="9" t="s">
        <v>108</v>
      </c>
      <c r="AK979" s="9" t="s">
        <v>109</v>
      </c>
      <c r="AL979" s="9" t="s">
        <v>97</v>
      </c>
      <c r="AM979" s="9" t="s">
        <v>98</v>
      </c>
      <c r="AN979" s="9"/>
      <c r="AO979" s="9"/>
      <c r="AP979" s="9"/>
      <c r="AQ979" s="9"/>
      <c r="AR979" s="9"/>
      <c r="AS979" s="9"/>
      <c r="AT979" s="9"/>
      <c r="AU979" s="9"/>
      <c r="AV979" s="9"/>
      <c r="AW979" s="9"/>
      <c r="AX979" s="9"/>
      <c r="AY979" s="9"/>
      <c r="AZ979" s="9"/>
      <c r="BA979" s="9"/>
      <c r="BB979" s="9"/>
      <c r="BC979" s="9"/>
      <c r="BD979" s="9"/>
    </row>
    <row r="980" ht="15.75" customHeight="1">
      <c r="A980" s="9" t="s">
        <v>521</v>
      </c>
      <c r="B980" s="9" t="s">
        <v>81</v>
      </c>
      <c r="C980" s="9"/>
      <c r="D980" s="9"/>
      <c r="E980" s="9" t="s">
        <v>82</v>
      </c>
      <c r="F980" s="9"/>
      <c r="G980" s="9"/>
      <c r="H980" s="9"/>
      <c r="I980" s="9"/>
      <c r="J980" s="9"/>
      <c r="K980" s="9"/>
      <c r="L980" s="9"/>
      <c r="M980" s="9"/>
      <c r="N980" s="9"/>
      <c r="O980" s="9"/>
      <c r="P980" s="9"/>
      <c r="Q980" s="9"/>
      <c r="R980" s="9"/>
      <c r="S980" s="9" t="s">
        <v>4441</v>
      </c>
      <c r="T980" s="9"/>
      <c r="U980" s="9" t="s">
        <v>85</v>
      </c>
      <c r="V980" s="9" t="s">
        <v>9309</v>
      </c>
      <c r="W980" s="9" t="s">
        <v>87</v>
      </c>
      <c r="X980" s="9" t="s">
        <v>8708</v>
      </c>
      <c r="Y980" s="9" t="s">
        <v>9310</v>
      </c>
      <c r="Z980" s="9" t="s">
        <v>8710</v>
      </c>
      <c r="AA980" s="9" t="s">
        <v>8711</v>
      </c>
      <c r="AB980" s="9" t="s">
        <v>8713</v>
      </c>
      <c r="AC980" s="9"/>
      <c r="AD980" s="9" t="s">
        <v>1695</v>
      </c>
      <c r="AE980" s="9" t="s">
        <v>521</v>
      </c>
      <c r="AF980" s="9" t="s">
        <v>4396</v>
      </c>
      <c r="AG980" s="37"/>
      <c r="AH980" s="37"/>
      <c r="AI980" s="9" t="s">
        <v>97</v>
      </c>
      <c r="AJ980" s="9" t="s">
        <v>97</v>
      </c>
      <c r="AK980" s="9" t="s">
        <v>97</v>
      </c>
      <c r="AL980" s="9" t="s">
        <v>97</v>
      </c>
      <c r="AM980" s="9" t="s">
        <v>98</v>
      </c>
      <c r="AN980" s="9"/>
      <c r="AO980" s="9"/>
      <c r="AP980" s="9"/>
      <c r="AQ980" s="9"/>
      <c r="AR980" s="9"/>
      <c r="AS980" s="9"/>
      <c r="AT980" s="9"/>
      <c r="AU980" s="9"/>
      <c r="AV980" s="9"/>
      <c r="AW980" s="9"/>
      <c r="AX980" s="9"/>
      <c r="AY980" s="9"/>
      <c r="AZ980" s="9"/>
      <c r="BA980" s="9"/>
      <c r="BB980" s="9"/>
      <c r="BC980" s="9"/>
      <c r="BD980" s="9"/>
    </row>
    <row r="981" ht="15.75" customHeight="1">
      <c r="A981" s="9" t="s">
        <v>217</v>
      </c>
      <c r="B981" s="9" t="s">
        <v>81</v>
      </c>
      <c r="C981" s="9"/>
      <c r="D981" s="9"/>
      <c r="E981" s="9" t="s">
        <v>82</v>
      </c>
      <c r="F981" s="9"/>
      <c r="G981" s="9"/>
      <c r="H981" s="9"/>
      <c r="I981" s="9"/>
      <c r="J981" s="9"/>
      <c r="K981" s="9"/>
      <c r="L981" s="9"/>
      <c r="M981" s="9"/>
      <c r="N981" s="9"/>
      <c r="O981" s="9"/>
      <c r="P981" s="9"/>
      <c r="Q981" s="9"/>
      <c r="R981" s="9"/>
      <c r="S981" s="9" t="s">
        <v>1580</v>
      </c>
      <c r="T981" s="9"/>
      <c r="U981" s="9" t="s">
        <v>85</v>
      </c>
      <c r="V981" s="9" t="s">
        <v>9311</v>
      </c>
      <c r="W981" s="9" t="s">
        <v>87</v>
      </c>
      <c r="X981" s="9" t="s">
        <v>1587</v>
      </c>
      <c r="Y981" s="9" t="s">
        <v>9312</v>
      </c>
      <c r="Z981" s="9" t="s">
        <v>1589</v>
      </c>
      <c r="AA981" s="9" t="s">
        <v>1590</v>
      </c>
      <c r="AB981" s="9"/>
      <c r="AC981" s="9"/>
      <c r="AD981" s="9" t="s">
        <v>659</v>
      </c>
      <c r="AE981" s="9" t="s">
        <v>217</v>
      </c>
      <c r="AF981" s="9" t="s">
        <v>1591</v>
      </c>
      <c r="AG981" s="37"/>
      <c r="AH981" s="37"/>
      <c r="AI981" s="9" t="s">
        <v>661</v>
      </c>
      <c r="AJ981" s="9" t="s">
        <v>226</v>
      </c>
      <c r="AK981" s="9" t="s">
        <v>97</v>
      </c>
      <c r="AL981" s="9" t="s">
        <v>97</v>
      </c>
      <c r="AM981" s="9" t="s">
        <v>98</v>
      </c>
      <c r="AN981" s="9"/>
      <c r="AO981" s="9"/>
      <c r="AP981" s="9"/>
      <c r="AQ981" s="9"/>
      <c r="AR981" s="9"/>
      <c r="AS981" s="9"/>
      <c r="AT981" s="9"/>
      <c r="AU981" s="9"/>
      <c r="AV981" s="9"/>
      <c r="AW981" s="9"/>
      <c r="AX981" s="9"/>
      <c r="AY981" s="9"/>
      <c r="AZ981" s="9"/>
      <c r="BA981" s="9"/>
      <c r="BB981" s="9"/>
      <c r="BC981" s="9"/>
      <c r="BD981" s="9"/>
    </row>
    <row r="982" ht="15.75" customHeight="1">
      <c r="A982" s="9" t="s">
        <v>3180</v>
      </c>
      <c r="B982" s="9" t="s">
        <v>81</v>
      </c>
      <c r="C982" s="9"/>
      <c r="D982" s="9"/>
      <c r="E982" s="9" t="s">
        <v>82</v>
      </c>
      <c r="F982" s="9"/>
      <c r="G982" s="9"/>
      <c r="H982" s="9"/>
      <c r="I982" s="9"/>
      <c r="J982" s="9"/>
      <c r="K982" s="9"/>
      <c r="L982" s="9"/>
      <c r="M982" s="9"/>
      <c r="N982" s="9"/>
      <c r="O982" s="9"/>
      <c r="P982" s="9"/>
      <c r="Q982" s="9"/>
      <c r="R982" s="9"/>
      <c r="S982" s="9" t="s">
        <v>9313</v>
      </c>
      <c r="T982" s="9"/>
      <c r="U982" s="9" t="s">
        <v>85</v>
      </c>
      <c r="V982" s="9" t="s">
        <v>9314</v>
      </c>
      <c r="W982" s="9" t="s">
        <v>87</v>
      </c>
      <c r="X982" s="9" t="s">
        <v>9315</v>
      </c>
      <c r="Y982" s="9"/>
      <c r="Z982" s="9" t="s">
        <v>9316</v>
      </c>
      <c r="AA982" s="9" t="s">
        <v>9317</v>
      </c>
      <c r="AB982" s="9"/>
      <c r="AC982" s="9" t="s">
        <v>9318</v>
      </c>
      <c r="AD982" s="9" t="s">
        <v>3838</v>
      </c>
      <c r="AE982" s="9" t="s">
        <v>3180</v>
      </c>
      <c r="AF982" s="9" t="s">
        <v>5563</v>
      </c>
      <c r="AG982" s="37"/>
      <c r="AH982" s="37"/>
      <c r="AI982" s="9" t="s">
        <v>97</v>
      </c>
      <c r="AJ982" s="9" t="s">
        <v>97</v>
      </c>
      <c r="AK982" s="9" t="s">
        <v>97</v>
      </c>
      <c r="AL982" s="9" t="s">
        <v>97</v>
      </c>
      <c r="AM982" s="9" t="s">
        <v>98</v>
      </c>
      <c r="AN982" s="9"/>
      <c r="AO982" s="9"/>
      <c r="AP982" s="9"/>
      <c r="AQ982" s="9"/>
      <c r="AR982" s="9"/>
      <c r="AS982" s="9"/>
      <c r="AT982" s="9"/>
      <c r="AU982" s="9"/>
      <c r="AV982" s="9"/>
      <c r="AW982" s="9"/>
      <c r="AX982" s="9"/>
      <c r="AY982" s="9"/>
      <c r="AZ982" s="9"/>
      <c r="BA982" s="9"/>
      <c r="BB982" s="9"/>
      <c r="BC982" s="9"/>
      <c r="BD982" s="9"/>
    </row>
    <row r="983" ht="15.75" customHeight="1">
      <c r="A983" s="9" t="s">
        <v>252</v>
      </c>
      <c r="B983" s="9" t="s">
        <v>81</v>
      </c>
      <c r="C983" s="9"/>
      <c r="D983" s="9"/>
      <c r="E983" s="9"/>
      <c r="F983" s="9"/>
      <c r="G983" s="9"/>
      <c r="H983" s="9"/>
      <c r="I983" s="9"/>
      <c r="J983" s="9"/>
      <c r="K983" s="9"/>
      <c r="L983" s="9"/>
      <c r="M983" s="9"/>
      <c r="N983" s="9"/>
      <c r="O983" s="9"/>
      <c r="P983" s="9"/>
      <c r="Q983" s="9"/>
      <c r="R983" s="9"/>
      <c r="S983" s="9" t="s">
        <v>1523</v>
      </c>
      <c r="T983" s="9"/>
      <c r="U983" s="9" t="s">
        <v>85</v>
      </c>
      <c r="V983" s="9" t="s">
        <v>9319</v>
      </c>
      <c r="W983" s="9" t="s">
        <v>87</v>
      </c>
      <c r="X983" s="9" t="s">
        <v>2384</v>
      </c>
      <c r="Y983" s="9" t="s">
        <v>9320</v>
      </c>
      <c r="Z983" s="9" t="s">
        <v>2386</v>
      </c>
      <c r="AA983" s="9" t="s">
        <v>2391</v>
      </c>
      <c r="AB983" s="9" t="s">
        <v>2392</v>
      </c>
      <c r="AC983" s="9" t="s">
        <v>187</v>
      </c>
      <c r="AD983" s="9" t="s">
        <v>602</v>
      </c>
      <c r="AE983" s="9" t="s">
        <v>252</v>
      </c>
      <c r="AF983" s="9" t="s">
        <v>2393</v>
      </c>
      <c r="AG983" s="37"/>
      <c r="AH983" s="37"/>
      <c r="AI983" s="9" t="s">
        <v>97</v>
      </c>
      <c r="AJ983" s="9" t="s">
        <v>97</v>
      </c>
      <c r="AK983" s="9" t="s">
        <v>97</v>
      </c>
      <c r="AL983" s="9" t="s">
        <v>97</v>
      </c>
      <c r="AM983" s="9" t="s">
        <v>98</v>
      </c>
      <c r="AN983" s="9"/>
      <c r="AO983" s="9"/>
      <c r="AP983" s="9"/>
      <c r="AQ983" s="9"/>
      <c r="AR983" s="9"/>
      <c r="AS983" s="9"/>
      <c r="AT983" s="9"/>
      <c r="AU983" s="9"/>
      <c r="AV983" s="9"/>
      <c r="AW983" s="9"/>
      <c r="AX983" s="9"/>
      <c r="AY983" s="9"/>
      <c r="AZ983" s="9"/>
      <c r="BA983" s="9"/>
      <c r="BB983" s="9"/>
      <c r="BC983" s="9"/>
      <c r="BD983" s="9"/>
    </row>
    <row r="984" ht="15.75" customHeight="1">
      <c r="A984" s="9" t="s">
        <v>99</v>
      </c>
      <c r="B984" s="9" t="s">
        <v>81</v>
      </c>
      <c r="C984" s="9"/>
      <c r="D984" s="9"/>
      <c r="E984" s="9"/>
      <c r="F984" s="9"/>
      <c r="G984" s="9"/>
      <c r="H984" s="9"/>
      <c r="I984" s="9"/>
      <c r="J984" s="9"/>
      <c r="K984" s="9"/>
      <c r="L984" s="9"/>
      <c r="M984" s="9"/>
      <c r="N984" s="9"/>
      <c r="O984" s="9"/>
      <c r="P984" s="9"/>
      <c r="Q984" s="9"/>
      <c r="R984" s="9" t="s">
        <v>147</v>
      </c>
      <c r="S984" s="9" t="s">
        <v>9323</v>
      </c>
      <c r="T984" s="9"/>
      <c r="U984" s="9" t="s">
        <v>85</v>
      </c>
      <c r="V984" s="9" t="s">
        <v>9324</v>
      </c>
      <c r="W984" s="9" t="s">
        <v>87</v>
      </c>
      <c r="X984" s="9" t="s">
        <v>9325</v>
      </c>
      <c r="Y984" s="9" t="s">
        <v>9326</v>
      </c>
      <c r="Z984" s="9" t="s">
        <v>9327</v>
      </c>
      <c r="AA984" s="9" t="s">
        <v>9329</v>
      </c>
      <c r="AB984" s="9"/>
      <c r="AC984" s="9"/>
      <c r="AD984" s="9" t="s">
        <v>6616</v>
      </c>
      <c r="AE984" s="9" t="s">
        <v>99</v>
      </c>
      <c r="AF984" s="9" t="s">
        <v>6617</v>
      </c>
      <c r="AG984" s="37"/>
      <c r="AH984" s="37"/>
      <c r="AI984" s="9" t="s">
        <v>196</v>
      </c>
      <c r="AJ984" s="9" t="s">
        <v>126</v>
      </c>
      <c r="AK984" s="9" t="s">
        <v>96</v>
      </c>
      <c r="AL984" s="9" t="s">
        <v>97</v>
      </c>
      <c r="AM984" s="9" t="s">
        <v>98</v>
      </c>
      <c r="AN984" s="9"/>
      <c r="AO984" s="9"/>
      <c r="AP984" s="9"/>
      <c r="AQ984" s="9"/>
      <c r="AR984" s="9"/>
      <c r="AS984" s="9"/>
      <c r="AT984" s="9"/>
      <c r="AU984" s="9"/>
      <c r="AV984" s="9"/>
      <c r="AW984" s="9"/>
      <c r="AX984" s="9"/>
      <c r="AY984" s="9"/>
      <c r="AZ984" s="9"/>
      <c r="BA984" s="9"/>
      <c r="BB984" s="9"/>
      <c r="BC984" s="9"/>
      <c r="BD984" s="9"/>
    </row>
    <row r="985" ht="15.75" customHeight="1">
      <c r="A985" s="9" t="s">
        <v>80</v>
      </c>
      <c r="B985" s="9" t="s">
        <v>81</v>
      </c>
      <c r="C985" s="9"/>
      <c r="D985" s="9"/>
      <c r="E985" s="9" t="s">
        <v>82</v>
      </c>
      <c r="F985" s="9"/>
      <c r="G985" s="9"/>
      <c r="H985" s="9"/>
      <c r="I985" s="9"/>
      <c r="J985" s="9"/>
      <c r="K985" s="9"/>
      <c r="L985" s="9"/>
      <c r="M985" s="9"/>
      <c r="N985" s="9"/>
      <c r="O985" s="9"/>
      <c r="P985" s="9"/>
      <c r="Q985" s="9"/>
      <c r="R985" s="9"/>
      <c r="S985" s="9" t="s">
        <v>2196</v>
      </c>
      <c r="T985" s="9"/>
      <c r="U985" s="9"/>
      <c r="V985" s="9" t="s">
        <v>9330</v>
      </c>
      <c r="W985" s="9" t="s">
        <v>87</v>
      </c>
      <c r="X985" s="9" t="s">
        <v>2198</v>
      </c>
      <c r="Y985" s="9" t="s">
        <v>9331</v>
      </c>
      <c r="Z985" s="9" t="s">
        <v>2200</v>
      </c>
      <c r="AA985" s="9" t="s">
        <v>2201</v>
      </c>
      <c r="AB985" s="9"/>
      <c r="AC985" s="9"/>
      <c r="AD985" s="9" t="s">
        <v>868</v>
      </c>
      <c r="AE985" s="9" t="s">
        <v>80</v>
      </c>
      <c r="AF985" s="9" t="s">
        <v>869</v>
      </c>
      <c r="AG985" s="37"/>
      <c r="AH985" s="37"/>
      <c r="AI985" s="9" t="s">
        <v>317</v>
      </c>
      <c r="AJ985" s="9" t="s">
        <v>94</v>
      </c>
      <c r="AK985" s="9" t="s">
        <v>454</v>
      </c>
      <c r="AL985" s="9" t="s">
        <v>97</v>
      </c>
      <c r="AM985" s="9" t="s">
        <v>98</v>
      </c>
      <c r="AN985" s="9"/>
      <c r="AO985" s="9"/>
      <c r="AP985" s="9"/>
      <c r="AQ985" s="9"/>
      <c r="AR985" s="9"/>
      <c r="AS985" s="9"/>
      <c r="AT985" s="9"/>
      <c r="AU985" s="9"/>
      <c r="AV985" s="9"/>
      <c r="AW985" s="9"/>
      <c r="AX985" s="9"/>
      <c r="AY985" s="9"/>
      <c r="AZ985" s="9"/>
      <c r="BA985" s="9"/>
      <c r="BB985" s="9"/>
      <c r="BC985" s="9"/>
      <c r="BD985" s="9"/>
    </row>
    <row r="986" ht="15.75" customHeight="1">
      <c r="A986" s="9" t="s">
        <v>665</v>
      </c>
      <c r="B986" s="9" t="s">
        <v>81</v>
      </c>
      <c r="C986" s="9"/>
      <c r="D986" s="9"/>
      <c r="E986" s="9" t="s">
        <v>82</v>
      </c>
      <c r="F986" s="9"/>
      <c r="G986" s="9"/>
      <c r="H986" s="9"/>
      <c r="I986" s="9"/>
      <c r="J986" s="9"/>
      <c r="K986" s="9"/>
      <c r="L986" s="9"/>
      <c r="M986" s="9"/>
      <c r="N986" s="9"/>
      <c r="O986" s="9"/>
      <c r="P986" s="9"/>
      <c r="Q986" s="9"/>
      <c r="R986" s="9"/>
      <c r="S986" s="9" t="s">
        <v>9332</v>
      </c>
      <c r="T986" s="9"/>
      <c r="U986" s="9" t="s">
        <v>85</v>
      </c>
      <c r="V986" s="9" t="s">
        <v>9333</v>
      </c>
      <c r="W986" s="9" t="s">
        <v>87</v>
      </c>
      <c r="X986" s="9" t="s">
        <v>9334</v>
      </c>
      <c r="Y986" s="9" t="s">
        <v>9335</v>
      </c>
      <c r="Z986" s="9" t="s">
        <v>9336</v>
      </c>
      <c r="AA986" s="9" t="s">
        <v>9337</v>
      </c>
      <c r="AB986" s="9" t="s">
        <v>9338</v>
      </c>
      <c r="AC986" s="9"/>
      <c r="AD986" s="9" t="s">
        <v>674</v>
      </c>
      <c r="AE986" s="9" t="s">
        <v>665</v>
      </c>
      <c r="AF986" s="9" t="s">
        <v>9339</v>
      </c>
      <c r="AG986" s="37"/>
      <c r="AH986" s="37"/>
      <c r="AI986" s="9" t="s">
        <v>661</v>
      </c>
      <c r="AJ986" s="9" t="s">
        <v>97</v>
      </c>
      <c r="AK986" s="9" t="s">
        <v>97</v>
      </c>
      <c r="AL986" s="9" t="s">
        <v>97</v>
      </c>
      <c r="AM986" s="9" t="s">
        <v>98</v>
      </c>
      <c r="AN986" s="9"/>
      <c r="AO986" s="9"/>
      <c r="AP986" s="9"/>
      <c r="AQ986" s="9"/>
      <c r="AR986" s="9"/>
      <c r="AS986" s="9"/>
      <c r="AT986" s="9"/>
      <c r="AU986" s="9"/>
      <c r="AV986" s="9"/>
      <c r="AW986" s="9"/>
      <c r="AX986" s="9"/>
      <c r="AY986" s="9"/>
      <c r="AZ986" s="9"/>
      <c r="BA986" s="9"/>
      <c r="BB986" s="9"/>
      <c r="BC986" s="9"/>
      <c r="BD986" s="9"/>
    </row>
    <row r="987" ht="15.75" customHeight="1">
      <c r="A987" s="9" t="s">
        <v>378</v>
      </c>
      <c r="B987" s="9" t="s">
        <v>81</v>
      </c>
      <c r="C987" s="9"/>
      <c r="D987" s="9"/>
      <c r="E987" s="9" t="s">
        <v>82</v>
      </c>
      <c r="F987" s="9"/>
      <c r="G987" s="9"/>
      <c r="H987" s="9"/>
      <c r="I987" s="9"/>
      <c r="J987" s="9"/>
      <c r="K987" s="9"/>
      <c r="L987" s="9"/>
      <c r="M987" s="9"/>
      <c r="N987" s="9"/>
      <c r="O987" s="9"/>
      <c r="P987" s="9"/>
      <c r="Q987" s="9"/>
      <c r="R987" s="9"/>
      <c r="S987" s="9" t="s">
        <v>8752</v>
      </c>
      <c r="T987" s="9"/>
      <c r="U987" s="9" t="s">
        <v>85</v>
      </c>
      <c r="V987" s="9" t="s">
        <v>9340</v>
      </c>
      <c r="W987" s="9" t="s">
        <v>87</v>
      </c>
      <c r="X987" s="9" t="s">
        <v>8754</v>
      </c>
      <c r="Y987" s="9" t="s">
        <v>9341</v>
      </c>
      <c r="Z987" s="9" t="s">
        <v>8756</v>
      </c>
      <c r="AA987" s="9" t="s">
        <v>8757</v>
      </c>
      <c r="AB987" s="9"/>
      <c r="AC987" s="9"/>
      <c r="AD987" s="9" t="s">
        <v>8758</v>
      </c>
      <c r="AE987" s="9" t="s">
        <v>378</v>
      </c>
      <c r="AF987" s="9" t="s">
        <v>8759</v>
      </c>
      <c r="AG987" s="37"/>
      <c r="AH987" s="37"/>
      <c r="AI987" s="9" t="s">
        <v>97</v>
      </c>
      <c r="AJ987" s="9" t="s">
        <v>97</v>
      </c>
      <c r="AK987" s="9" t="s">
        <v>97</v>
      </c>
      <c r="AL987" s="9" t="s">
        <v>97</v>
      </c>
      <c r="AM987" s="9" t="s">
        <v>98</v>
      </c>
      <c r="AN987" s="9"/>
      <c r="AO987" s="9"/>
      <c r="AP987" s="9"/>
      <c r="AQ987" s="9"/>
      <c r="AR987" s="9"/>
      <c r="AS987" s="9"/>
      <c r="AT987" s="9"/>
      <c r="AU987" s="9"/>
      <c r="AV987" s="9"/>
      <c r="AW987" s="9"/>
      <c r="AX987" s="9"/>
      <c r="AY987" s="9"/>
      <c r="AZ987" s="9"/>
      <c r="BA987" s="9"/>
      <c r="BB987" s="9"/>
      <c r="BC987" s="9"/>
      <c r="BD987" s="9"/>
    </row>
    <row r="988" ht="15.75" customHeight="1">
      <c r="A988" s="9" t="s">
        <v>99</v>
      </c>
      <c r="B988" s="9" t="s">
        <v>81</v>
      </c>
      <c r="C988" s="9"/>
      <c r="D988" s="9"/>
      <c r="E988" s="9" t="s">
        <v>82</v>
      </c>
      <c r="F988" s="9"/>
      <c r="G988" s="9"/>
      <c r="H988" s="9"/>
      <c r="I988" s="9"/>
      <c r="J988" s="9"/>
      <c r="K988" s="9"/>
      <c r="L988" s="9"/>
      <c r="M988" s="9"/>
      <c r="N988" s="9"/>
      <c r="O988" s="9"/>
      <c r="P988" s="9"/>
      <c r="Q988" s="9"/>
      <c r="R988" s="9"/>
      <c r="S988" s="9" t="s">
        <v>1621</v>
      </c>
      <c r="T988" s="9"/>
      <c r="U988" s="9" t="s">
        <v>85</v>
      </c>
      <c r="V988" s="9" t="s">
        <v>9342</v>
      </c>
      <c r="W988" s="9" t="s">
        <v>87</v>
      </c>
      <c r="X988" s="9" t="s">
        <v>1623</v>
      </c>
      <c r="Y988" s="9" t="s">
        <v>9343</v>
      </c>
      <c r="Z988" s="9" t="s">
        <v>1625</v>
      </c>
      <c r="AA988" s="9" t="s">
        <v>9344</v>
      </c>
      <c r="AB988" s="9"/>
      <c r="AC988" s="9"/>
      <c r="AD988" s="9" t="s">
        <v>840</v>
      </c>
      <c r="AE988" s="9" t="s">
        <v>99</v>
      </c>
      <c r="AF988" s="9" t="s">
        <v>841</v>
      </c>
      <c r="AG988" s="37"/>
      <c r="AH988" s="37"/>
      <c r="AI988" s="9" t="s">
        <v>676</v>
      </c>
      <c r="AJ988" s="9" t="s">
        <v>578</v>
      </c>
      <c r="AK988" s="9" t="s">
        <v>454</v>
      </c>
      <c r="AL988" s="9" t="s">
        <v>97</v>
      </c>
      <c r="AM988" s="9" t="s">
        <v>98</v>
      </c>
      <c r="AN988" s="9"/>
      <c r="AO988" s="9"/>
      <c r="AP988" s="9"/>
      <c r="AQ988" s="9"/>
      <c r="AR988" s="9"/>
      <c r="AS988" s="9"/>
      <c r="AT988" s="9"/>
      <c r="AU988" s="9"/>
      <c r="AV988" s="9"/>
      <c r="AW988" s="9"/>
      <c r="AX988" s="9"/>
      <c r="AY988" s="9"/>
      <c r="AZ988" s="9"/>
      <c r="BA988" s="9"/>
      <c r="BB988" s="9"/>
      <c r="BC988" s="9"/>
      <c r="BD988" s="9"/>
    </row>
    <row r="989" ht="15.75" customHeight="1">
      <c r="A989" s="9" t="s">
        <v>1008</v>
      </c>
      <c r="B989" s="9" t="s">
        <v>81</v>
      </c>
      <c r="C989" s="9"/>
      <c r="D989" s="9"/>
      <c r="E989" s="9" t="s">
        <v>82</v>
      </c>
      <c r="F989" s="9"/>
      <c r="G989" s="9"/>
      <c r="H989" s="9"/>
      <c r="I989" s="9"/>
      <c r="J989" s="9"/>
      <c r="K989" s="9"/>
      <c r="L989" s="9"/>
      <c r="M989" s="9"/>
      <c r="N989" s="9"/>
      <c r="O989" s="9"/>
      <c r="P989" s="9"/>
      <c r="Q989" s="9"/>
      <c r="R989" s="9"/>
      <c r="S989" s="9" t="s">
        <v>8842</v>
      </c>
      <c r="T989" s="9"/>
      <c r="U989" s="9" t="s">
        <v>85</v>
      </c>
      <c r="V989" s="9" t="s">
        <v>9345</v>
      </c>
      <c r="W989" s="9" t="s">
        <v>87</v>
      </c>
      <c r="X989" s="9" t="s">
        <v>8844</v>
      </c>
      <c r="Y989" s="9" t="s">
        <v>9346</v>
      </c>
      <c r="Z989" s="9" t="s">
        <v>8846</v>
      </c>
      <c r="AA989" s="9" t="s">
        <v>8847</v>
      </c>
      <c r="AB989" s="9" t="s">
        <v>187</v>
      </c>
      <c r="AC989" s="9" t="s">
        <v>9347</v>
      </c>
      <c r="AD989" s="9" t="s">
        <v>325</v>
      </c>
      <c r="AE989" s="9" t="s">
        <v>1008</v>
      </c>
      <c r="AF989" s="9" t="s">
        <v>8848</v>
      </c>
      <c r="AG989" s="37"/>
      <c r="AH989" s="37"/>
      <c r="AI989" s="9" t="s">
        <v>94</v>
      </c>
      <c r="AJ989" s="9" t="s">
        <v>97</v>
      </c>
      <c r="AK989" s="9" t="s">
        <v>96</v>
      </c>
      <c r="AL989" s="9" t="s">
        <v>110</v>
      </c>
      <c r="AM989" s="9" t="s">
        <v>98</v>
      </c>
      <c r="AN989" s="9"/>
      <c r="AO989" s="9"/>
      <c r="AP989" s="9"/>
      <c r="AQ989" s="9"/>
      <c r="AR989" s="9"/>
      <c r="AS989" s="9"/>
      <c r="AT989" s="9"/>
      <c r="AU989" s="9"/>
      <c r="AV989" s="9"/>
      <c r="AW989" s="9"/>
      <c r="AX989" s="9"/>
      <c r="AY989" s="9"/>
      <c r="AZ989" s="9"/>
      <c r="BA989" s="9"/>
      <c r="BB989" s="9"/>
      <c r="BC989" s="9"/>
      <c r="BD989" s="9"/>
    </row>
    <row r="990" ht="15.75" customHeight="1">
      <c r="A990" s="9" t="s">
        <v>99</v>
      </c>
      <c r="B990" s="9" t="s">
        <v>81</v>
      </c>
      <c r="C990" s="9"/>
      <c r="D990" s="9"/>
      <c r="E990" s="9" t="s">
        <v>82</v>
      </c>
      <c r="F990" s="9"/>
      <c r="G990" s="9"/>
      <c r="H990" s="9"/>
      <c r="I990" s="9"/>
      <c r="J990" s="9"/>
      <c r="K990" s="9"/>
      <c r="L990" s="9"/>
      <c r="M990" s="9"/>
      <c r="N990" s="9"/>
      <c r="O990" s="9"/>
      <c r="P990" s="9"/>
      <c r="Q990" s="9"/>
      <c r="R990" s="9"/>
      <c r="S990" s="9" t="s">
        <v>8732</v>
      </c>
      <c r="T990" s="9"/>
      <c r="U990" s="9" t="s">
        <v>85</v>
      </c>
      <c r="V990" s="9" t="s">
        <v>9350</v>
      </c>
      <c r="W990" s="9" t="s">
        <v>87</v>
      </c>
      <c r="X990" s="9" t="s">
        <v>8734</v>
      </c>
      <c r="Y990" s="9" t="s">
        <v>9351</v>
      </c>
      <c r="Z990" s="9" t="s">
        <v>8735</v>
      </c>
      <c r="AA990" s="9" t="s">
        <v>8736</v>
      </c>
      <c r="AB990" s="9"/>
      <c r="AC990" s="9" t="s">
        <v>9352</v>
      </c>
      <c r="AD990" s="9" t="s">
        <v>1414</v>
      </c>
      <c r="AE990" s="9" t="s">
        <v>99</v>
      </c>
      <c r="AF990" s="9" t="s">
        <v>2893</v>
      </c>
      <c r="AG990" s="37"/>
      <c r="AH990" s="37"/>
      <c r="AI990" s="9" t="s">
        <v>97</v>
      </c>
      <c r="AJ990" s="9" t="s">
        <v>97</v>
      </c>
      <c r="AK990" s="9" t="s">
        <v>97</v>
      </c>
      <c r="AL990" s="9" t="s">
        <v>97</v>
      </c>
      <c r="AM990" s="9" t="s">
        <v>98</v>
      </c>
      <c r="AN990" s="9"/>
      <c r="AO990" s="9"/>
      <c r="AP990" s="9"/>
      <c r="AQ990" s="9"/>
      <c r="AR990" s="9"/>
      <c r="AS990" s="9"/>
      <c r="AT990" s="9"/>
      <c r="AU990" s="9"/>
      <c r="AV990" s="9"/>
      <c r="AW990" s="9"/>
      <c r="AX990" s="9"/>
      <c r="AY990" s="9"/>
      <c r="AZ990" s="9"/>
      <c r="BA990" s="9"/>
      <c r="BB990" s="9"/>
      <c r="BC990" s="9"/>
      <c r="BD990" s="9"/>
    </row>
    <row r="991" ht="15.75" customHeight="1">
      <c r="A991" s="9" t="s">
        <v>724</v>
      </c>
      <c r="B991" s="9" t="s">
        <v>81</v>
      </c>
      <c r="C991" s="9"/>
      <c r="D991" s="9"/>
      <c r="E991" s="9" t="s">
        <v>82</v>
      </c>
      <c r="F991" s="9"/>
      <c r="G991" s="9"/>
      <c r="H991" s="9"/>
      <c r="I991" s="9"/>
      <c r="J991" s="9"/>
      <c r="K991" s="9"/>
      <c r="L991" s="9"/>
      <c r="M991" s="9"/>
      <c r="N991" s="9"/>
      <c r="O991" s="9"/>
      <c r="P991" s="9"/>
      <c r="Q991" s="9"/>
      <c r="R991" s="9"/>
      <c r="S991" s="9" t="s">
        <v>871</v>
      </c>
      <c r="T991" s="9"/>
      <c r="U991" s="9" t="s">
        <v>85</v>
      </c>
      <c r="V991" s="9" t="s">
        <v>9353</v>
      </c>
      <c r="W991" s="9" t="s">
        <v>87</v>
      </c>
      <c r="X991" s="9" t="s">
        <v>873</v>
      </c>
      <c r="Y991" s="9" t="s">
        <v>9354</v>
      </c>
      <c r="Z991" s="9" t="s">
        <v>875</v>
      </c>
      <c r="AA991" s="9" t="s">
        <v>876</v>
      </c>
      <c r="AB991" s="9"/>
      <c r="AC991" s="9"/>
      <c r="AD991" s="9" t="s">
        <v>730</v>
      </c>
      <c r="AE991" s="9" t="s">
        <v>724</v>
      </c>
      <c r="AF991" s="9" t="s">
        <v>878</v>
      </c>
      <c r="AG991" s="37"/>
      <c r="AH991" s="37"/>
      <c r="AI991" s="9" t="s">
        <v>166</v>
      </c>
      <c r="AJ991" s="9" t="s">
        <v>94</v>
      </c>
      <c r="AK991" s="9" t="s">
        <v>416</v>
      </c>
      <c r="AL991" s="9" t="s">
        <v>880</v>
      </c>
      <c r="AM991" s="9" t="s">
        <v>98</v>
      </c>
      <c r="AN991" s="9"/>
      <c r="AO991" s="9"/>
      <c r="AP991" s="9"/>
      <c r="AQ991" s="9"/>
      <c r="AR991" s="9"/>
      <c r="AS991" s="9"/>
      <c r="AT991" s="9"/>
      <c r="AU991" s="9"/>
      <c r="AV991" s="9"/>
      <c r="AW991" s="9"/>
      <c r="AX991" s="9"/>
      <c r="AY991" s="9"/>
      <c r="AZ991" s="9"/>
      <c r="BA991" s="9"/>
      <c r="BB991" s="9"/>
      <c r="BC991" s="9"/>
      <c r="BD991" s="9"/>
    </row>
    <row r="992" ht="15.75" customHeight="1">
      <c r="A992" s="9" t="s">
        <v>168</v>
      </c>
      <c r="B992" s="9" t="s">
        <v>81</v>
      </c>
      <c r="C992" s="9"/>
      <c r="D992" s="9"/>
      <c r="E992" s="9" t="s">
        <v>82</v>
      </c>
      <c r="F992" s="9"/>
      <c r="G992" s="9"/>
      <c r="H992" s="9"/>
      <c r="I992" s="9"/>
      <c r="J992" s="9"/>
      <c r="K992" s="9"/>
      <c r="L992" s="9"/>
      <c r="M992" s="9"/>
      <c r="N992" s="9"/>
      <c r="O992" s="9"/>
      <c r="P992" s="9"/>
      <c r="Q992" s="9"/>
      <c r="R992" s="9"/>
      <c r="S992" s="9" t="s">
        <v>9356</v>
      </c>
      <c r="T992" s="9"/>
      <c r="U992" s="9" t="s">
        <v>85</v>
      </c>
      <c r="V992" s="9" t="s">
        <v>9357</v>
      </c>
      <c r="W992" s="9" t="s">
        <v>87</v>
      </c>
      <c r="X992" s="9" t="s">
        <v>9358</v>
      </c>
      <c r="Y992" s="9" t="s">
        <v>9359</v>
      </c>
      <c r="Z992" s="9" t="s">
        <v>9360</v>
      </c>
      <c r="AA992" s="9" t="s">
        <v>9361</v>
      </c>
      <c r="AB992" s="9" t="s">
        <v>187</v>
      </c>
      <c r="AC992" s="9" t="s">
        <v>187</v>
      </c>
      <c r="AD992" s="9" t="s">
        <v>1650</v>
      </c>
      <c r="AE992" s="9" t="s">
        <v>168</v>
      </c>
      <c r="AF992" s="9" t="s">
        <v>1652</v>
      </c>
      <c r="AG992" s="37"/>
      <c r="AH992" s="37"/>
      <c r="AI992" s="9" t="s">
        <v>124</v>
      </c>
      <c r="AJ992" s="9" t="s">
        <v>453</v>
      </c>
      <c r="AK992" s="9" t="s">
        <v>9209</v>
      </c>
      <c r="AL992" s="9" t="s">
        <v>229</v>
      </c>
      <c r="AM992" s="9" t="s">
        <v>98</v>
      </c>
      <c r="AN992" s="9"/>
      <c r="AO992" s="9"/>
      <c r="AP992" s="9"/>
      <c r="AQ992" s="9"/>
      <c r="AR992" s="9"/>
      <c r="AS992" s="9"/>
      <c r="AT992" s="9"/>
      <c r="AU992" s="9"/>
      <c r="AV992" s="9"/>
      <c r="AW992" s="9"/>
      <c r="AX992" s="9"/>
      <c r="AY992" s="9"/>
      <c r="AZ992" s="9"/>
      <c r="BA992" s="9"/>
      <c r="BB992" s="9"/>
      <c r="BC992" s="9"/>
      <c r="BD992" s="9"/>
    </row>
    <row r="993" ht="15.75" customHeight="1">
      <c r="A993" s="9" t="s">
        <v>261</v>
      </c>
      <c r="B993" s="9" t="s">
        <v>81</v>
      </c>
      <c r="C993" s="9"/>
      <c r="D993" s="9"/>
      <c r="E993" s="9"/>
      <c r="F993" s="9"/>
      <c r="G993" s="9"/>
      <c r="H993" s="9"/>
      <c r="I993" s="9"/>
      <c r="J993" s="9"/>
      <c r="K993" s="9"/>
      <c r="L993" s="9"/>
      <c r="M993" s="9"/>
      <c r="N993" s="9"/>
      <c r="O993" s="9"/>
      <c r="P993" s="9"/>
      <c r="Q993" s="9"/>
      <c r="R993" s="9"/>
      <c r="S993" s="9" t="s">
        <v>844</v>
      </c>
      <c r="T993" s="9"/>
      <c r="U993" s="9" t="s">
        <v>115</v>
      </c>
      <c r="V993" s="9" t="s">
        <v>9362</v>
      </c>
      <c r="W993" s="9" t="s">
        <v>87</v>
      </c>
      <c r="X993" s="9" t="s">
        <v>846</v>
      </c>
      <c r="Y993" s="9"/>
      <c r="Z993" s="9" t="s">
        <v>847</v>
      </c>
      <c r="AA993" s="9" t="s">
        <v>848</v>
      </c>
      <c r="AB993" s="9"/>
      <c r="AC993" s="9"/>
      <c r="AD993" s="9" t="s">
        <v>475</v>
      </c>
      <c r="AE993" s="9" t="s">
        <v>261</v>
      </c>
      <c r="AF993" s="9" t="s">
        <v>849</v>
      </c>
      <c r="AG993" s="37"/>
      <c r="AH993" s="37"/>
      <c r="AI993" s="9" t="s">
        <v>97</v>
      </c>
      <c r="AJ993" s="9" t="s">
        <v>97</v>
      </c>
      <c r="AK993" s="9" t="s">
        <v>97</v>
      </c>
      <c r="AL993" s="9" t="s">
        <v>97</v>
      </c>
      <c r="AM993" s="9" t="s">
        <v>98</v>
      </c>
      <c r="AN993" s="9"/>
      <c r="AO993" s="9"/>
      <c r="AP993" s="9"/>
      <c r="AQ993" s="9"/>
      <c r="AR993" s="9"/>
      <c r="AS993" s="9"/>
      <c r="AT993" s="9"/>
      <c r="AU993" s="9"/>
      <c r="AV993" s="9"/>
      <c r="AW993" s="9"/>
      <c r="AX993" s="9"/>
      <c r="AY993" s="9"/>
      <c r="AZ993" s="9"/>
      <c r="BA993" s="9"/>
      <c r="BB993" s="9"/>
      <c r="BC993" s="9"/>
      <c r="BD993" s="9"/>
    </row>
    <row r="994" ht="15.75" customHeight="1">
      <c r="A994" s="9" t="s">
        <v>665</v>
      </c>
      <c r="B994" s="9" t="s">
        <v>81</v>
      </c>
      <c r="C994" s="9"/>
      <c r="D994" s="9"/>
      <c r="E994" s="9" t="s">
        <v>82</v>
      </c>
      <c r="F994" s="9"/>
      <c r="G994" s="9"/>
      <c r="H994" s="9"/>
      <c r="I994" s="9"/>
      <c r="J994" s="9"/>
      <c r="K994" s="9"/>
      <c r="L994" s="9"/>
      <c r="M994" s="9"/>
      <c r="N994" s="9"/>
      <c r="O994" s="9"/>
      <c r="P994" s="9"/>
      <c r="Q994" s="9"/>
      <c r="R994" s="9"/>
      <c r="S994" s="9" t="s">
        <v>9363</v>
      </c>
      <c r="T994" s="9"/>
      <c r="U994" s="9" t="s">
        <v>85</v>
      </c>
      <c r="V994" s="9" t="s">
        <v>9364</v>
      </c>
      <c r="W994" s="9" t="s">
        <v>87</v>
      </c>
      <c r="X994" s="9" t="s">
        <v>9365</v>
      </c>
      <c r="Y994" s="9" t="s">
        <v>9366</v>
      </c>
      <c r="Z994" s="9" t="s">
        <v>9367</v>
      </c>
      <c r="AA994" s="9" t="s">
        <v>9368</v>
      </c>
      <c r="AB994" s="9" t="s">
        <v>9369</v>
      </c>
      <c r="AC994" s="9" t="s">
        <v>187</v>
      </c>
      <c r="AD994" s="9" t="s">
        <v>674</v>
      </c>
      <c r="AE994" s="9" t="s">
        <v>665</v>
      </c>
      <c r="AF994" s="9" t="s">
        <v>9370</v>
      </c>
      <c r="AG994" s="37"/>
      <c r="AH994" s="37"/>
      <c r="AI994" s="9" t="s">
        <v>166</v>
      </c>
      <c r="AJ994" s="9" t="s">
        <v>97</v>
      </c>
      <c r="AK994" s="9" t="s">
        <v>9371</v>
      </c>
      <c r="AL994" s="9" t="s">
        <v>229</v>
      </c>
      <c r="AM994" s="9" t="s">
        <v>98</v>
      </c>
      <c r="AN994" s="9"/>
      <c r="AO994" s="9"/>
      <c r="AP994" s="9"/>
      <c r="AQ994" s="9"/>
      <c r="AR994" s="9"/>
      <c r="AS994" s="9"/>
      <c r="AT994" s="9"/>
      <c r="AU994" s="9"/>
      <c r="AV994" s="9"/>
      <c r="AW994" s="9"/>
      <c r="AX994" s="9"/>
      <c r="AY994" s="9"/>
      <c r="AZ994" s="9"/>
      <c r="BA994" s="9"/>
      <c r="BB994" s="9"/>
      <c r="BC994" s="9"/>
      <c r="BD994" s="9"/>
    </row>
    <row r="995" ht="15.75" customHeight="1">
      <c r="A995" s="9" t="s">
        <v>156</v>
      </c>
      <c r="B995" s="9" t="s">
        <v>81</v>
      </c>
      <c r="C995" s="9"/>
      <c r="D995" s="9"/>
      <c r="E995" s="9" t="s">
        <v>82</v>
      </c>
      <c r="F995" s="9"/>
      <c r="G995" s="9"/>
      <c r="H995" s="9"/>
      <c r="I995" s="9"/>
      <c r="J995" s="9"/>
      <c r="K995" s="9"/>
      <c r="L995" s="9"/>
      <c r="M995" s="9"/>
      <c r="N995" s="9"/>
      <c r="O995" s="9"/>
      <c r="P995" s="9"/>
      <c r="Q995" s="9"/>
      <c r="R995" s="9"/>
      <c r="S995" s="9" t="s">
        <v>157</v>
      </c>
      <c r="T995" s="9"/>
      <c r="U995" s="9" t="s">
        <v>85</v>
      </c>
      <c r="V995" s="9" t="s">
        <v>9372</v>
      </c>
      <c r="W995" s="9" t="s">
        <v>927</v>
      </c>
      <c r="X995" s="9" t="s">
        <v>159</v>
      </c>
      <c r="Y995" s="9" t="s">
        <v>9373</v>
      </c>
      <c r="Z995" s="9" t="s">
        <v>161</v>
      </c>
      <c r="AA995" s="9" t="s">
        <v>162</v>
      </c>
      <c r="AB995" s="9"/>
      <c r="AC995" s="9"/>
      <c r="AD995" s="9" t="s">
        <v>163</v>
      </c>
      <c r="AE995" s="9" t="s">
        <v>156</v>
      </c>
      <c r="AF995" s="9" t="s">
        <v>164</v>
      </c>
      <c r="AG995" s="37"/>
      <c r="AH995" s="37"/>
      <c r="AI995" s="9" t="s">
        <v>165</v>
      </c>
      <c r="AJ995" s="9" t="s">
        <v>166</v>
      </c>
      <c r="AK995" s="9" t="s">
        <v>109</v>
      </c>
      <c r="AL995" s="9" t="s">
        <v>167</v>
      </c>
      <c r="AM995" s="9" t="s">
        <v>98</v>
      </c>
      <c r="AN995" s="9"/>
      <c r="AO995" s="9"/>
      <c r="AP995" s="9"/>
      <c r="AQ995" s="9"/>
      <c r="AR995" s="9"/>
      <c r="AS995" s="9"/>
      <c r="AT995" s="9"/>
      <c r="AU995" s="9"/>
      <c r="AV995" s="9"/>
      <c r="AW995" s="9"/>
      <c r="AX995" s="9"/>
      <c r="AY995" s="9"/>
      <c r="AZ995" s="9"/>
      <c r="BA995" s="9"/>
      <c r="BB995" s="9"/>
      <c r="BC995" s="9"/>
      <c r="BD995" s="9"/>
    </row>
    <row r="996" ht="15.75" customHeight="1">
      <c r="A996" s="9" t="s">
        <v>168</v>
      </c>
      <c r="B996" s="9" t="s">
        <v>81</v>
      </c>
      <c r="C996" s="9"/>
      <c r="D996" s="9"/>
      <c r="E996" s="9" t="s">
        <v>82</v>
      </c>
      <c r="F996" s="9"/>
      <c r="G996" s="9"/>
      <c r="H996" s="9"/>
      <c r="I996" s="9"/>
      <c r="J996" s="9"/>
      <c r="K996" s="9"/>
      <c r="L996" s="9"/>
      <c r="M996" s="9"/>
      <c r="N996" s="9"/>
      <c r="O996" s="9"/>
      <c r="P996" s="9"/>
      <c r="Q996" s="9"/>
      <c r="R996" s="9"/>
      <c r="S996" s="9" t="s">
        <v>9374</v>
      </c>
      <c r="T996" s="9"/>
      <c r="U996" s="9" t="s">
        <v>85</v>
      </c>
      <c r="V996" s="9" t="s">
        <v>9375</v>
      </c>
      <c r="W996" s="9" t="s">
        <v>87</v>
      </c>
      <c r="X996" s="9" t="s">
        <v>9376</v>
      </c>
      <c r="Y996" s="9" t="s">
        <v>9377</v>
      </c>
      <c r="Z996" s="9"/>
      <c r="AA996" s="9" t="s">
        <v>9378</v>
      </c>
      <c r="AB996" s="9"/>
      <c r="AC996" s="9"/>
      <c r="AD996" s="9" t="s">
        <v>9379</v>
      </c>
      <c r="AE996" s="9" t="s">
        <v>168</v>
      </c>
      <c r="AF996" s="9" t="s">
        <v>9380</v>
      </c>
      <c r="AG996" s="37"/>
      <c r="AH996" s="37"/>
      <c r="AI996" s="9" t="s">
        <v>97</v>
      </c>
      <c r="AJ996" s="9" t="s">
        <v>97</v>
      </c>
      <c r="AK996" s="9" t="s">
        <v>97</v>
      </c>
      <c r="AL996" s="9" t="s">
        <v>97</v>
      </c>
      <c r="AM996" s="9" t="s">
        <v>98</v>
      </c>
      <c r="AN996" s="9"/>
      <c r="AO996" s="9"/>
      <c r="AP996" s="9"/>
      <c r="AQ996" s="9"/>
      <c r="AR996" s="9"/>
      <c r="AS996" s="9"/>
      <c r="AT996" s="9"/>
      <c r="AU996" s="9"/>
      <c r="AV996" s="9"/>
      <c r="AW996" s="9"/>
      <c r="AX996" s="9"/>
      <c r="AY996" s="9"/>
      <c r="AZ996" s="9"/>
      <c r="BA996" s="9"/>
      <c r="BB996" s="9"/>
      <c r="BC996" s="9"/>
      <c r="BD996" s="9"/>
    </row>
    <row r="997" ht="15.75" customHeight="1">
      <c r="A997" s="9" t="s">
        <v>217</v>
      </c>
      <c r="B997" s="9" t="s">
        <v>81</v>
      </c>
      <c r="C997" s="9"/>
      <c r="D997" s="9"/>
      <c r="E997" s="9"/>
      <c r="F997" s="9"/>
      <c r="G997" s="9"/>
      <c r="H997" s="9"/>
      <c r="I997" s="9"/>
      <c r="J997" s="9"/>
      <c r="K997" s="9"/>
      <c r="L997" s="9"/>
      <c r="M997" s="9"/>
      <c r="N997" s="9"/>
      <c r="O997" s="9"/>
      <c r="P997" s="9"/>
      <c r="Q997" s="9"/>
      <c r="R997" s="9"/>
      <c r="S997" s="9" t="s">
        <v>9381</v>
      </c>
      <c r="T997" s="9"/>
      <c r="U997" s="9" t="s">
        <v>85</v>
      </c>
      <c r="V997" s="9" t="s">
        <v>9382</v>
      </c>
      <c r="W997" s="9" t="s">
        <v>87</v>
      </c>
      <c r="X997" s="9" t="s">
        <v>9383</v>
      </c>
      <c r="Y997" s="9" t="s">
        <v>187</v>
      </c>
      <c r="Z997" s="9" t="s">
        <v>9384</v>
      </c>
      <c r="AA997" s="9" t="s">
        <v>9385</v>
      </c>
      <c r="AB997" s="9" t="s">
        <v>187</v>
      </c>
      <c r="AC997" s="9" t="s">
        <v>187</v>
      </c>
      <c r="AD997" s="9" t="s">
        <v>659</v>
      </c>
      <c r="AE997" s="9" t="s">
        <v>217</v>
      </c>
      <c r="AF997" s="9" t="s">
        <v>3714</v>
      </c>
      <c r="AG997" s="37"/>
      <c r="AH997" s="37"/>
      <c r="AI997" s="9" t="s">
        <v>97</v>
      </c>
      <c r="AJ997" s="9" t="s">
        <v>97</v>
      </c>
      <c r="AK997" s="9" t="s">
        <v>97</v>
      </c>
      <c r="AL997" s="9" t="s">
        <v>97</v>
      </c>
      <c r="AM997" s="9" t="s">
        <v>98</v>
      </c>
      <c r="AN997" s="9"/>
      <c r="AO997" s="9"/>
      <c r="AP997" s="9"/>
      <c r="AQ997" s="9"/>
      <c r="AR997" s="9"/>
      <c r="AS997" s="9"/>
      <c r="AT997" s="9"/>
      <c r="AU997" s="9"/>
      <c r="AV997" s="9"/>
      <c r="AW997" s="9"/>
      <c r="AX997" s="9"/>
      <c r="AY997" s="9"/>
      <c r="AZ997" s="9"/>
      <c r="BA997" s="9"/>
      <c r="BB997" s="9"/>
      <c r="BC997" s="9"/>
      <c r="BD997" s="9"/>
    </row>
    <row r="998" ht="15.75" customHeight="1">
      <c r="A998" s="9" t="s">
        <v>168</v>
      </c>
      <c r="B998" s="9" t="s">
        <v>81</v>
      </c>
      <c r="C998" s="9"/>
      <c r="D998" s="9"/>
      <c r="E998" s="9"/>
      <c r="F998" s="9"/>
      <c r="G998" s="9"/>
      <c r="H998" s="9"/>
      <c r="I998" s="9"/>
      <c r="J998" s="9"/>
      <c r="K998" s="9"/>
      <c r="L998" s="9"/>
      <c r="M998" s="9"/>
      <c r="N998" s="9"/>
      <c r="O998" s="9"/>
      <c r="P998" s="9"/>
      <c r="Q998" s="9"/>
      <c r="R998" s="9" t="s">
        <v>147</v>
      </c>
      <c r="S998" s="9" t="s">
        <v>9386</v>
      </c>
      <c r="T998" s="9"/>
      <c r="U998" s="9" t="s">
        <v>85</v>
      </c>
      <c r="V998" s="9" t="s">
        <v>9387</v>
      </c>
      <c r="W998" s="9" t="s">
        <v>87</v>
      </c>
      <c r="X998" s="9" t="s">
        <v>9358</v>
      </c>
      <c r="Y998" s="9" t="s">
        <v>9388</v>
      </c>
      <c r="Z998" s="9" t="s">
        <v>9360</v>
      </c>
      <c r="AA998" s="9" t="s">
        <v>9389</v>
      </c>
      <c r="AB998" s="9"/>
      <c r="AC998" s="9"/>
      <c r="AD998" s="9" t="s">
        <v>1650</v>
      </c>
      <c r="AE998" s="9" t="s">
        <v>168</v>
      </c>
      <c r="AF998" s="9" t="s">
        <v>9390</v>
      </c>
      <c r="AG998" s="37"/>
      <c r="AH998" s="37"/>
      <c r="AI998" s="9" t="s">
        <v>97</v>
      </c>
      <c r="AJ998" s="9" t="s">
        <v>97</v>
      </c>
      <c r="AK998" s="9" t="s">
        <v>97</v>
      </c>
      <c r="AL998" s="9" t="s">
        <v>97</v>
      </c>
      <c r="AM998" s="9" t="s">
        <v>98</v>
      </c>
      <c r="AN998" s="9"/>
      <c r="AO998" s="9"/>
      <c r="AP998" s="9"/>
      <c r="AQ998" s="9"/>
      <c r="AR998" s="9"/>
      <c r="AS998" s="9"/>
      <c r="AT998" s="9"/>
      <c r="AU998" s="9"/>
      <c r="AV998" s="9"/>
      <c r="AW998" s="9"/>
      <c r="AX998" s="9"/>
      <c r="AY998" s="9"/>
      <c r="AZ998" s="9"/>
      <c r="BA998" s="9"/>
      <c r="BB998" s="9"/>
      <c r="BC998" s="9"/>
      <c r="BD998" s="9"/>
    </row>
    <row r="999" ht="15.75" customHeight="1">
      <c r="A999" s="9" t="s">
        <v>976</v>
      </c>
      <c r="B999" s="9" t="s">
        <v>81</v>
      </c>
      <c r="C999" s="9"/>
      <c r="D999" s="9"/>
      <c r="E999" s="9" t="s">
        <v>82</v>
      </c>
      <c r="F999" s="9"/>
      <c r="G999" s="9"/>
      <c r="H999" s="9"/>
      <c r="I999" s="9"/>
      <c r="J999" s="9"/>
      <c r="K999" s="9"/>
      <c r="L999" s="9"/>
      <c r="M999" s="9"/>
      <c r="N999" s="9"/>
      <c r="O999" s="9"/>
      <c r="P999" s="9"/>
      <c r="Q999" s="9"/>
      <c r="R999" s="9"/>
      <c r="S999" s="9" t="s">
        <v>1484</v>
      </c>
      <c r="T999" s="9"/>
      <c r="U999" s="9" t="s">
        <v>115</v>
      </c>
      <c r="V999" s="9" t="s">
        <v>9391</v>
      </c>
      <c r="W999" s="9" t="s">
        <v>87</v>
      </c>
      <c r="X999" s="9" t="s">
        <v>1311</v>
      </c>
      <c r="Y999" s="9" t="s">
        <v>9392</v>
      </c>
      <c r="Z999" s="9" t="s">
        <v>1321</v>
      </c>
      <c r="AA999" s="9" t="s">
        <v>1487</v>
      </c>
      <c r="AB999" s="9" t="s">
        <v>187</v>
      </c>
      <c r="AC999" s="9" t="s">
        <v>187</v>
      </c>
      <c r="AD999" s="9" t="s">
        <v>1188</v>
      </c>
      <c r="AE999" s="9" t="s">
        <v>976</v>
      </c>
      <c r="AF999" s="9" t="s">
        <v>1488</v>
      </c>
      <c r="AG999" s="37"/>
      <c r="AH999" s="37"/>
      <c r="AI999" s="9" t="s">
        <v>94</v>
      </c>
      <c r="AJ999" s="9" t="s">
        <v>97</v>
      </c>
      <c r="AK999" s="9" t="s">
        <v>197</v>
      </c>
      <c r="AL999" s="9" t="s">
        <v>229</v>
      </c>
      <c r="AM999" s="9" t="s">
        <v>98</v>
      </c>
      <c r="AN999" s="9"/>
      <c r="AO999" s="9"/>
      <c r="AP999" s="9"/>
      <c r="AQ999" s="9"/>
      <c r="AR999" s="9"/>
      <c r="AS999" s="9"/>
      <c r="AT999" s="9"/>
      <c r="AU999" s="9"/>
      <c r="AV999" s="9"/>
      <c r="AW999" s="9"/>
      <c r="AX999" s="9"/>
      <c r="AY999" s="9"/>
      <c r="AZ999" s="9"/>
      <c r="BA999" s="9"/>
      <c r="BB999" s="9"/>
      <c r="BC999" s="9"/>
      <c r="BD999" s="9"/>
    </row>
    <row r="1000" ht="15.75" customHeight="1">
      <c r="A1000" s="9" t="s">
        <v>217</v>
      </c>
      <c r="B1000" s="9" t="s">
        <v>81</v>
      </c>
      <c r="C1000" s="9"/>
      <c r="D1000" s="9"/>
      <c r="E1000" s="9"/>
      <c r="F1000" s="9"/>
      <c r="G1000" s="9"/>
      <c r="H1000" s="9"/>
      <c r="I1000" s="9"/>
      <c r="J1000" s="9"/>
      <c r="K1000" s="9"/>
      <c r="L1000" s="9"/>
      <c r="M1000" s="9"/>
      <c r="N1000" s="9"/>
      <c r="O1000" s="9"/>
      <c r="P1000" s="9"/>
      <c r="Q1000" s="9"/>
      <c r="R1000" s="9"/>
      <c r="S1000" s="9" t="s">
        <v>9393</v>
      </c>
      <c r="T1000" s="9"/>
      <c r="U1000" s="9" t="s">
        <v>85</v>
      </c>
      <c r="V1000" s="9" t="s">
        <v>9394</v>
      </c>
      <c r="W1000" s="9" t="s">
        <v>87</v>
      </c>
      <c r="X1000" s="9" t="s">
        <v>9395</v>
      </c>
      <c r="Y1000" s="9" t="s">
        <v>9396</v>
      </c>
      <c r="Z1000" s="9" t="s">
        <v>9397</v>
      </c>
      <c r="AA1000" s="9" t="s">
        <v>9398</v>
      </c>
      <c r="AB1000" s="9"/>
      <c r="AC1000" s="9"/>
      <c r="AD1000" s="9" t="s">
        <v>659</v>
      </c>
      <c r="AE1000" s="9" t="s">
        <v>217</v>
      </c>
      <c r="AF1000" s="9" t="s">
        <v>660</v>
      </c>
      <c r="AG1000" s="37"/>
      <c r="AH1000" s="37"/>
      <c r="AI1000" s="9" t="s">
        <v>124</v>
      </c>
      <c r="AJ1000" s="9" t="s">
        <v>94</v>
      </c>
      <c r="AK1000" s="9" t="s">
        <v>96</v>
      </c>
      <c r="AL1000" s="9" t="s">
        <v>229</v>
      </c>
      <c r="AM1000" s="9" t="s">
        <v>98</v>
      </c>
      <c r="AN1000" s="9"/>
      <c r="AO1000" s="9"/>
      <c r="AP1000" s="9"/>
      <c r="AQ1000" s="9"/>
      <c r="AR1000" s="9"/>
      <c r="AS1000" s="9"/>
      <c r="AT1000" s="9"/>
      <c r="AU1000" s="9"/>
      <c r="AV1000" s="9"/>
      <c r="AW1000" s="9"/>
      <c r="AX1000" s="9"/>
      <c r="AY1000" s="9"/>
      <c r="AZ1000" s="9"/>
      <c r="BA1000" s="9"/>
      <c r="BB1000" s="9"/>
      <c r="BC1000" s="9"/>
      <c r="BD1000" s="9"/>
    </row>
    <row r="1001" ht="15.75" customHeight="1">
      <c r="A1001" s="9" t="s">
        <v>230</v>
      </c>
      <c r="B1001" s="9" t="s">
        <v>81</v>
      </c>
      <c r="C1001" s="9"/>
      <c r="D1001" s="9"/>
      <c r="E1001" s="9" t="s">
        <v>82</v>
      </c>
      <c r="F1001" s="9"/>
      <c r="G1001" s="9"/>
      <c r="H1001" s="9"/>
      <c r="I1001" s="9"/>
      <c r="J1001" s="9"/>
      <c r="K1001" s="9"/>
      <c r="L1001" s="9"/>
      <c r="M1001" s="9"/>
      <c r="N1001" s="9"/>
      <c r="O1001" s="9"/>
      <c r="P1001" s="9"/>
      <c r="Q1001" s="9"/>
      <c r="R1001" s="9"/>
      <c r="S1001" s="9" t="s">
        <v>677</v>
      </c>
      <c r="T1001" s="9"/>
      <c r="U1001" s="9" t="s">
        <v>85</v>
      </c>
      <c r="V1001" s="9" t="s">
        <v>9399</v>
      </c>
      <c r="W1001" s="9" t="s">
        <v>87</v>
      </c>
      <c r="X1001" s="9" t="s">
        <v>679</v>
      </c>
      <c r="Y1001" s="9" t="s">
        <v>9400</v>
      </c>
      <c r="Z1001" s="9" t="s">
        <v>681</v>
      </c>
      <c r="AA1001" s="9" t="s">
        <v>682</v>
      </c>
      <c r="AB1001" s="9"/>
      <c r="AC1001" s="9" t="s">
        <v>683</v>
      </c>
      <c r="AD1001" s="9" t="s">
        <v>325</v>
      </c>
      <c r="AE1001" s="9" t="s">
        <v>230</v>
      </c>
      <c r="AF1001" s="9" t="s">
        <v>684</v>
      </c>
      <c r="AG1001" s="37"/>
      <c r="AH1001" s="37"/>
      <c r="AI1001" s="9" t="s">
        <v>685</v>
      </c>
      <c r="AJ1001" s="9" t="s">
        <v>686</v>
      </c>
      <c r="AK1001" s="9" t="s">
        <v>146</v>
      </c>
      <c r="AL1001" s="9" t="s">
        <v>559</v>
      </c>
      <c r="AM1001" s="9" t="s">
        <v>98</v>
      </c>
      <c r="AN1001" s="9"/>
      <c r="AO1001" s="9"/>
      <c r="AP1001" s="9"/>
      <c r="AQ1001" s="9"/>
      <c r="AR1001" s="9"/>
      <c r="AS1001" s="9"/>
      <c r="AT1001" s="9"/>
      <c r="AU1001" s="9"/>
      <c r="AV1001" s="9"/>
      <c r="AW1001" s="9"/>
      <c r="AX1001" s="9"/>
      <c r="AY1001" s="9"/>
      <c r="AZ1001" s="9"/>
      <c r="BA1001" s="9"/>
      <c r="BB1001" s="9"/>
      <c r="BC1001" s="9"/>
      <c r="BD1001" s="9"/>
    </row>
    <row r="1002" ht="15.75" customHeight="1">
      <c r="A1002" s="9" t="s">
        <v>512</v>
      </c>
      <c r="B1002" s="9" t="s">
        <v>81</v>
      </c>
      <c r="C1002" s="9"/>
      <c r="D1002" s="9"/>
      <c r="E1002" s="9" t="s">
        <v>82</v>
      </c>
      <c r="F1002" s="9"/>
      <c r="G1002" s="9"/>
      <c r="H1002" s="9"/>
      <c r="I1002" s="9"/>
      <c r="J1002" s="9"/>
      <c r="K1002" s="9"/>
      <c r="L1002" s="9"/>
      <c r="M1002" s="9"/>
      <c r="N1002" s="9"/>
      <c r="O1002" s="9"/>
      <c r="P1002" s="9"/>
      <c r="Q1002" s="9"/>
      <c r="R1002" s="9"/>
      <c r="S1002" s="9" t="s">
        <v>1342</v>
      </c>
      <c r="T1002" s="9"/>
      <c r="U1002" s="9" t="s">
        <v>85</v>
      </c>
      <c r="V1002" s="9" t="s">
        <v>9401</v>
      </c>
      <c r="W1002" s="9" t="s">
        <v>87</v>
      </c>
      <c r="X1002" s="9" t="s">
        <v>1344</v>
      </c>
      <c r="Y1002" s="9" t="s">
        <v>9402</v>
      </c>
      <c r="Z1002" s="9" t="s">
        <v>1346</v>
      </c>
      <c r="AA1002" s="9" t="s">
        <v>1347</v>
      </c>
      <c r="AB1002" s="9"/>
      <c r="AC1002" s="9"/>
      <c r="AD1002" s="9" t="s">
        <v>1348</v>
      </c>
      <c r="AE1002" s="9" t="s">
        <v>512</v>
      </c>
      <c r="AF1002" s="9" t="s">
        <v>1349</v>
      </c>
      <c r="AG1002" s="37"/>
      <c r="AH1002" s="37"/>
      <c r="AI1002" s="9" t="s">
        <v>1350</v>
      </c>
      <c r="AJ1002" s="9" t="s">
        <v>145</v>
      </c>
      <c r="AK1002" s="9" t="s">
        <v>126</v>
      </c>
      <c r="AL1002" s="9" t="s">
        <v>229</v>
      </c>
      <c r="AM1002" s="9" t="s">
        <v>98</v>
      </c>
      <c r="AN1002" s="9"/>
      <c r="AO1002" s="9"/>
      <c r="AP1002" s="9"/>
      <c r="AQ1002" s="9"/>
      <c r="AR1002" s="9"/>
      <c r="AS1002" s="9"/>
      <c r="AT1002" s="9"/>
      <c r="AU1002" s="9"/>
      <c r="AV1002" s="9"/>
      <c r="AW1002" s="9"/>
      <c r="AX1002" s="9"/>
      <c r="AY1002" s="9"/>
      <c r="AZ1002" s="9"/>
      <c r="BA1002" s="9"/>
      <c r="BB1002" s="9"/>
      <c r="BC1002" s="9"/>
      <c r="BD1002" s="9"/>
    </row>
    <row r="1003" ht="15.75" customHeight="1">
      <c r="A1003" s="9" t="s">
        <v>1058</v>
      </c>
      <c r="B1003" s="9" t="s">
        <v>81</v>
      </c>
      <c r="C1003" s="9"/>
      <c r="D1003" s="9"/>
      <c r="E1003" s="9"/>
      <c r="F1003" s="9"/>
      <c r="G1003" s="9"/>
      <c r="H1003" s="9"/>
      <c r="I1003" s="9"/>
      <c r="J1003" s="9"/>
      <c r="K1003" s="9"/>
      <c r="L1003" s="9"/>
      <c r="M1003" s="9"/>
      <c r="N1003" s="9"/>
      <c r="O1003" s="9"/>
      <c r="P1003" s="9"/>
      <c r="Q1003" s="9"/>
      <c r="R1003" s="9"/>
      <c r="S1003" s="9" t="s">
        <v>9403</v>
      </c>
      <c r="T1003" s="9"/>
      <c r="U1003" s="9" t="s">
        <v>85</v>
      </c>
      <c r="V1003" s="9" t="s">
        <v>9404</v>
      </c>
      <c r="W1003" s="9" t="s">
        <v>87</v>
      </c>
      <c r="X1003" s="9" t="s">
        <v>9405</v>
      </c>
      <c r="Y1003" s="9" t="s">
        <v>187</v>
      </c>
      <c r="Z1003" s="9" t="s">
        <v>9406</v>
      </c>
      <c r="AA1003" s="9" t="s">
        <v>9407</v>
      </c>
      <c r="AB1003" s="9" t="s">
        <v>9408</v>
      </c>
      <c r="AC1003" s="9" t="s">
        <v>187</v>
      </c>
      <c r="AD1003" s="9" t="s">
        <v>9409</v>
      </c>
      <c r="AE1003" s="9" t="s">
        <v>1058</v>
      </c>
      <c r="AF1003" s="9" t="s">
        <v>9410</v>
      </c>
      <c r="AG1003" s="37"/>
      <c r="AH1003" s="37"/>
      <c r="AI1003" s="9" t="s">
        <v>97</v>
      </c>
      <c r="AJ1003" s="9" t="s">
        <v>97</v>
      </c>
      <c r="AK1003" s="9" t="s">
        <v>97</v>
      </c>
      <c r="AL1003" s="9" t="s">
        <v>97</v>
      </c>
      <c r="AM1003" s="9" t="s">
        <v>98</v>
      </c>
      <c r="AN1003" s="9"/>
      <c r="AO1003" s="9"/>
      <c r="AP1003" s="9"/>
      <c r="AQ1003" s="9"/>
      <c r="AR1003" s="9"/>
      <c r="AS1003" s="9"/>
      <c r="AT1003" s="9"/>
      <c r="AU1003" s="9"/>
      <c r="AV1003" s="9"/>
      <c r="AW1003" s="9"/>
      <c r="AX1003" s="9"/>
      <c r="AY1003" s="9"/>
      <c r="AZ1003" s="9"/>
      <c r="BA1003" s="9"/>
      <c r="BB1003" s="9"/>
      <c r="BC1003" s="9"/>
      <c r="BD1003" s="9"/>
    </row>
    <row r="1004" ht="15.75" customHeight="1">
      <c r="A1004" s="9" t="s">
        <v>280</v>
      </c>
      <c r="B1004" s="9" t="s">
        <v>81</v>
      </c>
      <c r="C1004" s="9"/>
      <c r="D1004" s="9"/>
      <c r="E1004" s="9"/>
      <c r="F1004" s="9"/>
      <c r="G1004" s="9"/>
      <c r="H1004" s="9"/>
      <c r="I1004" s="9"/>
      <c r="J1004" s="9"/>
      <c r="K1004" s="9"/>
      <c r="L1004" s="9"/>
      <c r="M1004" s="9"/>
      <c r="N1004" s="9"/>
      <c r="O1004" s="9"/>
      <c r="P1004" s="9"/>
      <c r="Q1004" s="9"/>
      <c r="R1004" s="9" t="s">
        <v>147</v>
      </c>
      <c r="S1004" s="9" t="s">
        <v>9411</v>
      </c>
      <c r="T1004" s="9"/>
      <c r="U1004" s="9" t="s">
        <v>115</v>
      </c>
      <c r="V1004" s="9" t="s">
        <v>9412</v>
      </c>
      <c r="W1004" s="9" t="s">
        <v>87</v>
      </c>
      <c r="X1004" s="9" t="s">
        <v>9413</v>
      </c>
      <c r="Y1004" s="9" t="s">
        <v>9414</v>
      </c>
      <c r="Z1004" s="9" t="s">
        <v>9415</v>
      </c>
      <c r="AA1004" s="9" t="s">
        <v>9416</v>
      </c>
      <c r="AB1004" s="9" t="s">
        <v>9417</v>
      </c>
      <c r="AC1004" s="9"/>
      <c r="AD1004" s="9" t="s">
        <v>354</v>
      </c>
      <c r="AE1004" s="9" t="s">
        <v>280</v>
      </c>
      <c r="AF1004" s="9" t="s">
        <v>9418</v>
      </c>
      <c r="AG1004" s="37"/>
      <c r="AH1004" s="37"/>
      <c r="AI1004" s="9" t="s">
        <v>97</v>
      </c>
      <c r="AJ1004" s="9" t="s">
        <v>97</v>
      </c>
      <c r="AK1004" s="9" t="s">
        <v>97</v>
      </c>
      <c r="AL1004" s="9" t="s">
        <v>97</v>
      </c>
      <c r="AM1004" s="9" t="s">
        <v>98</v>
      </c>
      <c r="AN1004" s="9"/>
      <c r="AO1004" s="9"/>
      <c r="AP1004" s="9"/>
      <c r="AQ1004" s="9"/>
      <c r="AR1004" s="9"/>
      <c r="AS1004" s="9"/>
      <c r="AT1004" s="9"/>
      <c r="AU1004" s="9"/>
      <c r="AV1004" s="9"/>
      <c r="AW1004" s="9"/>
      <c r="AX1004" s="9"/>
      <c r="AY1004" s="9"/>
      <c r="AZ1004" s="9"/>
      <c r="BA1004" s="9"/>
      <c r="BB1004" s="9"/>
      <c r="BC1004" s="9"/>
      <c r="BD1004" s="9"/>
    </row>
    <row r="1005" ht="15.75" customHeight="1">
      <c r="A1005" s="9" t="s">
        <v>99</v>
      </c>
      <c r="B1005" s="9" t="s">
        <v>81</v>
      </c>
      <c r="C1005" s="9"/>
      <c r="D1005" s="9"/>
      <c r="E1005" s="9"/>
      <c r="F1005" s="9"/>
      <c r="G1005" s="9"/>
      <c r="H1005" s="9"/>
      <c r="I1005" s="9"/>
      <c r="J1005" s="9"/>
      <c r="K1005" s="9"/>
      <c r="L1005" s="9"/>
      <c r="M1005" s="9"/>
      <c r="N1005" s="9"/>
      <c r="O1005" s="9"/>
      <c r="P1005" s="9"/>
      <c r="Q1005" s="9"/>
      <c r="R1005" s="9"/>
      <c r="S1005" s="9" t="s">
        <v>7114</v>
      </c>
      <c r="T1005" s="9"/>
      <c r="U1005" s="9" t="s">
        <v>85</v>
      </c>
      <c r="V1005" s="9" t="s">
        <v>9419</v>
      </c>
      <c r="W1005" s="9" t="s">
        <v>87</v>
      </c>
      <c r="X1005" s="9" t="s">
        <v>7116</v>
      </c>
      <c r="Y1005" s="9" t="s">
        <v>9420</v>
      </c>
      <c r="Z1005" s="9" t="s">
        <v>7118</v>
      </c>
      <c r="AA1005" s="9" t="s">
        <v>9421</v>
      </c>
      <c r="AB1005" s="9"/>
      <c r="AC1005" s="9"/>
      <c r="AD1005" s="9" t="s">
        <v>1414</v>
      </c>
      <c r="AE1005" s="9" t="s">
        <v>99</v>
      </c>
      <c r="AF1005" s="9" t="s">
        <v>9422</v>
      </c>
      <c r="AG1005" s="37"/>
      <c r="AH1005" s="37"/>
      <c r="AI1005" s="9" t="s">
        <v>97</v>
      </c>
      <c r="AJ1005" s="9" t="s">
        <v>97</v>
      </c>
      <c r="AK1005" s="9" t="s">
        <v>97</v>
      </c>
      <c r="AL1005" s="9" t="s">
        <v>97</v>
      </c>
      <c r="AM1005" s="9" t="s">
        <v>98</v>
      </c>
      <c r="AN1005" s="9"/>
      <c r="AO1005" s="9"/>
      <c r="AP1005" s="9"/>
      <c r="AQ1005" s="9"/>
      <c r="AR1005" s="9"/>
      <c r="AS1005" s="9"/>
      <c r="AT1005" s="9"/>
      <c r="AU1005" s="9"/>
      <c r="AV1005" s="9"/>
      <c r="AW1005" s="9"/>
      <c r="AX1005" s="9"/>
      <c r="AY1005" s="9"/>
      <c r="AZ1005" s="9"/>
      <c r="BA1005" s="9"/>
      <c r="BB1005" s="9"/>
      <c r="BC1005" s="9"/>
      <c r="BD1005" s="9"/>
    </row>
    <row r="1006" ht="15.75" customHeight="1">
      <c r="A1006" s="9" t="s">
        <v>80</v>
      </c>
      <c r="B1006" s="9" t="s">
        <v>81</v>
      </c>
      <c r="C1006" s="9"/>
      <c r="D1006" s="9"/>
      <c r="E1006" s="9"/>
      <c r="F1006" s="9" t="s">
        <v>169</v>
      </c>
      <c r="G1006" s="9"/>
      <c r="H1006" s="9"/>
      <c r="I1006" s="9"/>
      <c r="J1006" s="9"/>
      <c r="K1006" s="9"/>
      <c r="L1006" s="9"/>
      <c r="M1006" s="9"/>
      <c r="N1006" s="9"/>
      <c r="O1006" s="9"/>
      <c r="P1006" s="9"/>
      <c r="Q1006" s="9"/>
      <c r="R1006" s="9"/>
      <c r="S1006" s="9" t="s">
        <v>9423</v>
      </c>
      <c r="T1006" s="9"/>
      <c r="U1006" s="9"/>
      <c r="V1006" s="9" t="s">
        <v>9424</v>
      </c>
      <c r="W1006" s="9" t="s">
        <v>9425</v>
      </c>
      <c r="X1006" s="9" t="s">
        <v>9426</v>
      </c>
      <c r="Y1006" s="9"/>
      <c r="Z1006" s="9" t="s">
        <v>9427</v>
      </c>
      <c r="AA1006" s="9" t="s">
        <v>9428</v>
      </c>
      <c r="AB1006" s="9" t="s">
        <v>9429</v>
      </c>
      <c r="AC1006" s="9"/>
      <c r="AD1006" s="9" t="s">
        <v>1975</v>
      </c>
      <c r="AE1006" s="9" t="s">
        <v>80</v>
      </c>
      <c r="AF1006" s="9" t="s">
        <v>9430</v>
      </c>
      <c r="AG1006" s="37"/>
      <c r="AH1006" s="37"/>
      <c r="AI1006" s="9" t="s">
        <v>4257</v>
      </c>
      <c r="AJ1006" s="9" t="s">
        <v>97</v>
      </c>
      <c r="AK1006" s="9" t="s">
        <v>97</v>
      </c>
      <c r="AL1006" s="9" t="s">
        <v>97</v>
      </c>
      <c r="AM1006" s="9" t="s">
        <v>98</v>
      </c>
      <c r="AN1006" s="9"/>
      <c r="AO1006" s="9"/>
      <c r="AP1006" s="9"/>
      <c r="AQ1006" s="9"/>
      <c r="AR1006" s="9"/>
      <c r="AS1006" s="9"/>
      <c r="AT1006" s="9"/>
      <c r="AU1006" s="9"/>
      <c r="AV1006" s="9"/>
      <c r="AW1006" s="9"/>
      <c r="AX1006" s="9"/>
      <c r="AY1006" s="9"/>
      <c r="AZ1006" s="9"/>
      <c r="BA1006" s="9"/>
      <c r="BB1006" s="9"/>
      <c r="BC1006" s="9"/>
      <c r="BD1006" s="9"/>
    </row>
    <row r="1007" ht="15.75" customHeight="1">
      <c r="A1007" s="9" t="s">
        <v>252</v>
      </c>
      <c r="B1007" s="9" t="s">
        <v>81</v>
      </c>
      <c r="C1007" s="9"/>
      <c r="D1007" s="9"/>
      <c r="E1007" s="9" t="s">
        <v>82</v>
      </c>
      <c r="F1007" s="9"/>
      <c r="G1007" s="9"/>
      <c r="H1007" s="9"/>
      <c r="I1007" s="9"/>
      <c r="J1007" s="9"/>
      <c r="K1007" s="9"/>
      <c r="L1007" s="9"/>
      <c r="M1007" s="9"/>
      <c r="N1007" s="9"/>
      <c r="O1007" s="9"/>
      <c r="P1007" s="9"/>
      <c r="Q1007" s="9"/>
      <c r="R1007" s="9"/>
      <c r="S1007" s="9" t="s">
        <v>9431</v>
      </c>
      <c r="T1007" s="9"/>
      <c r="U1007" s="9" t="s">
        <v>85</v>
      </c>
      <c r="V1007" s="9" t="s">
        <v>9432</v>
      </c>
      <c r="W1007" s="9" t="s">
        <v>87</v>
      </c>
      <c r="X1007" s="9" t="s">
        <v>9433</v>
      </c>
      <c r="Y1007" s="9" t="s">
        <v>9434</v>
      </c>
      <c r="Z1007" s="9" t="s">
        <v>9435</v>
      </c>
      <c r="AA1007" s="9" t="s">
        <v>9436</v>
      </c>
      <c r="AB1007" s="9"/>
      <c r="AC1007" s="9"/>
      <c r="AD1007" s="9" t="s">
        <v>4336</v>
      </c>
      <c r="AE1007" s="9" t="s">
        <v>252</v>
      </c>
      <c r="AF1007" s="9" t="s">
        <v>7430</v>
      </c>
      <c r="AG1007" s="37"/>
      <c r="AH1007" s="37"/>
      <c r="AI1007" s="9" t="s">
        <v>108</v>
      </c>
      <c r="AJ1007" s="9" t="s">
        <v>97</v>
      </c>
      <c r="AK1007" s="9" t="s">
        <v>97</v>
      </c>
      <c r="AL1007" s="9" t="s">
        <v>97</v>
      </c>
      <c r="AM1007" s="9" t="s">
        <v>98</v>
      </c>
      <c r="AN1007" s="9"/>
      <c r="AO1007" s="9"/>
      <c r="AP1007" s="9"/>
      <c r="AQ1007" s="9"/>
      <c r="AR1007" s="9"/>
      <c r="AS1007" s="9"/>
      <c r="AT1007" s="9"/>
      <c r="AU1007" s="9"/>
      <c r="AV1007" s="9"/>
      <c r="AW1007" s="9"/>
      <c r="AX1007" s="9"/>
      <c r="AY1007" s="9"/>
      <c r="AZ1007" s="9"/>
      <c r="BA1007" s="9"/>
      <c r="BB1007" s="9"/>
      <c r="BC1007" s="9"/>
      <c r="BD1007" s="9"/>
    </row>
    <row r="1008" ht="15.75" customHeight="1">
      <c r="A1008" s="9" t="s">
        <v>80</v>
      </c>
      <c r="B1008" s="9" t="s">
        <v>81</v>
      </c>
      <c r="C1008" s="9"/>
      <c r="D1008" s="9"/>
      <c r="E1008" s="9" t="s">
        <v>82</v>
      </c>
      <c r="F1008" s="9"/>
      <c r="G1008" s="9"/>
      <c r="H1008" s="9"/>
      <c r="I1008" s="9"/>
      <c r="J1008" s="9"/>
      <c r="K1008" s="9"/>
      <c r="L1008" s="9"/>
      <c r="M1008" s="9"/>
      <c r="N1008" s="9"/>
      <c r="O1008" s="9"/>
      <c r="P1008" s="9"/>
      <c r="Q1008" s="9"/>
      <c r="R1008" s="9"/>
      <c r="S1008" s="9" t="s">
        <v>1072</v>
      </c>
      <c r="T1008" s="9"/>
      <c r="U1008" s="9" t="s">
        <v>85</v>
      </c>
      <c r="V1008" s="9" t="s">
        <v>9437</v>
      </c>
      <c r="W1008" s="9" t="s">
        <v>927</v>
      </c>
      <c r="X1008" s="9" t="s">
        <v>1074</v>
      </c>
      <c r="Y1008" s="9" t="s">
        <v>9438</v>
      </c>
      <c r="Z1008" s="9" t="s">
        <v>1076</v>
      </c>
      <c r="AA1008" s="9" t="s">
        <v>1077</v>
      </c>
      <c r="AB1008" s="9"/>
      <c r="AC1008" s="9"/>
      <c r="AD1008" s="9" t="s">
        <v>92</v>
      </c>
      <c r="AE1008" s="9" t="s">
        <v>80</v>
      </c>
      <c r="AF1008" s="9" t="s">
        <v>93</v>
      </c>
      <c r="AG1008" s="37"/>
      <c r="AH1008" s="37"/>
      <c r="AI1008" s="9" t="s">
        <v>94</v>
      </c>
      <c r="AJ1008" s="9" t="s">
        <v>196</v>
      </c>
      <c r="AK1008" s="9" t="s">
        <v>146</v>
      </c>
      <c r="AL1008" s="9" t="s">
        <v>880</v>
      </c>
      <c r="AM1008" s="9" t="s">
        <v>98</v>
      </c>
      <c r="AN1008" s="9"/>
      <c r="AO1008" s="9"/>
      <c r="AP1008" s="9"/>
      <c r="AQ1008" s="9"/>
      <c r="AR1008" s="9"/>
      <c r="AS1008" s="9"/>
      <c r="AT1008" s="9"/>
      <c r="AU1008" s="9"/>
      <c r="AV1008" s="9"/>
      <c r="AW1008" s="9"/>
      <c r="AX1008" s="9"/>
      <c r="AY1008" s="9"/>
      <c r="AZ1008" s="9"/>
      <c r="BA1008" s="9"/>
      <c r="BB1008" s="9"/>
      <c r="BC1008" s="9"/>
      <c r="BD1008" s="9"/>
    </row>
    <row r="1009" ht="15.75" customHeight="1">
      <c r="A1009" s="9" t="s">
        <v>605</v>
      </c>
      <c r="B1009" s="9" t="s">
        <v>81</v>
      </c>
      <c r="C1009" s="9"/>
      <c r="D1009" s="9"/>
      <c r="E1009" s="9" t="s">
        <v>82</v>
      </c>
      <c r="F1009" s="9"/>
      <c r="G1009" s="9"/>
      <c r="H1009" s="9"/>
      <c r="I1009" s="9"/>
      <c r="J1009" s="9"/>
      <c r="K1009" s="9"/>
      <c r="L1009" s="9"/>
      <c r="M1009" s="9"/>
      <c r="N1009" s="9"/>
      <c r="O1009" s="9"/>
      <c r="P1009" s="9"/>
      <c r="Q1009" s="9"/>
      <c r="R1009" s="9"/>
      <c r="S1009" s="9" t="s">
        <v>606</v>
      </c>
      <c r="T1009" s="9"/>
      <c r="U1009" s="9" t="s">
        <v>85</v>
      </c>
      <c r="V1009" s="9" t="s">
        <v>9439</v>
      </c>
      <c r="W1009" s="9" t="s">
        <v>87</v>
      </c>
      <c r="X1009" s="9" t="s">
        <v>9440</v>
      </c>
      <c r="Y1009" s="9" t="s">
        <v>9441</v>
      </c>
      <c r="Z1009" s="9" t="s">
        <v>9442</v>
      </c>
      <c r="AA1009" s="9" t="s">
        <v>9443</v>
      </c>
      <c r="AB1009" s="9"/>
      <c r="AC1009" s="9"/>
      <c r="AD1009" s="9" t="s">
        <v>1919</v>
      </c>
      <c r="AE1009" s="9" t="s">
        <v>605</v>
      </c>
      <c r="AF1009" s="9" t="s">
        <v>1920</v>
      </c>
      <c r="AG1009" s="37"/>
      <c r="AH1009" s="37"/>
      <c r="AI1009" s="9" t="s">
        <v>226</v>
      </c>
      <c r="AJ1009" s="9" t="s">
        <v>578</v>
      </c>
      <c r="AK1009" s="9" t="s">
        <v>97</v>
      </c>
      <c r="AL1009" s="9" t="s">
        <v>97</v>
      </c>
      <c r="AM1009" s="9" t="s">
        <v>98</v>
      </c>
      <c r="AN1009" s="9"/>
      <c r="AO1009" s="9"/>
      <c r="AP1009" s="9"/>
      <c r="AQ1009" s="9"/>
      <c r="AR1009" s="9"/>
      <c r="AS1009" s="9"/>
      <c r="AT1009" s="9"/>
      <c r="AU1009" s="9"/>
      <c r="AV1009" s="9"/>
      <c r="AW1009" s="9"/>
      <c r="AX1009" s="9"/>
      <c r="AY1009" s="9"/>
      <c r="AZ1009" s="9"/>
      <c r="BA1009" s="9"/>
      <c r="BB1009" s="9"/>
      <c r="BC1009" s="9"/>
      <c r="BD1009" s="9"/>
    </row>
    <row r="1010" ht="15.75" customHeight="1">
      <c r="A1010" s="9" t="s">
        <v>1712</v>
      </c>
      <c r="B1010" s="9" t="s">
        <v>81</v>
      </c>
      <c r="C1010" s="9"/>
      <c r="D1010" s="9"/>
      <c r="E1010" s="9"/>
      <c r="F1010" s="9"/>
      <c r="G1010" s="9"/>
      <c r="H1010" s="9"/>
      <c r="I1010" s="9"/>
      <c r="J1010" s="9"/>
      <c r="K1010" s="9"/>
      <c r="L1010" s="9"/>
      <c r="M1010" s="9"/>
      <c r="N1010" s="9"/>
      <c r="O1010" s="9"/>
      <c r="P1010" s="9"/>
      <c r="Q1010" s="9"/>
      <c r="R1010" s="9" t="s">
        <v>147</v>
      </c>
      <c r="S1010" s="9" t="s">
        <v>9444</v>
      </c>
      <c r="T1010" s="9"/>
      <c r="U1010" s="9" t="s">
        <v>85</v>
      </c>
      <c r="V1010" s="9" t="s">
        <v>9445</v>
      </c>
      <c r="W1010" s="9" t="s">
        <v>87</v>
      </c>
      <c r="X1010" s="9" t="s">
        <v>9446</v>
      </c>
      <c r="Y1010" s="9"/>
      <c r="Z1010" s="9" t="s">
        <v>9447</v>
      </c>
      <c r="AA1010" s="9" t="s">
        <v>9448</v>
      </c>
      <c r="AB1010" s="9"/>
      <c r="AC1010" s="9"/>
      <c r="AD1010" s="9" t="s">
        <v>2301</v>
      </c>
      <c r="AE1010" s="9" t="s">
        <v>1712</v>
      </c>
      <c r="AF1010" s="9" t="s">
        <v>7280</v>
      </c>
      <c r="AG1010" s="37"/>
      <c r="AH1010" s="37"/>
      <c r="AI1010" s="9" t="s">
        <v>97</v>
      </c>
      <c r="AJ1010" s="9" t="s">
        <v>97</v>
      </c>
      <c r="AK1010" s="9" t="s">
        <v>97</v>
      </c>
      <c r="AL1010" s="9" t="s">
        <v>97</v>
      </c>
      <c r="AM1010" s="9" t="s">
        <v>98</v>
      </c>
      <c r="AN1010" s="9"/>
      <c r="AO1010" s="9"/>
      <c r="AP1010" s="9"/>
      <c r="AQ1010" s="9"/>
      <c r="AR1010" s="9"/>
      <c r="AS1010" s="9"/>
      <c r="AT1010" s="9"/>
      <c r="AU1010" s="9"/>
      <c r="AV1010" s="9"/>
      <c r="AW1010" s="9"/>
      <c r="AX1010" s="9"/>
      <c r="AY1010" s="9"/>
      <c r="AZ1010" s="9"/>
      <c r="BA1010" s="9"/>
      <c r="BB1010" s="9"/>
      <c r="BC1010" s="9"/>
      <c r="BD1010" s="9"/>
    </row>
    <row r="1011" ht="15.75" customHeight="1">
      <c r="A1011" s="9" t="s">
        <v>569</v>
      </c>
      <c r="B1011" s="9" t="s">
        <v>81</v>
      </c>
      <c r="C1011" s="9"/>
      <c r="D1011" s="9"/>
      <c r="E1011" s="9" t="s">
        <v>82</v>
      </c>
      <c r="F1011" s="9"/>
      <c r="G1011" s="9"/>
      <c r="H1011" s="9"/>
      <c r="I1011" s="9"/>
      <c r="J1011" s="9"/>
      <c r="K1011" s="9"/>
      <c r="L1011" s="9"/>
      <c r="M1011" s="9"/>
      <c r="N1011" s="9"/>
      <c r="O1011" s="9"/>
      <c r="P1011" s="9"/>
      <c r="Q1011" s="9"/>
      <c r="R1011" s="9"/>
      <c r="S1011" s="9" t="s">
        <v>9449</v>
      </c>
      <c r="T1011" s="9"/>
      <c r="U1011" s="9" t="s">
        <v>85</v>
      </c>
      <c r="V1011" s="9" t="s">
        <v>9450</v>
      </c>
      <c r="W1011" s="9" t="s">
        <v>87</v>
      </c>
      <c r="X1011" s="9" t="s">
        <v>9451</v>
      </c>
      <c r="Y1011" s="9" t="s">
        <v>9452</v>
      </c>
      <c r="Z1011" s="9" t="s">
        <v>9453</v>
      </c>
      <c r="AA1011" s="9" t="s">
        <v>9454</v>
      </c>
      <c r="AB1011" s="9" t="s">
        <v>9455</v>
      </c>
      <c r="AC1011" s="9"/>
      <c r="AD1011" s="9" t="s">
        <v>576</v>
      </c>
      <c r="AE1011" s="9" t="s">
        <v>569</v>
      </c>
      <c r="AF1011" s="9" t="s">
        <v>1114</v>
      </c>
      <c r="AG1011" s="37"/>
      <c r="AH1011" s="37"/>
      <c r="AI1011" s="9" t="s">
        <v>676</v>
      </c>
      <c r="AJ1011" s="9" t="s">
        <v>604</v>
      </c>
      <c r="AK1011" s="9" t="s">
        <v>427</v>
      </c>
      <c r="AL1011" s="9" t="s">
        <v>97</v>
      </c>
      <c r="AM1011" s="9" t="s">
        <v>98</v>
      </c>
      <c r="AN1011" s="9"/>
      <c r="AO1011" s="9"/>
      <c r="AP1011" s="9"/>
      <c r="AQ1011" s="9"/>
      <c r="AR1011" s="9"/>
      <c r="AS1011" s="9"/>
      <c r="AT1011" s="9"/>
      <c r="AU1011" s="9"/>
      <c r="AV1011" s="9"/>
      <c r="AW1011" s="9"/>
      <c r="AX1011" s="9"/>
      <c r="AY1011" s="9"/>
      <c r="AZ1011" s="9"/>
      <c r="BA1011" s="9"/>
      <c r="BB1011" s="9"/>
      <c r="BC1011" s="9"/>
      <c r="BD1011" s="9"/>
    </row>
    <row r="1012" ht="15.75" customHeight="1">
      <c r="A1012" s="9" t="s">
        <v>694</v>
      </c>
      <c r="B1012" s="9" t="s">
        <v>81</v>
      </c>
      <c r="C1012" s="9"/>
      <c r="D1012" s="9"/>
      <c r="E1012" s="9" t="s">
        <v>82</v>
      </c>
      <c r="F1012" s="9"/>
      <c r="G1012" s="9"/>
      <c r="H1012" s="9"/>
      <c r="I1012" s="9"/>
      <c r="J1012" s="9"/>
      <c r="K1012" s="9"/>
      <c r="L1012" s="9"/>
      <c r="M1012" s="9"/>
      <c r="N1012" s="9"/>
      <c r="O1012" s="9"/>
      <c r="P1012" s="9"/>
      <c r="Q1012" s="9"/>
      <c r="R1012" s="9"/>
      <c r="S1012" s="9" t="s">
        <v>1637</v>
      </c>
      <c r="T1012" s="9"/>
      <c r="U1012" s="9" t="s">
        <v>85</v>
      </c>
      <c r="V1012" s="9" t="s">
        <v>9456</v>
      </c>
      <c r="W1012" s="9" t="s">
        <v>87</v>
      </c>
      <c r="X1012" s="9" t="s">
        <v>1645</v>
      </c>
      <c r="Y1012" s="9" t="s">
        <v>9457</v>
      </c>
      <c r="Z1012" s="9" t="s">
        <v>1647</v>
      </c>
      <c r="AA1012" s="9" t="s">
        <v>1648</v>
      </c>
      <c r="AB1012" s="9"/>
      <c r="AC1012" s="9" t="s">
        <v>1651</v>
      </c>
      <c r="AD1012" s="9" t="s">
        <v>1653</v>
      </c>
      <c r="AE1012" s="9" t="s">
        <v>694</v>
      </c>
      <c r="AF1012" s="9" t="s">
        <v>1655</v>
      </c>
      <c r="AG1012" s="37"/>
      <c r="AH1012" s="37"/>
      <c r="AI1012" s="9" t="s">
        <v>97</v>
      </c>
      <c r="AJ1012" s="9" t="s">
        <v>97</v>
      </c>
      <c r="AK1012" s="9" t="s">
        <v>97</v>
      </c>
      <c r="AL1012" s="9" t="s">
        <v>97</v>
      </c>
      <c r="AM1012" s="9" t="s">
        <v>98</v>
      </c>
      <c r="AN1012" s="9"/>
      <c r="AO1012" s="9"/>
      <c r="AP1012" s="9"/>
      <c r="AQ1012" s="9"/>
      <c r="AR1012" s="9"/>
      <c r="AS1012" s="9"/>
      <c r="AT1012" s="9"/>
      <c r="AU1012" s="9"/>
      <c r="AV1012" s="9"/>
      <c r="AW1012" s="9"/>
      <c r="AX1012" s="9"/>
      <c r="AY1012" s="9"/>
      <c r="AZ1012" s="9"/>
      <c r="BA1012" s="9"/>
      <c r="BB1012" s="9"/>
      <c r="BC1012" s="9"/>
      <c r="BD1012" s="9"/>
    </row>
    <row r="1013" ht="15.75" customHeight="1">
      <c r="A1013" s="9" t="s">
        <v>271</v>
      </c>
      <c r="B1013" s="9" t="s">
        <v>81</v>
      </c>
      <c r="C1013" s="9"/>
      <c r="D1013" s="9"/>
      <c r="E1013" s="9"/>
      <c r="F1013" s="9"/>
      <c r="G1013" s="9"/>
      <c r="H1013" s="9"/>
      <c r="I1013" s="9"/>
      <c r="J1013" s="9"/>
      <c r="K1013" s="9"/>
      <c r="L1013" s="9"/>
      <c r="M1013" s="9"/>
      <c r="N1013" s="9"/>
      <c r="O1013" s="9"/>
      <c r="P1013" s="9"/>
      <c r="Q1013" s="9"/>
      <c r="R1013" s="9"/>
      <c r="S1013" s="9" t="s">
        <v>9458</v>
      </c>
      <c r="T1013" s="9"/>
      <c r="U1013" s="9" t="s">
        <v>85</v>
      </c>
      <c r="V1013" s="9" t="s">
        <v>9459</v>
      </c>
      <c r="W1013" s="9" t="s">
        <v>87</v>
      </c>
      <c r="X1013" s="9" t="s">
        <v>9460</v>
      </c>
      <c r="Y1013" s="9" t="s">
        <v>187</v>
      </c>
      <c r="Z1013" s="9" t="s">
        <v>9461</v>
      </c>
      <c r="AA1013" s="9" t="s">
        <v>9462</v>
      </c>
      <c r="AB1013" s="9" t="s">
        <v>187</v>
      </c>
      <c r="AC1013" s="9" t="s">
        <v>187</v>
      </c>
      <c r="AD1013" s="9" t="s">
        <v>9463</v>
      </c>
      <c r="AE1013" s="9" t="s">
        <v>271</v>
      </c>
      <c r="AF1013" s="9" t="s">
        <v>9464</v>
      </c>
      <c r="AG1013" s="37"/>
      <c r="AH1013" s="37"/>
      <c r="AI1013" s="9" t="s">
        <v>97</v>
      </c>
      <c r="AJ1013" s="9" t="s">
        <v>97</v>
      </c>
      <c r="AK1013" s="9" t="s">
        <v>97</v>
      </c>
      <c r="AL1013" s="9" t="s">
        <v>97</v>
      </c>
      <c r="AM1013" s="9" t="s">
        <v>98</v>
      </c>
      <c r="AN1013" s="9"/>
      <c r="AO1013" s="9"/>
      <c r="AP1013" s="9"/>
      <c r="AQ1013" s="9"/>
      <c r="AR1013" s="9"/>
      <c r="AS1013" s="9"/>
      <c r="AT1013" s="9"/>
      <c r="AU1013" s="9"/>
      <c r="AV1013" s="9"/>
      <c r="AW1013" s="9"/>
      <c r="AX1013" s="9"/>
      <c r="AY1013" s="9"/>
      <c r="AZ1013" s="9"/>
      <c r="BA1013" s="9"/>
      <c r="BB1013" s="9"/>
      <c r="BC1013" s="9"/>
      <c r="BD1013" s="9"/>
    </row>
    <row r="1014" ht="15.75" customHeight="1">
      <c r="A1014" s="9" t="s">
        <v>99</v>
      </c>
      <c r="B1014" s="9" t="s">
        <v>81</v>
      </c>
      <c r="C1014" s="9"/>
      <c r="D1014" s="9"/>
      <c r="E1014" s="9"/>
      <c r="F1014" s="9"/>
      <c r="G1014" s="9"/>
      <c r="H1014" s="9"/>
      <c r="I1014" s="9"/>
      <c r="J1014" s="9"/>
      <c r="K1014" s="9"/>
      <c r="L1014" s="9"/>
      <c r="M1014" s="9"/>
      <c r="N1014" s="9"/>
      <c r="O1014" s="9"/>
      <c r="P1014" s="9"/>
      <c r="Q1014" s="9"/>
      <c r="R1014" s="9" t="s">
        <v>147</v>
      </c>
      <c r="S1014" s="9" t="s">
        <v>9465</v>
      </c>
      <c r="T1014" s="9"/>
      <c r="U1014" s="9" t="s">
        <v>85</v>
      </c>
      <c r="V1014" s="9" t="s">
        <v>9466</v>
      </c>
      <c r="W1014" s="9" t="s">
        <v>87</v>
      </c>
      <c r="X1014" s="9" t="s">
        <v>9467</v>
      </c>
      <c r="Y1014" s="9" t="s">
        <v>9468</v>
      </c>
      <c r="Z1014" s="9" t="s">
        <v>9469</v>
      </c>
      <c r="AA1014" s="9" t="s">
        <v>9470</v>
      </c>
      <c r="AB1014" s="9"/>
      <c r="AC1014" s="9"/>
      <c r="AD1014" s="9" t="s">
        <v>6616</v>
      </c>
      <c r="AE1014" s="9" t="s">
        <v>99</v>
      </c>
      <c r="AF1014" s="9" t="s">
        <v>9471</v>
      </c>
      <c r="AG1014" s="37"/>
      <c r="AH1014" s="37"/>
      <c r="AI1014" s="9" t="s">
        <v>95</v>
      </c>
      <c r="AJ1014" s="9" t="s">
        <v>97</v>
      </c>
      <c r="AK1014" s="9" t="s">
        <v>97</v>
      </c>
      <c r="AL1014" s="9" t="s">
        <v>229</v>
      </c>
      <c r="AM1014" s="9" t="s">
        <v>98</v>
      </c>
      <c r="AN1014" s="9"/>
      <c r="AO1014" s="9"/>
      <c r="AP1014" s="9"/>
      <c r="AQ1014" s="9"/>
      <c r="AR1014" s="9"/>
      <c r="AS1014" s="9"/>
      <c r="AT1014" s="9"/>
      <c r="AU1014" s="9"/>
      <c r="AV1014" s="9"/>
      <c r="AW1014" s="9"/>
      <c r="AX1014" s="9"/>
      <c r="AY1014" s="9"/>
      <c r="AZ1014" s="9"/>
      <c r="BA1014" s="9"/>
      <c r="BB1014" s="9"/>
      <c r="BC1014" s="9"/>
      <c r="BD1014" s="9"/>
    </row>
    <row r="1015" ht="15.75" customHeight="1">
      <c r="A1015" s="9" t="s">
        <v>3874</v>
      </c>
      <c r="B1015" s="9" t="s">
        <v>81</v>
      </c>
      <c r="C1015" s="9"/>
      <c r="D1015" s="9"/>
      <c r="E1015" s="9"/>
      <c r="F1015" s="9"/>
      <c r="G1015" s="9"/>
      <c r="H1015" s="9"/>
      <c r="I1015" s="9"/>
      <c r="J1015" s="9"/>
      <c r="K1015" s="9"/>
      <c r="L1015" s="9"/>
      <c r="M1015" s="9"/>
      <c r="N1015" s="9"/>
      <c r="O1015" s="9"/>
      <c r="P1015" s="9"/>
      <c r="Q1015" s="9"/>
      <c r="R1015" s="9" t="s">
        <v>147</v>
      </c>
      <c r="S1015" s="9" t="s">
        <v>9472</v>
      </c>
      <c r="T1015" s="9"/>
      <c r="U1015" s="9" t="s">
        <v>85</v>
      </c>
      <c r="V1015" s="9" t="s">
        <v>9473</v>
      </c>
      <c r="W1015" s="9" t="s">
        <v>87</v>
      </c>
      <c r="X1015" s="9" t="s">
        <v>9474</v>
      </c>
      <c r="Y1015" s="9" t="s">
        <v>9475</v>
      </c>
      <c r="Z1015" s="9" t="s">
        <v>9476</v>
      </c>
      <c r="AA1015" s="9" t="s">
        <v>9477</v>
      </c>
      <c r="AB1015" s="9"/>
      <c r="AC1015" s="9"/>
      <c r="AD1015" s="9" t="s">
        <v>3886</v>
      </c>
      <c r="AE1015" s="9" t="s">
        <v>3874</v>
      </c>
      <c r="AF1015" s="9" t="s">
        <v>9478</v>
      </c>
      <c r="AG1015" s="37"/>
      <c r="AH1015" s="37"/>
      <c r="AI1015" s="9" t="s">
        <v>97</v>
      </c>
      <c r="AJ1015" s="9" t="s">
        <v>97</v>
      </c>
      <c r="AK1015" s="9" t="s">
        <v>97</v>
      </c>
      <c r="AL1015" s="9" t="s">
        <v>97</v>
      </c>
      <c r="AM1015" s="9" t="s">
        <v>98</v>
      </c>
      <c r="AN1015" s="9"/>
      <c r="AO1015" s="9"/>
      <c r="AP1015" s="9"/>
      <c r="AQ1015" s="9"/>
      <c r="AR1015" s="9"/>
      <c r="AS1015" s="9"/>
      <c r="AT1015" s="9"/>
      <c r="AU1015" s="9"/>
      <c r="AV1015" s="9"/>
      <c r="AW1015" s="9"/>
      <c r="AX1015" s="9"/>
      <c r="AY1015" s="9"/>
      <c r="AZ1015" s="9"/>
      <c r="BA1015" s="9"/>
      <c r="BB1015" s="9"/>
      <c r="BC1015" s="9"/>
      <c r="BD1015" s="9"/>
    </row>
    <row r="1016" ht="15.75" customHeight="1">
      <c r="A1016" s="9" t="s">
        <v>1601</v>
      </c>
      <c r="B1016" s="9" t="s">
        <v>81</v>
      </c>
      <c r="C1016" s="9"/>
      <c r="D1016" s="9"/>
      <c r="E1016" s="9"/>
      <c r="F1016" s="9"/>
      <c r="G1016" s="9"/>
      <c r="H1016" s="9"/>
      <c r="I1016" s="9"/>
      <c r="J1016" s="9"/>
      <c r="K1016" s="9"/>
      <c r="L1016" s="9"/>
      <c r="M1016" s="9"/>
      <c r="N1016" s="9"/>
      <c r="O1016" s="9"/>
      <c r="P1016" s="9"/>
      <c r="Q1016" s="9"/>
      <c r="R1016" s="9" t="s">
        <v>147</v>
      </c>
      <c r="S1016" s="9" t="s">
        <v>9479</v>
      </c>
      <c r="T1016" s="9"/>
      <c r="U1016" s="9" t="s">
        <v>85</v>
      </c>
      <c r="V1016" s="9" t="s">
        <v>9480</v>
      </c>
      <c r="W1016" s="9" t="s">
        <v>87</v>
      </c>
      <c r="X1016" s="9" t="s">
        <v>9481</v>
      </c>
      <c r="Y1016" s="9"/>
      <c r="Z1016" s="9" t="s">
        <v>9482</v>
      </c>
      <c r="AA1016" s="9" t="s">
        <v>9483</v>
      </c>
      <c r="AB1016" s="9"/>
      <c r="AC1016" s="9"/>
      <c r="AD1016" s="9" t="s">
        <v>9484</v>
      </c>
      <c r="AE1016" s="9" t="s">
        <v>1601</v>
      </c>
      <c r="AF1016" s="9" t="s">
        <v>9485</v>
      </c>
      <c r="AG1016" s="37"/>
      <c r="AH1016" s="37"/>
      <c r="AI1016" s="9" t="s">
        <v>97</v>
      </c>
      <c r="AJ1016" s="9" t="s">
        <v>97</v>
      </c>
      <c r="AK1016" s="9" t="s">
        <v>97</v>
      </c>
      <c r="AL1016" s="9" t="s">
        <v>97</v>
      </c>
      <c r="AM1016" s="9" t="s">
        <v>98</v>
      </c>
      <c r="AN1016" s="9"/>
      <c r="AO1016" s="9"/>
      <c r="AP1016" s="9"/>
      <c r="AQ1016" s="9"/>
      <c r="AR1016" s="9"/>
      <c r="AS1016" s="9"/>
      <c r="AT1016" s="9"/>
      <c r="AU1016" s="9"/>
      <c r="AV1016" s="9"/>
      <c r="AW1016" s="9"/>
      <c r="AX1016" s="9"/>
      <c r="AY1016" s="9"/>
      <c r="AZ1016" s="9"/>
      <c r="BA1016" s="9"/>
      <c r="BB1016" s="9"/>
      <c r="BC1016" s="9"/>
      <c r="BD1016" s="9"/>
    </row>
    <row r="1017" ht="15.75" customHeight="1">
      <c r="A1017" s="9" t="s">
        <v>99</v>
      </c>
      <c r="B1017" s="9" t="s">
        <v>81</v>
      </c>
      <c r="C1017" s="9"/>
      <c r="D1017" s="9"/>
      <c r="E1017" s="9"/>
      <c r="F1017" s="9"/>
      <c r="G1017" s="9"/>
      <c r="H1017" s="9"/>
      <c r="I1017" s="9"/>
      <c r="J1017" s="9"/>
      <c r="K1017" s="9"/>
      <c r="L1017" s="9"/>
      <c r="M1017" s="9"/>
      <c r="N1017" s="9"/>
      <c r="O1017" s="9"/>
      <c r="P1017" s="9"/>
      <c r="Q1017" s="9"/>
      <c r="R1017" s="9"/>
      <c r="S1017" s="9" t="s">
        <v>763</v>
      </c>
      <c r="T1017" s="9"/>
      <c r="U1017" s="9" t="s">
        <v>115</v>
      </c>
      <c r="V1017" s="9" t="s">
        <v>9486</v>
      </c>
      <c r="W1017" s="9" t="s">
        <v>87</v>
      </c>
      <c r="X1017" s="9" t="s">
        <v>765</v>
      </c>
      <c r="Y1017" s="9" t="s">
        <v>9487</v>
      </c>
      <c r="Z1017" s="9" t="s">
        <v>767</v>
      </c>
      <c r="AA1017" s="9" t="s">
        <v>768</v>
      </c>
      <c r="AB1017" s="9"/>
      <c r="AC1017" s="9"/>
      <c r="AD1017" s="9" t="s">
        <v>770</v>
      </c>
      <c r="AE1017" s="9" t="s">
        <v>99</v>
      </c>
      <c r="AF1017" s="9" t="s">
        <v>771</v>
      </c>
      <c r="AG1017" s="37"/>
      <c r="AH1017" s="37"/>
      <c r="AI1017" s="9" t="s">
        <v>206</v>
      </c>
      <c r="AJ1017" s="9" t="s">
        <v>97</v>
      </c>
      <c r="AK1017" s="9" t="s">
        <v>454</v>
      </c>
      <c r="AL1017" s="9" t="s">
        <v>559</v>
      </c>
      <c r="AM1017" s="9" t="s">
        <v>98</v>
      </c>
      <c r="AN1017" s="9"/>
      <c r="AO1017" s="9"/>
      <c r="AP1017" s="9"/>
      <c r="AQ1017" s="9"/>
      <c r="AR1017" s="9"/>
      <c r="AS1017" s="9"/>
      <c r="AT1017" s="9"/>
      <c r="AU1017" s="9"/>
      <c r="AV1017" s="9"/>
      <c r="AW1017" s="9"/>
      <c r="AX1017" s="9"/>
      <c r="AY1017" s="9"/>
      <c r="AZ1017" s="9"/>
      <c r="BA1017" s="9"/>
      <c r="BB1017" s="9"/>
      <c r="BC1017" s="9"/>
      <c r="BD1017" s="9"/>
    </row>
    <row r="1018" ht="15.75" customHeight="1">
      <c r="A1018" s="9" t="s">
        <v>156</v>
      </c>
      <c r="B1018" s="9" t="s">
        <v>81</v>
      </c>
      <c r="C1018" s="9"/>
      <c r="D1018" s="9"/>
      <c r="E1018" s="9" t="s">
        <v>82</v>
      </c>
      <c r="F1018" s="9"/>
      <c r="G1018" s="9"/>
      <c r="H1018" s="9"/>
      <c r="I1018" s="9"/>
      <c r="J1018" s="9"/>
      <c r="K1018" s="9"/>
      <c r="L1018" s="9"/>
      <c r="M1018" s="9"/>
      <c r="N1018" s="9"/>
      <c r="O1018" s="9"/>
      <c r="P1018" s="9"/>
      <c r="Q1018" s="9"/>
      <c r="R1018" s="9"/>
      <c r="S1018" s="9" t="s">
        <v>157</v>
      </c>
      <c r="T1018" s="9"/>
      <c r="U1018" s="9" t="s">
        <v>85</v>
      </c>
      <c r="V1018" s="9" t="s">
        <v>9488</v>
      </c>
      <c r="W1018" s="9" t="s">
        <v>927</v>
      </c>
      <c r="X1018" s="9" t="s">
        <v>159</v>
      </c>
      <c r="Y1018" s="9" t="s">
        <v>9489</v>
      </c>
      <c r="Z1018" s="9" t="s">
        <v>161</v>
      </c>
      <c r="AA1018" s="9" t="s">
        <v>9490</v>
      </c>
      <c r="AB1018" s="9" t="s">
        <v>9491</v>
      </c>
      <c r="AC1018" s="9"/>
      <c r="AD1018" s="9" t="s">
        <v>163</v>
      </c>
      <c r="AE1018" s="9" t="s">
        <v>156</v>
      </c>
      <c r="AF1018" s="9" t="s">
        <v>2141</v>
      </c>
      <c r="AG1018" s="37"/>
      <c r="AH1018" s="37"/>
      <c r="AI1018" s="9" t="s">
        <v>165</v>
      </c>
      <c r="AJ1018" s="9" t="s">
        <v>166</v>
      </c>
      <c r="AK1018" s="9" t="s">
        <v>109</v>
      </c>
      <c r="AL1018" s="9" t="s">
        <v>167</v>
      </c>
      <c r="AM1018" s="9" t="s">
        <v>98</v>
      </c>
      <c r="AN1018" s="9"/>
      <c r="AO1018" s="9"/>
      <c r="AP1018" s="9"/>
      <c r="AQ1018" s="9"/>
      <c r="AR1018" s="9"/>
      <c r="AS1018" s="9"/>
      <c r="AT1018" s="9"/>
      <c r="AU1018" s="9"/>
      <c r="AV1018" s="9"/>
      <c r="AW1018" s="9"/>
      <c r="AX1018" s="9"/>
      <c r="AY1018" s="9"/>
      <c r="AZ1018" s="9"/>
      <c r="BA1018" s="9"/>
      <c r="BB1018" s="9"/>
      <c r="BC1018" s="9"/>
      <c r="BD1018" s="9"/>
    </row>
    <row r="1019" ht="15.75" customHeight="1">
      <c r="A1019" s="9" t="s">
        <v>217</v>
      </c>
      <c r="B1019" s="9" t="s">
        <v>81</v>
      </c>
      <c r="C1019" s="9"/>
      <c r="D1019" s="9"/>
      <c r="E1019" s="9"/>
      <c r="F1019" s="9"/>
      <c r="G1019" s="9"/>
      <c r="H1019" s="9"/>
      <c r="I1019" s="9"/>
      <c r="J1019" s="9"/>
      <c r="K1019" s="9"/>
      <c r="L1019" s="9"/>
      <c r="M1019" s="9"/>
      <c r="N1019" s="9"/>
      <c r="O1019" s="9"/>
      <c r="P1019" s="9"/>
      <c r="Q1019" s="9"/>
      <c r="R1019" s="9"/>
      <c r="S1019" s="9" t="s">
        <v>1580</v>
      </c>
      <c r="T1019" s="9"/>
      <c r="U1019" s="9" t="s">
        <v>85</v>
      </c>
      <c r="V1019" s="9" t="s">
        <v>9492</v>
      </c>
      <c r="W1019" s="9" t="s">
        <v>87</v>
      </c>
      <c r="X1019" s="9" t="s">
        <v>1587</v>
      </c>
      <c r="Y1019" s="9" t="s">
        <v>9493</v>
      </c>
      <c r="Z1019" s="9" t="s">
        <v>1589</v>
      </c>
      <c r="AA1019" s="9" t="s">
        <v>1590</v>
      </c>
      <c r="AB1019" s="9"/>
      <c r="AC1019" s="9"/>
      <c r="AD1019" s="9" t="s">
        <v>659</v>
      </c>
      <c r="AE1019" s="9" t="s">
        <v>217</v>
      </c>
      <c r="AF1019" s="9" t="s">
        <v>1591</v>
      </c>
      <c r="AG1019" s="37"/>
      <c r="AH1019" s="37"/>
      <c r="AI1019" s="9" t="s">
        <v>661</v>
      </c>
      <c r="AJ1019" s="9" t="s">
        <v>226</v>
      </c>
      <c r="AK1019" s="9" t="s">
        <v>97</v>
      </c>
      <c r="AL1019" s="9" t="s">
        <v>97</v>
      </c>
      <c r="AM1019" s="9" t="s">
        <v>98</v>
      </c>
      <c r="AN1019" s="9"/>
      <c r="AO1019" s="9"/>
      <c r="AP1019" s="9"/>
      <c r="AQ1019" s="9"/>
      <c r="AR1019" s="9"/>
      <c r="AS1019" s="9"/>
      <c r="AT1019" s="9"/>
      <c r="AU1019" s="9"/>
      <c r="AV1019" s="9"/>
      <c r="AW1019" s="9"/>
      <c r="AX1019" s="9"/>
      <c r="AY1019" s="9"/>
      <c r="AZ1019" s="9"/>
      <c r="BA1019" s="9"/>
      <c r="BB1019" s="9"/>
      <c r="BC1019" s="9"/>
      <c r="BD1019" s="9"/>
    </row>
    <row r="1020" ht="15.75" customHeight="1">
      <c r="A1020" s="9" t="s">
        <v>1058</v>
      </c>
      <c r="B1020" s="9" t="s">
        <v>81</v>
      </c>
      <c r="C1020" s="9"/>
      <c r="D1020" s="9"/>
      <c r="E1020" s="9"/>
      <c r="F1020" s="9"/>
      <c r="G1020" s="9"/>
      <c r="H1020" s="9"/>
      <c r="I1020" s="9"/>
      <c r="J1020" s="9"/>
      <c r="K1020" s="9"/>
      <c r="L1020" s="9"/>
      <c r="M1020" s="9"/>
      <c r="N1020" s="9"/>
      <c r="O1020" s="9"/>
      <c r="P1020" s="9"/>
      <c r="Q1020" s="9"/>
      <c r="R1020" s="9" t="s">
        <v>147</v>
      </c>
      <c r="S1020" s="9" t="s">
        <v>4069</v>
      </c>
      <c r="T1020" s="9"/>
      <c r="U1020" s="9" t="s">
        <v>85</v>
      </c>
      <c r="V1020" s="9" t="s">
        <v>9494</v>
      </c>
      <c r="W1020" s="9" t="s">
        <v>87</v>
      </c>
      <c r="X1020" s="9" t="s">
        <v>4071</v>
      </c>
      <c r="Y1020" s="9" t="s">
        <v>9495</v>
      </c>
      <c r="Z1020" s="9" t="s">
        <v>4072</v>
      </c>
      <c r="AA1020" s="9" t="s">
        <v>4073</v>
      </c>
      <c r="AB1020" s="9"/>
      <c r="AC1020" s="9"/>
      <c r="AD1020" s="9" t="s">
        <v>1067</v>
      </c>
      <c r="AE1020" s="9" t="s">
        <v>1058</v>
      </c>
      <c r="AF1020" s="9" t="s">
        <v>1997</v>
      </c>
      <c r="AG1020" s="37"/>
      <c r="AH1020" s="37"/>
      <c r="AI1020" s="9" t="s">
        <v>124</v>
      </c>
      <c r="AJ1020" s="9" t="s">
        <v>396</v>
      </c>
      <c r="AK1020" s="9" t="s">
        <v>251</v>
      </c>
      <c r="AL1020" s="9" t="s">
        <v>559</v>
      </c>
      <c r="AM1020" s="9" t="s">
        <v>98</v>
      </c>
      <c r="AN1020" s="9"/>
      <c r="AO1020" s="9"/>
      <c r="AP1020" s="9"/>
      <c r="AQ1020" s="9"/>
      <c r="AR1020" s="9"/>
      <c r="AS1020" s="9"/>
      <c r="AT1020" s="9"/>
      <c r="AU1020" s="9"/>
      <c r="AV1020" s="9"/>
      <c r="AW1020" s="9"/>
      <c r="AX1020" s="9"/>
      <c r="AY1020" s="9"/>
      <c r="AZ1020" s="9"/>
      <c r="BA1020" s="9"/>
      <c r="BB1020" s="9"/>
      <c r="BC1020" s="9"/>
      <c r="BD1020" s="9"/>
    </row>
    <row r="1021" ht="15.75" customHeight="1">
      <c r="A1021" s="9" t="s">
        <v>1608</v>
      </c>
      <c r="B1021" s="9" t="s">
        <v>81</v>
      </c>
      <c r="C1021" s="9"/>
      <c r="D1021" s="9"/>
      <c r="E1021" s="9"/>
      <c r="F1021" s="9"/>
      <c r="G1021" s="9"/>
      <c r="H1021" s="9"/>
      <c r="I1021" s="9"/>
      <c r="J1021" s="9"/>
      <c r="K1021" s="9"/>
      <c r="L1021" s="9"/>
      <c r="M1021" s="9"/>
      <c r="N1021" s="9"/>
      <c r="O1021" s="9"/>
      <c r="P1021" s="9"/>
      <c r="Q1021" s="9"/>
      <c r="R1021" s="9" t="s">
        <v>147</v>
      </c>
      <c r="S1021" s="9" t="s">
        <v>9496</v>
      </c>
      <c r="T1021" s="9"/>
      <c r="U1021" s="9" t="s">
        <v>115</v>
      </c>
      <c r="V1021" s="9" t="s">
        <v>9497</v>
      </c>
      <c r="W1021" s="9" t="s">
        <v>87</v>
      </c>
      <c r="X1021" s="9" t="s">
        <v>9498</v>
      </c>
      <c r="Y1021" s="9" t="s">
        <v>9499</v>
      </c>
      <c r="Z1021" s="9" t="s">
        <v>9500</v>
      </c>
      <c r="AA1021" s="9" t="s">
        <v>9501</v>
      </c>
      <c r="AB1021" s="9"/>
      <c r="AC1021" s="9"/>
      <c r="AD1021" s="9" t="s">
        <v>4181</v>
      </c>
      <c r="AE1021" s="9" t="s">
        <v>1608</v>
      </c>
      <c r="AF1021" s="9" t="s">
        <v>9502</v>
      </c>
      <c r="AG1021" s="37"/>
      <c r="AH1021" s="37"/>
      <c r="AI1021" s="9" t="s">
        <v>97</v>
      </c>
      <c r="AJ1021" s="9" t="s">
        <v>97</v>
      </c>
      <c r="AK1021" s="9" t="s">
        <v>97</v>
      </c>
      <c r="AL1021" s="9" t="s">
        <v>97</v>
      </c>
      <c r="AM1021" s="9" t="s">
        <v>98</v>
      </c>
      <c r="AN1021" s="9"/>
      <c r="AO1021" s="9"/>
      <c r="AP1021" s="9"/>
      <c r="AQ1021" s="9"/>
      <c r="AR1021" s="9"/>
      <c r="AS1021" s="9"/>
      <c r="AT1021" s="9"/>
      <c r="AU1021" s="9"/>
      <c r="AV1021" s="9"/>
      <c r="AW1021" s="9"/>
      <c r="AX1021" s="9"/>
      <c r="AY1021" s="9"/>
      <c r="AZ1021" s="9"/>
      <c r="BA1021" s="9"/>
      <c r="BB1021" s="9"/>
      <c r="BC1021" s="9"/>
      <c r="BD1021" s="9"/>
    </row>
    <row r="1022" ht="15.75" customHeight="1">
      <c r="A1022" s="9" t="s">
        <v>271</v>
      </c>
      <c r="B1022" s="9" t="s">
        <v>81</v>
      </c>
      <c r="C1022" s="9"/>
      <c r="D1022" s="9"/>
      <c r="E1022" s="9"/>
      <c r="F1022" s="9"/>
      <c r="G1022" s="9"/>
      <c r="H1022" s="9"/>
      <c r="I1022" s="9"/>
      <c r="J1022" s="9"/>
      <c r="K1022" s="9"/>
      <c r="L1022" s="9"/>
      <c r="M1022" s="9"/>
      <c r="N1022" s="9"/>
      <c r="O1022" s="9"/>
      <c r="P1022" s="9"/>
      <c r="Q1022" s="9"/>
      <c r="R1022" s="9"/>
      <c r="S1022" s="9" t="s">
        <v>9503</v>
      </c>
      <c r="T1022" s="9"/>
      <c r="U1022" s="9" t="s">
        <v>115</v>
      </c>
      <c r="V1022" s="9" t="s">
        <v>9504</v>
      </c>
      <c r="W1022" s="9" t="s">
        <v>87</v>
      </c>
      <c r="X1022" s="9" t="s">
        <v>9505</v>
      </c>
      <c r="Y1022" s="9" t="s">
        <v>9506</v>
      </c>
      <c r="Z1022" s="9" t="s">
        <v>9507</v>
      </c>
      <c r="AA1022" s="9" t="s">
        <v>9508</v>
      </c>
      <c r="AB1022" s="9" t="s">
        <v>187</v>
      </c>
      <c r="AC1022" s="9" t="s">
        <v>187</v>
      </c>
      <c r="AD1022" s="9" t="s">
        <v>9509</v>
      </c>
      <c r="AE1022" s="9" t="s">
        <v>271</v>
      </c>
      <c r="AF1022" s="9" t="s">
        <v>9510</v>
      </c>
      <c r="AG1022" s="37"/>
      <c r="AH1022" s="37"/>
      <c r="AI1022" s="9" t="s">
        <v>97</v>
      </c>
      <c r="AJ1022" s="9" t="s">
        <v>97</v>
      </c>
      <c r="AK1022" s="9" t="s">
        <v>97</v>
      </c>
      <c r="AL1022" s="9" t="s">
        <v>97</v>
      </c>
      <c r="AM1022" s="9" t="s">
        <v>98</v>
      </c>
      <c r="AN1022" s="9"/>
      <c r="AO1022" s="9"/>
      <c r="AP1022" s="9"/>
      <c r="AQ1022" s="9"/>
      <c r="AR1022" s="9"/>
      <c r="AS1022" s="9"/>
      <c r="AT1022" s="9"/>
      <c r="AU1022" s="9"/>
      <c r="AV1022" s="9"/>
      <c r="AW1022" s="9"/>
      <c r="AX1022" s="9"/>
      <c r="AY1022" s="9"/>
      <c r="AZ1022" s="9"/>
      <c r="BA1022" s="9"/>
      <c r="BB1022" s="9"/>
      <c r="BC1022" s="9"/>
      <c r="BD1022" s="9"/>
    </row>
    <row r="1023" ht="15.75" customHeight="1">
      <c r="A1023" s="9" t="s">
        <v>724</v>
      </c>
      <c r="B1023" s="9" t="s">
        <v>81</v>
      </c>
      <c r="C1023" s="9"/>
      <c r="D1023" s="9"/>
      <c r="E1023" s="9"/>
      <c r="F1023" s="9" t="s">
        <v>169</v>
      </c>
      <c r="G1023" s="9"/>
      <c r="H1023" s="9"/>
      <c r="I1023" s="9"/>
      <c r="J1023" s="9"/>
      <c r="K1023" s="9"/>
      <c r="L1023" s="9"/>
      <c r="M1023" s="9"/>
      <c r="N1023" s="9"/>
      <c r="O1023" s="9"/>
      <c r="P1023" s="9"/>
      <c r="Q1023" s="9"/>
      <c r="R1023" s="9"/>
      <c r="S1023" s="9" t="s">
        <v>9511</v>
      </c>
      <c r="T1023" s="9"/>
      <c r="U1023" s="9" t="s">
        <v>85</v>
      </c>
      <c r="V1023" s="9" t="s">
        <v>9512</v>
      </c>
      <c r="W1023" s="9" t="s">
        <v>87</v>
      </c>
      <c r="X1023" s="9" t="s">
        <v>9513</v>
      </c>
      <c r="Y1023" s="9"/>
      <c r="Z1023" s="9" t="s">
        <v>9514</v>
      </c>
      <c r="AA1023" s="9" t="s">
        <v>9515</v>
      </c>
      <c r="AB1023" s="9"/>
      <c r="AC1023" s="9"/>
      <c r="AD1023" s="9" t="s">
        <v>730</v>
      </c>
      <c r="AE1023" s="9" t="s">
        <v>724</v>
      </c>
      <c r="AF1023" s="9" t="s">
        <v>731</v>
      </c>
      <c r="AG1023" s="37"/>
      <c r="AH1023" s="37"/>
      <c r="AI1023" s="9" t="s">
        <v>97</v>
      </c>
      <c r="AJ1023" s="9" t="s">
        <v>97</v>
      </c>
      <c r="AK1023" s="9" t="s">
        <v>97</v>
      </c>
      <c r="AL1023" s="9" t="s">
        <v>97</v>
      </c>
      <c r="AM1023" s="9" t="s">
        <v>98</v>
      </c>
      <c r="AN1023" s="9"/>
      <c r="AO1023" s="9"/>
      <c r="AP1023" s="9"/>
      <c r="AQ1023" s="9"/>
      <c r="AR1023" s="9"/>
      <c r="AS1023" s="9"/>
      <c r="AT1023" s="9"/>
      <c r="AU1023" s="9"/>
      <c r="AV1023" s="9"/>
      <c r="AW1023" s="9"/>
      <c r="AX1023" s="9"/>
      <c r="AY1023" s="9"/>
      <c r="AZ1023" s="9"/>
      <c r="BA1023" s="9"/>
      <c r="BB1023" s="9"/>
      <c r="BC1023" s="9"/>
      <c r="BD1023" s="9"/>
    </row>
    <row r="1024" ht="15.75" customHeight="1">
      <c r="A1024" s="9" t="s">
        <v>1131</v>
      </c>
      <c r="B1024" s="9" t="s">
        <v>81</v>
      </c>
      <c r="C1024" s="9"/>
      <c r="D1024" s="9"/>
      <c r="E1024" s="9"/>
      <c r="F1024" s="9"/>
      <c r="G1024" s="9"/>
      <c r="H1024" s="9"/>
      <c r="I1024" s="9"/>
      <c r="J1024" s="9"/>
      <c r="K1024" s="9"/>
      <c r="L1024" s="9"/>
      <c r="M1024" s="9"/>
      <c r="N1024" s="9"/>
      <c r="O1024" s="9"/>
      <c r="P1024" s="9"/>
      <c r="Q1024" s="9"/>
      <c r="R1024" s="9"/>
      <c r="S1024" s="9" t="s">
        <v>9518</v>
      </c>
      <c r="T1024" s="9"/>
      <c r="U1024" s="9" t="s">
        <v>85</v>
      </c>
      <c r="V1024" s="9" t="s">
        <v>9519</v>
      </c>
      <c r="W1024" s="9" t="s">
        <v>87</v>
      </c>
      <c r="X1024" s="9" t="s">
        <v>9520</v>
      </c>
      <c r="Y1024" s="9" t="s">
        <v>9521</v>
      </c>
      <c r="Z1024" s="9" t="s">
        <v>9522</v>
      </c>
      <c r="AA1024" s="9" t="s">
        <v>9523</v>
      </c>
      <c r="AB1024" s="9"/>
      <c r="AC1024" s="9"/>
      <c r="AD1024" s="9" t="s">
        <v>2729</v>
      </c>
      <c r="AE1024" s="9" t="s">
        <v>1131</v>
      </c>
      <c r="AF1024" s="9" t="s">
        <v>9524</v>
      </c>
      <c r="AG1024" s="37"/>
      <c r="AH1024" s="37"/>
      <c r="AI1024" s="9" t="s">
        <v>97</v>
      </c>
      <c r="AJ1024" s="9" t="s">
        <v>97</v>
      </c>
      <c r="AK1024" s="9" t="s">
        <v>97</v>
      </c>
      <c r="AL1024" s="9" t="s">
        <v>97</v>
      </c>
      <c r="AM1024" s="9" t="s">
        <v>98</v>
      </c>
      <c r="AN1024" s="9"/>
      <c r="AO1024" s="9"/>
      <c r="AP1024" s="9"/>
      <c r="AQ1024" s="9"/>
      <c r="AR1024" s="9"/>
      <c r="AS1024" s="9"/>
      <c r="AT1024" s="9"/>
      <c r="AU1024" s="9"/>
      <c r="AV1024" s="9"/>
      <c r="AW1024" s="9"/>
      <c r="AX1024" s="9"/>
      <c r="AY1024" s="9"/>
      <c r="AZ1024" s="9"/>
      <c r="BA1024" s="9"/>
      <c r="BB1024" s="9"/>
      <c r="BC1024" s="9"/>
      <c r="BD1024" s="9"/>
    </row>
    <row r="1025" ht="15.75" customHeight="1">
      <c r="A1025" s="9" t="s">
        <v>1608</v>
      </c>
      <c r="B1025" s="9" t="s">
        <v>81</v>
      </c>
      <c r="C1025" s="9"/>
      <c r="D1025" s="9"/>
      <c r="E1025" s="9"/>
      <c r="F1025" s="9"/>
      <c r="G1025" s="9"/>
      <c r="H1025" s="9"/>
      <c r="I1025" s="9"/>
      <c r="J1025" s="9"/>
      <c r="K1025" s="9"/>
      <c r="L1025" s="9"/>
      <c r="M1025" s="9"/>
      <c r="N1025" s="9"/>
      <c r="O1025" s="9"/>
      <c r="P1025" s="9"/>
      <c r="Q1025" s="9"/>
      <c r="R1025" s="9" t="s">
        <v>147</v>
      </c>
      <c r="S1025" s="9" t="s">
        <v>9496</v>
      </c>
      <c r="T1025" s="9"/>
      <c r="U1025" s="9" t="s">
        <v>85</v>
      </c>
      <c r="V1025" s="9" t="s">
        <v>9526</v>
      </c>
      <c r="W1025" s="9" t="s">
        <v>87</v>
      </c>
      <c r="X1025" s="9" t="s">
        <v>9498</v>
      </c>
      <c r="Y1025" s="9" t="s">
        <v>9499</v>
      </c>
      <c r="Z1025" s="9" t="s">
        <v>9500</v>
      </c>
      <c r="AA1025" s="9" t="s">
        <v>9501</v>
      </c>
      <c r="AB1025" s="9"/>
      <c r="AC1025" s="9"/>
      <c r="AD1025" s="9" t="s">
        <v>4181</v>
      </c>
      <c r="AE1025" s="9" t="s">
        <v>1608</v>
      </c>
      <c r="AF1025" s="9" t="s">
        <v>9502</v>
      </c>
      <c r="AG1025" s="37"/>
      <c r="AH1025" s="37"/>
      <c r="AI1025" s="9" t="s">
        <v>97</v>
      </c>
      <c r="AJ1025" s="9" t="s">
        <v>97</v>
      </c>
      <c r="AK1025" s="9" t="s">
        <v>97</v>
      </c>
      <c r="AL1025" s="9" t="s">
        <v>97</v>
      </c>
      <c r="AM1025" s="9" t="s">
        <v>98</v>
      </c>
      <c r="AN1025" s="9"/>
      <c r="AO1025" s="9"/>
      <c r="AP1025" s="9"/>
      <c r="AQ1025" s="9"/>
      <c r="AR1025" s="9"/>
      <c r="AS1025" s="9"/>
      <c r="AT1025" s="9"/>
      <c r="AU1025" s="9"/>
      <c r="AV1025" s="9"/>
      <c r="AW1025" s="9"/>
      <c r="AX1025" s="9"/>
      <c r="AY1025" s="9"/>
      <c r="AZ1025" s="9"/>
      <c r="BA1025" s="9"/>
      <c r="BB1025" s="9"/>
      <c r="BC1025" s="9"/>
      <c r="BD1025" s="9"/>
    </row>
    <row r="1026" ht="15.75" customHeight="1">
      <c r="A1026" s="9" t="s">
        <v>1131</v>
      </c>
      <c r="B1026" s="9" t="s">
        <v>81</v>
      </c>
      <c r="C1026" s="9"/>
      <c r="D1026" s="9"/>
      <c r="E1026" s="9"/>
      <c r="F1026" s="9"/>
      <c r="G1026" s="9"/>
      <c r="H1026" s="9"/>
      <c r="I1026" s="9"/>
      <c r="J1026" s="9"/>
      <c r="K1026" s="9"/>
      <c r="L1026" s="9"/>
      <c r="M1026" s="9"/>
      <c r="N1026" s="9"/>
      <c r="O1026" s="9"/>
      <c r="P1026" s="9"/>
      <c r="Q1026" s="9"/>
      <c r="R1026" s="9" t="s">
        <v>147</v>
      </c>
      <c r="S1026" s="9" t="s">
        <v>1132</v>
      </c>
      <c r="T1026" s="9"/>
      <c r="U1026" s="9" t="s">
        <v>85</v>
      </c>
      <c r="V1026" s="9" t="s">
        <v>9528</v>
      </c>
      <c r="W1026" s="9" t="s">
        <v>87</v>
      </c>
      <c r="X1026" s="9" t="s">
        <v>1135</v>
      </c>
      <c r="Y1026" s="9" t="s">
        <v>9529</v>
      </c>
      <c r="Z1026" s="9" t="s">
        <v>1137</v>
      </c>
      <c r="AA1026" s="9" t="s">
        <v>1138</v>
      </c>
      <c r="AB1026" s="9" t="s">
        <v>1139</v>
      </c>
      <c r="AC1026" s="9"/>
      <c r="AD1026" s="9" t="s">
        <v>1140</v>
      </c>
      <c r="AE1026" s="9" t="s">
        <v>1131</v>
      </c>
      <c r="AF1026" s="9" t="s">
        <v>1141</v>
      </c>
      <c r="AG1026" s="37"/>
      <c r="AH1026" s="37"/>
      <c r="AI1026" s="9" t="s">
        <v>94</v>
      </c>
      <c r="AJ1026" s="9" t="s">
        <v>95</v>
      </c>
      <c r="AK1026" s="9" t="s">
        <v>454</v>
      </c>
      <c r="AL1026" s="9" t="s">
        <v>97</v>
      </c>
      <c r="AM1026" s="9" t="s">
        <v>98</v>
      </c>
      <c r="AN1026" s="9"/>
      <c r="AO1026" s="9"/>
      <c r="AP1026" s="9"/>
      <c r="AQ1026" s="9"/>
      <c r="AR1026" s="9"/>
      <c r="AS1026" s="9"/>
      <c r="AT1026" s="9"/>
      <c r="AU1026" s="9"/>
      <c r="AV1026" s="9"/>
      <c r="AW1026" s="9"/>
      <c r="AX1026" s="9"/>
      <c r="AY1026" s="9"/>
      <c r="AZ1026" s="9"/>
      <c r="BA1026" s="9"/>
      <c r="BB1026" s="9"/>
      <c r="BC1026" s="9"/>
      <c r="BD1026" s="9"/>
    </row>
    <row r="1027" ht="15.75" customHeight="1">
      <c r="A1027" s="9" t="s">
        <v>1131</v>
      </c>
      <c r="B1027" s="9" t="s">
        <v>81</v>
      </c>
      <c r="C1027" s="9"/>
      <c r="D1027" s="9"/>
      <c r="E1027" s="9" t="s">
        <v>82</v>
      </c>
      <c r="F1027" s="9"/>
      <c r="G1027" s="9"/>
      <c r="H1027" s="9"/>
      <c r="I1027" s="9"/>
      <c r="J1027" s="9"/>
      <c r="K1027" s="9"/>
      <c r="L1027" s="9"/>
      <c r="M1027" s="9"/>
      <c r="N1027" s="9"/>
      <c r="O1027" s="9"/>
      <c r="P1027" s="9"/>
      <c r="Q1027" s="9"/>
      <c r="R1027" s="9"/>
      <c r="S1027" s="9" t="s">
        <v>9531</v>
      </c>
      <c r="T1027" s="9"/>
      <c r="U1027" s="9" t="s">
        <v>115</v>
      </c>
      <c r="V1027" s="9" t="s">
        <v>9532</v>
      </c>
      <c r="W1027" s="9" t="s">
        <v>87</v>
      </c>
      <c r="X1027" s="9" t="s">
        <v>9533</v>
      </c>
      <c r="Y1027" s="9" t="s">
        <v>9534</v>
      </c>
      <c r="Z1027" s="9" t="s">
        <v>9535</v>
      </c>
      <c r="AA1027" s="9" t="s">
        <v>9536</v>
      </c>
      <c r="AB1027" s="9" t="s">
        <v>9537</v>
      </c>
      <c r="AC1027" s="9" t="s">
        <v>9538</v>
      </c>
      <c r="AD1027" s="9" t="s">
        <v>242</v>
      </c>
      <c r="AE1027" s="9" t="s">
        <v>1131</v>
      </c>
      <c r="AF1027" s="9" t="s">
        <v>5385</v>
      </c>
      <c r="AG1027" s="37"/>
      <c r="AH1027" s="37"/>
      <c r="AI1027" s="9" t="s">
        <v>95</v>
      </c>
      <c r="AJ1027" s="9" t="s">
        <v>97</v>
      </c>
      <c r="AK1027" s="9" t="s">
        <v>97</v>
      </c>
      <c r="AL1027" s="9" t="s">
        <v>97</v>
      </c>
      <c r="AM1027" s="9" t="s">
        <v>98</v>
      </c>
      <c r="AN1027" s="9"/>
      <c r="AO1027" s="9"/>
      <c r="AP1027" s="9"/>
      <c r="AQ1027" s="9"/>
      <c r="AR1027" s="9"/>
      <c r="AS1027" s="9"/>
      <c r="AT1027" s="9"/>
      <c r="AU1027" s="9"/>
      <c r="AV1027" s="9"/>
      <c r="AW1027" s="9"/>
      <c r="AX1027" s="9"/>
      <c r="AY1027" s="9"/>
      <c r="AZ1027" s="9"/>
      <c r="BA1027" s="9"/>
      <c r="BB1027" s="9"/>
      <c r="BC1027" s="9"/>
      <c r="BD1027" s="9"/>
    </row>
    <row r="1028" ht="15.75" customHeight="1">
      <c r="A1028" s="9" t="s">
        <v>252</v>
      </c>
      <c r="B1028" s="9" t="s">
        <v>81</v>
      </c>
      <c r="C1028" s="9"/>
      <c r="D1028" s="9"/>
      <c r="E1028" s="9" t="s">
        <v>82</v>
      </c>
      <c r="F1028" s="9"/>
      <c r="G1028" s="9"/>
      <c r="H1028" s="9"/>
      <c r="I1028" s="9"/>
      <c r="J1028" s="9"/>
      <c r="K1028" s="9"/>
      <c r="L1028" s="9"/>
      <c r="M1028" s="9"/>
      <c r="N1028" s="9"/>
      <c r="O1028" s="9"/>
      <c r="P1028" s="9"/>
      <c r="Q1028" s="9"/>
      <c r="R1028" s="9"/>
      <c r="S1028" s="9" t="s">
        <v>2992</v>
      </c>
      <c r="T1028" s="9"/>
      <c r="U1028" s="9" t="s">
        <v>85</v>
      </c>
      <c r="V1028" s="9" t="s">
        <v>9539</v>
      </c>
      <c r="W1028" s="9" t="s">
        <v>87</v>
      </c>
      <c r="X1028" s="9" t="s">
        <v>9540</v>
      </c>
      <c r="Y1028" s="9" t="s">
        <v>9541</v>
      </c>
      <c r="Z1028" s="9" t="s">
        <v>9542</v>
      </c>
      <c r="AA1028" s="9" t="s">
        <v>9544</v>
      </c>
      <c r="AB1028" s="9"/>
      <c r="AC1028" s="9"/>
      <c r="AD1028" s="9" t="s">
        <v>259</v>
      </c>
      <c r="AE1028" s="9" t="s">
        <v>252</v>
      </c>
      <c r="AF1028" s="9" t="s">
        <v>2986</v>
      </c>
      <c r="AG1028" s="37"/>
      <c r="AH1028" s="37"/>
      <c r="AI1028" s="9" t="s">
        <v>676</v>
      </c>
      <c r="AJ1028" s="9" t="s">
        <v>226</v>
      </c>
      <c r="AK1028" s="9" t="s">
        <v>662</v>
      </c>
      <c r="AL1028" s="9" t="s">
        <v>167</v>
      </c>
      <c r="AM1028" s="9" t="s">
        <v>98</v>
      </c>
      <c r="AN1028" s="9"/>
      <c r="AO1028" s="9"/>
      <c r="AP1028" s="9"/>
      <c r="AQ1028" s="9"/>
      <c r="AR1028" s="9"/>
      <c r="AS1028" s="9"/>
      <c r="AT1028" s="9"/>
      <c r="AU1028" s="9"/>
      <c r="AV1028" s="9"/>
      <c r="AW1028" s="9"/>
      <c r="AX1028" s="9"/>
      <c r="AY1028" s="9"/>
      <c r="AZ1028" s="9"/>
      <c r="BA1028" s="9"/>
      <c r="BB1028" s="9"/>
      <c r="BC1028" s="9"/>
      <c r="BD1028" s="9"/>
    </row>
    <row r="1029" ht="15.75" customHeight="1">
      <c r="A1029" s="9" t="s">
        <v>280</v>
      </c>
      <c r="B1029" s="9" t="s">
        <v>81</v>
      </c>
      <c r="C1029" s="9"/>
      <c r="D1029" s="9"/>
      <c r="E1029" s="9"/>
      <c r="F1029" s="9" t="s">
        <v>169</v>
      </c>
      <c r="G1029" s="9"/>
      <c r="H1029" s="9"/>
      <c r="I1029" s="9"/>
      <c r="J1029" s="9"/>
      <c r="K1029" s="9"/>
      <c r="L1029" s="9"/>
      <c r="M1029" s="9"/>
      <c r="N1029" s="9"/>
      <c r="O1029" s="9"/>
      <c r="P1029" s="9"/>
      <c r="Q1029" s="9"/>
      <c r="R1029" s="9"/>
      <c r="S1029" s="9" t="s">
        <v>9545</v>
      </c>
      <c r="T1029" s="9"/>
      <c r="U1029" s="9" t="s">
        <v>85</v>
      </c>
      <c r="V1029" s="9" t="s">
        <v>3263</v>
      </c>
      <c r="W1029" s="9" t="s">
        <v>87</v>
      </c>
      <c r="X1029" s="9" t="s">
        <v>4076</v>
      </c>
      <c r="Y1029" s="9" t="s">
        <v>9546</v>
      </c>
      <c r="Z1029" s="9" t="s">
        <v>4077</v>
      </c>
      <c r="AA1029" s="9" t="s">
        <v>9417</v>
      </c>
      <c r="AB1029" s="9"/>
      <c r="AC1029" s="9"/>
      <c r="AD1029" s="9" t="s">
        <v>354</v>
      </c>
      <c r="AE1029" s="9" t="s">
        <v>280</v>
      </c>
      <c r="AF1029" s="9" t="s">
        <v>4079</v>
      </c>
      <c r="AG1029" s="37"/>
      <c r="AH1029" s="37"/>
      <c r="AI1029" s="9" t="s">
        <v>97</v>
      </c>
      <c r="AJ1029" s="9" t="s">
        <v>97</v>
      </c>
      <c r="AK1029" s="9" t="s">
        <v>97</v>
      </c>
      <c r="AL1029" s="9" t="s">
        <v>97</v>
      </c>
      <c r="AM1029" s="9" t="s">
        <v>98</v>
      </c>
      <c r="AN1029" s="9"/>
      <c r="AO1029" s="9"/>
      <c r="AP1029" s="9"/>
      <c r="AQ1029" s="9"/>
      <c r="AR1029" s="9"/>
      <c r="AS1029" s="9"/>
      <c r="AT1029" s="9"/>
      <c r="AU1029" s="9"/>
      <c r="AV1029" s="9"/>
      <c r="AW1029" s="9"/>
      <c r="AX1029" s="9"/>
      <c r="AY1029" s="9"/>
      <c r="AZ1029" s="9"/>
      <c r="BA1029" s="9"/>
      <c r="BB1029" s="9"/>
      <c r="BC1029" s="9"/>
      <c r="BD1029" s="9"/>
    </row>
    <row r="1030" ht="15.75" customHeight="1">
      <c r="A1030" s="9" t="s">
        <v>99</v>
      </c>
      <c r="B1030" s="9" t="s">
        <v>81</v>
      </c>
      <c r="C1030" s="9"/>
      <c r="D1030" s="9"/>
      <c r="E1030" s="9" t="s">
        <v>82</v>
      </c>
      <c r="F1030" s="9"/>
      <c r="G1030" s="9"/>
      <c r="H1030" s="9"/>
      <c r="I1030" s="9"/>
      <c r="J1030" s="9"/>
      <c r="K1030" s="9"/>
      <c r="L1030" s="9"/>
      <c r="M1030" s="9"/>
      <c r="N1030" s="9"/>
      <c r="O1030" s="9"/>
      <c r="P1030" s="9"/>
      <c r="Q1030" s="9"/>
      <c r="R1030" s="9"/>
      <c r="S1030" s="9" t="s">
        <v>9549</v>
      </c>
      <c r="T1030" s="9"/>
      <c r="U1030" s="9" t="s">
        <v>85</v>
      </c>
      <c r="V1030" s="9" t="s">
        <v>9550</v>
      </c>
      <c r="W1030" s="9" t="s">
        <v>87</v>
      </c>
      <c r="X1030" s="9" t="s">
        <v>9551</v>
      </c>
      <c r="Y1030" s="9" t="s">
        <v>187</v>
      </c>
      <c r="Z1030" s="9" t="s">
        <v>9552</v>
      </c>
      <c r="AA1030" s="9" t="s">
        <v>9553</v>
      </c>
      <c r="AB1030" s="9" t="s">
        <v>187</v>
      </c>
      <c r="AC1030" s="9" t="s">
        <v>187</v>
      </c>
      <c r="AD1030" s="9" t="s">
        <v>1055</v>
      </c>
      <c r="AE1030" s="9" t="s">
        <v>99</v>
      </c>
      <c r="AF1030" s="9" t="s">
        <v>9554</v>
      </c>
      <c r="AG1030" s="37"/>
      <c r="AH1030" s="37"/>
      <c r="AI1030" s="9" t="s">
        <v>317</v>
      </c>
      <c r="AJ1030" s="9" t="s">
        <v>662</v>
      </c>
      <c r="AK1030" s="9" t="s">
        <v>97</v>
      </c>
      <c r="AL1030" s="9" t="s">
        <v>97</v>
      </c>
      <c r="AM1030" s="9" t="s">
        <v>98</v>
      </c>
      <c r="AN1030" s="9"/>
      <c r="AO1030" s="9"/>
      <c r="AP1030" s="9"/>
      <c r="AQ1030" s="9"/>
      <c r="AR1030" s="9"/>
      <c r="AS1030" s="9"/>
      <c r="AT1030" s="9"/>
      <c r="AU1030" s="9"/>
      <c r="AV1030" s="9"/>
      <c r="AW1030" s="9"/>
      <c r="AX1030" s="9"/>
      <c r="AY1030" s="9"/>
      <c r="AZ1030" s="9"/>
      <c r="BA1030" s="9"/>
      <c r="BB1030" s="9"/>
      <c r="BC1030" s="9"/>
      <c r="BD1030" s="9"/>
    </row>
    <row r="1031" ht="15.75" customHeight="1">
      <c r="A1031" s="9" t="s">
        <v>168</v>
      </c>
      <c r="B1031" s="9" t="s">
        <v>81</v>
      </c>
      <c r="C1031" s="9"/>
      <c r="D1031" s="9"/>
      <c r="E1031" s="9" t="s">
        <v>82</v>
      </c>
      <c r="F1031" s="9"/>
      <c r="G1031" s="9"/>
      <c r="H1031" s="9"/>
      <c r="I1031" s="9"/>
      <c r="J1031" s="9"/>
      <c r="K1031" s="9"/>
      <c r="L1031" s="9"/>
      <c r="M1031" s="9"/>
      <c r="N1031" s="9"/>
      <c r="O1031" s="9"/>
      <c r="P1031" s="9"/>
      <c r="Q1031" s="9"/>
      <c r="R1031" s="9"/>
      <c r="S1031" s="9" t="s">
        <v>9557</v>
      </c>
      <c r="T1031" s="9"/>
      <c r="U1031" s="9" t="s">
        <v>85</v>
      </c>
      <c r="V1031" s="9" t="s">
        <v>9558</v>
      </c>
      <c r="W1031" s="9" t="s">
        <v>87</v>
      </c>
      <c r="X1031" s="9" t="s">
        <v>9559</v>
      </c>
      <c r="Y1031" s="9" t="s">
        <v>9560</v>
      </c>
      <c r="Z1031" s="9" t="s">
        <v>9561</v>
      </c>
      <c r="AA1031" s="9" t="s">
        <v>9562</v>
      </c>
      <c r="AB1031" s="9" t="s">
        <v>7464</v>
      </c>
      <c r="AC1031" s="9"/>
      <c r="AD1031" s="9" t="s">
        <v>177</v>
      </c>
      <c r="AE1031" s="9" t="s">
        <v>168</v>
      </c>
      <c r="AF1031" s="9" t="s">
        <v>9563</v>
      </c>
      <c r="AG1031" s="37"/>
      <c r="AH1031" s="37"/>
      <c r="AI1031" s="9" t="s">
        <v>226</v>
      </c>
      <c r="AJ1031" s="9" t="s">
        <v>662</v>
      </c>
      <c r="AK1031" s="9" t="s">
        <v>97</v>
      </c>
      <c r="AL1031" s="9" t="s">
        <v>110</v>
      </c>
      <c r="AM1031" s="9" t="s">
        <v>98</v>
      </c>
      <c r="AN1031" s="9"/>
      <c r="AO1031" s="9"/>
      <c r="AP1031" s="9"/>
      <c r="AQ1031" s="9"/>
      <c r="AR1031" s="9"/>
      <c r="AS1031" s="9"/>
      <c r="AT1031" s="9"/>
      <c r="AU1031" s="9"/>
      <c r="AV1031" s="9"/>
      <c r="AW1031" s="9"/>
      <c r="AX1031" s="9"/>
      <c r="AY1031" s="9"/>
      <c r="AZ1031" s="9"/>
      <c r="BA1031" s="9"/>
      <c r="BB1031" s="9"/>
      <c r="BC1031" s="9"/>
      <c r="BD1031" s="9"/>
    </row>
    <row r="1032" ht="15.75" customHeight="1">
      <c r="A1032" s="9" t="s">
        <v>99</v>
      </c>
      <c r="B1032" s="9" t="s">
        <v>81</v>
      </c>
      <c r="C1032" s="9"/>
      <c r="D1032" s="9"/>
      <c r="E1032" s="9"/>
      <c r="F1032" s="9"/>
      <c r="G1032" s="9"/>
      <c r="H1032" s="9"/>
      <c r="I1032" s="9"/>
      <c r="J1032" s="9"/>
      <c r="K1032" s="9"/>
      <c r="L1032" s="9"/>
      <c r="M1032" s="9"/>
      <c r="N1032" s="9"/>
      <c r="O1032" s="9"/>
      <c r="P1032" s="9"/>
      <c r="Q1032" s="9"/>
      <c r="R1032" s="9"/>
      <c r="S1032" s="9" t="s">
        <v>7167</v>
      </c>
      <c r="T1032" s="9"/>
      <c r="U1032" s="9" t="s">
        <v>85</v>
      </c>
      <c r="V1032" s="9" t="s">
        <v>9566</v>
      </c>
      <c r="W1032" s="9" t="s">
        <v>87</v>
      </c>
      <c r="X1032" s="9" t="s">
        <v>7169</v>
      </c>
      <c r="Y1032" s="9" t="s">
        <v>9567</v>
      </c>
      <c r="Z1032" s="9" t="s">
        <v>7172</v>
      </c>
      <c r="AA1032" s="9" t="s">
        <v>7173</v>
      </c>
      <c r="AB1032" s="9" t="s">
        <v>7174</v>
      </c>
      <c r="AC1032" s="9" t="s">
        <v>7175</v>
      </c>
      <c r="AD1032" s="9" t="s">
        <v>1414</v>
      </c>
      <c r="AE1032" s="9" t="s">
        <v>99</v>
      </c>
      <c r="AF1032" s="9" t="s">
        <v>2893</v>
      </c>
      <c r="AG1032" s="37"/>
      <c r="AH1032" s="37"/>
      <c r="AI1032" s="9" t="s">
        <v>108</v>
      </c>
      <c r="AJ1032" s="9" t="s">
        <v>453</v>
      </c>
      <c r="AK1032" s="9" t="s">
        <v>109</v>
      </c>
      <c r="AL1032" s="9" t="s">
        <v>229</v>
      </c>
      <c r="AM1032" s="9" t="s">
        <v>98</v>
      </c>
      <c r="AN1032" s="9"/>
      <c r="AO1032" s="9"/>
      <c r="AP1032" s="9"/>
      <c r="AQ1032" s="9"/>
      <c r="AR1032" s="9"/>
      <c r="AS1032" s="9"/>
      <c r="AT1032" s="9"/>
      <c r="AU1032" s="9"/>
      <c r="AV1032" s="9"/>
      <c r="AW1032" s="9"/>
      <c r="AX1032" s="9"/>
      <c r="AY1032" s="9"/>
      <c r="AZ1032" s="9"/>
      <c r="BA1032" s="9"/>
      <c r="BB1032" s="9"/>
      <c r="BC1032" s="9"/>
      <c r="BD1032" s="9"/>
    </row>
    <row r="1033" ht="15.75" customHeight="1">
      <c r="A1033" s="9" t="s">
        <v>271</v>
      </c>
      <c r="B1033" s="9" t="s">
        <v>81</v>
      </c>
      <c r="C1033" s="9"/>
      <c r="D1033" s="9"/>
      <c r="E1033" s="9"/>
      <c r="F1033" s="9"/>
      <c r="G1033" s="9"/>
      <c r="H1033" s="9"/>
      <c r="I1033" s="9"/>
      <c r="J1033" s="9"/>
      <c r="K1033" s="9"/>
      <c r="L1033" s="9"/>
      <c r="M1033" s="9"/>
      <c r="N1033" s="9"/>
      <c r="O1033" s="9"/>
      <c r="P1033" s="9"/>
      <c r="Q1033" s="9"/>
      <c r="R1033" s="9"/>
      <c r="S1033" s="9" t="s">
        <v>8527</v>
      </c>
      <c r="T1033" s="9"/>
      <c r="U1033" s="9" t="s">
        <v>115</v>
      </c>
      <c r="V1033" s="9" t="s">
        <v>9569</v>
      </c>
      <c r="W1033" s="9" t="s">
        <v>87</v>
      </c>
      <c r="X1033" s="9" t="s">
        <v>9570</v>
      </c>
      <c r="Y1033" s="9" t="s">
        <v>9571</v>
      </c>
      <c r="Z1033" s="9" t="s">
        <v>9572</v>
      </c>
      <c r="AA1033" s="9" t="s">
        <v>9573</v>
      </c>
      <c r="AB1033" s="9" t="s">
        <v>9574</v>
      </c>
      <c r="AC1033" s="9"/>
      <c r="AD1033" s="9" t="s">
        <v>460</v>
      </c>
      <c r="AE1033" s="9" t="s">
        <v>271</v>
      </c>
      <c r="AF1033" s="9" t="s">
        <v>461</v>
      </c>
      <c r="AG1033" s="37"/>
      <c r="AH1033" s="37"/>
      <c r="AI1033" s="9" t="s">
        <v>396</v>
      </c>
      <c r="AJ1033" s="9" t="s">
        <v>166</v>
      </c>
      <c r="AK1033" s="9" t="s">
        <v>97</v>
      </c>
      <c r="AL1033" s="9" t="s">
        <v>97</v>
      </c>
      <c r="AM1033" s="9" t="s">
        <v>98</v>
      </c>
      <c r="AN1033" s="9"/>
      <c r="AO1033" s="9"/>
      <c r="AP1033" s="9"/>
      <c r="AQ1033" s="9"/>
      <c r="AR1033" s="9"/>
      <c r="AS1033" s="9"/>
      <c r="AT1033" s="9"/>
      <c r="AU1033" s="9"/>
      <c r="AV1033" s="9"/>
      <c r="AW1033" s="9"/>
      <c r="AX1033" s="9"/>
      <c r="AY1033" s="9"/>
      <c r="AZ1033" s="9"/>
      <c r="BA1033" s="9"/>
      <c r="BB1033" s="9"/>
      <c r="BC1033" s="9"/>
      <c r="BD1033" s="9"/>
    </row>
    <row r="1034" ht="15.75" customHeight="1">
      <c r="A1034" s="9" t="s">
        <v>478</v>
      </c>
      <c r="B1034" s="9" t="s">
        <v>81</v>
      </c>
      <c r="C1034" s="9"/>
      <c r="D1034" s="9"/>
      <c r="E1034" s="9" t="s">
        <v>82</v>
      </c>
      <c r="F1034" s="9"/>
      <c r="G1034" s="9"/>
      <c r="H1034" s="9"/>
      <c r="I1034" s="9"/>
      <c r="J1034" s="9"/>
      <c r="K1034" s="9"/>
      <c r="L1034" s="9"/>
      <c r="M1034" s="9"/>
      <c r="N1034" s="9"/>
      <c r="O1034" s="9"/>
      <c r="P1034" s="9"/>
      <c r="Q1034" s="9"/>
      <c r="R1034" s="9"/>
      <c r="S1034" s="9" t="s">
        <v>9577</v>
      </c>
      <c r="T1034" s="9"/>
      <c r="U1034" s="9" t="s">
        <v>115</v>
      </c>
      <c r="V1034" s="9" t="s">
        <v>9578</v>
      </c>
      <c r="W1034" s="9" t="s">
        <v>87</v>
      </c>
      <c r="X1034" s="9" t="s">
        <v>9579</v>
      </c>
      <c r="Y1034" s="9" t="s">
        <v>9580</v>
      </c>
      <c r="Z1034" s="9" t="s">
        <v>9581</v>
      </c>
      <c r="AA1034" s="9" t="s">
        <v>9582</v>
      </c>
      <c r="AB1034" s="9"/>
      <c r="AC1034" s="9"/>
      <c r="AD1034" s="9" t="s">
        <v>482</v>
      </c>
      <c r="AE1034" s="9" t="s">
        <v>478</v>
      </c>
      <c r="AF1034" s="9" t="s">
        <v>7393</v>
      </c>
      <c r="AG1034" s="37"/>
      <c r="AH1034" s="37"/>
      <c r="AI1034" s="9" t="s">
        <v>444</v>
      </c>
      <c r="AJ1034" s="9" t="s">
        <v>145</v>
      </c>
      <c r="AK1034" s="9" t="s">
        <v>604</v>
      </c>
      <c r="AL1034" s="9" t="s">
        <v>97</v>
      </c>
      <c r="AM1034" s="9" t="s">
        <v>98</v>
      </c>
      <c r="AN1034" s="9"/>
      <c r="AO1034" s="9"/>
      <c r="AP1034" s="9"/>
      <c r="AQ1034" s="9"/>
      <c r="AR1034" s="9"/>
      <c r="AS1034" s="9"/>
      <c r="AT1034" s="9"/>
      <c r="AU1034" s="9"/>
      <c r="AV1034" s="9"/>
      <c r="AW1034" s="9"/>
      <c r="AX1034" s="9"/>
      <c r="AY1034" s="9"/>
      <c r="AZ1034" s="9"/>
      <c r="BA1034" s="9"/>
      <c r="BB1034" s="9"/>
      <c r="BC1034" s="9"/>
      <c r="BD1034" s="9"/>
    </row>
    <row r="1035" ht="15.75" customHeight="1">
      <c r="A1035" s="9" t="s">
        <v>99</v>
      </c>
      <c r="B1035" s="9" t="s">
        <v>81</v>
      </c>
      <c r="C1035" s="9"/>
      <c r="D1035" s="9"/>
      <c r="E1035" s="9" t="s">
        <v>82</v>
      </c>
      <c r="F1035" s="9"/>
      <c r="G1035" s="9"/>
      <c r="H1035" s="9"/>
      <c r="I1035" s="9"/>
      <c r="J1035" s="9"/>
      <c r="K1035" s="9"/>
      <c r="L1035" s="9"/>
      <c r="M1035" s="9"/>
      <c r="N1035" s="9"/>
      <c r="O1035" s="9"/>
      <c r="P1035" s="9"/>
      <c r="Q1035" s="9"/>
      <c r="R1035" s="9"/>
      <c r="S1035" s="9" t="s">
        <v>9585</v>
      </c>
      <c r="T1035" s="9"/>
      <c r="U1035" s="9" t="s">
        <v>85</v>
      </c>
      <c r="V1035" s="9" t="s">
        <v>9586</v>
      </c>
      <c r="W1035" s="9" t="s">
        <v>87</v>
      </c>
      <c r="X1035" s="9" t="s">
        <v>8902</v>
      </c>
      <c r="Y1035" s="9" t="s">
        <v>9587</v>
      </c>
      <c r="Z1035" s="9" t="s">
        <v>8904</v>
      </c>
      <c r="AA1035" s="9" t="s">
        <v>9588</v>
      </c>
      <c r="AB1035" s="9" t="s">
        <v>9589</v>
      </c>
      <c r="AC1035" s="9"/>
      <c r="AD1035" s="9" t="s">
        <v>770</v>
      </c>
      <c r="AE1035" s="9" t="s">
        <v>99</v>
      </c>
      <c r="AF1035" s="9" t="s">
        <v>771</v>
      </c>
      <c r="AG1035" s="37"/>
      <c r="AH1035" s="37"/>
      <c r="AI1035" s="9" t="s">
        <v>108</v>
      </c>
      <c r="AJ1035" s="9" t="s">
        <v>97</v>
      </c>
      <c r="AK1035" s="9" t="s">
        <v>251</v>
      </c>
      <c r="AL1035" s="9" t="s">
        <v>97</v>
      </c>
      <c r="AM1035" s="9" t="s">
        <v>98</v>
      </c>
      <c r="AN1035" s="9"/>
      <c r="AO1035" s="9"/>
      <c r="AP1035" s="9"/>
      <c r="AQ1035" s="9"/>
      <c r="AR1035" s="9"/>
      <c r="AS1035" s="9"/>
      <c r="AT1035" s="9"/>
      <c r="AU1035" s="9"/>
      <c r="AV1035" s="9"/>
      <c r="AW1035" s="9"/>
      <c r="AX1035" s="9"/>
      <c r="AY1035" s="9"/>
      <c r="AZ1035" s="9"/>
      <c r="BA1035" s="9"/>
      <c r="BB1035" s="9"/>
      <c r="BC1035" s="9"/>
      <c r="BD1035" s="9"/>
    </row>
    <row r="1036" ht="15.75" customHeight="1">
      <c r="A1036" s="9" t="s">
        <v>99</v>
      </c>
      <c r="B1036" s="9" t="s">
        <v>81</v>
      </c>
      <c r="C1036" s="9"/>
      <c r="D1036" s="9"/>
      <c r="E1036" s="9" t="s">
        <v>82</v>
      </c>
      <c r="F1036" s="9"/>
      <c r="G1036" s="9"/>
      <c r="H1036" s="9"/>
      <c r="I1036" s="9"/>
      <c r="J1036" s="9"/>
      <c r="K1036" s="9"/>
      <c r="L1036" s="9"/>
      <c r="M1036" s="9"/>
      <c r="N1036" s="9"/>
      <c r="O1036" s="9"/>
      <c r="P1036" s="9"/>
      <c r="Q1036" s="9"/>
      <c r="R1036" s="9"/>
      <c r="S1036" s="9" t="s">
        <v>100</v>
      </c>
      <c r="T1036" s="9"/>
      <c r="U1036" s="9" t="s">
        <v>85</v>
      </c>
      <c r="V1036" s="9" t="s">
        <v>9591</v>
      </c>
      <c r="W1036" s="9" t="s">
        <v>87</v>
      </c>
      <c r="X1036" s="9" t="s">
        <v>907</v>
      </c>
      <c r="Y1036" s="9" t="s">
        <v>9592</v>
      </c>
      <c r="Z1036" s="9" t="s">
        <v>909</v>
      </c>
      <c r="AA1036" s="9" t="s">
        <v>910</v>
      </c>
      <c r="AB1036" s="9"/>
      <c r="AC1036" s="9"/>
      <c r="AD1036" s="9" t="s">
        <v>770</v>
      </c>
      <c r="AE1036" s="9" t="s">
        <v>99</v>
      </c>
      <c r="AF1036" s="9" t="s">
        <v>771</v>
      </c>
      <c r="AG1036" s="37"/>
      <c r="AH1036" s="37"/>
      <c r="AI1036" s="9" t="s">
        <v>97</v>
      </c>
      <c r="AJ1036" s="9" t="s">
        <v>97</v>
      </c>
      <c r="AK1036" s="9" t="s">
        <v>97</v>
      </c>
      <c r="AL1036" s="9" t="s">
        <v>97</v>
      </c>
      <c r="AM1036" s="9" t="s">
        <v>98</v>
      </c>
      <c r="AN1036" s="9"/>
      <c r="AO1036" s="9"/>
      <c r="AP1036" s="9"/>
      <c r="AQ1036" s="9"/>
      <c r="AR1036" s="9"/>
      <c r="AS1036" s="9"/>
      <c r="AT1036" s="9"/>
      <c r="AU1036" s="9"/>
      <c r="AV1036" s="9"/>
      <c r="AW1036" s="9"/>
      <c r="AX1036" s="9"/>
      <c r="AY1036" s="9"/>
      <c r="AZ1036" s="9"/>
      <c r="BA1036" s="9"/>
      <c r="BB1036" s="9"/>
      <c r="BC1036" s="9"/>
      <c r="BD1036" s="9"/>
    </row>
    <row r="1037" ht="15.75" customHeight="1">
      <c r="A1037" s="9" t="s">
        <v>478</v>
      </c>
      <c r="B1037" s="9" t="s">
        <v>81</v>
      </c>
      <c r="C1037" s="9"/>
      <c r="D1037" s="9"/>
      <c r="E1037" s="9"/>
      <c r="F1037" s="9"/>
      <c r="G1037" s="9"/>
      <c r="H1037" s="9"/>
      <c r="I1037" s="9"/>
      <c r="J1037" s="9"/>
      <c r="K1037" s="9"/>
      <c r="L1037" s="9"/>
      <c r="M1037" s="9"/>
      <c r="N1037" s="9"/>
      <c r="O1037" s="9"/>
      <c r="P1037" s="9"/>
      <c r="Q1037" s="9"/>
      <c r="R1037" s="9"/>
      <c r="S1037" s="9" t="s">
        <v>9593</v>
      </c>
      <c r="T1037" s="9"/>
      <c r="U1037" s="9" t="s">
        <v>85</v>
      </c>
      <c r="V1037" s="9" t="s">
        <v>9594</v>
      </c>
      <c r="W1037" s="9" t="s">
        <v>87</v>
      </c>
      <c r="X1037" s="9" t="s">
        <v>9595</v>
      </c>
      <c r="Y1037" s="9" t="s">
        <v>187</v>
      </c>
      <c r="Z1037" s="9" t="s">
        <v>9596</v>
      </c>
      <c r="AA1037" s="9" t="s">
        <v>9598</v>
      </c>
      <c r="AB1037" s="9" t="s">
        <v>187</v>
      </c>
      <c r="AC1037" s="9" t="s">
        <v>187</v>
      </c>
      <c r="AD1037" s="9" t="s">
        <v>9599</v>
      </c>
      <c r="AE1037" s="9" t="s">
        <v>478</v>
      </c>
      <c r="AF1037" s="9" t="s">
        <v>9600</v>
      </c>
      <c r="AG1037" s="37"/>
      <c r="AH1037" s="37"/>
      <c r="AI1037" s="9" t="s">
        <v>97</v>
      </c>
      <c r="AJ1037" s="9" t="s">
        <v>97</v>
      </c>
      <c r="AK1037" s="9" t="s">
        <v>97</v>
      </c>
      <c r="AL1037" s="9" t="s">
        <v>97</v>
      </c>
      <c r="AM1037" s="9" t="s">
        <v>98</v>
      </c>
      <c r="AN1037" s="9"/>
      <c r="AO1037" s="9"/>
      <c r="AP1037" s="9"/>
      <c r="AQ1037" s="9"/>
      <c r="AR1037" s="9"/>
      <c r="AS1037" s="9"/>
      <c r="AT1037" s="9"/>
      <c r="AU1037" s="9"/>
      <c r="AV1037" s="9"/>
      <c r="AW1037" s="9"/>
      <c r="AX1037" s="9"/>
      <c r="AY1037" s="9"/>
      <c r="AZ1037" s="9"/>
      <c r="BA1037" s="9"/>
      <c r="BB1037" s="9"/>
      <c r="BC1037" s="9"/>
      <c r="BD1037" s="9"/>
    </row>
    <row r="1038" ht="15.75" customHeight="1">
      <c r="A1038" s="9" t="s">
        <v>99</v>
      </c>
      <c r="B1038" s="9" t="s">
        <v>81</v>
      </c>
      <c r="C1038" s="9"/>
      <c r="D1038" s="9"/>
      <c r="E1038" s="9"/>
      <c r="F1038" s="9"/>
      <c r="G1038" s="9"/>
      <c r="H1038" s="9"/>
      <c r="I1038" s="9"/>
      <c r="J1038" s="9"/>
      <c r="K1038" s="9"/>
      <c r="L1038" s="9"/>
      <c r="M1038" s="9"/>
      <c r="N1038" s="9"/>
      <c r="O1038" s="9"/>
      <c r="P1038" s="9"/>
      <c r="Q1038" s="9"/>
      <c r="R1038" s="9" t="s">
        <v>147</v>
      </c>
      <c r="S1038" s="9" t="s">
        <v>100</v>
      </c>
      <c r="T1038" s="9"/>
      <c r="U1038" s="9" t="s">
        <v>85</v>
      </c>
      <c r="V1038" s="9" t="s">
        <v>9601</v>
      </c>
      <c r="W1038" s="9" t="s">
        <v>87</v>
      </c>
      <c r="X1038" s="9" t="s">
        <v>907</v>
      </c>
      <c r="Y1038" s="9" t="s">
        <v>9603</v>
      </c>
      <c r="Z1038" s="9" t="s">
        <v>909</v>
      </c>
      <c r="AA1038" s="9" t="s">
        <v>910</v>
      </c>
      <c r="AB1038" s="9"/>
      <c r="AC1038" s="9"/>
      <c r="AD1038" s="9" t="s">
        <v>770</v>
      </c>
      <c r="AE1038" s="9" t="s">
        <v>99</v>
      </c>
      <c r="AF1038" s="9" t="s">
        <v>771</v>
      </c>
      <c r="AG1038" s="37"/>
      <c r="AH1038" s="37"/>
      <c r="AI1038" s="9" t="s">
        <v>97</v>
      </c>
      <c r="AJ1038" s="9" t="s">
        <v>97</v>
      </c>
      <c r="AK1038" s="9" t="s">
        <v>97</v>
      </c>
      <c r="AL1038" s="9" t="s">
        <v>97</v>
      </c>
      <c r="AM1038" s="9" t="s">
        <v>98</v>
      </c>
      <c r="AN1038" s="9"/>
      <c r="AO1038" s="9"/>
      <c r="AP1038" s="9"/>
      <c r="AQ1038" s="9"/>
      <c r="AR1038" s="9"/>
      <c r="AS1038" s="9"/>
      <c r="AT1038" s="9"/>
      <c r="AU1038" s="9"/>
      <c r="AV1038" s="9"/>
      <c r="AW1038" s="9"/>
      <c r="AX1038" s="9"/>
      <c r="AY1038" s="9"/>
      <c r="AZ1038" s="9"/>
      <c r="BA1038" s="9"/>
      <c r="BB1038" s="9"/>
      <c r="BC1038" s="9"/>
      <c r="BD1038" s="9"/>
    </row>
    <row r="1039" ht="15.75" customHeight="1">
      <c r="A1039" s="9" t="s">
        <v>560</v>
      </c>
      <c r="B1039" s="9" t="s">
        <v>81</v>
      </c>
      <c r="C1039" s="9"/>
      <c r="D1039" s="9"/>
      <c r="E1039" s="9" t="s">
        <v>82</v>
      </c>
      <c r="F1039" s="9"/>
      <c r="G1039" s="9"/>
      <c r="H1039" s="9"/>
      <c r="I1039" s="9"/>
      <c r="J1039" s="9"/>
      <c r="K1039" s="9"/>
      <c r="L1039" s="9"/>
      <c r="M1039" s="9"/>
      <c r="N1039" s="9"/>
      <c r="O1039" s="9"/>
      <c r="P1039" s="9"/>
      <c r="Q1039" s="9"/>
      <c r="R1039" s="9"/>
      <c r="S1039" s="9" t="s">
        <v>9604</v>
      </c>
      <c r="T1039" s="9"/>
      <c r="U1039" s="9" t="s">
        <v>85</v>
      </c>
      <c r="V1039" s="9" t="s">
        <v>9606</v>
      </c>
      <c r="W1039" s="9" t="s">
        <v>87</v>
      </c>
      <c r="X1039" s="9" t="s">
        <v>9608</v>
      </c>
      <c r="Y1039" s="9" t="s">
        <v>9609</v>
      </c>
      <c r="Z1039" s="9" t="s">
        <v>9610</v>
      </c>
      <c r="AA1039" s="9" t="s">
        <v>9611</v>
      </c>
      <c r="AB1039" s="9" t="s">
        <v>9612</v>
      </c>
      <c r="AC1039" s="9"/>
      <c r="AD1039" s="9" t="s">
        <v>567</v>
      </c>
      <c r="AE1039" s="9" t="s">
        <v>560</v>
      </c>
      <c r="AF1039" s="9" t="s">
        <v>568</v>
      </c>
      <c r="AG1039" s="37"/>
      <c r="AH1039" s="37"/>
      <c r="AI1039" s="9" t="s">
        <v>97</v>
      </c>
      <c r="AJ1039" s="9" t="s">
        <v>97</v>
      </c>
      <c r="AK1039" s="9" t="s">
        <v>97</v>
      </c>
      <c r="AL1039" s="9" t="s">
        <v>97</v>
      </c>
      <c r="AM1039" s="9" t="s">
        <v>98</v>
      </c>
      <c r="AN1039" s="9"/>
      <c r="AO1039" s="9"/>
      <c r="AP1039" s="9"/>
      <c r="AQ1039" s="9"/>
      <c r="AR1039" s="9"/>
      <c r="AS1039" s="9"/>
      <c r="AT1039" s="9"/>
      <c r="AU1039" s="9"/>
      <c r="AV1039" s="9"/>
      <c r="AW1039" s="9"/>
      <c r="AX1039" s="9"/>
      <c r="AY1039" s="9"/>
      <c r="AZ1039" s="9"/>
      <c r="BA1039" s="9"/>
      <c r="BB1039" s="9"/>
      <c r="BC1039" s="9"/>
      <c r="BD1039" s="9"/>
    </row>
    <row r="1040" ht="15.75" customHeight="1">
      <c r="A1040" s="9" t="s">
        <v>111</v>
      </c>
      <c r="B1040" s="9" t="s">
        <v>81</v>
      </c>
      <c r="C1040" s="9"/>
      <c r="D1040" s="9"/>
      <c r="E1040" s="9" t="s">
        <v>82</v>
      </c>
      <c r="F1040" s="9"/>
      <c r="G1040" s="9"/>
      <c r="H1040" s="9"/>
      <c r="I1040" s="9"/>
      <c r="J1040" s="9"/>
      <c r="K1040" s="9"/>
      <c r="L1040" s="9"/>
      <c r="M1040" s="9"/>
      <c r="N1040" s="9"/>
      <c r="O1040" s="9"/>
      <c r="P1040" s="9"/>
      <c r="Q1040" s="9"/>
      <c r="R1040" s="9" t="s">
        <v>147</v>
      </c>
      <c r="S1040" s="9" t="s">
        <v>9613</v>
      </c>
      <c r="T1040" s="9"/>
      <c r="U1040" s="9" t="s">
        <v>115</v>
      </c>
      <c r="V1040" s="9" t="s">
        <v>9615</v>
      </c>
      <c r="W1040" s="9" t="s">
        <v>87</v>
      </c>
      <c r="X1040" s="9" t="s">
        <v>9616</v>
      </c>
      <c r="Y1040" s="9" t="s">
        <v>9617</v>
      </c>
      <c r="Z1040" s="9" t="s">
        <v>9618</v>
      </c>
      <c r="AA1040" s="9" t="s">
        <v>9619</v>
      </c>
      <c r="AB1040" s="9"/>
      <c r="AC1040" s="9"/>
      <c r="AD1040" s="9" t="s">
        <v>122</v>
      </c>
      <c r="AE1040" s="9" t="s">
        <v>111</v>
      </c>
      <c r="AF1040" s="9" t="s">
        <v>9620</v>
      </c>
      <c r="AG1040" s="37"/>
      <c r="AH1040" s="37"/>
      <c r="AI1040" s="9" t="s">
        <v>317</v>
      </c>
      <c r="AJ1040" s="9" t="s">
        <v>97</v>
      </c>
      <c r="AK1040" s="9" t="s">
        <v>97</v>
      </c>
      <c r="AL1040" s="9" t="s">
        <v>97</v>
      </c>
      <c r="AM1040" s="9" t="s">
        <v>98</v>
      </c>
      <c r="AN1040" s="9"/>
      <c r="AO1040" s="9"/>
      <c r="AP1040" s="9"/>
      <c r="AQ1040" s="9"/>
      <c r="AR1040" s="9"/>
      <c r="AS1040" s="9"/>
      <c r="AT1040" s="9"/>
      <c r="AU1040" s="9"/>
      <c r="AV1040" s="9"/>
      <c r="AW1040" s="9"/>
      <c r="AX1040" s="9"/>
      <c r="AY1040" s="9"/>
      <c r="AZ1040" s="9"/>
      <c r="BA1040" s="9"/>
      <c r="BB1040" s="9"/>
      <c r="BC1040" s="9"/>
      <c r="BD1040" s="9"/>
    </row>
    <row r="1041" ht="15.75" customHeight="1">
      <c r="A1041" s="9" t="s">
        <v>337</v>
      </c>
      <c r="B1041" s="9" t="s">
        <v>81</v>
      </c>
      <c r="C1041" s="9"/>
      <c r="D1041" s="9"/>
      <c r="E1041" s="9" t="s">
        <v>82</v>
      </c>
      <c r="F1041" s="9"/>
      <c r="G1041" s="9"/>
      <c r="H1041" s="9"/>
      <c r="I1041" s="9"/>
      <c r="J1041" s="9"/>
      <c r="K1041" s="9"/>
      <c r="L1041" s="9"/>
      <c r="M1041" s="9"/>
      <c r="N1041" s="9"/>
      <c r="O1041" s="9"/>
      <c r="P1041" s="9"/>
      <c r="Q1041" s="9"/>
      <c r="R1041" s="9"/>
      <c r="S1041" s="9" t="s">
        <v>9622</v>
      </c>
      <c r="T1041" s="9"/>
      <c r="U1041" s="9" t="s">
        <v>85</v>
      </c>
      <c r="V1041" s="9" t="s">
        <v>9623</v>
      </c>
      <c r="W1041" s="9" t="s">
        <v>87</v>
      </c>
      <c r="X1041" s="9" t="s">
        <v>9624</v>
      </c>
      <c r="Y1041" s="9" t="s">
        <v>9625</v>
      </c>
      <c r="Z1041" s="9" t="s">
        <v>9626</v>
      </c>
      <c r="AA1041" s="9" t="s">
        <v>9627</v>
      </c>
      <c r="AB1041" s="9"/>
      <c r="AC1041" s="9"/>
      <c r="AD1041" s="9" t="s">
        <v>346</v>
      </c>
      <c r="AE1041" s="9" t="s">
        <v>337</v>
      </c>
      <c r="AF1041" s="9" t="s">
        <v>5546</v>
      </c>
      <c r="AG1041" s="37"/>
      <c r="AH1041" s="37"/>
      <c r="AI1041" s="9" t="s">
        <v>124</v>
      </c>
      <c r="AJ1041" s="9" t="s">
        <v>97</v>
      </c>
      <c r="AK1041" s="9" t="s">
        <v>251</v>
      </c>
      <c r="AL1041" s="9" t="s">
        <v>97</v>
      </c>
      <c r="AM1041" s="9" t="s">
        <v>98</v>
      </c>
      <c r="AN1041" s="9"/>
      <c r="AO1041" s="9"/>
      <c r="AP1041" s="9"/>
      <c r="AQ1041" s="9"/>
      <c r="AR1041" s="9"/>
      <c r="AS1041" s="9"/>
      <c r="AT1041" s="9"/>
      <c r="AU1041" s="9"/>
      <c r="AV1041" s="9"/>
      <c r="AW1041" s="9"/>
      <c r="AX1041" s="9"/>
      <c r="AY1041" s="9"/>
      <c r="AZ1041" s="9"/>
      <c r="BA1041" s="9"/>
      <c r="BB1041" s="9"/>
      <c r="BC1041" s="9"/>
      <c r="BD1041" s="9"/>
    </row>
    <row r="1042" ht="15.75" customHeight="1">
      <c r="A1042" s="9" t="s">
        <v>337</v>
      </c>
      <c r="B1042" s="9" t="s">
        <v>81</v>
      </c>
      <c r="C1042" s="9"/>
      <c r="D1042" s="9"/>
      <c r="E1042" s="9" t="s">
        <v>82</v>
      </c>
      <c r="F1042" s="9"/>
      <c r="G1042" s="9"/>
      <c r="H1042" s="9"/>
      <c r="I1042" s="9"/>
      <c r="J1042" s="9"/>
      <c r="K1042" s="9"/>
      <c r="L1042" s="9"/>
      <c r="M1042" s="9"/>
      <c r="N1042" s="9"/>
      <c r="O1042" s="9"/>
      <c r="P1042" s="9"/>
      <c r="Q1042" s="9"/>
      <c r="R1042" s="9"/>
      <c r="S1042" s="9" t="s">
        <v>1894</v>
      </c>
      <c r="T1042" s="9"/>
      <c r="U1042" s="9" t="s">
        <v>85</v>
      </c>
      <c r="V1042" s="9" t="s">
        <v>9628</v>
      </c>
      <c r="W1042" s="9" t="s">
        <v>87</v>
      </c>
      <c r="X1042" s="9" t="s">
        <v>8119</v>
      </c>
      <c r="Y1042" s="9" t="s">
        <v>9629</v>
      </c>
      <c r="Z1042" s="9" t="s">
        <v>1898</v>
      </c>
      <c r="AA1042" s="9" t="s">
        <v>1899</v>
      </c>
      <c r="AB1042" s="9"/>
      <c r="AC1042" s="9"/>
      <c r="AD1042" s="9" t="s">
        <v>404</v>
      </c>
      <c r="AE1042" s="9" t="s">
        <v>337</v>
      </c>
      <c r="AF1042" s="9" t="s">
        <v>1903</v>
      </c>
      <c r="AG1042" s="37"/>
      <c r="AH1042" s="37"/>
      <c r="AI1042" s="9" t="s">
        <v>165</v>
      </c>
      <c r="AJ1042" s="9" t="s">
        <v>676</v>
      </c>
      <c r="AK1042" s="9" t="s">
        <v>227</v>
      </c>
      <c r="AL1042" s="9" t="s">
        <v>167</v>
      </c>
      <c r="AM1042" s="9" t="s">
        <v>98</v>
      </c>
      <c r="AN1042" s="9"/>
      <c r="AO1042" s="9"/>
      <c r="AP1042" s="9"/>
      <c r="AQ1042" s="9"/>
      <c r="AR1042" s="9"/>
      <c r="AS1042" s="9"/>
      <c r="AT1042" s="9"/>
      <c r="AU1042" s="9"/>
      <c r="AV1042" s="9"/>
      <c r="AW1042" s="9"/>
      <c r="AX1042" s="9"/>
      <c r="AY1042" s="9"/>
      <c r="AZ1042" s="9"/>
      <c r="BA1042" s="9"/>
      <c r="BB1042" s="9"/>
      <c r="BC1042" s="9"/>
      <c r="BD1042" s="9"/>
    </row>
    <row r="1043" ht="15.75" customHeight="1">
      <c r="A1043" s="9" t="s">
        <v>337</v>
      </c>
      <c r="B1043" s="9" t="s">
        <v>81</v>
      </c>
      <c r="C1043" s="9"/>
      <c r="D1043" s="9"/>
      <c r="E1043" s="9" t="s">
        <v>82</v>
      </c>
      <c r="F1043" s="9"/>
      <c r="G1043" s="9"/>
      <c r="H1043" s="9"/>
      <c r="I1043" s="9"/>
      <c r="J1043" s="9"/>
      <c r="K1043" s="9"/>
      <c r="L1043" s="9"/>
      <c r="M1043" s="9"/>
      <c r="N1043" s="9"/>
      <c r="O1043" s="9"/>
      <c r="P1043" s="9"/>
      <c r="Q1043" s="9"/>
      <c r="R1043" s="9"/>
      <c r="S1043" s="9" t="s">
        <v>9630</v>
      </c>
      <c r="T1043" s="9"/>
      <c r="U1043" s="9" t="s">
        <v>85</v>
      </c>
      <c r="V1043" s="9" t="s">
        <v>9631</v>
      </c>
      <c r="W1043" s="9" t="s">
        <v>87</v>
      </c>
      <c r="X1043" s="9" t="s">
        <v>9633</v>
      </c>
      <c r="Y1043" s="9" t="s">
        <v>9634</v>
      </c>
      <c r="Z1043" s="9" t="s">
        <v>9635</v>
      </c>
      <c r="AA1043" s="9" t="s">
        <v>9636</v>
      </c>
      <c r="AB1043" s="9" t="s">
        <v>9637</v>
      </c>
      <c r="AC1043" s="9"/>
      <c r="AD1043" s="9" t="s">
        <v>3096</v>
      </c>
      <c r="AE1043" s="9" t="s">
        <v>337</v>
      </c>
      <c r="AF1043" s="9" t="s">
        <v>4965</v>
      </c>
      <c r="AG1043" s="37"/>
      <c r="AH1043" s="37"/>
      <c r="AI1043" s="9" t="s">
        <v>108</v>
      </c>
      <c r="AJ1043" s="9" t="s">
        <v>95</v>
      </c>
      <c r="AK1043" s="9" t="s">
        <v>97</v>
      </c>
      <c r="AL1043" s="9" t="s">
        <v>97</v>
      </c>
      <c r="AM1043" s="9" t="s">
        <v>98</v>
      </c>
      <c r="AN1043" s="9"/>
      <c r="AO1043" s="9"/>
      <c r="AP1043" s="9"/>
      <c r="AQ1043" s="9"/>
      <c r="AR1043" s="9"/>
      <c r="AS1043" s="9"/>
      <c r="AT1043" s="9"/>
      <c r="AU1043" s="9"/>
      <c r="AV1043" s="9"/>
      <c r="AW1043" s="9"/>
      <c r="AX1043" s="9"/>
      <c r="AY1043" s="9"/>
      <c r="AZ1043" s="9"/>
      <c r="BA1043" s="9"/>
      <c r="BB1043" s="9"/>
      <c r="BC1043" s="9"/>
      <c r="BD1043" s="9"/>
    </row>
    <row r="1044" ht="15.75" customHeight="1">
      <c r="A1044" s="9" t="s">
        <v>1601</v>
      </c>
      <c r="B1044" s="9" t="s">
        <v>81</v>
      </c>
      <c r="C1044" s="9"/>
      <c r="D1044" s="9"/>
      <c r="E1044" s="9" t="s">
        <v>82</v>
      </c>
      <c r="F1044" s="9"/>
      <c r="G1044" s="9"/>
      <c r="H1044" s="9"/>
      <c r="I1044" s="9"/>
      <c r="J1044" s="9"/>
      <c r="K1044" s="9"/>
      <c r="L1044" s="9"/>
      <c r="M1044" s="9"/>
      <c r="N1044" s="9"/>
      <c r="O1044" s="9"/>
      <c r="P1044" s="9"/>
      <c r="Q1044" s="9"/>
      <c r="R1044" s="9"/>
      <c r="S1044" s="9" t="s">
        <v>9638</v>
      </c>
      <c r="T1044" s="9"/>
      <c r="U1044" s="9" t="s">
        <v>85</v>
      </c>
      <c r="V1044" s="9" t="s">
        <v>9640</v>
      </c>
      <c r="W1044" s="9" t="s">
        <v>87</v>
      </c>
      <c r="X1044" s="9" t="s">
        <v>9641</v>
      </c>
      <c r="Y1044" s="9" t="s">
        <v>9642</v>
      </c>
      <c r="Z1044" s="9" t="s">
        <v>9643</v>
      </c>
      <c r="AA1044" s="9" t="s">
        <v>9644</v>
      </c>
      <c r="AB1044" s="9"/>
      <c r="AC1044" s="9"/>
      <c r="AD1044" s="9" t="s">
        <v>1612</v>
      </c>
      <c r="AE1044" s="9" t="s">
        <v>1601</v>
      </c>
      <c r="AF1044" s="9" t="s">
        <v>9645</v>
      </c>
      <c r="AG1044" s="37"/>
      <c r="AH1044" s="37"/>
      <c r="AI1044" s="9" t="s">
        <v>686</v>
      </c>
      <c r="AJ1044" s="9" t="s">
        <v>166</v>
      </c>
      <c r="AK1044" s="9" t="s">
        <v>541</v>
      </c>
      <c r="AL1044" s="9" t="s">
        <v>559</v>
      </c>
      <c r="AM1044" s="9" t="s">
        <v>98</v>
      </c>
      <c r="AN1044" s="9"/>
      <c r="AO1044" s="9"/>
      <c r="AP1044" s="9"/>
      <c r="AQ1044" s="9"/>
      <c r="AR1044" s="9"/>
      <c r="AS1044" s="9"/>
      <c r="AT1044" s="9"/>
      <c r="AU1044" s="9"/>
      <c r="AV1044" s="9"/>
      <c r="AW1044" s="9"/>
      <c r="AX1044" s="9"/>
      <c r="AY1044" s="9"/>
      <c r="AZ1044" s="9"/>
      <c r="BA1044" s="9"/>
      <c r="BB1044" s="9"/>
      <c r="BC1044" s="9"/>
      <c r="BD1044" s="9"/>
    </row>
    <row r="1045" ht="15.75" customHeight="1">
      <c r="A1045" s="9" t="s">
        <v>99</v>
      </c>
      <c r="B1045" s="9" t="s">
        <v>81</v>
      </c>
      <c r="C1045" s="9"/>
      <c r="D1045" s="9"/>
      <c r="E1045" s="9" t="s">
        <v>82</v>
      </c>
      <c r="F1045" s="9"/>
      <c r="G1045" s="9"/>
      <c r="H1045" s="9"/>
      <c r="I1045" s="9"/>
      <c r="J1045" s="9"/>
      <c r="K1045" s="9"/>
      <c r="L1045" s="9"/>
      <c r="M1045" s="9"/>
      <c r="N1045" s="9"/>
      <c r="O1045" s="9"/>
      <c r="P1045" s="9"/>
      <c r="Q1045" s="9"/>
      <c r="R1045" s="9"/>
      <c r="S1045" s="9" t="s">
        <v>9585</v>
      </c>
      <c r="T1045" s="9"/>
      <c r="U1045" s="9" t="s">
        <v>85</v>
      </c>
      <c r="V1045" s="9" t="s">
        <v>9646</v>
      </c>
      <c r="W1045" s="9" t="s">
        <v>87</v>
      </c>
      <c r="X1045" s="9" t="s">
        <v>8902</v>
      </c>
      <c r="Y1045" s="9" t="s">
        <v>9647</v>
      </c>
      <c r="Z1045" s="9" t="s">
        <v>8904</v>
      </c>
      <c r="AA1045" s="9" t="s">
        <v>8905</v>
      </c>
      <c r="AB1045" s="9"/>
      <c r="AC1045" s="9"/>
      <c r="AD1045" s="9" t="s">
        <v>770</v>
      </c>
      <c r="AE1045" s="9" t="s">
        <v>99</v>
      </c>
      <c r="AF1045" s="9" t="s">
        <v>771</v>
      </c>
      <c r="AG1045" s="37"/>
      <c r="AH1045" s="37"/>
      <c r="AI1045" s="9" t="s">
        <v>108</v>
      </c>
      <c r="AJ1045" s="9" t="s">
        <v>97</v>
      </c>
      <c r="AK1045" s="9" t="s">
        <v>251</v>
      </c>
      <c r="AL1045" s="9" t="s">
        <v>229</v>
      </c>
      <c r="AM1045" s="9" t="s">
        <v>98</v>
      </c>
      <c r="AN1045" s="9"/>
      <c r="AO1045" s="9"/>
      <c r="AP1045" s="9"/>
      <c r="AQ1045" s="9"/>
      <c r="AR1045" s="9"/>
      <c r="AS1045" s="9"/>
      <c r="AT1045" s="9"/>
      <c r="AU1045" s="9"/>
      <c r="AV1045" s="9"/>
      <c r="AW1045" s="9"/>
      <c r="AX1045" s="9"/>
      <c r="AY1045" s="9"/>
      <c r="AZ1045" s="9"/>
      <c r="BA1045" s="9"/>
      <c r="BB1045" s="9"/>
      <c r="BC1045" s="9"/>
      <c r="BD1045" s="9"/>
    </row>
    <row r="1046" ht="15.75" customHeight="1">
      <c r="A1046" s="9" t="s">
        <v>280</v>
      </c>
      <c r="B1046" s="9" t="s">
        <v>81</v>
      </c>
      <c r="C1046" s="9"/>
      <c r="D1046" s="9"/>
      <c r="E1046" s="9"/>
      <c r="F1046" s="9"/>
      <c r="G1046" s="9"/>
      <c r="H1046" s="9"/>
      <c r="I1046" s="9"/>
      <c r="J1046" s="9"/>
      <c r="K1046" s="9"/>
      <c r="L1046" s="9"/>
      <c r="M1046" s="9"/>
      <c r="N1046" s="9"/>
      <c r="O1046" s="9"/>
      <c r="P1046" s="9"/>
      <c r="Q1046" s="9"/>
      <c r="R1046" s="9"/>
      <c r="S1046" s="9" t="s">
        <v>9648</v>
      </c>
      <c r="T1046" s="9"/>
      <c r="U1046" s="9" t="s">
        <v>115</v>
      </c>
      <c r="V1046" s="9" t="s">
        <v>9651</v>
      </c>
      <c r="W1046" s="9" t="s">
        <v>87</v>
      </c>
      <c r="X1046" s="9" t="s">
        <v>9652</v>
      </c>
      <c r="Y1046" s="9" t="s">
        <v>9653</v>
      </c>
      <c r="Z1046" s="9" t="s">
        <v>9415</v>
      </c>
      <c r="AA1046" s="9" t="s">
        <v>9416</v>
      </c>
      <c r="AB1046" s="9" t="s">
        <v>9417</v>
      </c>
      <c r="AC1046" s="9" t="s">
        <v>187</v>
      </c>
      <c r="AD1046" s="9" t="s">
        <v>354</v>
      </c>
      <c r="AE1046" s="9" t="s">
        <v>280</v>
      </c>
      <c r="AF1046" s="9" t="s">
        <v>2257</v>
      </c>
      <c r="AG1046" s="37"/>
      <c r="AH1046" s="37"/>
      <c r="AI1046" s="9" t="s">
        <v>97</v>
      </c>
      <c r="AJ1046" s="9" t="s">
        <v>97</v>
      </c>
      <c r="AK1046" s="9" t="s">
        <v>97</v>
      </c>
      <c r="AL1046" s="9" t="s">
        <v>97</v>
      </c>
      <c r="AM1046" s="9" t="s">
        <v>98</v>
      </c>
      <c r="AN1046" s="9"/>
      <c r="AO1046" s="9"/>
      <c r="AP1046" s="9"/>
      <c r="AQ1046" s="9"/>
      <c r="AR1046" s="9"/>
      <c r="AS1046" s="9"/>
      <c r="AT1046" s="9"/>
      <c r="AU1046" s="9"/>
      <c r="AV1046" s="9"/>
      <c r="AW1046" s="9"/>
      <c r="AX1046" s="9"/>
      <c r="AY1046" s="9"/>
      <c r="AZ1046" s="9"/>
      <c r="BA1046" s="9"/>
      <c r="BB1046" s="9"/>
      <c r="BC1046" s="9"/>
      <c r="BD1046" s="9"/>
    </row>
    <row r="1047" ht="15.75" customHeight="1">
      <c r="A1047" s="9" t="s">
        <v>99</v>
      </c>
      <c r="B1047" s="9" t="s">
        <v>81</v>
      </c>
      <c r="C1047" s="9"/>
      <c r="D1047" s="9"/>
      <c r="E1047" s="9"/>
      <c r="F1047" s="9"/>
      <c r="G1047" s="9"/>
      <c r="H1047" s="9"/>
      <c r="I1047" s="9"/>
      <c r="J1047" s="9"/>
      <c r="K1047" s="9"/>
      <c r="L1047" s="9"/>
      <c r="M1047" s="9"/>
      <c r="N1047" s="9"/>
      <c r="O1047" s="9"/>
      <c r="P1047" s="9"/>
      <c r="Q1047" s="9"/>
      <c r="R1047" s="9"/>
      <c r="S1047" s="9" t="s">
        <v>210</v>
      </c>
      <c r="T1047" s="9"/>
      <c r="U1047" s="9"/>
      <c r="V1047" s="9" t="s">
        <v>9657</v>
      </c>
      <c r="W1047" s="9" t="s">
        <v>87</v>
      </c>
      <c r="X1047" s="9" t="s">
        <v>212</v>
      </c>
      <c r="Y1047" s="9"/>
      <c r="Z1047" s="9" t="s">
        <v>213</v>
      </c>
      <c r="AA1047" s="9" t="s">
        <v>9658</v>
      </c>
      <c r="AB1047" s="9"/>
      <c r="AC1047" s="9"/>
      <c r="AD1047" s="9" t="s">
        <v>215</v>
      </c>
      <c r="AE1047" s="9" t="s">
        <v>99</v>
      </c>
      <c r="AF1047" s="9" t="s">
        <v>2522</v>
      </c>
      <c r="AG1047" s="37"/>
      <c r="AH1047" s="37"/>
      <c r="AI1047" s="9" t="s">
        <v>97</v>
      </c>
      <c r="AJ1047" s="9" t="s">
        <v>97</v>
      </c>
      <c r="AK1047" s="9" t="s">
        <v>97</v>
      </c>
      <c r="AL1047" s="9" t="s">
        <v>97</v>
      </c>
      <c r="AM1047" s="9" t="s">
        <v>98</v>
      </c>
      <c r="AN1047" s="9"/>
      <c r="AO1047" s="9"/>
      <c r="AP1047" s="9"/>
      <c r="AQ1047" s="9"/>
      <c r="AR1047" s="9"/>
      <c r="AS1047" s="9"/>
      <c r="AT1047" s="9"/>
      <c r="AU1047" s="9"/>
      <c r="AV1047" s="9"/>
      <c r="AW1047" s="9"/>
      <c r="AX1047" s="9"/>
      <c r="AY1047" s="9"/>
      <c r="AZ1047" s="9"/>
      <c r="BA1047" s="9"/>
      <c r="BB1047" s="9"/>
      <c r="BC1047" s="9"/>
      <c r="BD1047" s="9"/>
    </row>
    <row r="1048" ht="15.75" customHeight="1">
      <c r="A1048" s="9" t="s">
        <v>168</v>
      </c>
      <c r="B1048" s="9" t="s">
        <v>81</v>
      </c>
      <c r="C1048" s="9"/>
      <c r="D1048" s="9" t="s">
        <v>207</v>
      </c>
      <c r="E1048" s="9" t="s">
        <v>82</v>
      </c>
      <c r="F1048" s="9" t="s">
        <v>169</v>
      </c>
      <c r="G1048" s="9"/>
      <c r="H1048" s="9"/>
      <c r="I1048" s="9"/>
      <c r="J1048" s="9"/>
      <c r="K1048" s="9"/>
      <c r="L1048" s="9"/>
      <c r="M1048" s="9"/>
      <c r="N1048" s="9"/>
      <c r="O1048" s="9"/>
      <c r="P1048" s="9"/>
      <c r="Q1048" s="9"/>
      <c r="R1048" s="9"/>
      <c r="S1048" s="9" t="s">
        <v>967</v>
      </c>
      <c r="T1048" s="9"/>
      <c r="U1048" s="9" t="s">
        <v>85</v>
      </c>
      <c r="V1048" s="9" t="s">
        <v>9661</v>
      </c>
      <c r="W1048" s="9" t="s">
        <v>87</v>
      </c>
      <c r="X1048" s="9" t="s">
        <v>9662</v>
      </c>
      <c r="Y1048" s="9" t="s">
        <v>9663</v>
      </c>
      <c r="Z1048" s="9" t="s">
        <v>9664</v>
      </c>
      <c r="AA1048" s="9" t="s">
        <v>972</v>
      </c>
      <c r="AB1048" s="9"/>
      <c r="AC1048" s="9"/>
      <c r="AD1048" s="9" t="s">
        <v>177</v>
      </c>
      <c r="AE1048" s="9" t="s">
        <v>168</v>
      </c>
      <c r="AF1048" s="9" t="s">
        <v>973</v>
      </c>
      <c r="AG1048" s="37"/>
      <c r="AH1048" s="37"/>
      <c r="AI1048" s="9" t="s">
        <v>124</v>
      </c>
      <c r="AJ1048" s="9" t="s">
        <v>108</v>
      </c>
      <c r="AK1048" s="9" t="s">
        <v>251</v>
      </c>
      <c r="AL1048" s="9" t="s">
        <v>110</v>
      </c>
      <c r="AM1048" s="9" t="s">
        <v>98</v>
      </c>
      <c r="AN1048" s="9"/>
      <c r="AO1048" s="9"/>
      <c r="AP1048" s="9"/>
      <c r="AQ1048" s="9"/>
      <c r="AR1048" s="9"/>
      <c r="AS1048" s="9"/>
      <c r="AT1048" s="9"/>
      <c r="AU1048" s="9"/>
      <c r="AV1048" s="9"/>
      <c r="AW1048" s="9"/>
      <c r="AX1048" s="9"/>
      <c r="AY1048" s="9"/>
      <c r="AZ1048" s="9"/>
      <c r="BA1048" s="9"/>
      <c r="BB1048" s="9"/>
      <c r="BC1048" s="9"/>
      <c r="BD1048" s="9"/>
    </row>
    <row r="1049" ht="15.75" customHeight="1">
      <c r="A1049" s="9" t="s">
        <v>168</v>
      </c>
      <c r="B1049" s="9" t="s">
        <v>81</v>
      </c>
      <c r="C1049" s="9"/>
      <c r="D1049" s="9"/>
      <c r="E1049" s="9"/>
      <c r="F1049" s="9"/>
      <c r="G1049" s="9"/>
      <c r="H1049" s="9"/>
      <c r="I1049" s="9"/>
      <c r="J1049" s="9"/>
      <c r="K1049" s="9"/>
      <c r="L1049" s="9"/>
      <c r="M1049" s="9"/>
      <c r="N1049" s="9"/>
      <c r="O1049" s="9"/>
      <c r="P1049" s="9"/>
      <c r="Q1049" s="9"/>
      <c r="R1049" s="9"/>
      <c r="S1049" s="9" t="s">
        <v>9557</v>
      </c>
      <c r="T1049" s="9"/>
      <c r="U1049" s="9" t="s">
        <v>85</v>
      </c>
      <c r="V1049" s="9" t="s">
        <v>9665</v>
      </c>
      <c r="W1049" s="9" t="s">
        <v>87</v>
      </c>
      <c r="X1049" s="9" t="s">
        <v>9666</v>
      </c>
      <c r="Y1049" s="9" t="s">
        <v>9667</v>
      </c>
      <c r="Z1049" s="9" t="s">
        <v>9561</v>
      </c>
      <c r="AA1049" s="9" t="s">
        <v>9562</v>
      </c>
      <c r="AB1049" s="9" t="s">
        <v>7464</v>
      </c>
      <c r="AC1049" s="9"/>
      <c r="AD1049" s="9" t="s">
        <v>177</v>
      </c>
      <c r="AE1049" s="9" t="s">
        <v>168</v>
      </c>
      <c r="AF1049" s="9" t="s">
        <v>9668</v>
      </c>
      <c r="AG1049" s="37"/>
      <c r="AH1049" s="37"/>
      <c r="AI1049" s="9" t="s">
        <v>226</v>
      </c>
      <c r="AJ1049" s="9" t="s">
        <v>662</v>
      </c>
      <c r="AK1049" s="9"/>
      <c r="AL1049" s="9" t="s">
        <v>110</v>
      </c>
      <c r="AM1049" s="9" t="s">
        <v>98</v>
      </c>
      <c r="AN1049" s="9"/>
      <c r="AO1049" s="9"/>
      <c r="AP1049" s="9"/>
      <c r="AQ1049" s="9"/>
      <c r="AR1049" s="9"/>
      <c r="AS1049" s="9"/>
      <c r="AT1049" s="9"/>
      <c r="AU1049" s="9"/>
      <c r="AV1049" s="9"/>
      <c r="AW1049" s="9"/>
      <c r="AX1049" s="9"/>
      <c r="AY1049" s="9"/>
      <c r="AZ1049" s="9"/>
      <c r="BA1049" s="9"/>
      <c r="BB1049" s="9"/>
      <c r="BC1049" s="9"/>
      <c r="BD1049" s="9"/>
    </row>
    <row r="1050" ht="15.75" customHeight="1">
      <c r="A1050" s="9" t="s">
        <v>80</v>
      </c>
      <c r="B1050" s="9" t="s">
        <v>81</v>
      </c>
      <c r="C1050" s="9"/>
      <c r="D1050" s="9"/>
      <c r="E1050" s="9"/>
      <c r="F1050" s="9"/>
      <c r="G1050" s="9"/>
      <c r="H1050" s="9"/>
      <c r="I1050" s="9"/>
      <c r="J1050" s="9"/>
      <c r="K1050" s="9"/>
      <c r="L1050" s="9"/>
      <c r="M1050" s="9"/>
      <c r="N1050" s="9"/>
      <c r="O1050" s="9"/>
      <c r="P1050" s="9"/>
      <c r="Q1050" s="9"/>
      <c r="R1050" s="9"/>
      <c r="S1050" s="9" t="s">
        <v>9670</v>
      </c>
      <c r="T1050" s="9"/>
      <c r="U1050" s="9" t="s">
        <v>85</v>
      </c>
      <c r="V1050" s="9" t="s">
        <v>9671</v>
      </c>
      <c r="W1050" s="9" t="s">
        <v>2649</v>
      </c>
      <c r="X1050" s="9" t="s">
        <v>7595</v>
      </c>
      <c r="Y1050" s="9" t="s">
        <v>9672</v>
      </c>
      <c r="Z1050" s="9" t="s">
        <v>9673</v>
      </c>
      <c r="AA1050" s="9" t="s">
        <v>9674</v>
      </c>
      <c r="AB1050" s="9"/>
      <c r="AC1050" s="9"/>
      <c r="AD1050" s="9" t="s">
        <v>6895</v>
      </c>
      <c r="AE1050" s="9" t="s">
        <v>80</v>
      </c>
      <c r="AF1050" s="9" t="s">
        <v>6896</v>
      </c>
      <c r="AG1050" s="37"/>
      <c r="AH1050" s="37"/>
      <c r="AI1050" s="9"/>
      <c r="AJ1050" s="9"/>
      <c r="AK1050" s="9"/>
      <c r="AL1050" s="9"/>
      <c r="AM1050" s="9" t="s">
        <v>98</v>
      </c>
      <c r="AN1050" s="9"/>
      <c r="AO1050" s="9"/>
      <c r="AP1050" s="9"/>
      <c r="AQ1050" s="9"/>
      <c r="AR1050" s="9"/>
      <c r="AS1050" s="9"/>
      <c r="AT1050" s="9"/>
      <c r="AU1050" s="9"/>
      <c r="AV1050" s="9"/>
      <c r="AW1050" s="9"/>
      <c r="AX1050" s="9"/>
      <c r="AY1050" s="9"/>
      <c r="AZ1050" s="9"/>
      <c r="BA1050" s="9"/>
      <c r="BB1050" s="9"/>
      <c r="BC1050" s="9"/>
      <c r="BD1050" s="9"/>
    </row>
    <row r="1051" ht="15.75" customHeight="1">
      <c r="A1051" s="9" t="s">
        <v>2424</v>
      </c>
      <c r="B1051" s="9" t="s">
        <v>81</v>
      </c>
      <c r="C1051" s="9"/>
      <c r="D1051" s="9"/>
      <c r="E1051" s="9"/>
      <c r="F1051" s="9"/>
      <c r="G1051" s="9"/>
      <c r="H1051" s="9"/>
      <c r="I1051" s="9"/>
      <c r="J1051" s="9"/>
      <c r="K1051" s="9"/>
      <c r="L1051" s="9"/>
      <c r="M1051" s="9"/>
      <c r="N1051" s="9"/>
      <c r="O1051" s="9"/>
      <c r="P1051" s="9"/>
      <c r="Q1051" s="9"/>
      <c r="R1051" s="9"/>
      <c r="S1051" s="9" t="s">
        <v>9675</v>
      </c>
      <c r="T1051" s="9"/>
      <c r="U1051" s="9" t="s">
        <v>115</v>
      </c>
      <c r="V1051" s="9" t="s">
        <v>9677</v>
      </c>
      <c r="W1051" s="9" t="s">
        <v>2649</v>
      </c>
      <c r="X1051" s="9" t="s">
        <v>9679</v>
      </c>
      <c r="Y1051" s="9" t="s">
        <v>9680</v>
      </c>
      <c r="Z1051" s="9" t="s">
        <v>9681</v>
      </c>
      <c r="AA1051" s="9" t="s">
        <v>9682</v>
      </c>
      <c r="AB1051" s="9"/>
      <c r="AC1051" s="9"/>
      <c r="AD1051" s="9" t="s">
        <v>2432</v>
      </c>
      <c r="AE1051" s="9" t="s">
        <v>2424</v>
      </c>
      <c r="AF1051" s="9" t="s">
        <v>8525</v>
      </c>
      <c r="AG1051" s="37"/>
      <c r="AH1051" s="37"/>
      <c r="AI1051" s="9" t="s">
        <v>444</v>
      </c>
      <c r="AJ1051" s="9" t="s">
        <v>97</v>
      </c>
      <c r="AK1051" s="9" t="s">
        <v>97</v>
      </c>
      <c r="AL1051" s="9" t="s">
        <v>97</v>
      </c>
      <c r="AM1051" s="9" t="s">
        <v>98</v>
      </c>
      <c r="AN1051" s="9"/>
      <c r="AO1051" s="9"/>
      <c r="AP1051" s="9"/>
      <c r="AQ1051" s="9"/>
      <c r="AR1051" s="9"/>
      <c r="AS1051" s="9"/>
      <c r="AT1051" s="9"/>
      <c r="AU1051" s="9"/>
      <c r="AV1051" s="9"/>
      <c r="AW1051" s="9"/>
      <c r="AX1051" s="9"/>
      <c r="AY1051" s="9"/>
      <c r="AZ1051" s="9"/>
      <c r="BA1051" s="9"/>
      <c r="BB1051" s="9"/>
      <c r="BC1051" s="9"/>
      <c r="BD1051" s="9"/>
    </row>
    <row r="1052" ht="15.75" customHeight="1">
      <c r="A1052" s="9" t="s">
        <v>230</v>
      </c>
      <c r="B1052" s="9" t="s">
        <v>81</v>
      </c>
      <c r="C1052" s="9"/>
      <c r="D1052" s="9"/>
      <c r="E1052" s="9"/>
      <c r="F1052" s="9"/>
      <c r="G1052" s="9"/>
      <c r="H1052" s="9"/>
      <c r="I1052" s="9"/>
      <c r="J1052" s="9"/>
      <c r="K1052" s="9"/>
      <c r="L1052" s="9"/>
      <c r="M1052" s="9"/>
      <c r="N1052" s="9"/>
      <c r="O1052" s="9"/>
      <c r="P1052" s="9"/>
      <c r="Q1052" s="9"/>
      <c r="R1052" s="9"/>
      <c r="S1052" s="9" t="s">
        <v>9683</v>
      </c>
      <c r="T1052" s="9"/>
      <c r="U1052" s="9" t="s">
        <v>85</v>
      </c>
      <c r="V1052" s="9" t="s">
        <v>9685</v>
      </c>
      <c r="W1052" s="9" t="s">
        <v>87</v>
      </c>
      <c r="X1052" s="9" t="s">
        <v>9687</v>
      </c>
      <c r="Y1052" s="9" t="s">
        <v>9688</v>
      </c>
      <c r="Z1052" s="9" t="s">
        <v>9689</v>
      </c>
      <c r="AA1052" s="9" t="s">
        <v>9690</v>
      </c>
      <c r="AB1052" s="9"/>
      <c r="AC1052" s="9" t="s">
        <v>9691</v>
      </c>
      <c r="AD1052" s="9" t="s">
        <v>242</v>
      </c>
      <c r="AE1052" s="9" t="s">
        <v>230</v>
      </c>
      <c r="AF1052" s="9" t="s">
        <v>6807</v>
      </c>
      <c r="AG1052" s="37"/>
      <c r="AH1052" s="37"/>
      <c r="AI1052" s="9" t="s">
        <v>317</v>
      </c>
      <c r="AJ1052" s="9"/>
      <c r="AK1052" s="9"/>
      <c r="AL1052" s="9" t="s">
        <v>110</v>
      </c>
      <c r="AM1052" s="9" t="s">
        <v>98</v>
      </c>
      <c r="AN1052" s="9"/>
      <c r="AO1052" s="9"/>
      <c r="AP1052" s="9"/>
      <c r="AQ1052" s="9"/>
      <c r="AR1052" s="9"/>
      <c r="AS1052" s="9"/>
      <c r="AT1052" s="9"/>
      <c r="AU1052" s="9"/>
      <c r="AV1052" s="9"/>
      <c r="AW1052" s="9"/>
      <c r="AX1052" s="9"/>
      <c r="AY1052" s="9"/>
      <c r="AZ1052" s="9"/>
      <c r="BA1052" s="9"/>
      <c r="BB1052" s="9"/>
      <c r="BC1052" s="9"/>
      <c r="BD1052" s="9"/>
    </row>
    <row r="1053" ht="15.75" customHeight="1">
      <c r="A1053" s="9" t="s">
        <v>307</v>
      </c>
      <c r="B1053" s="9" t="s">
        <v>81</v>
      </c>
      <c r="C1053" s="9"/>
      <c r="D1053" s="9"/>
      <c r="E1053" s="9"/>
      <c r="F1053" s="9"/>
      <c r="G1053" s="9"/>
      <c r="H1053" s="9"/>
      <c r="I1053" s="9"/>
      <c r="J1053" s="9"/>
      <c r="K1053" s="9"/>
      <c r="L1053" s="9"/>
      <c r="M1053" s="9"/>
      <c r="N1053" s="9"/>
      <c r="O1053" s="9"/>
      <c r="P1053" s="9"/>
      <c r="Q1053" s="9"/>
      <c r="R1053" s="9"/>
      <c r="S1053" s="9" t="s">
        <v>9692</v>
      </c>
      <c r="T1053" s="9"/>
      <c r="U1053" s="9" t="s">
        <v>85</v>
      </c>
      <c r="V1053" s="9" t="s">
        <v>9694</v>
      </c>
      <c r="W1053" s="9" t="s">
        <v>2649</v>
      </c>
      <c r="X1053" s="9" t="s">
        <v>9695</v>
      </c>
      <c r="Y1053" s="9" t="s">
        <v>9696</v>
      </c>
      <c r="Z1053" s="9" t="s">
        <v>9697</v>
      </c>
      <c r="AA1053" s="9" t="s">
        <v>9698</v>
      </c>
      <c r="AB1053" s="9"/>
      <c r="AC1053" s="9"/>
      <c r="AD1053" s="9" t="s">
        <v>1405</v>
      </c>
      <c r="AE1053" s="9" t="s">
        <v>307</v>
      </c>
      <c r="AF1053" s="9" t="s">
        <v>9030</v>
      </c>
      <c r="AG1053" s="37"/>
      <c r="AH1053" s="37"/>
      <c r="AI1053" s="9" t="s">
        <v>477</v>
      </c>
      <c r="AJ1053" s="9" t="s">
        <v>317</v>
      </c>
      <c r="AK1053" s="9" t="s">
        <v>227</v>
      </c>
      <c r="AL1053" s="9"/>
      <c r="AM1053" s="9" t="s">
        <v>98</v>
      </c>
      <c r="AN1053" s="9"/>
      <c r="AO1053" s="9"/>
      <c r="AP1053" s="9"/>
      <c r="AQ1053" s="9"/>
      <c r="AR1053" s="9"/>
      <c r="AS1053" s="9"/>
      <c r="AT1053" s="9"/>
      <c r="AU1053" s="9"/>
      <c r="AV1053" s="9"/>
      <c r="AW1053" s="9"/>
      <c r="AX1053" s="9"/>
      <c r="AY1053" s="9"/>
      <c r="AZ1053" s="9"/>
      <c r="BA1053" s="9"/>
      <c r="BB1053" s="9"/>
      <c r="BC1053" s="9"/>
      <c r="BD1053" s="9"/>
    </row>
    <row r="1054" ht="15.75" customHeight="1">
      <c r="A1054" s="9" t="s">
        <v>417</v>
      </c>
      <c r="B1054" s="9" t="s">
        <v>81</v>
      </c>
      <c r="C1054" s="9"/>
      <c r="D1054" s="9" t="s">
        <v>207</v>
      </c>
      <c r="E1054" s="9"/>
      <c r="F1054" s="9"/>
      <c r="G1054" s="9"/>
      <c r="H1054" s="9"/>
      <c r="I1054" s="9"/>
      <c r="J1054" s="9"/>
      <c r="K1054" s="9"/>
      <c r="L1054" s="9"/>
      <c r="M1054" s="9"/>
      <c r="N1054" s="9"/>
      <c r="O1054" s="9"/>
      <c r="P1054" s="9"/>
      <c r="Q1054" s="9"/>
      <c r="R1054" s="9"/>
      <c r="S1054" s="9" t="s">
        <v>9699</v>
      </c>
      <c r="T1054" s="9"/>
      <c r="U1054" s="9" t="s">
        <v>85</v>
      </c>
      <c r="V1054" s="9" t="s">
        <v>9700</v>
      </c>
      <c r="W1054" s="9" t="s">
        <v>8210</v>
      </c>
      <c r="X1054" s="9" t="s">
        <v>9701</v>
      </c>
      <c r="Y1054" s="9" t="s">
        <v>9702</v>
      </c>
      <c r="Z1054" s="9" t="s">
        <v>9703</v>
      </c>
      <c r="AA1054" s="9" t="s">
        <v>9704</v>
      </c>
      <c r="AB1054" s="9" t="s">
        <v>9705</v>
      </c>
      <c r="AC1054" s="9"/>
      <c r="AD1054" s="9" t="s">
        <v>3171</v>
      </c>
      <c r="AE1054" s="9" t="s">
        <v>417</v>
      </c>
      <c r="AF1054" s="9" t="s">
        <v>4194</v>
      </c>
      <c r="AG1054" s="37"/>
      <c r="AH1054" s="37"/>
      <c r="AI1054" s="9" t="s">
        <v>661</v>
      </c>
      <c r="AJ1054" s="9" t="s">
        <v>453</v>
      </c>
      <c r="AK1054" s="9" t="s">
        <v>197</v>
      </c>
      <c r="AL1054" s="9" t="s">
        <v>167</v>
      </c>
      <c r="AM1054" s="9" t="s">
        <v>98</v>
      </c>
      <c r="AN1054" s="9"/>
      <c r="AO1054" s="9"/>
      <c r="AP1054" s="9"/>
      <c r="AQ1054" s="9"/>
      <c r="AR1054" s="9"/>
      <c r="AS1054" s="9"/>
      <c r="AT1054" s="9"/>
      <c r="AU1054" s="9"/>
      <c r="AV1054" s="9"/>
      <c r="AW1054" s="9"/>
      <c r="AX1054" s="9"/>
      <c r="AY1054" s="9"/>
      <c r="AZ1054" s="9"/>
      <c r="BA1054" s="9"/>
      <c r="BB1054" s="9"/>
      <c r="BC1054" s="9"/>
      <c r="BD1054" s="9"/>
    </row>
    <row r="1055" ht="15.75" customHeight="1">
      <c r="A1055" s="9" t="s">
        <v>80</v>
      </c>
      <c r="B1055" s="9" t="s">
        <v>81</v>
      </c>
      <c r="C1055" s="9"/>
      <c r="D1055" s="9"/>
      <c r="E1055" s="9"/>
      <c r="F1055" s="9" t="s">
        <v>169</v>
      </c>
      <c r="G1055" s="9"/>
      <c r="H1055" s="9"/>
      <c r="I1055" s="9"/>
      <c r="J1055" s="9"/>
      <c r="K1055" s="9"/>
      <c r="L1055" s="9"/>
      <c r="M1055" s="9"/>
      <c r="N1055" s="9"/>
      <c r="O1055" s="9"/>
      <c r="P1055" s="9"/>
      <c r="Q1055" s="9"/>
      <c r="R1055" s="9"/>
      <c r="S1055" s="9" t="s">
        <v>9706</v>
      </c>
      <c r="T1055" s="9"/>
      <c r="U1055" s="9" t="s">
        <v>85</v>
      </c>
      <c r="V1055" s="9" t="s">
        <v>9707</v>
      </c>
      <c r="W1055" s="9" t="s">
        <v>87</v>
      </c>
      <c r="X1055" s="9" t="s">
        <v>9708</v>
      </c>
      <c r="Y1055" s="9" t="s">
        <v>9709</v>
      </c>
      <c r="Z1055" s="9"/>
      <c r="AA1055" s="9" t="s">
        <v>2201</v>
      </c>
      <c r="AB1055" s="9"/>
      <c r="AC1055" s="9"/>
      <c r="AD1055" s="9" t="s">
        <v>868</v>
      </c>
      <c r="AE1055" s="9" t="s">
        <v>80</v>
      </c>
      <c r="AF1055" s="9" t="s">
        <v>9710</v>
      </c>
      <c r="AG1055" s="37"/>
      <c r="AH1055" s="37"/>
      <c r="AI1055" s="9" t="s">
        <v>4257</v>
      </c>
      <c r="AJ1055" s="9"/>
      <c r="AK1055" s="9"/>
      <c r="AL1055" s="9"/>
      <c r="AM1055" s="9" t="s">
        <v>98</v>
      </c>
      <c r="AN1055" s="9"/>
      <c r="AO1055" s="9"/>
      <c r="AP1055" s="9"/>
      <c r="AQ1055" s="9"/>
      <c r="AR1055" s="9"/>
      <c r="AS1055" s="9"/>
      <c r="AT1055" s="9"/>
      <c r="AU1055" s="9"/>
      <c r="AV1055" s="9"/>
      <c r="AW1055" s="9"/>
      <c r="AX1055" s="9"/>
      <c r="AY1055" s="9"/>
      <c r="AZ1055" s="9"/>
      <c r="BA1055" s="9"/>
      <c r="BB1055" s="9"/>
      <c r="BC1055" s="9"/>
      <c r="BD1055" s="9"/>
    </row>
    <row r="1056" ht="15.75" customHeight="1">
      <c r="A1056" s="9" t="s">
        <v>605</v>
      </c>
      <c r="B1056" s="9" t="s">
        <v>81</v>
      </c>
      <c r="C1056" s="9"/>
      <c r="D1056" s="9" t="s">
        <v>207</v>
      </c>
      <c r="E1056" s="9" t="s">
        <v>82</v>
      </c>
      <c r="F1056" s="9"/>
      <c r="G1056" s="9"/>
      <c r="H1056" s="9"/>
      <c r="I1056" s="9"/>
      <c r="J1056" s="9"/>
      <c r="K1056" s="9"/>
      <c r="L1056" s="9"/>
      <c r="M1056" s="9"/>
      <c r="N1056" s="9"/>
      <c r="O1056" s="9"/>
      <c r="P1056" s="9"/>
      <c r="Q1056" s="9"/>
      <c r="R1056" s="9"/>
      <c r="S1056" s="9" t="s">
        <v>606</v>
      </c>
      <c r="T1056" s="9"/>
      <c r="U1056" s="9" t="s">
        <v>115</v>
      </c>
      <c r="V1056" s="9" t="s">
        <v>9711</v>
      </c>
      <c r="W1056" s="9" t="s">
        <v>87</v>
      </c>
      <c r="X1056" s="9" t="s">
        <v>9440</v>
      </c>
      <c r="Y1056" s="9" t="s">
        <v>9712</v>
      </c>
      <c r="Z1056" s="9" t="s">
        <v>9442</v>
      </c>
      <c r="AA1056" s="9" t="s">
        <v>9443</v>
      </c>
      <c r="AB1056" s="9"/>
      <c r="AC1056" s="9"/>
      <c r="AD1056" s="9" t="s">
        <v>1919</v>
      </c>
      <c r="AE1056" s="9" t="s">
        <v>605</v>
      </c>
      <c r="AF1056" s="9" t="s">
        <v>9715</v>
      </c>
      <c r="AG1056" s="37"/>
      <c r="AH1056" s="37"/>
      <c r="AI1056" s="9" t="s">
        <v>226</v>
      </c>
      <c r="AJ1056" s="9" t="s">
        <v>578</v>
      </c>
      <c r="AK1056" s="9"/>
      <c r="AL1056" s="9"/>
      <c r="AM1056" s="9" t="s">
        <v>98</v>
      </c>
      <c r="AN1056" s="9"/>
      <c r="AO1056" s="9"/>
      <c r="AP1056" s="9"/>
      <c r="AQ1056" s="9"/>
      <c r="AR1056" s="9"/>
      <c r="AS1056" s="9"/>
      <c r="AT1056" s="9"/>
      <c r="AU1056" s="9"/>
      <c r="AV1056" s="9"/>
      <c r="AW1056" s="9"/>
      <c r="AX1056" s="9"/>
      <c r="AY1056" s="9"/>
      <c r="AZ1056" s="9"/>
      <c r="BA1056" s="9"/>
      <c r="BB1056" s="9"/>
      <c r="BC1056" s="9"/>
      <c r="BD1056" s="9"/>
    </row>
    <row r="1057" ht="15.75" customHeight="1">
      <c r="A1057" s="9"/>
      <c r="B1057" s="9" t="s">
        <v>81</v>
      </c>
      <c r="C1057" s="9"/>
      <c r="D1057" s="9"/>
      <c r="E1057" s="9"/>
      <c r="F1057" s="9"/>
      <c r="G1057" s="9"/>
      <c r="H1057" s="9"/>
      <c r="I1057" s="9"/>
      <c r="J1057" s="9"/>
      <c r="K1057" s="9"/>
      <c r="L1057" s="9"/>
      <c r="M1057" s="9"/>
      <c r="N1057" s="9"/>
      <c r="O1057" s="9"/>
      <c r="P1057" s="9"/>
      <c r="Q1057" s="9"/>
      <c r="R1057" s="9"/>
      <c r="S1057" s="9"/>
      <c r="T1057" s="9"/>
      <c r="U1057" s="9"/>
      <c r="V1057" s="9" t="s">
        <v>187</v>
      </c>
      <c r="W1057" s="9"/>
      <c r="X1057" s="9"/>
      <c r="Y1057" s="9"/>
      <c r="Z1057" s="9"/>
      <c r="AA1057" s="9"/>
      <c r="AB1057" s="9"/>
      <c r="AC1057" s="9"/>
      <c r="AD1057" s="9"/>
      <c r="AE1057" s="9"/>
      <c r="AF1057" s="37"/>
      <c r="AG1057" s="37"/>
      <c r="AH1057" s="37"/>
      <c r="AI1057" s="9"/>
      <c r="AJ1057" s="9"/>
      <c r="AK1057" s="9"/>
      <c r="AL1057" s="9"/>
      <c r="AM1057" s="9" t="s">
        <v>98</v>
      </c>
      <c r="AN1057" s="9"/>
      <c r="AO1057" s="9"/>
      <c r="AP1057" s="9"/>
      <c r="AQ1057" s="9"/>
      <c r="AR1057" s="9"/>
      <c r="AS1057" s="9"/>
      <c r="AT1057" s="9"/>
      <c r="AU1057" s="9"/>
      <c r="AV1057" s="9"/>
      <c r="AW1057" s="9"/>
      <c r="AX1057" s="9"/>
      <c r="AY1057" s="9"/>
      <c r="AZ1057" s="9"/>
      <c r="BA1057" s="9"/>
      <c r="BB1057" s="9"/>
      <c r="BC1057" s="9"/>
      <c r="BD1057" s="9"/>
    </row>
    <row r="1058" ht="15.75" customHeight="1">
      <c r="A1058" s="9" t="s">
        <v>1131</v>
      </c>
      <c r="B1058" s="9" t="s">
        <v>81</v>
      </c>
      <c r="C1058" s="9"/>
      <c r="D1058" s="9"/>
      <c r="E1058" s="9"/>
      <c r="F1058" s="9"/>
      <c r="G1058" s="9"/>
      <c r="H1058" s="9"/>
      <c r="I1058" s="9"/>
      <c r="J1058" s="9"/>
      <c r="K1058" s="9"/>
      <c r="L1058" s="9"/>
      <c r="M1058" s="9"/>
      <c r="N1058" s="9"/>
      <c r="O1058" s="9"/>
      <c r="P1058" s="9"/>
      <c r="Q1058" s="9"/>
      <c r="R1058" s="9"/>
      <c r="S1058" s="9" t="s">
        <v>9716</v>
      </c>
      <c r="T1058" s="9"/>
      <c r="U1058" s="9" t="s">
        <v>85</v>
      </c>
      <c r="V1058" s="9" t="s">
        <v>9717</v>
      </c>
      <c r="W1058" s="9" t="s">
        <v>87</v>
      </c>
      <c r="X1058" s="9" t="s">
        <v>9718</v>
      </c>
      <c r="Y1058" s="9"/>
      <c r="Z1058" s="9" t="s">
        <v>9719</v>
      </c>
      <c r="AA1058" s="9" t="s">
        <v>9720</v>
      </c>
      <c r="AB1058" s="9"/>
      <c r="AC1058" s="9"/>
      <c r="AD1058" s="9" t="s">
        <v>1140</v>
      </c>
      <c r="AE1058" s="9" t="s">
        <v>1131</v>
      </c>
      <c r="AF1058" s="9" t="s">
        <v>5370</v>
      </c>
      <c r="AG1058" s="37"/>
      <c r="AH1058" s="37"/>
      <c r="AI1058" s="9" t="s">
        <v>317</v>
      </c>
      <c r="AJ1058" s="9"/>
      <c r="AK1058" s="9"/>
      <c r="AL1058" s="9"/>
      <c r="AM1058" s="9" t="s">
        <v>98</v>
      </c>
      <c r="AN1058" s="9"/>
      <c r="AO1058" s="9"/>
      <c r="AP1058" s="9"/>
      <c r="AQ1058" s="9"/>
      <c r="AR1058" s="9"/>
      <c r="AS1058" s="9"/>
      <c r="AT1058" s="9"/>
      <c r="AU1058" s="9"/>
      <c r="AV1058" s="9"/>
      <c r="AW1058" s="9"/>
      <c r="AX1058" s="9"/>
      <c r="AY1058" s="9"/>
      <c r="AZ1058" s="9"/>
      <c r="BA1058" s="9"/>
      <c r="BB1058" s="9"/>
      <c r="BC1058" s="9"/>
      <c r="BD1058" s="9"/>
    </row>
    <row r="1059" ht="15.75" customHeight="1">
      <c r="A1059" s="9"/>
      <c r="B1059" s="9" t="s">
        <v>81</v>
      </c>
      <c r="C1059" s="9"/>
      <c r="D1059" s="9"/>
      <c r="E1059" s="9"/>
      <c r="F1059" s="9"/>
      <c r="G1059" s="9"/>
      <c r="H1059" s="9"/>
      <c r="I1059" s="9"/>
      <c r="J1059" s="9"/>
      <c r="K1059" s="9"/>
      <c r="L1059" s="9"/>
      <c r="M1059" s="9"/>
      <c r="N1059" s="9"/>
      <c r="O1059" s="9"/>
      <c r="P1059" s="9"/>
      <c r="Q1059" s="9"/>
      <c r="R1059" s="9"/>
      <c r="S1059" s="9"/>
      <c r="T1059" s="9"/>
      <c r="U1059" s="9"/>
      <c r="V1059" s="9" t="s">
        <v>187</v>
      </c>
      <c r="W1059" s="9"/>
      <c r="X1059" s="9"/>
      <c r="Y1059" s="9"/>
      <c r="Z1059" s="9"/>
      <c r="AA1059" s="9"/>
      <c r="AB1059" s="9"/>
      <c r="AC1059" s="9"/>
      <c r="AD1059" s="9"/>
      <c r="AE1059" s="9"/>
      <c r="AF1059" s="37"/>
      <c r="AG1059" s="37"/>
      <c r="AH1059" s="37"/>
      <c r="AI1059" s="9"/>
      <c r="AJ1059" s="9"/>
      <c r="AK1059" s="9"/>
      <c r="AL1059" s="9"/>
      <c r="AM1059" s="9" t="s">
        <v>98</v>
      </c>
      <c r="AN1059" s="9"/>
      <c r="AO1059" s="9"/>
      <c r="AP1059" s="9"/>
      <c r="AQ1059" s="9"/>
      <c r="AR1059" s="9"/>
      <c r="AS1059" s="9"/>
      <c r="AT1059" s="9"/>
      <c r="AU1059" s="9"/>
      <c r="AV1059" s="9"/>
      <c r="AW1059" s="9"/>
      <c r="AX1059" s="9"/>
      <c r="AY1059" s="9"/>
      <c r="AZ1059" s="9"/>
      <c r="BA1059" s="9"/>
      <c r="BB1059" s="9"/>
      <c r="BC1059" s="9"/>
      <c r="BD1059" s="9"/>
    </row>
    <row r="1060" ht="15.75" customHeight="1">
      <c r="A1060" s="9" t="s">
        <v>80</v>
      </c>
      <c r="B1060" s="9" t="s">
        <v>81</v>
      </c>
      <c r="C1060" s="9"/>
      <c r="D1060" s="9"/>
      <c r="E1060" s="9"/>
      <c r="F1060" s="9"/>
      <c r="G1060" s="9"/>
      <c r="H1060" s="9"/>
      <c r="I1060" s="9"/>
      <c r="J1060" s="9"/>
      <c r="K1060" s="9"/>
      <c r="L1060" s="9"/>
      <c r="M1060" s="9"/>
      <c r="N1060" s="9"/>
      <c r="O1060" s="9"/>
      <c r="P1060" s="9"/>
      <c r="Q1060" s="9"/>
      <c r="R1060" s="9"/>
      <c r="S1060" s="9" t="s">
        <v>9722</v>
      </c>
      <c r="T1060" s="9"/>
      <c r="U1060" s="9" t="s">
        <v>115</v>
      </c>
      <c r="V1060" s="9" t="s">
        <v>9723</v>
      </c>
      <c r="W1060" s="9" t="s">
        <v>87</v>
      </c>
      <c r="X1060" s="9" t="s">
        <v>9724</v>
      </c>
      <c r="Y1060" s="9" t="s">
        <v>9725</v>
      </c>
      <c r="Z1060" s="9" t="s">
        <v>9726</v>
      </c>
      <c r="AA1060" s="9" t="s">
        <v>9727</v>
      </c>
      <c r="AB1060" s="9" t="s">
        <v>9728</v>
      </c>
      <c r="AC1060" s="9"/>
      <c r="AD1060" s="9" t="s">
        <v>868</v>
      </c>
      <c r="AE1060" s="9" t="s">
        <v>80</v>
      </c>
      <c r="AF1060" s="9" t="s">
        <v>9729</v>
      </c>
      <c r="AG1060" s="37"/>
      <c r="AH1060" s="37"/>
      <c r="AI1060" s="9" t="s">
        <v>676</v>
      </c>
      <c r="AJ1060" s="9"/>
      <c r="AK1060" s="9"/>
      <c r="AL1060" s="9"/>
      <c r="AM1060" s="9" t="s">
        <v>98</v>
      </c>
      <c r="AN1060" s="9"/>
      <c r="AO1060" s="9"/>
      <c r="AP1060" s="9"/>
      <c r="AQ1060" s="9"/>
      <c r="AR1060" s="9"/>
      <c r="AS1060" s="9"/>
      <c r="AT1060" s="9"/>
      <c r="AU1060" s="9"/>
      <c r="AV1060" s="9"/>
      <c r="AW1060" s="9"/>
      <c r="AX1060" s="9"/>
      <c r="AY1060" s="9"/>
      <c r="AZ1060" s="9"/>
      <c r="BA1060" s="9"/>
      <c r="BB1060" s="9"/>
      <c r="BC1060" s="9"/>
      <c r="BD1060" s="9"/>
    </row>
    <row r="1061" ht="15.75" customHeight="1">
      <c r="A1061" s="9" t="s">
        <v>1601</v>
      </c>
      <c r="B1061" s="9" t="s">
        <v>81</v>
      </c>
      <c r="C1061" s="9"/>
      <c r="D1061" s="9"/>
      <c r="E1061" s="9"/>
      <c r="F1061" s="9"/>
      <c r="G1061" s="9"/>
      <c r="H1061" s="9"/>
      <c r="I1061" s="9"/>
      <c r="J1061" s="9"/>
      <c r="K1061" s="9"/>
      <c r="L1061" s="9"/>
      <c r="M1061" s="9"/>
      <c r="N1061" s="9"/>
      <c r="O1061" s="9"/>
      <c r="P1061" s="9"/>
      <c r="Q1061" s="9"/>
      <c r="R1061" s="9"/>
      <c r="S1061" s="9" t="s">
        <v>9638</v>
      </c>
      <c r="T1061" s="9"/>
      <c r="U1061" s="9" t="s">
        <v>115</v>
      </c>
      <c r="V1061" s="9" t="s">
        <v>9732</v>
      </c>
      <c r="W1061" s="9" t="s">
        <v>87</v>
      </c>
      <c r="X1061" s="9" t="s">
        <v>9641</v>
      </c>
      <c r="Y1061" s="9" t="s">
        <v>9733</v>
      </c>
      <c r="Z1061" s="9" t="s">
        <v>9643</v>
      </c>
      <c r="AA1061" s="9" t="s">
        <v>9644</v>
      </c>
      <c r="AB1061" s="9"/>
      <c r="AC1061" s="9"/>
      <c r="AD1061" s="9" t="s">
        <v>1612</v>
      </c>
      <c r="AE1061" s="9" t="s">
        <v>1601</v>
      </c>
      <c r="AF1061" s="9" t="s">
        <v>9734</v>
      </c>
      <c r="AG1061" s="37"/>
      <c r="AH1061" s="37"/>
      <c r="AI1061" s="9" t="s">
        <v>686</v>
      </c>
      <c r="AJ1061" s="9" t="s">
        <v>166</v>
      </c>
      <c r="AK1061" s="9" t="s">
        <v>541</v>
      </c>
      <c r="AL1061" s="9"/>
      <c r="AM1061" s="9" t="s">
        <v>98</v>
      </c>
      <c r="AN1061" s="9"/>
      <c r="AO1061" s="9"/>
      <c r="AP1061" s="9"/>
      <c r="AQ1061" s="9"/>
      <c r="AR1061" s="9"/>
      <c r="AS1061" s="9"/>
      <c r="AT1061" s="9"/>
      <c r="AU1061" s="9"/>
      <c r="AV1061" s="9"/>
      <c r="AW1061" s="9"/>
      <c r="AX1061" s="9"/>
      <c r="AY1061" s="9"/>
      <c r="AZ1061" s="9"/>
      <c r="BA1061" s="9"/>
      <c r="BB1061" s="9"/>
      <c r="BC1061" s="9"/>
      <c r="BD1061" s="9"/>
    </row>
    <row r="1062" ht="15.75" customHeight="1">
      <c r="A1062" s="9" t="s">
        <v>156</v>
      </c>
      <c r="B1062" s="9" t="s">
        <v>81</v>
      </c>
      <c r="C1062" s="9"/>
      <c r="D1062" s="9"/>
      <c r="E1062" s="9"/>
      <c r="F1062" s="9"/>
      <c r="G1062" s="9"/>
      <c r="H1062" s="9"/>
      <c r="I1062" s="9"/>
      <c r="J1062" s="9"/>
      <c r="K1062" s="9"/>
      <c r="L1062" s="9"/>
      <c r="M1062" s="9"/>
      <c r="N1062" s="9"/>
      <c r="O1062" s="9"/>
      <c r="P1062" s="9"/>
      <c r="Q1062" s="9"/>
      <c r="R1062" s="9"/>
      <c r="S1062" s="9" t="s">
        <v>9735</v>
      </c>
      <c r="T1062" s="9"/>
      <c r="U1062" s="9" t="s">
        <v>85</v>
      </c>
      <c r="V1062" s="9" t="s">
        <v>9736</v>
      </c>
      <c r="W1062" s="9" t="s">
        <v>87</v>
      </c>
      <c r="X1062" s="9"/>
      <c r="Y1062" s="9"/>
      <c r="Z1062" s="9"/>
      <c r="AA1062" s="9" t="s">
        <v>9737</v>
      </c>
      <c r="AB1062" s="9"/>
      <c r="AC1062" s="9"/>
      <c r="AD1062" s="9" t="s">
        <v>163</v>
      </c>
      <c r="AE1062" s="9" t="s">
        <v>156</v>
      </c>
      <c r="AF1062" s="9" t="s">
        <v>164</v>
      </c>
      <c r="AG1062" s="37"/>
      <c r="AH1062" s="37"/>
      <c r="AI1062" s="9" t="s">
        <v>661</v>
      </c>
      <c r="AJ1062" s="9"/>
      <c r="AK1062" s="9" t="s">
        <v>427</v>
      </c>
      <c r="AL1062" s="9" t="s">
        <v>559</v>
      </c>
      <c r="AM1062" s="9" t="s">
        <v>98</v>
      </c>
      <c r="AN1062" s="9"/>
      <c r="AO1062" s="9"/>
      <c r="AP1062" s="9"/>
      <c r="AQ1062" s="9"/>
      <c r="AR1062" s="9"/>
      <c r="AS1062" s="9"/>
      <c r="AT1062" s="9"/>
      <c r="AU1062" s="9"/>
      <c r="AV1062" s="9"/>
      <c r="AW1062" s="9"/>
      <c r="AX1062" s="9"/>
      <c r="AY1062" s="9"/>
      <c r="AZ1062" s="9"/>
      <c r="BA1062" s="9"/>
      <c r="BB1062" s="9"/>
      <c r="BC1062" s="9"/>
      <c r="BD1062" s="9"/>
    </row>
    <row r="1063" ht="15.75" customHeight="1">
      <c r="A1063" s="9" t="s">
        <v>478</v>
      </c>
      <c r="B1063" s="9" t="s">
        <v>81</v>
      </c>
      <c r="C1063" s="9"/>
      <c r="D1063" s="9"/>
      <c r="E1063" s="9"/>
      <c r="F1063" s="9"/>
      <c r="G1063" s="9"/>
      <c r="H1063" s="9"/>
      <c r="I1063" s="9"/>
      <c r="J1063" s="9"/>
      <c r="K1063" s="9"/>
      <c r="L1063" s="9"/>
      <c r="M1063" s="9"/>
      <c r="N1063" s="9"/>
      <c r="O1063" s="9"/>
      <c r="P1063" s="9"/>
      <c r="Q1063" s="9"/>
      <c r="R1063" s="9"/>
      <c r="S1063" s="9" t="s">
        <v>9738</v>
      </c>
      <c r="T1063" s="9"/>
      <c r="U1063" s="9" t="s">
        <v>85</v>
      </c>
      <c r="V1063" s="9" t="s">
        <v>9739</v>
      </c>
      <c r="W1063" s="9" t="s">
        <v>87</v>
      </c>
      <c r="X1063" s="9" t="s">
        <v>9741</v>
      </c>
      <c r="Y1063" s="9" t="s">
        <v>9743</v>
      </c>
      <c r="Z1063" s="9"/>
      <c r="AA1063" s="9" t="s">
        <v>9744</v>
      </c>
      <c r="AB1063" s="9"/>
      <c r="AC1063" s="9"/>
      <c r="AD1063" s="9" t="s">
        <v>482</v>
      </c>
      <c r="AE1063" s="9" t="s">
        <v>478</v>
      </c>
      <c r="AF1063" s="9" t="s">
        <v>9745</v>
      </c>
      <c r="AG1063" s="37"/>
      <c r="AH1063" s="37"/>
      <c r="AI1063" s="9" t="s">
        <v>661</v>
      </c>
      <c r="AJ1063" s="9"/>
      <c r="AK1063" s="9"/>
      <c r="AL1063" s="9"/>
      <c r="AM1063" s="9" t="s">
        <v>98</v>
      </c>
      <c r="AN1063" s="9"/>
      <c r="AO1063" s="9"/>
      <c r="AP1063" s="9"/>
      <c r="AQ1063" s="9"/>
      <c r="AR1063" s="9"/>
      <c r="AS1063" s="9"/>
      <c r="AT1063" s="9"/>
      <c r="AU1063" s="9"/>
      <c r="AV1063" s="9"/>
      <c r="AW1063" s="9"/>
      <c r="AX1063" s="9"/>
      <c r="AY1063" s="9"/>
      <c r="AZ1063" s="9"/>
      <c r="BA1063" s="9"/>
      <c r="BB1063" s="9"/>
      <c r="BC1063" s="9"/>
      <c r="BD1063" s="9"/>
    </row>
    <row r="1064" ht="15.75" customHeight="1">
      <c r="A1064" s="9" t="s">
        <v>80</v>
      </c>
      <c r="B1064" s="9" t="s">
        <v>81</v>
      </c>
      <c r="C1064" s="9"/>
      <c r="D1064" s="9"/>
      <c r="E1064" s="9"/>
      <c r="F1064" s="9"/>
      <c r="G1064" s="9"/>
      <c r="H1064" s="9"/>
      <c r="I1064" s="9"/>
      <c r="J1064" s="9"/>
      <c r="K1064" s="9"/>
      <c r="L1064" s="9"/>
      <c r="M1064" s="9"/>
      <c r="N1064" s="9"/>
      <c r="O1064" s="9"/>
      <c r="P1064" s="9"/>
      <c r="Q1064" s="9"/>
      <c r="R1064" s="9"/>
      <c r="S1064" s="9" t="s">
        <v>9746</v>
      </c>
      <c r="T1064" s="9"/>
      <c r="U1064" s="9" t="s">
        <v>85</v>
      </c>
      <c r="V1064" s="9" t="s">
        <v>9747</v>
      </c>
      <c r="W1064" s="9" t="s">
        <v>87</v>
      </c>
      <c r="X1064" s="9" t="s">
        <v>9748</v>
      </c>
      <c r="Y1064" s="9"/>
      <c r="Z1064" s="9" t="s">
        <v>9749</v>
      </c>
      <c r="AA1064" s="9" t="s">
        <v>9750</v>
      </c>
      <c r="AB1064" s="9"/>
      <c r="AC1064" s="9"/>
      <c r="AD1064" s="9" t="s">
        <v>9751</v>
      </c>
      <c r="AE1064" s="9" t="s">
        <v>80</v>
      </c>
      <c r="AF1064" s="9" t="s">
        <v>9752</v>
      </c>
      <c r="AG1064" s="37"/>
      <c r="AH1064" s="37"/>
      <c r="AI1064" s="9" t="s">
        <v>166</v>
      </c>
      <c r="AJ1064" s="9"/>
      <c r="AK1064" s="9"/>
      <c r="AL1064" s="9"/>
      <c r="AM1064" s="9" t="s">
        <v>98</v>
      </c>
      <c r="AN1064" s="9"/>
      <c r="AO1064" s="9"/>
      <c r="AP1064" s="9"/>
      <c r="AQ1064" s="9"/>
      <c r="AR1064" s="9"/>
      <c r="AS1064" s="9"/>
      <c r="AT1064" s="9"/>
      <c r="AU1064" s="9"/>
      <c r="AV1064" s="9"/>
      <c r="AW1064" s="9"/>
      <c r="AX1064" s="9"/>
      <c r="AY1064" s="9"/>
      <c r="AZ1064" s="9"/>
      <c r="BA1064" s="9"/>
      <c r="BB1064" s="9"/>
      <c r="BC1064" s="9"/>
      <c r="BD1064" s="9"/>
    </row>
    <row r="1065" ht="15.75" customHeight="1">
      <c r="A1065" s="9" t="s">
        <v>378</v>
      </c>
      <c r="B1065" s="9" t="s">
        <v>81</v>
      </c>
      <c r="C1065" s="9"/>
      <c r="D1065" s="9"/>
      <c r="E1065" s="9"/>
      <c r="F1065" s="9"/>
      <c r="G1065" s="9"/>
      <c r="H1065" s="9"/>
      <c r="I1065" s="9"/>
      <c r="J1065" s="9"/>
      <c r="K1065" s="9"/>
      <c r="L1065" s="9"/>
      <c r="M1065" s="9"/>
      <c r="N1065" s="9"/>
      <c r="O1065" s="9"/>
      <c r="P1065" s="9"/>
      <c r="Q1065" s="9"/>
      <c r="R1065" s="9"/>
      <c r="S1065" s="9" t="s">
        <v>8164</v>
      </c>
      <c r="T1065" s="9"/>
      <c r="U1065" s="9" t="s">
        <v>85</v>
      </c>
      <c r="V1065" s="9" t="s">
        <v>8165</v>
      </c>
      <c r="W1065" s="9" t="s">
        <v>87</v>
      </c>
      <c r="X1065" s="9"/>
      <c r="Y1065" s="9"/>
      <c r="Z1065" s="9"/>
      <c r="AA1065" s="9"/>
      <c r="AB1065" s="9"/>
      <c r="AC1065" s="9" t="s">
        <v>8172</v>
      </c>
      <c r="AD1065" s="9" t="s">
        <v>4410</v>
      </c>
      <c r="AE1065" s="9" t="s">
        <v>378</v>
      </c>
      <c r="AF1065" s="9" t="s">
        <v>9755</v>
      </c>
      <c r="AG1065" s="37"/>
      <c r="AH1065" s="37"/>
      <c r="AI1065" s="9" t="s">
        <v>578</v>
      </c>
      <c r="AJ1065" s="9" t="s">
        <v>578</v>
      </c>
      <c r="AK1065" s="9"/>
      <c r="AL1065" s="9"/>
      <c r="AM1065" s="9" t="s">
        <v>98</v>
      </c>
      <c r="AN1065" s="9"/>
      <c r="AO1065" s="9"/>
      <c r="AP1065" s="9"/>
      <c r="AQ1065" s="9"/>
      <c r="AR1065" s="9"/>
      <c r="AS1065" s="9"/>
      <c r="AT1065" s="9"/>
      <c r="AU1065" s="9"/>
      <c r="AV1065" s="9"/>
      <c r="AW1065" s="9"/>
      <c r="AX1065" s="9"/>
      <c r="AY1065" s="9"/>
      <c r="AZ1065" s="9"/>
      <c r="BA1065" s="9"/>
      <c r="BB1065" s="9"/>
      <c r="BC1065" s="9"/>
      <c r="BD1065" s="9"/>
    </row>
    <row r="1066" ht="15.75" customHeight="1">
      <c r="A1066" s="9" t="s">
        <v>61</v>
      </c>
      <c r="B1066" s="9" t="s">
        <v>81</v>
      </c>
      <c r="C1066" s="9"/>
      <c r="D1066" s="9"/>
      <c r="E1066" s="9"/>
      <c r="F1066" s="9"/>
      <c r="G1066" s="9"/>
      <c r="H1066" s="9"/>
      <c r="I1066" s="9"/>
      <c r="J1066" s="9"/>
      <c r="K1066" s="9"/>
      <c r="L1066" s="9"/>
      <c r="M1066" s="9"/>
      <c r="N1066" s="9"/>
      <c r="O1066" s="9"/>
      <c r="P1066" s="9"/>
      <c r="Q1066" s="9"/>
      <c r="R1066" s="9"/>
      <c r="S1066" s="9" t="s">
        <v>9756</v>
      </c>
      <c r="T1066" s="9"/>
      <c r="U1066" s="9" t="s">
        <v>85</v>
      </c>
      <c r="V1066" s="9" t="s">
        <v>9757</v>
      </c>
      <c r="W1066" s="9" t="s">
        <v>87</v>
      </c>
      <c r="X1066" s="9" t="s">
        <v>9758</v>
      </c>
      <c r="Y1066" s="9"/>
      <c r="Z1066" s="9" t="s">
        <v>9759</v>
      </c>
      <c r="AA1066" s="9" t="s">
        <v>9760</v>
      </c>
      <c r="AB1066" s="9"/>
      <c r="AC1066" s="9"/>
      <c r="AD1066" s="9" t="s">
        <v>550</v>
      </c>
      <c r="AE1066" s="9" t="s">
        <v>61</v>
      </c>
      <c r="AF1066" s="9" t="s">
        <v>9761</v>
      </c>
      <c r="AG1066" s="37"/>
      <c r="AH1066" s="37"/>
      <c r="AI1066" s="9" t="s">
        <v>477</v>
      </c>
      <c r="AJ1066" s="9" t="s">
        <v>317</v>
      </c>
      <c r="AK1066" s="9" t="s">
        <v>604</v>
      </c>
      <c r="AL1066" s="9"/>
      <c r="AM1066" s="9" t="s">
        <v>98</v>
      </c>
      <c r="AN1066" s="9"/>
      <c r="AO1066" s="9"/>
      <c r="AP1066" s="9"/>
      <c r="AQ1066" s="9"/>
      <c r="AR1066" s="9"/>
      <c r="AS1066" s="9"/>
      <c r="AT1066" s="9"/>
      <c r="AU1066" s="9"/>
      <c r="AV1066" s="9"/>
      <c r="AW1066" s="9"/>
      <c r="AX1066" s="9"/>
      <c r="AY1066" s="9"/>
      <c r="AZ1066" s="9"/>
      <c r="BA1066" s="9"/>
      <c r="BB1066" s="9"/>
      <c r="BC1066" s="9"/>
      <c r="BD1066" s="9"/>
    </row>
    <row r="1067" ht="15.75" customHeight="1">
      <c r="A1067" s="9" t="s">
        <v>61</v>
      </c>
      <c r="B1067" s="9" t="s">
        <v>81</v>
      </c>
      <c r="C1067" s="9"/>
      <c r="D1067" s="9"/>
      <c r="E1067" s="9"/>
      <c r="F1067" s="9"/>
      <c r="G1067" s="9"/>
      <c r="H1067" s="9"/>
      <c r="I1067" s="9"/>
      <c r="J1067" s="9"/>
      <c r="K1067" s="9"/>
      <c r="L1067" s="9"/>
      <c r="M1067" s="9"/>
      <c r="N1067" s="9"/>
      <c r="O1067" s="9"/>
      <c r="P1067" s="9"/>
      <c r="Q1067" s="9"/>
      <c r="R1067" s="9"/>
      <c r="S1067" s="9" t="s">
        <v>9763</v>
      </c>
      <c r="T1067" s="9"/>
      <c r="U1067" s="9" t="s">
        <v>85</v>
      </c>
      <c r="V1067" s="9" t="s">
        <v>9764</v>
      </c>
      <c r="W1067" s="9" t="s">
        <v>87</v>
      </c>
      <c r="X1067" s="9" t="s">
        <v>9765</v>
      </c>
      <c r="Y1067" s="9"/>
      <c r="Z1067" s="9" t="s">
        <v>9766</v>
      </c>
      <c r="AA1067" s="9" t="s">
        <v>9767</v>
      </c>
      <c r="AB1067" s="9"/>
      <c r="AC1067" s="9"/>
      <c r="AD1067" s="9" t="s">
        <v>550</v>
      </c>
      <c r="AE1067" s="9" t="s">
        <v>61</v>
      </c>
      <c r="AF1067" s="9" t="s">
        <v>624</v>
      </c>
      <c r="AG1067" s="37"/>
      <c r="AH1067" s="37"/>
      <c r="AI1067" s="9" t="s">
        <v>108</v>
      </c>
      <c r="AJ1067" s="9" t="s">
        <v>108</v>
      </c>
      <c r="AK1067" s="9" t="s">
        <v>251</v>
      </c>
      <c r="AL1067" s="9"/>
      <c r="AM1067" s="9" t="s">
        <v>98</v>
      </c>
      <c r="AN1067" s="9"/>
      <c r="AO1067" s="9"/>
      <c r="AP1067" s="9"/>
      <c r="AQ1067" s="9"/>
      <c r="AR1067" s="9"/>
      <c r="AS1067" s="9"/>
      <c r="AT1067" s="9"/>
      <c r="AU1067" s="9"/>
      <c r="AV1067" s="9"/>
      <c r="AW1067" s="9"/>
      <c r="AX1067" s="9"/>
      <c r="AY1067" s="9"/>
      <c r="AZ1067" s="9"/>
      <c r="BA1067" s="9"/>
      <c r="BB1067" s="9"/>
      <c r="BC1067" s="9"/>
      <c r="BD1067" s="9"/>
    </row>
    <row r="1068" ht="15.75" customHeight="1">
      <c r="A1068" s="9" t="s">
        <v>271</v>
      </c>
      <c r="B1068" s="9" t="s">
        <v>81</v>
      </c>
      <c r="C1068" s="9"/>
      <c r="D1068" s="9"/>
      <c r="E1068" s="9"/>
      <c r="F1068" s="9"/>
      <c r="G1068" s="9"/>
      <c r="H1068" s="9"/>
      <c r="I1068" s="9"/>
      <c r="J1068" s="9"/>
      <c r="K1068" s="9"/>
      <c r="L1068" s="9"/>
      <c r="M1068" s="9"/>
      <c r="N1068" s="9"/>
      <c r="O1068" s="9"/>
      <c r="P1068" s="9"/>
      <c r="Q1068" s="9"/>
      <c r="R1068" s="9"/>
      <c r="S1068" s="9" t="s">
        <v>9179</v>
      </c>
      <c r="T1068" s="9"/>
      <c r="U1068" s="9" t="s">
        <v>85</v>
      </c>
      <c r="V1068" s="9" t="s">
        <v>9180</v>
      </c>
      <c r="W1068" s="9" t="s">
        <v>87</v>
      </c>
      <c r="X1068" s="9" t="s">
        <v>9768</v>
      </c>
      <c r="Y1068" s="9" t="s">
        <v>9182</v>
      </c>
      <c r="Z1068" s="9" t="s">
        <v>9769</v>
      </c>
      <c r="AA1068" s="9" t="s">
        <v>9771</v>
      </c>
      <c r="AB1068" s="9"/>
      <c r="AC1068" s="9"/>
      <c r="AD1068" s="9" t="s">
        <v>3929</v>
      </c>
      <c r="AE1068" s="9" t="s">
        <v>271</v>
      </c>
      <c r="AF1068" s="9" t="s">
        <v>3930</v>
      </c>
      <c r="AG1068" s="37"/>
      <c r="AH1068" s="37"/>
      <c r="AI1068" s="9"/>
      <c r="AJ1068" s="9"/>
      <c r="AK1068" s="9"/>
      <c r="AL1068" s="9"/>
      <c r="AM1068" s="9" t="s">
        <v>98</v>
      </c>
      <c r="AN1068" s="9"/>
      <c r="AO1068" s="9"/>
      <c r="AP1068" s="9"/>
      <c r="AQ1068" s="9"/>
      <c r="AR1068" s="9"/>
      <c r="AS1068" s="9"/>
      <c r="AT1068" s="9"/>
      <c r="AU1068" s="9"/>
      <c r="AV1068" s="9"/>
      <c r="AW1068" s="9"/>
      <c r="AX1068" s="9"/>
      <c r="AY1068" s="9"/>
      <c r="AZ1068" s="9"/>
      <c r="BA1068" s="9"/>
      <c r="BB1068" s="9"/>
      <c r="BC1068" s="9"/>
      <c r="BD1068" s="9"/>
    </row>
    <row r="1069" ht="15.75" customHeight="1">
      <c r="A1069" s="9" t="s">
        <v>1712</v>
      </c>
      <c r="B1069" s="9" t="s">
        <v>81</v>
      </c>
      <c r="C1069" s="9"/>
      <c r="D1069" s="9"/>
      <c r="E1069" s="9" t="s">
        <v>82</v>
      </c>
      <c r="F1069" s="9"/>
      <c r="G1069" s="9"/>
      <c r="H1069" s="9"/>
      <c r="I1069" s="9"/>
      <c r="J1069" s="9"/>
      <c r="K1069" s="9"/>
      <c r="L1069" s="9"/>
      <c r="M1069" s="9"/>
      <c r="N1069" s="9"/>
      <c r="O1069" s="9"/>
      <c r="P1069" s="9"/>
      <c r="Q1069" s="9"/>
      <c r="R1069" s="9"/>
      <c r="S1069" s="9" t="s">
        <v>2295</v>
      </c>
      <c r="T1069" s="9"/>
      <c r="U1069" s="9" t="s">
        <v>85</v>
      </c>
      <c r="V1069" s="9" t="s">
        <v>9772</v>
      </c>
      <c r="W1069" s="9" t="s">
        <v>87</v>
      </c>
      <c r="X1069" s="9" t="s">
        <v>2297</v>
      </c>
      <c r="Y1069" s="9" t="s">
        <v>9773</v>
      </c>
      <c r="Z1069" s="9" t="s">
        <v>2298</v>
      </c>
      <c r="AA1069" s="9" t="s">
        <v>2299</v>
      </c>
      <c r="AB1069" s="9" t="s">
        <v>2300</v>
      </c>
      <c r="AC1069" s="9"/>
      <c r="AD1069" s="9" t="s">
        <v>2301</v>
      </c>
      <c r="AE1069" s="9" t="s">
        <v>1712</v>
      </c>
      <c r="AF1069" s="9" t="s">
        <v>9774</v>
      </c>
      <c r="AG1069" s="37"/>
      <c r="AH1069" s="37"/>
      <c r="AI1069" s="9" t="s">
        <v>661</v>
      </c>
      <c r="AJ1069" s="9" t="s">
        <v>94</v>
      </c>
      <c r="AK1069" s="9" t="s">
        <v>662</v>
      </c>
      <c r="AL1069" s="9"/>
      <c r="AM1069" s="9" t="s">
        <v>98</v>
      </c>
      <c r="AN1069" s="9"/>
      <c r="AO1069" s="9"/>
      <c r="AP1069" s="9"/>
      <c r="AQ1069" s="9"/>
      <c r="AR1069" s="9"/>
      <c r="AS1069" s="9"/>
      <c r="AT1069" s="9"/>
      <c r="AU1069" s="9"/>
      <c r="AV1069" s="9"/>
      <c r="AW1069" s="9"/>
      <c r="AX1069" s="9"/>
      <c r="AY1069" s="9"/>
      <c r="AZ1069" s="9"/>
      <c r="BA1069" s="9"/>
      <c r="BB1069" s="9"/>
      <c r="BC1069" s="9"/>
      <c r="BD1069" s="9"/>
    </row>
    <row r="1070" ht="15.75" customHeight="1">
      <c r="A1070" s="9"/>
      <c r="B1070" s="9" t="s">
        <v>81</v>
      </c>
      <c r="C1070" s="9"/>
      <c r="D1070" s="9"/>
      <c r="E1070" s="9"/>
      <c r="F1070" s="9"/>
      <c r="G1070" s="9"/>
      <c r="H1070" s="9"/>
      <c r="I1070" s="9"/>
      <c r="J1070" s="9"/>
      <c r="K1070" s="9"/>
      <c r="L1070" s="9"/>
      <c r="M1070" s="9"/>
      <c r="N1070" s="9"/>
      <c r="O1070" s="9"/>
      <c r="P1070" s="9"/>
      <c r="Q1070" s="9"/>
      <c r="R1070" s="9" t="s">
        <v>147</v>
      </c>
      <c r="S1070" s="9"/>
      <c r="T1070" s="9"/>
      <c r="U1070" s="9"/>
      <c r="V1070" s="9" t="s">
        <v>9775</v>
      </c>
      <c r="W1070" s="9"/>
      <c r="X1070" s="9"/>
      <c r="Y1070" s="9"/>
      <c r="Z1070" s="9"/>
      <c r="AA1070" s="9"/>
      <c r="AB1070" s="9"/>
      <c r="AC1070" s="9"/>
      <c r="AD1070" s="9"/>
      <c r="AE1070" s="9"/>
      <c r="AF1070" s="37"/>
      <c r="AG1070" s="37"/>
      <c r="AH1070" s="37"/>
      <c r="AI1070" s="9"/>
      <c r="AJ1070" s="9"/>
      <c r="AK1070" s="9"/>
      <c r="AL1070" s="9"/>
      <c r="AM1070" s="9" t="s">
        <v>98</v>
      </c>
      <c r="AN1070" s="9"/>
      <c r="AO1070" s="9" t="s">
        <v>2644</v>
      </c>
      <c r="AP1070" s="9"/>
      <c r="AQ1070" s="9"/>
      <c r="AR1070" s="9"/>
      <c r="AS1070" s="9"/>
      <c r="AT1070" s="9"/>
      <c r="AU1070" s="9"/>
      <c r="AV1070" s="9"/>
      <c r="AW1070" s="9"/>
      <c r="AX1070" s="9"/>
      <c r="AY1070" s="9"/>
      <c r="AZ1070" s="9"/>
      <c r="BA1070" s="9"/>
      <c r="BB1070" s="9"/>
      <c r="BC1070" s="9"/>
      <c r="BD1070" s="9"/>
    </row>
    <row r="1071" ht="15.75" customHeight="1">
      <c r="A1071" s="9" t="s">
        <v>252</v>
      </c>
      <c r="B1071" s="9" t="s">
        <v>81</v>
      </c>
      <c r="C1071" s="9"/>
      <c r="D1071" s="9"/>
      <c r="E1071" s="9"/>
      <c r="F1071" s="9"/>
      <c r="G1071" s="9"/>
      <c r="H1071" s="9"/>
      <c r="I1071" s="9"/>
      <c r="J1071" s="9"/>
      <c r="K1071" s="9"/>
      <c r="L1071" s="9"/>
      <c r="M1071" s="9"/>
      <c r="N1071" s="9"/>
      <c r="O1071" s="9"/>
      <c r="P1071" s="9"/>
      <c r="Q1071" s="9"/>
      <c r="R1071" s="9"/>
      <c r="S1071" s="9"/>
      <c r="T1071" s="9"/>
      <c r="U1071" s="9" t="s">
        <v>85</v>
      </c>
      <c r="V1071" s="9" t="s">
        <v>9776</v>
      </c>
      <c r="W1071" s="9" t="s">
        <v>9777</v>
      </c>
      <c r="X1071" s="9" t="s">
        <v>9778</v>
      </c>
      <c r="Y1071" s="9" t="s">
        <v>9779</v>
      </c>
      <c r="Z1071" s="9" t="s">
        <v>9780</v>
      </c>
      <c r="AA1071" s="9" t="s">
        <v>9781</v>
      </c>
      <c r="AB1071" s="9" t="s">
        <v>9782</v>
      </c>
      <c r="AC1071" s="9"/>
      <c r="AD1071" s="9" t="s">
        <v>2808</v>
      </c>
      <c r="AE1071" s="9" t="s">
        <v>252</v>
      </c>
      <c r="AF1071" s="9" t="s">
        <v>9783</v>
      </c>
      <c r="AG1071" s="37"/>
      <c r="AH1071" s="37"/>
      <c r="AI1071" s="9"/>
      <c r="AJ1071" s="9"/>
      <c r="AK1071" s="9"/>
      <c r="AL1071" s="9"/>
      <c r="AM1071" s="9" t="s">
        <v>2631</v>
      </c>
      <c r="AN1071" s="9"/>
      <c r="AO1071" s="9" t="s">
        <v>2633</v>
      </c>
      <c r="AP1071" s="9"/>
      <c r="AQ1071" s="9"/>
      <c r="AR1071" s="9" t="s">
        <v>6216</v>
      </c>
      <c r="AS1071" s="9" t="s">
        <v>9784</v>
      </c>
      <c r="AT1071" s="9"/>
      <c r="AU1071" s="9"/>
      <c r="AV1071" s="9"/>
      <c r="AW1071" s="9"/>
      <c r="AX1071" s="9"/>
      <c r="AY1071" s="9"/>
      <c r="AZ1071" s="9"/>
      <c r="BA1071" s="9"/>
      <c r="BB1071" s="9"/>
      <c r="BC1071" s="9"/>
      <c r="BD1071" s="9"/>
    </row>
    <row r="1072" ht="15.75" customHeight="1">
      <c r="A1072" s="9" t="s">
        <v>261</v>
      </c>
      <c r="B1072" s="9" t="s">
        <v>81</v>
      </c>
      <c r="C1072" s="9"/>
      <c r="D1072" s="9"/>
      <c r="E1072" s="9"/>
      <c r="F1072" s="9"/>
      <c r="G1072" s="9"/>
      <c r="H1072" s="9"/>
      <c r="I1072" s="9"/>
      <c r="J1072" s="9"/>
      <c r="K1072" s="9"/>
      <c r="L1072" s="9"/>
      <c r="M1072" s="9"/>
      <c r="N1072" s="9"/>
      <c r="O1072" s="9"/>
      <c r="P1072" s="9"/>
      <c r="Q1072" s="9"/>
      <c r="R1072" s="9"/>
      <c r="S1072" s="9" t="s">
        <v>9785</v>
      </c>
      <c r="T1072" s="9"/>
      <c r="U1072" s="9" t="s">
        <v>85</v>
      </c>
      <c r="V1072" s="9" t="s">
        <v>9786</v>
      </c>
      <c r="W1072" s="9" t="s">
        <v>2649</v>
      </c>
      <c r="X1072" s="9" t="s">
        <v>9787</v>
      </c>
      <c r="Y1072" s="9" t="s">
        <v>9788</v>
      </c>
      <c r="Z1072" s="9" t="s">
        <v>9789</v>
      </c>
      <c r="AA1072" s="9" t="s">
        <v>9790</v>
      </c>
      <c r="AB1072" s="9"/>
      <c r="AC1072" s="9"/>
      <c r="AD1072" s="9" t="s">
        <v>9791</v>
      </c>
      <c r="AE1072" s="9" t="s">
        <v>261</v>
      </c>
      <c r="AF1072" s="9" t="s">
        <v>9792</v>
      </c>
      <c r="AG1072" s="37"/>
      <c r="AH1072" s="37"/>
      <c r="AI1072" s="9"/>
      <c r="AJ1072" s="9"/>
      <c r="AK1072" s="9"/>
      <c r="AL1072" s="9"/>
      <c r="AM1072" s="9" t="s">
        <v>2652</v>
      </c>
      <c r="AN1072" s="9"/>
      <c r="AO1072" s="9" t="s">
        <v>2653</v>
      </c>
      <c r="AP1072" s="9"/>
      <c r="AQ1072" s="9"/>
      <c r="AR1072" s="9"/>
      <c r="AS1072" s="9"/>
      <c r="AT1072" s="9"/>
      <c r="AU1072" s="9"/>
      <c r="AV1072" s="9"/>
      <c r="AW1072" s="9"/>
      <c r="AX1072" s="9"/>
      <c r="AY1072" s="9"/>
      <c r="AZ1072" s="9"/>
      <c r="BA1072" s="9"/>
      <c r="BB1072" s="9"/>
      <c r="BC1072" s="9"/>
      <c r="BD1072" s="9"/>
    </row>
    <row r="1073" ht="15.75" customHeight="1">
      <c r="A1073" s="9" t="s">
        <v>168</v>
      </c>
      <c r="B1073" s="9" t="s">
        <v>81</v>
      </c>
      <c r="C1073" s="9"/>
      <c r="D1073" s="9"/>
      <c r="E1073" s="9"/>
      <c r="F1073" s="9"/>
      <c r="G1073" s="9"/>
      <c r="H1073" s="9"/>
      <c r="I1073" s="9"/>
      <c r="J1073" s="9"/>
      <c r="K1073" s="9"/>
      <c r="L1073" s="9"/>
      <c r="M1073" s="9"/>
      <c r="N1073" s="9"/>
      <c r="O1073" s="9"/>
      <c r="P1073" s="9"/>
      <c r="Q1073" s="9"/>
      <c r="R1073" s="9"/>
      <c r="S1073" s="9"/>
      <c r="T1073" s="9"/>
      <c r="U1073" s="9" t="s">
        <v>85</v>
      </c>
      <c r="V1073" s="9" t="s">
        <v>9793</v>
      </c>
      <c r="W1073" s="9" t="s">
        <v>9794</v>
      </c>
      <c r="X1073" s="9" t="s">
        <v>9795</v>
      </c>
      <c r="Y1073" s="9"/>
      <c r="Z1073" s="9" t="s">
        <v>9796</v>
      </c>
      <c r="AA1073" s="9" t="s">
        <v>9797</v>
      </c>
      <c r="AB1073" s="9"/>
      <c r="AC1073" s="9"/>
      <c r="AD1073" s="9" t="s">
        <v>177</v>
      </c>
      <c r="AE1073" s="9" t="s">
        <v>168</v>
      </c>
      <c r="AF1073" s="9" t="s">
        <v>9798</v>
      </c>
      <c r="AG1073" s="37"/>
      <c r="AH1073" s="37"/>
      <c r="AI1073" s="9"/>
      <c r="AJ1073" s="9"/>
      <c r="AK1073" s="9"/>
      <c r="AL1073" s="9"/>
      <c r="AM1073" s="9" t="s">
        <v>2631</v>
      </c>
      <c r="AN1073" s="9"/>
      <c r="AO1073" s="9" t="s">
        <v>2633</v>
      </c>
      <c r="AP1073" s="9"/>
      <c r="AQ1073" s="9" t="s">
        <v>2939</v>
      </c>
      <c r="AR1073" s="9" t="s">
        <v>2942</v>
      </c>
      <c r="AS1073" s="9" t="s">
        <v>3850</v>
      </c>
      <c r="AT1073" s="9"/>
      <c r="AU1073" s="9"/>
      <c r="AV1073" s="9"/>
      <c r="AW1073" s="9"/>
      <c r="AX1073" s="9"/>
      <c r="AY1073" s="9"/>
      <c r="AZ1073" s="9"/>
      <c r="BA1073" s="9"/>
      <c r="BB1073" s="9"/>
      <c r="BC1073" s="9"/>
      <c r="BD1073" s="9"/>
    </row>
    <row r="1074" ht="15.75" customHeight="1">
      <c r="A1074" s="9" t="s">
        <v>217</v>
      </c>
      <c r="B1074" s="9" t="s">
        <v>81</v>
      </c>
      <c r="C1074" s="9"/>
      <c r="D1074" s="9"/>
      <c r="E1074" s="9"/>
      <c r="F1074" s="9"/>
      <c r="G1074" s="9"/>
      <c r="H1074" s="9"/>
      <c r="I1074" s="9"/>
      <c r="J1074" s="9"/>
      <c r="K1074" s="9"/>
      <c r="L1074" s="9"/>
      <c r="M1074" s="9"/>
      <c r="N1074" s="9"/>
      <c r="O1074" s="9"/>
      <c r="P1074" s="9"/>
      <c r="Q1074" s="9"/>
      <c r="R1074" s="9"/>
      <c r="S1074" s="9" t="s">
        <v>9799</v>
      </c>
      <c r="T1074" s="9"/>
      <c r="U1074" s="9"/>
      <c r="V1074" s="9" t="s">
        <v>4081</v>
      </c>
      <c r="W1074" s="9"/>
      <c r="X1074" s="9"/>
      <c r="Y1074" s="9"/>
      <c r="Z1074" s="9"/>
      <c r="AA1074" s="9" t="s">
        <v>9801</v>
      </c>
      <c r="AB1074" s="9"/>
      <c r="AC1074" s="9"/>
      <c r="AD1074" s="9" t="s">
        <v>9802</v>
      </c>
      <c r="AE1074" s="9" t="s">
        <v>217</v>
      </c>
      <c r="AF1074" s="9" t="s">
        <v>4087</v>
      </c>
      <c r="AG1074" s="37"/>
      <c r="AH1074" s="37"/>
      <c r="AI1074" s="9"/>
      <c r="AJ1074" s="9"/>
      <c r="AK1074" s="9"/>
      <c r="AL1074" s="9"/>
      <c r="AM1074" s="9" t="s">
        <v>2652</v>
      </c>
      <c r="AN1074" s="9"/>
      <c r="AO1074" s="9" t="s">
        <v>2653</v>
      </c>
      <c r="AP1074" s="9"/>
      <c r="AQ1074" s="9"/>
      <c r="AR1074" s="9"/>
      <c r="AS1074" s="9"/>
      <c r="AT1074" s="9"/>
      <c r="AU1074" s="9"/>
      <c r="AV1074" s="9"/>
      <c r="AW1074" s="9"/>
      <c r="AX1074" s="9"/>
      <c r="AY1074" s="9"/>
      <c r="AZ1074" s="9"/>
      <c r="BA1074" s="9"/>
      <c r="BB1074" s="9"/>
      <c r="BC1074" s="9"/>
      <c r="BD1074" s="9"/>
    </row>
    <row r="1075" ht="15.75" customHeight="1">
      <c r="A1075" s="9" t="s">
        <v>80</v>
      </c>
      <c r="B1075" s="9" t="s">
        <v>81</v>
      </c>
      <c r="C1075" s="9"/>
      <c r="D1075" s="9"/>
      <c r="E1075" s="9"/>
      <c r="F1075" s="9"/>
      <c r="G1075" s="9"/>
      <c r="H1075" s="9"/>
      <c r="I1075" s="9"/>
      <c r="J1075" s="9"/>
      <c r="K1075" s="9"/>
      <c r="L1075" s="9"/>
      <c r="M1075" s="9"/>
      <c r="N1075" s="9"/>
      <c r="O1075" s="9"/>
      <c r="P1075" s="9"/>
      <c r="Q1075" s="9"/>
      <c r="R1075" s="9"/>
      <c r="S1075" s="9" t="s">
        <v>6470</v>
      </c>
      <c r="T1075" s="9"/>
      <c r="U1075" s="9" t="s">
        <v>85</v>
      </c>
      <c r="V1075" s="9" t="s">
        <v>9803</v>
      </c>
      <c r="W1075" s="9" t="s">
        <v>87</v>
      </c>
      <c r="X1075" s="9" t="s">
        <v>9804</v>
      </c>
      <c r="Y1075" s="9"/>
      <c r="Z1075" s="9" t="s">
        <v>9805</v>
      </c>
      <c r="AA1075" s="9" t="s">
        <v>9806</v>
      </c>
      <c r="AB1075" s="9"/>
      <c r="AC1075" s="9"/>
      <c r="AD1075" s="9" t="s">
        <v>451</v>
      </c>
      <c r="AE1075" s="9" t="s">
        <v>80</v>
      </c>
      <c r="AF1075" s="9" t="s">
        <v>6474</v>
      </c>
      <c r="AG1075" s="37"/>
      <c r="AH1075" s="37"/>
      <c r="AI1075" s="9"/>
      <c r="AJ1075" s="9"/>
      <c r="AK1075" s="9"/>
      <c r="AL1075" s="9"/>
      <c r="AM1075" s="9" t="s">
        <v>2652</v>
      </c>
      <c r="AN1075" s="9"/>
      <c r="AO1075" s="9" t="s">
        <v>2653</v>
      </c>
      <c r="AP1075" s="9"/>
      <c r="AQ1075" s="9"/>
      <c r="AR1075" s="9"/>
      <c r="AS1075" s="9"/>
      <c r="AT1075" s="9"/>
      <c r="AU1075" s="9"/>
      <c r="AV1075" s="9"/>
      <c r="AW1075" s="9"/>
      <c r="AX1075" s="9"/>
      <c r="AY1075" s="9"/>
      <c r="AZ1075" s="9"/>
      <c r="BA1075" s="9"/>
      <c r="BB1075" s="9"/>
      <c r="BC1075" s="9"/>
      <c r="BD1075" s="9"/>
    </row>
    <row r="1076" ht="15.75" customHeight="1">
      <c r="A1076" s="9" t="s">
        <v>280</v>
      </c>
      <c r="B1076" s="9" t="s">
        <v>81</v>
      </c>
      <c r="C1076" s="9"/>
      <c r="D1076" s="9"/>
      <c r="E1076" s="9"/>
      <c r="F1076" s="9"/>
      <c r="G1076" s="9"/>
      <c r="H1076" s="9"/>
      <c r="I1076" s="9"/>
      <c r="J1076" s="9"/>
      <c r="K1076" s="9"/>
      <c r="L1076" s="9"/>
      <c r="M1076" s="9"/>
      <c r="N1076" s="9"/>
      <c r="O1076" s="9"/>
      <c r="P1076" s="9"/>
      <c r="Q1076" s="9"/>
      <c r="R1076" s="9" t="s">
        <v>147</v>
      </c>
      <c r="S1076" s="9" t="s">
        <v>9807</v>
      </c>
      <c r="T1076" s="9"/>
      <c r="U1076" s="9" t="s">
        <v>85</v>
      </c>
      <c r="V1076" s="9" t="s">
        <v>9808</v>
      </c>
      <c r="W1076" s="9" t="s">
        <v>2649</v>
      </c>
      <c r="X1076" s="9" t="s">
        <v>9809</v>
      </c>
      <c r="Y1076" s="9" t="s">
        <v>9810</v>
      </c>
      <c r="Z1076" s="9" t="s">
        <v>9811</v>
      </c>
      <c r="AA1076" s="9" t="s">
        <v>9812</v>
      </c>
      <c r="AB1076" s="9"/>
      <c r="AC1076" s="9"/>
      <c r="AD1076" s="9" t="s">
        <v>354</v>
      </c>
      <c r="AE1076" s="9" t="s">
        <v>280</v>
      </c>
      <c r="AF1076" s="9" t="s">
        <v>395</v>
      </c>
      <c r="AG1076" s="37"/>
      <c r="AH1076" s="37"/>
      <c r="AI1076" s="9"/>
      <c r="AJ1076" s="9"/>
      <c r="AK1076" s="9"/>
      <c r="AL1076" s="9"/>
      <c r="AM1076" s="9" t="s">
        <v>98</v>
      </c>
      <c r="AN1076" s="9"/>
      <c r="AO1076" s="9"/>
      <c r="AP1076" s="9"/>
      <c r="AQ1076" s="9"/>
      <c r="AR1076" s="9"/>
      <c r="AS1076" s="9"/>
      <c r="AT1076" s="9"/>
      <c r="AU1076" s="9"/>
      <c r="AV1076" s="9"/>
      <c r="AW1076" s="9"/>
      <c r="AX1076" s="9"/>
      <c r="AY1076" s="9"/>
      <c r="AZ1076" s="9"/>
      <c r="BA1076" s="9"/>
      <c r="BB1076" s="9"/>
      <c r="BC1076" s="9"/>
      <c r="BD1076" s="9"/>
    </row>
    <row r="1077" ht="15.75" customHeight="1">
      <c r="A1077" s="9" t="s">
        <v>61</v>
      </c>
      <c r="B1077" s="9" t="s">
        <v>81</v>
      </c>
      <c r="C1077" s="9"/>
      <c r="D1077" s="9"/>
      <c r="E1077" s="9"/>
      <c r="F1077" s="9"/>
      <c r="G1077" s="9"/>
      <c r="H1077" s="9"/>
      <c r="I1077" s="9"/>
      <c r="J1077" s="9"/>
      <c r="K1077" s="9"/>
      <c r="L1077" s="9"/>
      <c r="M1077" s="9"/>
      <c r="N1077" s="9"/>
      <c r="O1077" s="9"/>
      <c r="P1077" s="9"/>
      <c r="Q1077" s="9"/>
      <c r="R1077" s="9"/>
      <c r="S1077" s="9"/>
      <c r="T1077" s="9"/>
      <c r="U1077" s="9" t="s">
        <v>85</v>
      </c>
      <c r="V1077" s="9" t="s">
        <v>187</v>
      </c>
      <c r="W1077" s="9"/>
      <c r="X1077" s="9"/>
      <c r="Y1077" s="9"/>
      <c r="Z1077" s="9"/>
      <c r="AA1077" s="9"/>
      <c r="AB1077" s="9"/>
      <c r="AC1077" s="9"/>
      <c r="AD1077" s="9"/>
      <c r="AE1077" s="9" t="s">
        <v>61</v>
      </c>
      <c r="AF1077" s="37"/>
      <c r="AG1077" s="37"/>
      <c r="AH1077" s="37"/>
      <c r="AI1077" s="9"/>
      <c r="AJ1077" s="9"/>
      <c r="AK1077" s="9"/>
      <c r="AL1077" s="9"/>
      <c r="AM1077" s="9" t="s">
        <v>98</v>
      </c>
      <c r="AN1077" s="9"/>
      <c r="AO1077" s="9"/>
      <c r="AP1077" s="9"/>
      <c r="AQ1077" s="9"/>
      <c r="AR1077" s="9"/>
      <c r="AS1077" s="9"/>
      <c r="AT1077" s="9"/>
      <c r="AU1077" s="9"/>
      <c r="AV1077" s="9"/>
      <c r="AW1077" s="9"/>
      <c r="AX1077" s="9"/>
      <c r="AY1077" s="9"/>
      <c r="AZ1077" s="9"/>
      <c r="BA1077" s="9"/>
      <c r="BB1077" s="9"/>
      <c r="BC1077" s="9"/>
      <c r="BD1077" s="9"/>
    </row>
    <row r="1078" ht="15.75" customHeight="1">
      <c r="A1078" s="9" t="s">
        <v>406</v>
      </c>
      <c r="B1078" s="9" t="s">
        <v>81</v>
      </c>
      <c r="C1078" s="9"/>
      <c r="D1078" s="9"/>
      <c r="E1078" s="9"/>
      <c r="F1078" s="9"/>
      <c r="G1078" s="9" t="s">
        <v>10</v>
      </c>
      <c r="H1078" s="9"/>
      <c r="I1078" s="9"/>
      <c r="J1078" s="9"/>
      <c r="K1078" s="9"/>
      <c r="L1078" s="9"/>
      <c r="M1078" s="9"/>
      <c r="N1078" s="9"/>
      <c r="O1078" s="9"/>
      <c r="P1078" s="9"/>
      <c r="Q1078" s="9"/>
      <c r="R1078" s="9"/>
      <c r="S1078" s="9" t="s">
        <v>4157</v>
      </c>
      <c r="T1078" s="9"/>
      <c r="U1078" s="9" t="s">
        <v>115</v>
      </c>
      <c r="V1078" s="9" t="s">
        <v>9813</v>
      </c>
      <c r="W1078" s="9" t="s">
        <v>2649</v>
      </c>
      <c r="X1078" s="9" t="s">
        <v>4160</v>
      </c>
      <c r="Y1078" s="9" t="s">
        <v>9814</v>
      </c>
      <c r="Z1078" s="9" t="s">
        <v>4162</v>
      </c>
      <c r="AA1078" s="9" t="s">
        <v>9815</v>
      </c>
      <c r="AB1078" s="9" t="s">
        <v>4164</v>
      </c>
      <c r="AC1078" s="9"/>
      <c r="AD1078" s="9" t="s">
        <v>413</v>
      </c>
      <c r="AE1078" s="9" t="s">
        <v>406</v>
      </c>
      <c r="AF1078" s="9" t="s">
        <v>2379</v>
      </c>
      <c r="AG1078" s="37"/>
      <c r="AH1078" s="37"/>
      <c r="AI1078" s="9"/>
      <c r="AJ1078" s="9"/>
      <c r="AK1078" s="9"/>
      <c r="AL1078" s="9"/>
      <c r="AM1078" s="9" t="s">
        <v>98</v>
      </c>
      <c r="AN1078" s="9"/>
      <c r="AO1078" s="9" t="s">
        <v>2644</v>
      </c>
      <c r="AP1078" s="9"/>
      <c r="AQ1078" s="9"/>
      <c r="AR1078" s="9"/>
      <c r="AS1078" s="9"/>
      <c r="AT1078" s="9"/>
      <c r="AU1078" s="9"/>
      <c r="AV1078" s="9"/>
      <c r="AW1078" s="9"/>
      <c r="AX1078" s="9"/>
      <c r="AY1078" s="9"/>
      <c r="AZ1078" s="9"/>
      <c r="BA1078" s="9"/>
      <c r="BB1078" s="9"/>
      <c r="BC1078" s="9"/>
      <c r="BD1078" s="9"/>
    </row>
    <row r="1079" ht="15.75" customHeight="1">
      <c r="A1079" s="9" t="s">
        <v>99</v>
      </c>
      <c r="B1079" s="9" t="s">
        <v>81</v>
      </c>
      <c r="C1079" s="9"/>
      <c r="D1079" s="9"/>
      <c r="E1079" s="9"/>
      <c r="F1079" s="9" t="s">
        <v>169</v>
      </c>
      <c r="G1079" s="9"/>
      <c r="H1079" s="9"/>
      <c r="I1079" s="9"/>
      <c r="J1079" s="9"/>
      <c r="K1079" s="9"/>
      <c r="L1079" s="9"/>
      <c r="M1079" s="9"/>
      <c r="N1079" s="9"/>
      <c r="O1079" s="9"/>
      <c r="P1079" s="9"/>
      <c r="Q1079" s="9"/>
      <c r="R1079" s="9"/>
      <c r="S1079" s="9" t="s">
        <v>9816</v>
      </c>
      <c r="T1079" s="9"/>
      <c r="U1079" s="9" t="s">
        <v>115</v>
      </c>
      <c r="V1079" s="9" t="s">
        <v>9817</v>
      </c>
      <c r="W1079" s="9"/>
      <c r="X1079" s="9" t="s">
        <v>9818</v>
      </c>
      <c r="Y1079" s="9" t="s">
        <v>9819</v>
      </c>
      <c r="Z1079" s="9" t="s">
        <v>9820</v>
      </c>
      <c r="AA1079" s="9" t="s">
        <v>9821</v>
      </c>
      <c r="AB1079" s="9" t="s">
        <v>9822</v>
      </c>
      <c r="AC1079" s="9"/>
      <c r="AD1079" s="9" t="s">
        <v>840</v>
      </c>
      <c r="AE1079" s="9" t="s">
        <v>99</v>
      </c>
      <c r="AF1079" s="9" t="s">
        <v>841</v>
      </c>
      <c r="AG1079" s="37"/>
      <c r="AH1079" s="37"/>
      <c r="AI1079" s="9"/>
      <c r="AJ1079" s="9"/>
      <c r="AK1079" s="9"/>
      <c r="AL1079" s="9"/>
      <c r="AM1079" s="9" t="s">
        <v>98</v>
      </c>
      <c r="AN1079" s="9"/>
      <c r="AO1079" s="9" t="s">
        <v>2644</v>
      </c>
      <c r="AP1079" s="9"/>
      <c r="AQ1079" s="9"/>
      <c r="AR1079" s="9"/>
      <c r="AS1079" s="9"/>
      <c r="AT1079" s="9"/>
      <c r="AU1079" s="9"/>
      <c r="AV1079" s="9"/>
      <c r="AW1079" s="9"/>
      <c r="AX1079" s="9"/>
      <c r="AY1079" s="9"/>
      <c r="AZ1079" s="9"/>
      <c r="BA1079" s="9"/>
      <c r="BB1079" s="9"/>
      <c r="BC1079" s="9"/>
      <c r="BD1079" s="9"/>
    </row>
    <row r="1080" ht="15.75" customHeight="1">
      <c r="A1080" s="9" t="s">
        <v>99</v>
      </c>
      <c r="B1080" s="9" t="s">
        <v>81</v>
      </c>
      <c r="C1080" s="9"/>
      <c r="D1080" s="9"/>
      <c r="E1080" s="9"/>
      <c r="F1080" s="9"/>
      <c r="G1080" s="9"/>
      <c r="H1080" s="9"/>
      <c r="I1080" s="9"/>
      <c r="J1080" s="9"/>
      <c r="K1080" s="9"/>
      <c r="L1080" s="9"/>
      <c r="M1080" s="9"/>
      <c r="N1080" s="9"/>
      <c r="O1080" s="9"/>
      <c r="P1080" s="9"/>
      <c r="Q1080" s="9"/>
      <c r="R1080" s="9"/>
      <c r="S1080" s="9" t="s">
        <v>9825</v>
      </c>
      <c r="T1080" s="9"/>
      <c r="U1080" s="9"/>
      <c r="V1080" s="9" t="s">
        <v>7724</v>
      </c>
      <c r="W1080" s="9" t="s">
        <v>560</v>
      </c>
      <c r="X1080" s="9" t="s">
        <v>9826</v>
      </c>
      <c r="Y1080" s="9" t="s">
        <v>9827</v>
      </c>
      <c r="Z1080" s="9"/>
      <c r="AA1080" s="9" t="s">
        <v>9828</v>
      </c>
      <c r="AB1080" s="9"/>
      <c r="AC1080" s="9"/>
      <c r="AD1080" s="9" t="s">
        <v>9829</v>
      </c>
      <c r="AE1080" s="9" t="s">
        <v>99</v>
      </c>
      <c r="AF1080" s="9" t="s">
        <v>9830</v>
      </c>
      <c r="AG1080" s="37"/>
      <c r="AH1080" s="37"/>
      <c r="AI1080" s="9"/>
      <c r="AJ1080" s="9"/>
      <c r="AK1080" s="9"/>
      <c r="AL1080" s="9"/>
      <c r="AM1080" s="9" t="s">
        <v>2631</v>
      </c>
      <c r="AN1080" s="9"/>
      <c r="AO1080" s="9" t="s">
        <v>2633</v>
      </c>
      <c r="AP1080" s="9"/>
      <c r="AQ1080" s="9"/>
      <c r="AR1080" s="9" t="s">
        <v>2942</v>
      </c>
      <c r="AS1080" s="9" t="s">
        <v>5435</v>
      </c>
      <c r="AT1080" s="9"/>
      <c r="AU1080" s="9"/>
      <c r="AV1080" s="9"/>
      <c r="AW1080" s="9"/>
      <c r="AX1080" s="9"/>
      <c r="AY1080" s="9"/>
      <c r="AZ1080" s="9"/>
      <c r="BA1080" s="9"/>
      <c r="BB1080" s="9"/>
      <c r="BC1080" s="9"/>
      <c r="BD1080" s="9"/>
    </row>
    <row r="1081" ht="15.75" customHeight="1">
      <c r="A1081" s="9" t="s">
        <v>337</v>
      </c>
      <c r="B1081" s="9" t="s">
        <v>81</v>
      </c>
      <c r="C1081" s="9"/>
      <c r="D1081" s="9"/>
      <c r="E1081" s="9" t="s">
        <v>82</v>
      </c>
      <c r="F1081" s="9" t="s">
        <v>169</v>
      </c>
      <c r="G1081" s="9"/>
      <c r="H1081" s="9"/>
      <c r="I1081" s="9"/>
      <c r="J1081" s="9"/>
      <c r="K1081" s="9"/>
      <c r="L1081" s="9"/>
      <c r="M1081" s="9"/>
      <c r="N1081" s="9"/>
      <c r="O1081" s="9"/>
      <c r="P1081" s="9"/>
      <c r="Q1081" s="9"/>
      <c r="R1081" s="9"/>
      <c r="S1081" s="9" t="s">
        <v>1894</v>
      </c>
      <c r="T1081" s="9"/>
      <c r="U1081" s="9" t="s">
        <v>85</v>
      </c>
      <c r="V1081" s="9" t="s">
        <v>9831</v>
      </c>
      <c r="W1081" s="9" t="s">
        <v>87</v>
      </c>
      <c r="X1081" s="9" t="s">
        <v>9832</v>
      </c>
      <c r="Y1081" s="9" t="s">
        <v>9833</v>
      </c>
      <c r="Z1081" s="9" t="s">
        <v>9834</v>
      </c>
      <c r="AA1081" s="9" t="s">
        <v>1899</v>
      </c>
      <c r="AB1081" s="9"/>
      <c r="AC1081" s="9"/>
      <c r="AD1081" s="9" t="s">
        <v>404</v>
      </c>
      <c r="AE1081" s="9" t="s">
        <v>337</v>
      </c>
      <c r="AF1081" s="9" t="s">
        <v>1903</v>
      </c>
      <c r="AG1081" s="37"/>
      <c r="AH1081" s="37"/>
      <c r="AI1081" s="9" t="s">
        <v>145</v>
      </c>
      <c r="AJ1081" s="9" t="s">
        <v>108</v>
      </c>
      <c r="AK1081" s="9" t="s">
        <v>95</v>
      </c>
      <c r="AL1081" s="9" t="s">
        <v>229</v>
      </c>
      <c r="AM1081" s="9" t="s">
        <v>98</v>
      </c>
      <c r="AN1081" s="9"/>
      <c r="AO1081" s="9"/>
      <c r="AP1081" s="9"/>
      <c r="AQ1081" s="9"/>
      <c r="AR1081" s="9"/>
      <c r="AS1081" s="9"/>
      <c r="AT1081" s="9"/>
      <c r="AU1081" s="9"/>
      <c r="AV1081" s="9"/>
      <c r="AW1081" s="9"/>
      <c r="AX1081" s="9"/>
      <c r="AY1081" s="9"/>
      <c r="AZ1081" s="9"/>
      <c r="BA1081" s="9"/>
      <c r="BB1081" s="9"/>
      <c r="BC1081" s="9"/>
      <c r="BD1081" s="9"/>
    </row>
    <row r="1082" ht="15.75" customHeight="1">
      <c r="A1082" s="9" t="s">
        <v>80</v>
      </c>
      <c r="B1082" s="9" t="s">
        <v>81</v>
      </c>
      <c r="C1082" s="9"/>
      <c r="D1082" s="9"/>
      <c r="E1082" s="9"/>
      <c r="F1082" s="9"/>
      <c r="G1082" s="9"/>
      <c r="H1082" s="9"/>
      <c r="I1082" s="9"/>
      <c r="J1082" s="9"/>
      <c r="K1082" s="9"/>
      <c r="L1082" s="9"/>
      <c r="M1082" s="9"/>
      <c r="N1082" s="9"/>
      <c r="O1082" s="9"/>
      <c r="P1082" s="9"/>
      <c r="Q1082" s="9"/>
      <c r="R1082" s="9"/>
      <c r="S1082" s="9" t="s">
        <v>436</v>
      </c>
      <c r="T1082" s="9"/>
      <c r="U1082" s="9" t="s">
        <v>85</v>
      </c>
      <c r="V1082" s="9" t="s">
        <v>9837</v>
      </c>
      <c r="W1082" s="9" t="s">
        <v>87</v>
      </c>
      <c r="X1082" s="9" t="s">
        <v>9838</v>
      </c>
      <c r="Y1082" s="9" t="s">
        <v>9839</v>
      </c>
      <c r="Z1082" s="9" t="s">
        <v>3035</v>
      </c>
      <c r="AA1082" s="9" t="s">
        <v>9840</v>
      </c>
      <c r="AB1082" s="9"/>
      <c r="AC1082" s="9"/>
      <c r="AD1082" s="9" t="s">
        <v>451</v>
      </c>
      <c r="AE1082" s="9" t="s">
        <v>80</v>
      </c>
      <c r="AF1082" s="9" t="s">
        <v>1106</v>
      </c>
      <c r="AG1082" s="37"/>
      <c r="AH1082" s="37"/>
      <c r="AI1082" s="9"/>
      <c r="AJ1082" s="9"/>
      <c r="AK1082" s="9"/>
      <c r="AL1082" s="9"/>
      <c r="AM1082" s="9" t="s">
        <v>98</v>
      </c>
      <c r="AN1082" s="9"/>
      <c r="AO1082" s="9"/>
      <c r="AP1082" s="9"/>
      <c r="AQ1082" s="9"/>
      <c r="AR1082" s="9"/>
      <c r="AS1082" s="9"/>
      <c r="AT1082" s="9"/>
      <c r="AU1082" s="9"/>
      <c r="AV1082" s="9"/>
      <c r="AW1082" s="9"/>
      <c r="AX1082" s="9"/>
      <c r="AY1082" s="9"/>
      <c r="AZ1082" s="9"/>
      <c r="BA1082" s="9"/>
      <c r="BB1082" s="9"/>
      <c r="BC1082" s="9"/>
      <c r="BD1082" s="9"/>
    </row>
    <row r="1083" ht="15.75" customHeight="1">
      <c r="A1083" s="9" t="s">
        <v>665</v>
      </c>
      <c r="B1083" s="9" t="s">
        <v>81</v>
      </c>
      <c r="C1083" s="9"/>
      <c r="D1083" s="9"/>
      <c r="E1083" s="9"/>
      <c r="F1083" s="9" t="s">
        <v>169</v>
      </c>
      <c r="G1083" s="9"/>
      <c r="H1083" s="9"/>
      <c r="I1083" s="9"/>
      <c r="J1083" s="9"/>
      <c r="K1083" s="9"/>
      <c r="L1083" s="9"/>
      <c r="M1083" s="9"/>
      <c r="N1083" s="9"/>
      <c r="O1083" s="9"/>
      <c r="P1083" s="9"/>
      <c r="Q1083" s="9"/>
      <c r="R1083" s="9"/>
      <c r="S1083" s="9" t="s">
        <v>3249</v>
      </c>
      <c r="T1083" s="9"/>
      <c r="U1083" s="9"/>
      <c r="V1083" s="9" t="s">
        <v>9841</v>
      </c>
      <c r="W1083" s="9"/>
      <c r="X1083" s="9" t="s">
        <v>9842</v>
      </c>
      <c r="Y1083" s="9"/>
      <c r="Z1083" s="9"/>
      <c r="AA1083" s="9" t="s">
        <v>9844</v>
      </c>
      <c r="AB1083" s="9"/>
      <c r="AC1083" s="9"/>
      <c r="AD1083" s="9" t="s">
        <v>674</v>
      </c>
      <c r="AE1083" s="9" t="s">
        <v>665</v>
      </c>
      <c r="AF1083" s="9" t="s">
        <v>902</v>
      </c>
      <c r="AG1083" s="37"/>
      <c r="AH1083" s="37"/>
      <c r="AI1083" s="9" t="s">
        <v>9846</v>
      </c>
      <c r="AJ1083" s="9" t="s">
        <v>9847</v>
      </c>
      <c r="AK1083" s="9"/>
      <c r="AL1083" s="9"/>
      <c r="AM1083" s="9" t="s">
        <v>98</v>
      </c>
      <c r="AN1083" s="9"/>
      <c r="AO1083" s="9" t="s">
        <v>2644</v>
      </c>
      <c r="AP1083" s="9"/>
      <c r="AQ1083" s="9"/>
      <c r="AR1083" s="9"/>
      <c r="AS1083" s="9"/>
      <c r="AT1083" s="9"/>
      <c r="AU1083" s="9"/>
      <c r="AV1083" s="9"/>
      <c r="AW1083" s="9"/>
      <c r="AX1083" s="9"/>
      <c r="AY1083" s="9"/>
      <c r="AZ1083" s="9"/>
      <c r="BA1083" s="9"/>
      <c r="BB1083" s="9"/>
      <c r="BC1083" s="9"/>
      <c r="BD1083" s="9"/>
    </row>
    <row r="1084" ht="15.75" customHeight="1">
      <c r="A1084" s="9" t="s">
        <v>512</v>
      </c>
      <c r="B1084" s="9" t="s">
        <v>81</v>
      </c>
      <c r="C1084" s="9"/>
      <c r="D1084" s="9"/>
      <c r="E1084" s="9"/>
      <c r="F1084" s="9" t="s">
        <v>169</v>
      </c>
      <c r="G1084" s="9"/>
      <c r="H1084" s="9"/>
      <c r="I1084" s="9"/>
      <c r="J1084" s="9"/>
      <c r="K1084" s="9"/>
      <c r="L1084" s="9"/>
      <c r="M1084" s="9"/>
      <c r="N1084" s="9"/>
      <c r="O1084" s="9"/>
      <c r="P1084" s="9"/>
      <c r="Q1084" s="9"/>
      <c r="R1084" s="9"/>
      <c r="S1084" s="9" t="s">
        <v>9848</v>
      </c>
      <c r="T1084" s="9"/>
      <c r="U1084" s="9" t="s">
        <v>115</v>
      </c>
      <c r="V1084" s="9" t="s">
        <v>9849</v>
      </c>
      <c r="W1084" s="9" t="s">
        <v>2649</v>
      </c>
      <c r="X1084" s="9" t="s">
        <v>9850</v>
      </c>
      <c r="Y1084" s="9" t="s">
        <v>9851</v>
      </c>
      <c r="Z1084" s="9" t="s">
        <v>9852</v>
      </c>
      <c r="AA1084" s="9" t="s">
        <v>9853</v>
      </c>
      <c r="AB1084" s="9" t="s">
        <v>9854</v>
      </c>
      <c r="AC1084" s="9"/>
      <c r="AD1084" s="9" t="s">
        <v>1868</v>
      </c>
      <c r="AE1084" s="9" t="s">
        <v>512</v>
      </c>
      <c r="AF1084" s="9" t="s">
        <v>9855</v>
      </c>
      <c r="AG1084" s="37"/>
      <c r="AH1084" s="37"/>
      <c r="AI1084" s="9"/>
      <c r="AJ1084" s="9"/>
      <c r="AK1084" s="9"/>
      <c r="AL1084" s="9"/>
      <c r="AM1084" s="9" t="s">
        <v>98</v>
      </c>
      <c r="AN1084" s="9"/>
      <c r="AO1084" s="9" t="s">
        <v>2644</v>
      </c>
      <c r="AP1084" s="9"/>
      <c r="AQ1084" s="9"/>
      <c r="AR1084" s="9"/>
      <c r="AS1084" s="9"/>
      <c r="AT1084" s="9"/>
      <c r="AU1084" s="9"/>
      <c r="AV1084" s="9"/>
      <c r="AW1084" s="9"/>
      <c r="AX1084" s="9"/>
      <c r="AY1084" s="9"/>
      <c r="AZ1084" s="9"/>
      <c r="BA1084" s="9"/>
      <c r="BB1084" s="9"/>
      <c r="BC1084" s="9"/>
      <c r="BD1084" s="9"/>
    </row>
    <row r="1085" ht="15.75" customHeight="1">
      <c r="A1085" s="9" t="s">
        <v>337</v>
      </c>
      <c r="B1085" s="9" t="s">
        <v>81</v>
      </c>
      <c r="C1085" s="9"/>
      <c r="D1085" s="9" t="s">
        <v>207</v>
      </c>
      <c r="E1085" s="9"/>
      <c r="F1085" s="9"/>
      <c r="G1085" s="9"/>
      <c r="H1085" s="9"/>
      <c r="I1085" s="9"/>
      <c r="J1085" s="9"/>
      <c r="K1085" s="9"/>
      <c r="L1085" s="9"/>
      <c r="M1085" s="9"/>
      <c r="N1085" s="9"/>
      <c r="O1085" s="9"/>
      <c r="P1085" s="9"/>
      <c r="Q1085" s="9"/>
      <c r="R1085" s="9"/>
      <c r="S1085" s="9" t="s">
        <v>9857</v>
      </c>
      <c r="T1085" s="9"/>
      <c r="U1085" s="9" t="s">
        <v>85</v>
      </c>
      <c r="V1085" s="9" t="s">
        <v>9858</v>
      </c>
      <c r="W1085" s="9" t="s">
        <v>87</v>
      </c>
      <c r="X1085" s="9" t="s">
        <v>9859</v>
      </c>
      <c r="Y1085" s="9" t="s">
        <v>9860</v>
      </c>
      <c r="Z1085" s="9" t="s">
        <v>9861</v>
      </c>
      <c r="AA1085" s="9" t="s">
        <v>9862</v>
      </c>
      <c r="AB1085" s="9" t="s">
        <v>9863</v>
      </c>
      <c r="AC1085" s="9"/>
      <c r="AD1085" s="9" t="s">
        <v>3096</v>
      </c>
      <c r="AE1085" s="9" t="s">
        <v>337</v>
      </c>
      <c r="AF1085" s="9" t="s">
        <v>4965</v>
      </c>
      <c r="AG1085" s="37"/>
      <c r="AH1085" s="37"/>
      <c r="AI1085" s="9"/>
      <c r="AJ1085" s="9"/>
      <c r="AK1085" s="9"/>
      <c r="AL1085" s="9"/>
      <c r="AM1085" s="9" t="s">
        <v>98</v>
      </c>
      <c r="AN1085" s="9"/>
      <c r="AO1085" s="9" t="s">
        <v>2644</v>
      </c>
      <c r="AP1085" s="9"/>
      <c r="AQ1085" s="9"/>
      <c r="AR1085" s="9"/>
      <c r="AS1085" s="9"/>
      <c r="AT1085" s="9"/>
      <c r="AU1085" s="9"/>
      <c r="AV1085" s="9"/>
      <c r="AW1085" s="9"/>
      <c r="AX1085" s="9"/>
      <c r="AY1085" s="9"/>
      <c r="AZ1085" s="9"/>
      <c r="BA1085" s="9"/>
      <c r="BB1085" s="9"/>
      <c r="BC1085" s="9"/>
      <c r="BD1085" s="9"/>
    </row>
    <row r="1086" ht="15.75" customHeight="1">
      <c r="A1086" s="9" t="s">
        <v>406</v>
      </c>
      <c r="B1086" s="9" t="s">
        <v>81</v>
      </c>
      <c r="C1086" s="9"/>
      <c r="D1086" s="9"/>
      <c r="E1086" s="9" t="s">
        <v>82</v>
      </c>
      <c r="F1086" s="9"/>
      <c r="G1086" s="9" t="s">
        <v>10</v>
      </c>
      <c r="H1086" s="9"/>
      <c r="I1086" s="9"/>
      <c r="J1086" s="9"/>
      <c r="K1086" s="9"/>
      <c r="L1086" s="9"/>
      <c r="M1086" s="9"/>
      <c r="N1086" s="9"/>
      <c r="O1086" s="9"/>
      <c r="P1086" s="9"/>
      <c r="Q1086" s="9"/>
      <c r="R1086" s="9"/>
      <c r="S1086" s="9" t="s">
        <v>4157</v>
      </c>
      <c r="T1086" s="9"/>
      <c r="U1086" s="9" t="s">
        <v>85</v>
      </c>
      <c r="V1086" s="9" t="s">
        <v>9865</v>
      </c>
      <c r="W1086" s="9" t="s">
        <v>87</v>
      </c>
      <c r="X1086" s="9" t="s">
        <v>9866</v>
      </c>
      <c r="Y1086" s="9" t="s">
        <v>9867</v>
      </c>
      <c r="Z1086" s="9" t="s">
        <v>9868</v>
      </c>
      <c r="AA1086" s="9" t="s">
        <v>9869</v>
      </c>
      <c r="AB1086" s="9" t="s">
        <v>9870</v>
      </c>
      <c r="AC1086" s="9"/>
      <c r="AD1086" s="9" t="s">
        <v>413</v>
      </c>
      <c r="AE1086" s="9" t="s">
        <v>406</v>
      </c>
      <c r="AF1086" s="9" t="s">
        <v>2379</v>
      </c>
      <c r="AG1086" s="37"/>
      <c r="AH1086" s="37"/>
      <c r="AI1086" s="9"/>
      <c r="AJ1086" s="9"/>
      <c r="AK1086" s="9"/>
      <c r="AL1086" s="9"/>
      <c r="AM1086" s="9" t="s">
        <v>98</v>
      </c>
      <c r="AN1086" s="9"/>
      <c r="AO1086" s="9" t="s">
        <v>2644</v>
      </c>
      <c r="AP1086" s="9"/>
      <c r="AQ1086" s="9"/>
      <c r="AR1086" s="9"/>
      <c r="AS1086" s="9"/>
      <c r="AT1086" s="9"/>
      <c r="AU1086" s="9"/>
      <c r="AV1086" s="9"/>
      <c r="AW1086" s="9"/>
      <c r="AX1086" s="9"/>
      <c r="AY1086" s="9"/>
      <c r="AZ1086" s="9"/>
      <c r="BA1086" s="9"/>
      <c r="BB1086" s="9"/>
      <c r="BC1086" s="9"/>
      <c r="BD1086" s="9"/>
    </row>
    <row r="1087" ht="15.75" customHeight="1">
      <c r="A1087" s="9" t="s">
        <v>252</v>
      </c>
      <c r="B1087" s="9" t="s">
        <v>81</v>
      </c>
      <c r="C1087" s="9"/>
      <c r="D1087" s="9"/>
      <c r="E1087" s="9"/>
      <c r="F1087" s="9"/>
      <c r="G1087" s="9"/>
      <c r="H1087" s="9"/>
      <c r="I1087" s="9"/>
      <c r="J1087" s="9"/>
      <c r="K1087" s="9"/>
      <c r="L1087" s="9"/>
      <c r="M1087" s="9"/>
      <c r="N1087" s="9"/>
      <c r="O1087" s="9"/>
      <c r="P1087" s="9"/>
      <c r="Q1087" s="9"/>
      <c r="R1087" s="9"/>
      <c r="S1087" s="9" t="s">
        <v>9872</v>
      </c>
      <c r="T1087" s="9"/>
      <c r="U1087" s="9" t="s">
        <v>85</v>
      </c>
      <c r="V1087" s="9" t="s">
        <v>9873</v>
      </c>
      <c r="W1087" s="9" t="s">
        <v>2649</v>
      </c>
      <c r="X1087" s="9" t="s">
        <v>9874</v>
      </c>
      <c r="Y1087" s="9"/>
      <c r="Z1087" s="9"/>
      <c r="AA1087" s="9" t="s">
        <v>9875</v>
      </c>
      <c r="AB1087" s="9"/>
      <c r="AC1087" s="9"/>
      <c r="AD1087" s="9" t="s">
        <v>259</v>
      </c>
      <c r="AE1087" s="9" t="s">
        <v>252</v>
      </c>
      <c r="AF1087" s="9" t="s">
        <v>4917</v>
      </c>
      <c r="AG1087" s="37"/>
      <c r="AH1087" s="37"/>
      <c r="AI1087" s="9"/>
      <c r="AJ1087" s="9"/>
      <c r="AK1087" s="9"/>
      <c r="AL1087" s="9"/>
      <c r="AM1087" s="9" t="s">
        <v>2652</v>
      </c>
      <c r="AN1087" s="9"/>
      <c r="AO1087" s="9" t="s">
        <v>2653</v>
      </c>
      <c r="AP1087" s="9"/>
      <c r="AQ1087" s="9"/>
      <c r="AR1087" s="9"/>
      <c r="AS1087" s="9"/>
      <c r="AT1087" s="9"/>
      <c r="AU1087" s="9"/>
      <c r="AV1087" s="9"/>
      <c r="AW1087" s="9"/>
      <c r="AX1087" s="9"/>
      <c r="AY1087" s="9"/>
      <c r="AZ1087" s="9"/>
      <c r="BA1087" s="9"/>
      <c r="BB1087" s="9"/>
      <c r="BC1087" s="9"/>
      <c r="BD1087" s="9"/>
    </row>
    <row r="1088" ht="15.75" customHeight="1">
      <c r="A1088" s="9" t="s">
        <v>337</v>
      </c>
      <c r="B1088" s="9" t="s">
        <v>81</v>
      </c>
      <c r="C1088" s="9"/>
      <c r="D1088" s="9" t="s">
        <v>207</v>
      </c>
      <c r="E1088" s="9"/>
      <c r="F1088" s="9"/>
      <c r="G1088" s="9"/>
      <c r="H1088" s="9"/>
      <c r="I1088" s="9"/>
      <c r="J1088" s="9"/>
      <c r="K1088" s="9"/>
      <c r="L1088" s="9"/>
      <c r="M1088" s="9"/>
      <c r="N1088" s="9"/>
      <c r="O1088" s="9"/>
      <c r="P1088" s="9"/>
      <c r="Q1088" s="9"/>
      <c r="R1088" s="9"/>
      <c r="S1088" s="9" t="s">
        <v>9876</v>
      </c>
      <c r="T1088" s="9"/>
      <c r="U1088" s="9" t="s">
        <v>85</v>
      </c>
      <c r="V1088" s="9" t="s">
        <v>9877</v>
      </c>
      <c r="W1088" s="9" t="s">
        <v>87</v>
      </c>
      <c r="X1088" s="9" t="s">
        <v>9879</v>
      </c>
      <c r="Y1088" s="9" t="s">
        <v>9881</v>
      </c>
      <c r="Z1088" s="9" t="s">
        <v>9882</v>
      </c>
      <c r="AA1088" s="9" t="s">
        <v>9883</v>
      </c>
      <c r="AB1088" s="9" t="s">
        <v>9884</v>
      </c>
      <c r="AC1088" s="9"/>
      <c r="AD1088" s="9" t="s">
        <v>9885</v>
      </c>
      <c r="AE1088" s="9" t="s">
        <v>337</v>
      </c>
      <c r="AF1088" s="9" t="s">
        <v>9886</v>
      </c>
      <c r="AG1088" s="37"/>
      <c r="AH1088" s="37"/>
      <c r="AI1088" s="9" t="s">
        <v>124</v>
      </c>
      <c r="AJ1088" s="9"/>
      <c r="AK1088" s="9"/>
      <c r="AL1088" s="9"/>
      <c r="AM1088" s="9" t="s">
        <v>98</v>
      </c>
      <c r="AN1088" s="9"/>
      <c r="AO1088" s="9" t="s">
        <v>2644</v>
      </c>
      <c r="AP1088" s="9"/>
      <c r="AQ1088" s="9"/>
      <c r="AR1088" s="9"/>
      <c r="AS1088" s="9"/>
      <c r="AT1088" s="9"/>
      <c r="AU1088" s="9"/>
      <c r="AV1088" s="9"/>
      <c r="AW1088" s="9"/>
      <c r="AX1088" s="9"/>
      <c r="AY1088" s="9"/>
      <c r="AZ1088" s="9"/>
      <c r="BA1088" s="9"/>
      <c r="BB1088" s="9"/>
      <c r="BC1088" s="9"/>
      <c r="BD1088" s="9"/>
    </row>
    <row r="1089" ht="15.75" customHeight="1">
      <c r="A1089" s="9"/>
      <c r="B1089" s="9" t="s">
        <v>81</v>
      </c>
      <c r="C1089" s="9"/>
      <c r="D1089" s="9"/>
      <c r="E1089" s="9"/>
      <c r="F1089" s="9"/>
      <c r="G1089" s="9"/>
      <c r="H1089" s="9"/>
      <c r="I1089" s="9"/>
      <c r="J1089" s="9"/>
      <c r="K1089" s="9"/>
      <c r="L1089" s="9"/>
      <c r="M1089" s="9"/>
      <c r="N1089" s="9"/>
      <c r="O1089" s="9"/>
      <c r="P1089" s="9"/>
      <c r="Q1089" s="9"/>
      <c r="R1089" s="9"/>
      <c r="S1089" s="9"/>
      <c r="T1089" s="9"/>
      <c r="U1089" s="9"/>
      <c r="V1089" s="9" t="s">
        <v>4331</v>
      </c>
      <c r="W1089" s="9"/>
      <c r="X1089" s="9"/>
      <c r="Y1089" s="9"/>
      <c r="Z1089" s="9"/>
      <c r="AA1089" s="9"/>
      <c r="AB1089" s="9"/>
      <c r="AC1089" s="9"/>
      <c r="AD1089" s="9"/>
      <c r="AE1089" s="9"/>
      <c r="AF1089" s="37"/>
      <c r="AG1089" s="37"/>
      <c r="AH1089" s="37"/>
      <c r="AI1089" s="9"/>
      <c r="AJ1089" s="9"/>
      <c r="AK1089" s="9"/>
      <c r="AL1089" s="9"/>
      <c r="AM1089" s="9" t="s">
        <v>2631</v>
      </c>
      <c r="AN1089" s="9"/>
      <c r="AO1089" s="9" t="s">
        <v>2633</v>
      </c>
      <c r="AP1089" s="9"/>
      <c r="AQ1089" s="9"/>
      <c r="AR1089" s="9" t="s">
        <v>2942</v>
      </c>
      <c r="AS1089" s="9" t="s">
        <v>4341</v>
      </c>
      <c r="AT1089" s="9"/>
      <c r="AU1089" s="9"/>
      <c r="AV1089" s="9"/>
      <c r="AW1089" s="9"/>
      <c r="AX1089" s="9"/>
      <c r="AY1089" s="9"/>
      <c r="AZ1089" s="9"/>
      <c r="BA1089" s="9"/>
      <c r="BB1089" s="9"/>
      <c r="BC1089" s="9"/>
      <c r="BD1089" s="9"/>
    </row>
    <row r="1090" ht="15.75" customHeight="1">
      <c r="A1090" s="9" t="s">
        <v>1008</v>
      </c>
      <c r="B1090" s="9" t="s">
        <v>81</v>
      </c>
      <c r="C1090" s="9"/>
      <c r="D1090" s="9"/>
      <c r="E1090" s="9"/>
      <c r="F1090" s="9" t="s">
        <v>169</v>
      </c>
      <c r="G1090" s="9"/>
      <c r="H1090" s="9"/>
      <c r="I1090" s="9"/>
      <c r="J1090" s="9"/>
      <c r="K1090" s="9"/>
      <c r="L1090" s="9"/>
      <c r="M1090" s="9"/>
      <c r="N1090" s="9"/>
      <c r="O1090" s="9"/>
      <c r="P1090" s="9"/>
      <c r="Q1090" s="9"/>
      <c r="R1090" s="9"/>
      <c r="S1090" s="9" t="s">
        <v>9888</v>
      </c>
      <c r="T1090" s="9"/>
      <c r="U1090" s="9"/>
      <c r="V1090" s="9" t="s">
        <v>9889</v>
      </c>
      <c r="W1090" s="9"/>
      <c r="X1090" s="9" t="s">
        <v>9890</v>
      </c>
      <c r="Y1090" s="9"/>
      <c r="Z1090" s="9" t="s">
        <v>9891</v>
      </c>
      <c r="AA1090" s="9" t="s">
        <v>9892</v>
      </c>
      <c r="AB1090" s="9"/>
      <c r="AC1090" s="9" t="s">
        <v>9893</v>
      </c>
      <c r="AD1090" s="9" t="s">
        <v>325</v>
      </c>
      <c r="AE1090" s="9" t="s">
        <v>1008</v>
      </c>
      <c r="AF1090" s="9" t="s">
        <v>9300</v>
      </c>
      <c r="AG1090" s="37"/>
      <c r="AH1090" s="37"/>
      <c r="AI1090" s="9"/>
      <c r="AJ1090" s="9"/>
      <c r="AK1090" s="9"/>
      <c r="AL1090" s="9"/>
      <c r="AM1090" s="9" t="s">
        <v>98</v>
      </c>
      <c r="AN1090" s="9"/>
      <c r="AO1090" s="9" t="s">
        <v>2644</v>
      </c>
      <c r="AP1090" s="9"/>
      <c r="AQ1090" s="9"/>
      <c r="AR1090" s="9"/>
      <c r="AS1090" s="9"/>
      <c r="AT1090" s="9"/>
      <c r="AU1090" s="9"/>
      <c r="AV1090" s="9"/>
      <c r="AW1090" s="9"/>
      <c r="AX1090" s="9"/>
      <c r="AY1090" s="9"/>
      <c r="AZ1090" s="9"/>
      <c r="BA1090" s="9"/>
      <c r="BB1090" s="9"/>
      <c r="BC1090" s="9"/>
      <c r="BD1090" s="9"/>
    </row>
    <row r="1091" ht="15.75" customHeight="1">
      <c r="A1091" s="9" t="s">
        <v>560</v>
      </c>
      <c r="B1091" s="9" t="s">
        <v>81</v>
      </c>
      <c r="C1091" s="9"/>
      <c r="D1091" s="9"/>
      <c r="E1091" s="9" t="s">
        <v>82</v>
      </c>
      <c r="F1091" s="9"/>
      <c r="G1091" s="9"/>
      <c r="H1091" s="9"/>
      <c r="I1091" s="9"/>
      <c r="J1091" s="9"/>
      <c r="K1091" s="9"/>
      <c r="L1091" s="9"/>
      <c r="M1091" s="9"/>
      <c r="N1091" s="9"/>
      <c r="O1091" s="9"/>
      <c r="P1091" s="9"/>
      <c r="Q1091" s="9"/>
      <c r="R1091" s="9" t="s">
        <v>147</v>
      </c>
      <c r="S1091" s="9" t="s">
        <v>8062</v>
      </c>
      <c r="T1091" s="9"/>
      <c r="U1091" s="9" t="s">
        <v>85</v>
      </c>
      <c r="V1091" s="9" t="s">
        <v>9894</v>
      </c>
      <c r="W1091" s="9" t="s">
        <v>8824</v>
      </c>
      <c r="X1091" s="9" t="s">
        <v>8064</v>
      </c>
      <c r="Y1091" s="9" t="s">
        <v>9896</v>
      </c>
      <c r="Z1091" s="9" t="s">
        <v>8066</v>
      </c>
      <c r="AA1091" s="9" t="s">
        <v>9898</v>
      </c>
      <c r="AB1091" s="9"/>
      <c r="AC1091" s="9"/>
      <c r="AD1091" s="9" t="s">
        <v>4807</v>
      </c>
      <c r="AE1091" s="9" t="s">
        <v>560</v>
      </c>
      <c r="AF1091" s="9" t="s">
        <v>8067</v>
      </c>
      <c r="AG1091" s="37"/>
      <c r="AH1091" s="37"/>
      <c r="AI1091" s="9"/>
      <c r="AJ1091" s="9"/>
      <c r="AK1091" s="9"/>
      <c r="AL1091" s="9"/>
      <c r="AM1091" s="9" t="s">
        <v>98</v>
      </c>
      <c r="AN1091" s="9"/>
      <c r="AO1091" s="9"/>
      <c r="AP1091" s="9"/>
      <c r="AQ1091" s="9"/>
      <c r="AR1091" s="9"/>
      <c r="AS1091" s="9"/>
      <c r="AT1091" s="9"/>
      <c r="AU1091" s="9"/>
      <c r="AV1091" s="9"/>
      <c r="AW1091" s="9"/>
      <c r="AX1091" s="9"/>
      <c r="AY1091" s="9"/>
      <c r="AZ1091" s="9"/>
      <c r="BA1091" s="9"/>
      <c r="BB1091" s="9"/>
      <c r="BC1091" s="9"/>
      <c r="BD1091" s="9"/>
    </row>
    <row r="1092" ht="15.75" customHeight="1">
      <c r="A1092" s="9" t="s">
        <v>560</v>
      </c>
      <c r="B1092" s="9" t="s">
        <v>81</v>
      </c>
      <c r="C1092" s="9"/>
      <c r="D1092" s="9"/>
      <c r="E1092" s="9" t="s">
        <v>82</v>
      </c>
      <c r="F1092" s="9"/>
      <c r="G1092" s="9"/>
      <c r="H1092" s="9"/>
      <c r="I1092" s="9"/>
      <c r="J1092" s="9"/>
      <c r="K1092" s="9"/>
      <c r="L1092" s="9"/>
      <c r="M1092" s="9"/>
      <c r="N1092" s="9"/>
      <c r="O1092" s="9"/>
      <c r="P1092" s="9"/>
      <c r="Q1092" s="9"/>
      <c r="R1092" s="9"/>
      <c r="S1092" s="9" t="s">
        <v>9899</v>
      </c>
      <c r="T1092" s="9"/>
      <c r="U1092" s="9" t="s">
        <v>85</v>
      </c>
      <c r="V1092" s="9" t="s">
        <v>9034</v>
      </c>
      <c r="W1092" s="9" t="s">
        <v>2649</v>
      </c>
      <c r="X1092" s="9" t="s">
        <v>8064</v>
      </c>
      <c r="Y1092" s="9" t="s">
        <v>9900</v>
      </c>
      <c r="Z1092" s="9" t="s">
        <v>8066</v>
      </c>
      <c r="AA1092" s="9" t="s">
        <v>9901</v>
      </c>
      <c r="AB1092" s="9"/>
      <c r="AC1092" s="9"/>
      <c r="AD1092" s="9" t="s">
        <v>4807</v>
      </c>
      <c r="AE1092" s="9" t="s">
        <v>560</v>
      </c>
      <c r="AF1092" s="9" t="s">
        <v>4816</v>
      </c>
      <c r="AG1092" s="37"/>
      <c r="AH1092" s="37"/>
      <c r="AI1092" s="9" t="s">
        <v>539</v>
      </c>
      <c r="AJ1092" s="9" t="s">
        <v>8068</v>
      </c>
      <c r="AK1092" s="9" t="s">
        <v>2378</v>
      </c>
      <c r="AL1092" s="9" t="s">
        <v>880</v>
      </c>
      <c r="AM1092" s="9" t="s">
        <v>98</v>
      </c>
      <c r="AN1092" s="9"/>
      <c r="AO1092" s="9"/>
      <c r="AP1092" s="9"/>
      <c r="AQ1092" s="9"/>
      <c r="AR1092" s="9"/>
      <c r="AS1092" s="9"/>
      <c r="AT1092" s="9"/>
      <c r="AU1092" s="9"/>
      <c r="AV1092" s="9"/>
      <c r="AW1092" s="9"/>
      <c r="AX1092" s="9"/>
      <c r="AY1092" s="9"/>
      <c r="AZ1092" s="9"/>
      <c r="BA1092" s="9"/>
      <c r="BB1092" s="9"/>
      <c r="BC1092" s="9"/>
      <c r="BD1092" s="9"/>
    </row>
    <row r="1093" ht="15.75" customHeight="1">
      <c r="A1093" s="9" t="s">
        <v>3992</v>
      </c>
      <c r="B1093" s="9" t="s">
        <v>81</v>
      </c>
      <c r="C1093" s="9"/>
      <c r="D1093" s="9"/>
      <c r="E1093" s="9"/>
      <c r="F1093" s="9"/>
      <c r="G1093" s="9"/>
      <c r="H1093" s="9"/>
      <c r="I1093" s="9"/>
      <c r="J1093" s="9"/>
      <c r="K1093" s="9"/>
      <c r="L1093" s="9"/>
      <c r="M1093" s="9"/>
      <c r="N1093" s="9"/>
      <c r="O1093" s="9"/>
      <c r="P1093" s="9"/>
      <c r="Q1093" s="9"/>
      <c r="R1093" s="9"/>
      <c r="S1093" s="9" t="s">
        <v>9088</v>
      </c>
      <c r="T1093" s="9"/>
      <c r="U1093" s="9" t="s">
        <v>85</v>
      </c>
      <c r="V1093" s="9" t="s">
        <v>4453</v>
      </c>
      <c r="W1093" s="9" t="s">
        <v>87</v>
      </c>
      <c r="X1093" s="9" t="s">
        <v>9090</v>
      </c>
      <c r="Y1093" s="9" t="s">
        <v>4455</v>
      </c>
      <c r="Z1093" s="9" t="s">
        <v>9092</v>
      </c>
      <c r="AA1093" s="9" t="s">
        <v>9093</v>
      </c>
      <c r="AB1093" s="9"/>
      <c r="AC1093" s="9"/>
      <c r="AD1093" s="9" t="s">
        <v>4461</v>
      </c>
      <c r="AE1093" s="9" t="s">
        <v>3992</v>
      </c>
      <c r="AF1093" s="9" t="s">
        <v>4462</v>
      </c>
      <c r="AG1093" s="37"/>
      <c r="AH1093" s="37"/>
      <c r="AI1093" s="9"/>
      <c r="AJ1093" s="9"/>
      <c r="AK1093" s="9"/>
      <c r="AL1093" s="9"/>
      <c r="AM1093" s="9" t="s">
        <v>98</v>
      </c>
      <c r="AN1093" s="9"/>
      <c r="AO1093" s="9"/>
      <c r="AP1093" s="9"/>
      <c r="AQ1093" s="9"/>
      <c r="AR1093" s="9"/>
      <c r="AS1093" s="9"/>
      <c r="AT1093" s="9"/>
      <c r="AU1093" s="9"/>
      <c r="AV1093" s="9"/>
      <c r="AW1093" s="9"/>
      <c r="AX1093" s="9"/>
      <c r="AY1093" s="9"/>
      <c r="AZ1093" s="9"/>
      <c r="BA1093" s="9"/>
      <c r="BB1093" s="9"/>
      <c r="BC1093" s="9"/>
      <c r="BD1093" s="9"/>
    </row>
    <row r="1094" ht="15.75" customHeight="1">
      <c r="A1094" s="9" t="s">
        <v>1601</v>
      </c>
      <c r="B1094" s="9" t="s">
        <v>81</v>
      </c>
      <c r="C1094" s="9"/>
      <c r="D1094" s="9"/>
      <c r="E1094" s="9" t="s">
        <v>82</v>
      </c>
      <c r="F1094" s="9"/>
      <c r="G1094" s="9"/>
      <c r="H1094" s="9"/>
      <c r="I1094" s="9"/>
      <c r="J1094" s="9"/>
      <c r="K1094" s="9"/>
      <c r="L1094" s="9"/>
      <c r="M1094" s="9"/>
      <c r="N1094" s="9"/>
      <c r="O1094" s="9"/>
      <c r="P1094" s="9"/>
      <c r="Q1094" s="9"/>
      <c r="R1094" s="9"/>
      <c r="S1094" s="9" t="s">
        <v>9905</v>
      </c>
      <c r="T1094" s="9"/>
      <c r="U1094" s="9" t="s">
        <v>85</v>
      </c>
      <c r="V1094" s="9" t="s">
        <v>9907</v>
      </c>
      <c r="W1094" s="9" t="s">
        <v>87</v>
      </c>
      <c r="X1094" s="9" t="s">
        <v>9908</v>
      </c>
      <c r="Y1094" s="9" t="s">
        <v>9035</v>
      </c>
      <c r="Z1094" s="9" t="s">
        <v>9909</v>
      </c>
      <c r="AA1094" s="9" t="s">
        <v>9910</v>
      </c>
      <c r="AB1094" s="9"/>
      <c r="AC1094" s="9"/>
      <c r="AD1094" s="9" t="s">
        <v>1612</v>
      </c>
      <c r="AE1094" s="9" t="s">
        <v>1601</v>
      </c>
      <c r="AF1094" s="9" t="s">
        <v>9911</v>
      </c>
      <c r="AG1094" s="37"/>
      <c r="AH1094" s="37"/>
      <c r="AI1094" s="9" t="s">
        <v>539</v>
      </c>
      <c r="AJ1094" s="9" t="s">
        <v>8068</v>
      </c>
      <c r="AK1094" s="9" t="s">
        <v>2378</v>
      </c>
      <c r="AL1094" s="9" t="s">
        <v>880</v>
      </c>
      <c r="AM1094" s="9" t="s">
        <v>98</v>
      </c>
      <c r="AN1094" s="9"/>
      <c r="AO1094" s="9"/>
      <c r="AP1094" s="9"/>
      <c r="AQ1094" s="9"/>
      <c r="AR1094" s="9"/>
      <c r="AS1094" s="9"/>
      <c r="AT1094" s="9"/>
      <c r="AU1094" s="9"/>
      <c r="AV1094" s="9"/>
      <c r="AW1094" s="9"/>
      <c r="AX1094" s="9"/>
      <c r="AY1094" s="9"/>
      <c r="AZ1094" s="9"/>
      <c r="BA1094" s="9"/>
      <c r="BB1094" s="9"/>
      <c r="BC1094" s="9"/>
      <c r="BD1094" s="9"/>
    </row>
    <row r="1095" ht="15.75" customHeight="1">
      <c r="A1095" s="9" t="s">
        <v>406</v>
      </c>
      <c r="B1095" s="9" t="s">
        <v>81</v>
      </c>
      <c r="C1095" s="9"/>
      <c r="D1095" s="9"/>
      <c r="E1095" s="9" t="s">
        <v>82</v>
      </c>
      <c r="F1095" s="9"/>
      <c r="G1095" s="9"/>
      <c r="H1095" s="9"/>
      <c r="I1095" s="9"/>
      <c r="J1095" s="9"/>
      <c r="K1095" s="9"/>
      <c r="L1095" s="9"/>
      <c r="M1095" s="9"/>
      <c r="N1095" s="9"/>
      <c r="O1095" s="9"/>
      <c r="P1095" s="9"/>
      <c r="Q1095" s="9"/>
      <c r="R1095" s="9"/>
      <c r="S1095" s="9" t="s">
        <v>2280</v>
      </c>
      <c r="T1095" s="9"/>
      <c r="U1095" s="9" t="s">
        <v>85</v>
      </c>
      <c r="V1095" s="9" t="s">
        <v>9913</v>
      </c>
      <c r="W1095" s="9" t="s">
        <v>87</v>
      </c>
      <c r="X1095" s="9" t="s">
        <v>2290</v>
      </c>
      <c r="Y1095" s="9" t="s">
        <v>9915</v>
      </c>
      <c r="Z1095" s="9" t="s">
        <v>2292</v>
      </c>
      <c r="AA1095" s="9" t="s">
        <v>2293</v>
      </c>
      <c r="AB1095" s="9"/>
      <c r="AC1095" s="9"/>
      <c r="AD1095" s="9" t="s">
        <v>413</v>
      </c>
      <c r="AE1095" s="9" t="s">
        <v>406</v>
      </c>
      <c r="AF1095" s="9" t="s">
        <v>2379</v>
      </c>
      <c r="AG1095" s="37"/>
      <c r="AH1095" s="37"/>
      <c r="AI1095" s="9"/>
      <c r="AJ1095" s="9"/>
      <c r="AK1095" s="9"/>
      <c r="AL1095" s="9"/>
      <c r="AM1095" s="9" t="s">
        <v>98</v>
      </c>
      <c r="AN1095" s="9"/>
      <c r="AO1095" s="9"/>
      <c r="AP1095" s="9"/>
      <c r="AQ1095" s="9"/>
      <c r="AR1095" s="9"/>
      <c r="AS1095" s="9"/>
      <c r="AT1095" s="9"/>
      <c r="AU1095" s="9"/>
      <c r="AV1095" s="9"/>
      <c r="AW1095" s="9"/>
      <c r="AX1095" s="9"/>
      <c r="AY1095" s="9"/>
      <c r="AZ1095" s="9"/>
      <c r="BA1095" s="9"/>
      <c r="BB1095" s="9"/>
      <c r="BC1095" s="9"/>
      <c r="BD1095" s="9"/>
    </row>
    <row r="1096" ht="15.75" customHeight="1">
      <c r="A1096" s="9" t="s">
        <v>230</v>
      </c>
      <c r="B1096" s="9" t="s">
        <v>81</v>
      </c>
      <c r="C1096" s="9"/>
      <c r="D1096" s="9"/>
      <c r="E1096" s="9" t="s">
        <v>82</v>
      </c>
      <c r="F1096" s="9"/>
      <c r="G1096" s="9"/>
      <c r="H1096" s="9"/>
      <c r="I1096" s="9"/>
      <c r="J1096" s="9"/>
      <c r="K1096" s="9"/>
      <c r="L1096" s="9"/>
      <c r="M1096" s="9"/>
      <c r="N1096" s="9"/>
      <c r="O1096" s="9"/>
      <c r="P1096" s="9"/>
      <c r="Q1096" s="9"/>
      <c r="R1096" s="9"/>
      <c r="S1096" s="9" t="s">
        <v>9916</v>
      </c>
      <c r="T1096" s="9"/>
      <c r="U1096" s="9" t="s">
        <v>85</v>
      </c>
      <c r="V1096" s="9" t="s">
        <v>9917</v>
      </c>
      <c r="W1096" s="9" t="s">
        <v>2862</v>
      </c>
      <c r="X1096" s="9" t="s">
        <v>9918</v>
      </c>
      <c r="Y1096" s="9" t="s">
        <v>9919</v>
      </c>
      <c r="Z1096" s="9" t="s">
        <v>9920</v>
      </c>
      <c r="AA1096" s="9" t="s">
        <v>9921</v>
      </c>
      <c r="AB1096" s="9"/>
      <c r="AC1096" s="9" t="s">
        <v>9922</v>
      </c>
      <c r="AD1096" s="9" t="s">
        <v>242</v>
      </c>
      <c r="AE1096" s="9" t="s">
        <v>230</v>
      </c>
      <c r="AF1096" s="9" t="s">
        <v>243</v>
      </c>
      <c r="AG1096" s="37"/>
      <c r="AH1096" s="37"/>
      <c r="AI1096" s="9"/>
      <c r="AJ1096" s="9"/>
      <c r="AK1096" s="9"/>
      <c r="AL1096" s="9"/>
      <c r="AM1096" s="9" t="s">
        <v>98</v>
      </c>
      <c r="AN1096" s="9"/>
      <c r="AO1096" s="9" t="s">
        <v>2644</v>
      </c>
      <c r="AP1096" s="9"/>
      <c r="AQ1096" s="9"/>
      <c r="AR1096" s="9"/>
      <c r="AS1096" s="9"/>
      <c r="AT1096" s="9"/>
      <c r="AU1096" s="9"/>
      <c r="AV1096" s="9"/>
      <c r="AW1096" s="9"/>
      <c r="AX1096" s="9"/>
      <c r="AY1096" s="9"/>
      <c r="AZ1096" s="9"/>
      <c r="BA1096" s="9"/>
      <c r="BB1096" s="9"/>
      <c r="BC1096" s="9"/>
      <c r="BD1096" s="9"/>
    </row>
    <row r="1097" ht="15.75" customHeight="1">
      <c r="A1097" s="9" t="s">
        <v>80</v>
      </c>
      <c r="B1097" s="9" t="s">
        <v>81</v>
      </c>
      <c r="C1097" s="9"/>
      <c r="D1097" s="9"/>
      <c r="E1097" s="9"/>
      <c r="F1097" s="9"/>
      <c r="G1097" s="9"/>
      <c r="H1097" s="9"/>
      <c r="I1097" s="9"/>
      <c r="J1097" s="9"/>
      <c r="K1097" s="9"/>
      <c r="L1097" s="9"/>
      <c r="M1097" s="9"/>
      <c r="N1097" s="9"/>
      <c r="O1097" s="9"/>
      <c r="P1097" s="9"/>
      <c r="Q1097" s="9"/>
      <c r="R1097" s="9"/>
      <c r="S1097" s="9"/>
      <c r="T1097" s="9"/>
      <c r="U1097" s="9"/>
      <c r="V1097" s="9" t="s">
        <v>9923</v>
      </c>
      <c r="W1097" s="9"/>
      <c r="X1097" s="9" t="s">
        <v>9924</v>
      </c>
      <c r="Y1097" s="9"/>
      <c r="Z1097" s="9" t="s">
        <v>9925</v>
      </c>
      <c r="AA1097" s="9" t="s">
        <v>9926</v>
      </c>
      <c r="AB1097" s="9"/>
      <c r="AC1097" s="9"/>
      <c r="AD1097" s="9" t="s">
        <v>9927</v>
      </c>
      <c r="AE1097" s="9" t="s">
        <v>80</v>
      </c>
      <c r="AF1097" s="9" t="s">
        <v>9928</v>
      </c>
      <c r="AG1097" s="37"/>
      <c r="AH1097" s="37"/>
      <c r="AI1097" s="9"/>
      <c r="AJ1097" s="9"/>
      <c r="AK1097" s="9"/>
      <c r="AL1097" s="9"/>
      <c r="AM1097" s="9" t="s">
        <v>2652</v>
      </c>
      <c r="AN1097" s="9"/>
      <c r="AO1097" s="9" t="s">
        <v>2653</v>
      </c>
      <c r="AP1097" s="9"/>
      <c r="AQ1097" s="9"/>
      <c r="AR1097" s="9"/>
      <c r="AS1097" s="9"/>
      <c r="AT1097" s="9"/>
      <c r="AU1097" s="9"/>
      <c r="AV1097" s="9"/>
      <c r="AW1097" s="9"/>
      <c r="AX1097" s="9"/>
      <c r="AY1097" s="9"/>
      <c r="AZ1097" s="9"/>
      <c r="BA1097" s="9"/>
      <c r="BB1097" s="9"/>
      <c r="BC1097" s="9"/>
      <c r="BD1097" s="9"/>
    </row>
    <row r="1098" ht="15.75" customHeight="1">
      <c r="A1098" s="9" t="s">
        <v>80</v>
      </c>
      <c r="B1098" s="9" t="s">
        <v>81</v>
      </c>
      <c r="C1098" s="9"/>
      <c r="D1098" s="9"/>
      <c r="E1098" s="9"/>
      <c r="F1098" s="9"/>
      <c r="G1098" s="9"/>
      <c r="H1098" s="9"/>
      <c r="I1098" s="9"/>
      <c r="J1098" s="9"/>
      <c r="K1098" s="9"/>
      <c r="L1098" s="9"/>
      <c r="M1098" s="9"/>
      <c r="N1098" s="9"/>
      <c r="O1098" s="9"/>
      <c r="P1098" s="9"/>
      <c r="Q1098" s="9"/>
      <c r="R1098" s="9"/>
      <c r="S1098" s="9" t="s">
        <v>9929</v>
      </c>
      <c r="T1098" s="9"/>
      <c r="U1098" s="9"/>
      <c r="V1098" s="9" t="s">
        <v>9930</v>
      </c>
      <c r="W1098" s="9"/>
      <c r="X1098" s="9" t="s">
        <v>9931</v>
      </c>
      <c r="Y1098" s="9"/>
      <c r="Z1098" s="9" t="s">
        <v>9932</v>
      </c>
      <c r="AA1098" s="9" t="s">
        <v>9933</v>
      </c>
      <c r="AB1098" s="9"/>
      <c r="AC1098" s="9"/>
      <c r="AD1098" s="9" t="s">
        <v>451</v>
      </c>
      <c r="AE1098" s="9" t="s">
        <v>80</v>
      </c>
      <c r="AF1098" s="9" t="s">
        <v>2788</v>
      </c>
      <c r="AG1098" s="37"/>
      <c r="AH1098" s="37"/>
      <c r="AI1098" s="9"/>
      <c r="AJ1098" s="9"/>
      <c r="AK1098" s="9"/>
      <c r="AL1098" s="9"/>
      <c r="AM1098" s="9" t="s">
        <v>2652</v>
      </c>
      <c r="AN1098" s="9"/>
      <c r="AO1098" s="9" t="s">
        <v>2653</v>
      </c>
      <c r="AP1098" s="9"/>
      <c r="AQ1098" s="9"/>
      <c r="AR1098" s="9"/>
      <c r="AS1098" s="9"/>
      <c r="AT1098" s="9"/>
      <c r="AU1098" s="9"/>
      <c r="AV1098" s="9"/>
      <c r="AW1098" s="9"/>
      <c r="AX1098" s="9"/>
      <c r="AY1098" s="9"/>
      <c r="AZ1098" s="9"/>
      <c r="BA1098" s="9"/>
      <c r="BB1098" s="9"/>
      <c r="BC1098" s="9"/>
      <c r="BD1098" s="9"/>
    </row>
    <row r="1099" ht="15.75" customHeight="1">
      <c r="A1099" s="9" t="s">
        <v>252</v>
      </c>
      <c r="B1099" s="9" t="s">
        <v>81</v>
      </c>
      <c r="C1099" s="9"/>
      <c r="D1099" s="9"/>
      <c r="E1099" s="9"/>
      <c r="F1099" s="9"/>
      <c r="G1099" s="9"/>
      <c r="H1099" s="9"/>
      <c r="I1099" s="9"/>
      <c r="J1099" s="9"/>
      <c r="K1099" s="9"/>
      <c r="L1099" s="9"/>
      <c r="M1099" s="9"/>
      <c r="N1099" s="9"/>
      <c r="O1099" s="9"/>
      <c r="P1099" s="9"/>
      <c r="Q1099" s="9"/>
      <c r="R1099" s="9"/>
      <c r="S1099" s="9"/>
      <c r="T1099" s="9"/>
      <c r="U1099" s="9" t="s">
        <v>85</v>
      </c>
      <c r="V1099" s="9" t="s">
        <v>9934</v>
      </c>
      <c r="W1099" s="9" t="s">
        <v>3973</v>
      </c>
      <c r="X1099" s="9" t="s">
        <v>9935</v>
      </c>
      <c r="Y1099" s="9"/>
      <c r="Z1099" s="9"/>
      <c r="AA1099" s="9" t="s">
        <v>9936</v>
      </c>
      <c r="AB1099" s="9"/>
      <c r="AC1099" s="9"/>
      <c r="AD1099" s="9" t="s">
        <v>9937</v>
      </c>
      <c r="AE1099" s="9" t="s">
        <v>252</v>
      </c>
      <c r="AF1099" s="9" t="s">
        <v>9938</v>
      </c>
      <c r="AG1099" s="37"/>
      <c r="AH1099" s="37"/>
      <c r="AI1099" s="9"/>
      <c r="AJ1099" s="9"/>
      <c r="AK1099" s="9"/>
      <c r="AL1099" s="9"/>
      <c r="AM1099" s="9" t="s">
        <v>2631</v>
      </c>
      <c r="AN1099" s="9"/>
      <c r="AO1099" s="9" t="s">
        <v>2633</v>
      </c>
      <c r="AP1099" s="9"/>
      <c r="AQ1099" s="9"/>
      <c r="AR1099" s="9" t="s">
        <v>6223</v>
      </c>
      <c r="AS1099" s="9"/>
      <c r="AT1099" s="9"/>
      <c r="AU1099" s="9"/>
      <c r="AV1099" s="9"/>
      <c r="AW1099" s="9"/>
      <c r="AX1099" s="9"/>
      <c r="AY1099" s="9"/>
      <c r="AZ1099" s="9"/>
      <c r="BA1099" s="9"/>
      <c r="BB1099" s="9"/>
      <c r="BC1099" s="9"/>
      <c r="BD1099" s="9"/>
    </row>
    <row r="1100" ht="15.75" customHeight="1">
      <c r="A1100" s="9" t="s">
        <v>80</v>
      </c>
      <c r="B1100" s="9" t="s">
        <v>81</v>
      </c>
      <c r="C1100" s="9"/>
      <c r="D1100" s="9"/>
      <c r="E1100" s="9"/>
      <c r="F1100" s="9"/>
      <c r="G1100" s="9"/>
      <c r="H1100" s="9"/>
      <c r="I1100" s="9"/>
      <c r="J1100" s="9"/>
      <c r="K1100" s="9"/>
      <c r="L1100" s="9"/>
      <c r="M1100" s="9"/>
      <c r="N1100" s="9"/>
      <c r="O1100" s="9"/>
      <c r="P1100" s="9"/>
      <c r="Q1100" s="9"/>
      <c r="R1100" s="9"/>
      <c r="S1100" s="9" t="s">
        <v>9941</v>
      </c>
      <c r="T1100" s="9"/>
      <c r="U1100" s="9" t="s">
        <v>85</v>
      </c>
      <c r="V1100" s="9" t="s">
        <v>9942</v>
      </c>
      <c r="W1100" s="9" t="s">
        <v>2649</v>
      </c>
      <c r="X1100" s="9" t="s">
        <v>9943</v>
      </c>
      <c r="Y1100" s="9"/>
      <c r="Z1100" s="9"/>
      <c r="AA1100" s="9" t="s">
        <v>9944</v>
      </c>
      <c r="AB1100" s="9"/>
      <c r="AC1100" s="9"/>
      <c r="AD1100" s="9" t="s">
        <v>80</v>
      </c>
      <c r="AE1100" s="9" t="s">
        <v>80</v>
      </c>
      <c r="AF1100" s="9" t="s">
        <v>9945</v>
      </c>
      <c r="AG1100" s="37"/>
      <c r="AH1100" s="37"/>
      <c r="AI1100" s="9"/>
      <c r="AJ1100" s="9"/>
      <c r="AK1100" s="9"/>
      <c r="AL1100" s="9"/>
      <c r="AM1100" s="9" t="s">
        <v>2652</v>
      </c>
      <c r="AN1100" s="9"/>
      <c r="AO1100" s="9" t="s">
        <v>2653</v>
      </c>
      <c r="AP1100" s="9"/>
      <c r="AQ1100" s="9"/>
      <c r="AR1100" s="9"/>
      <c r="AS1100" s="9"/>
      <c r="AT1100" s="9"/>
      <c r="AU1100" s="9"/>
      <c r="AV1100" s="9"/>
      <c r="AW1100" s="9"/>
      <c r="AX1100" s="9"/>
      <c r="AY1100" s="9"/>
      <c r="AZ1100" s="9"/>
      <c r="BA1100" s="9"/>
      <c r="BB1100" s="9"/>
      <c r="BC1100" s="9"/>
      <c r="BD1100" s="9"/>
    </row>
    <row r="1101" ht="15.75" customHeight="1">
      <c r="A1101" s="9" t="s">
        <v>80</v>
      </c>
      <c r="B1101" s="9" t="s">
        <v>81</v>
      </c>
      <c r="C1101" s="9"/>
      <c r="D1101" s="9"/>
      <c r="E1101" s="9"/>
      <c r="F1101" s="9"/>
      <c r="G1101" s="9"/>
      <c r="H1101" s="9"/>
      <c r="I1101" s="9"/>
      <c r="J1101" s="9"/>
      <c r="K1101" s="9"/>
      <c r="L1101" s="9"/>
      <c r="M1101" s="9"/>
      <c r="N1101" s="9"/>
      <c r="O1101" s="9"/>
      <c r="P1101" s="9"/>
      <c r="Q1101" s="9"/>
      <c r="R1101" s="9"/>
      <c r="S1101" s="9" t="s">
        <v>9946</v>
      </c>
      <c r="T1101" s="9"/>
      <c r="U1101" s="9" t="s">
        <v>85</v>
      </c>
      <c r="V1101" s="9" t="s">
        <v>9947</v>
      </c>
      <c r="W1101" s="9" t="s">
        <v>6622</v>
      </c>
      <c r="X1101" s="9" t="s">
        <v>9949</v>
      </c>
      <c r="Y1101" s="9"/>
      <c r="Z1101" s="9"/>
      <c r="AA1101" s="9" t="s">
        <v>9951</v>
      </c>
      <c r="AB1101" s="9"/>
      <c r="AC1101" s="9"/>
      <c r="AD1101" s="9" t="s">
        <v>1975</v>
      </c>
      <c r="AE1101" s="9" t="s">
        <v>80</v>
      </c>
      <c r="AF1101" s="9" t="s">
        <v>6817</v>
      </c>
      <c r="AG1101" s="37"/>
      <c r="AH1101" s="37"/>
      <c r="AI1101" s="9"/>
      <c r="AJ1101" s="9"/>
      <c r="AK1101" s="9"/>
      <c r="AL1101" s="9"/>
      <c r="AM1101" s="9" t="s">
        <v>2652</v>
      </c>
      <c r="AN1101" s="9"/>
      <c r="AO1101" s="9" t="s">
        <v>2653</v>
      </c>
      <c r="AP1101" s="9"/>
      <c r="AQ1101" s="9"/>
      <c r="AR1101" s="9"/>
      <c r="AS1101" s="9"/>
      <c r="AT1101" s="9"/>
      <c r="AU1101" s="9"/>
      <c r="AV1101" s="9"/>
      <c r="AW1101" s="9"/>
      <c r="AX1101" s="9"/>
      <c r="AY1101" s="9"/>
      <c r="AZ1101" s="9"/>
      <c r="BA1101" s="9"/>
      <c r="BB1101" s="9"/>
      <c r="BC1101" s="9"/>
      <c r="BD1101" s="9"/>
    </row>
    <row r="1102" ht="15.75" customHeight="1">
      <c r="A1102" s="9" t="s">
        <v>252</v>
      </c>
      <c r="B1102" s="9" t="s">
        <v>81</v>
      </c>
      <c r="C1102" s="9"/>
      <c r="D1102" s="9"/>
      <c r="E1102" s="9"/>
      <c r="F1102" s="9"/>
      <c r="G1102" s="9"/>
      <c r="H1102" s="9"/>
      <c r="I1102" s="9"/>
      <c r="J1102" s="9"/>
      <c r="K1102" s="9"/>
      <c r="L1102" s="9"/>
      <c r="M1102" s="9"/>
      <c r="N1102" s="9"/>
      <c r="O1102" s="9"/>
      <c r="P1102" s="9"/>
      <c r="Q1102" s="9"/>
      <c r="R1102" s="9"/>
      <c r="S1102" s="9"/>
      <c r="T1102" s="9"/>
      <c r="U1102" s="9" t="s">
        <v>85</v>
      </c>
      <c r="V1102" s="9" t="s">
        <v>9952</v>
      </c>
      <c r="W1102" s="9" t="s">
        <v>6622</v>
      </c>
      <c r="X1102" s="9" t="s">
        <v>9953</v>
      </c>
      <c r="Y1102" s="9"/>
      <c r="Z1102" s="9"/>
      <c r="AA1102" s="9" t="s">
        <v>9954</v>
      </c>
      <c r="AB1102" s="9"/>
      <c r="AC1102" s="9"/>
      <c r="AD1102" s="9" t="s">
        <v>9956</v>
      </c>
      <c r="AE1102" s="9" t="s">
        <v>252</v>
      </c>
      <c r="AF1102" s="9" t="s">
        <v>9957</v>
      </c>
      <c r="AG1102" s="37"/>
      <c r="AH1102" s="37"/>
      <c r="AI1102" s="9"/>
      <c r="AJ1102" s="9"/>
      <c r="AK1102" s="9"/>
      <c r="AL1102" s="9"/>
      <c r="AM1102" s="9" t="s">
        <v>2652</v>
      </c>
      <c r="AN1102" s="9"/>
      <c r="AO1102" s="9" t="s">
        <v>2653</v>
      </c>
      <c r="AP1102" s="9"/>
      <c r="AQ1102" s="9"/>
      <c r="AR1102" s="9"/>
      <c r="AS1102" s="9"/>
      <c r="AT1102" s="9"/>
      <c r="AU1102" s="9"/>
      <c r="AV1102" s="9"/>
      <c r="AW1102" s="9"/>
      <c r="AX1102" s="9"/>
      <c r="AY1102" s="9"/>
      <c r="AZ1102" s="9"/>
      <c r="BA1102" s="9"/>
      <c r="BB1102" s="9"/>
      <c r="BC1102" s="9"/>
      <c r="BD1102" s="9"/>
    </row>
    <row r="1103" ht="15.75" customHeight="1">
      <c r="A1103" s="9" t="s">
        <v>724</v>
      </c>
      <c r="B1103" s="9" t="s">
        <v>81</v>
      </c>
      <c r="C1103" s="9"/>
      <c r="D1103" s="9"/>
      <c r="E1103" s="9"/>
      <c r="F1103" s="9"/>
      <c r="G1103" s="9"/>
      <c r="H1103" s="9"/>
      <c r="I1103" s="9"/>
      <c r="J1103" s="9"/>
      <c r="K1103" s="9"/>
      <c r="L1103" s="9"/>
      <c r="M1103" s="9"/>
      <c r="N1103" s="9"/>
      <c r="O1103" s="9"/>
      <c r="P1103" s="9"/>
      <c r="Q1103" s="9"/>
      <c r="R1103" s="9"/>
      <c r="S1103" s="9"/>
      <c r="T1103" s="9"/>
      <c r="U1103" s="9" t="s">
        <v>115</v>
      </c>
      <c r="V1103" s="9" t="s">
        <v>9958</v>
      </c>
      <c r="W1103" s="9" t="s">
        <v>6622</v>
      </c>
      <c r="X1103" s="9" t="s">
        <v>9959</v>
      </c>
      <c r="Y1103" s="9"/>
      <c r="Z1103" s="9"/>
      <c r="AA1103" s="9" t="s">
        <v>9960</v>
      </c>
      <c r="AB1103" s="9"/>
      <c r="AC1103" s="9"/>
      <c r="AD1103" s="9" t="s">
        <v>9961</v>
      </c>
      <c r="AE1103" s="9" t="s">
        <v>724</v>
      </c>
      <c r="AF1103" s="9" t="s">
        <v>9962</v>
      </c>
      <c r="AG1103" s="37"/>
      <c r="AH1103" s="37"/>
      <c r="AI1103" s="9"/>
      <c r="AJ1103" s="9"/>
      <c r="AK1103" s="9"/>
      <c r="AL1103" s="9"/>
      <c r="AM1103" s="9" t="s">
        <v>2652</v>
      </c>
      <c r="AN1103" s="9"/>
      <c r="AO1103" s="9" t="s">
        <v>2653</v>
      </c>
      <c r="AP1103" s="9"/>
      <c r="AQ1103" s="9"/>
      <c r="AR1103" s="9"/>
      <c r="AS1103" s="9"/>
      <c r="AT1103" s="9"/>
      <c r="AU1103" s="9"/>
      <c r="AV1103" s="9"/>
      <c r="AW1103" s="9"/>
      <c r="AX1103" s="9"/>
      <c r="AY1103" s="9"/>
      <c r="AZ1103" s="9"/>
      <c r="BA1103" s="9"/>
      <c r="BB1103" s="9"/>
      <c r="BC1103" s="9"/>
      <c r="BD1103" s="9"/>
    </row>
    <row r="1104" ht="15.75" customHeight="1">
      <c r="A1104" s="9" t="s">
        <v>80</v>
      </c>
      <c r="B1104" s="9" t="s">
        <v>81</v>
      </c>
      <c r="C1104" s="9"/>
      <c r="D1104" s="9"/>
      <c r="E1104" s="9"/>
      <c r="F1104" s="9"/>
      <c r="G1104" s="9"/>
      <c r="H1104" s="9"/>
      <c r="I1104" s="9"/>
      <c r="J1104" s="9"/>
      <c r="K1104" s="9"/>
      <c r="L1104" s="9"/>
      <c r="M1104" s="9"/>
      <c r="N1104" s="9"/>
      <c r="O1104" s="9"/>
      <c r="P1104" s="9"/>
      <c r="Q1104" s="9"/>
      <c r="R1104" s="9"/>
      <c r="S1104" s="9"/>
      <c r="T1104" s="9"/>
      <c r="U1104" s="9" t="s">
        <v>85</v>
      </c>
      <c r="V1104" s="9" t="s">
        <v>9965</v>
      </c>
      <c r="W1104" s="9" t="s">
        <v>2862</v>
      </c>
      <c r="X1104" s="9" t="s">
        <v>9966</v>
      </c>
      <c r="Y1104" s="9"/>
      <c r="Z1104" s="9"/>
      <c r="AA1104" s="9" t="s">
        <v>9967</v>
      </c>
      <c r="AB1104" s="9"/>
      <c r="AC1104" s="9"/>
      <c r="AD1104" s="9" t="s">
        <v>451</v>
      </c>
      <c r="AE1104" s="9" t="s">
        <v>80</v>
      </c>
      <c r="AF1104" s="9" t="s">
        <v>1113</v>
      </c>
      <c r="AG1104" s="37"/>
      <c r="AH1104" s="37"/>
      <c r="AI1104" s="9"/>
      <c r="AJ1104" s="9"/>
      <c r="AK1104" s="9"/>
      <c r="AL1104" s="9"/>
      <c r="AM1104" s="9" t="s">
        <v>2652</v>
      </c>
      <c r="AN1104" s="9"/>
      <c r="AO1104" s="9" t="s">
        <v>2653</v>
      </c>
      <c r="AP1104" s="9"/>
      <c r="AQ1104" s="9"/>
      <c r="AR1104" s="9"/>
      <c r="AS1104" s="9"/>
      <c r="AT1104" s="9"/>
      <c r="AU1104" s="9"/>
      <c r="AV1104" s="9"/>
      <c r="AW1104" s="9"/>
      <c r="AX1104" s="9"/>
      <c r="AY1104" s="9"/>
      <c r="AZ1104" s="9"/>
      <c r="BA1104" s="9"/>
      <c r="BB1104" s="9"/>
      <c r="BC1104" s="9"/>
      <c r="BD1104" s="9"/>
    </row>
    <row r="1105" ht="15.75" customHeight="1">
      <c r="A1105" s="9" t="s">
        <v>99</v>
      </c>
      <c r="B1105" s="9" t="s">
        <v>81</v>
      </c>
      <c r="C1105" s="9"/>
      <c r="D1105" s="9"/>
      <c r="E1105" s="9" t="s">
        <v>82</v>
      </c>
      <c r="F1105" s="9"/>
      <c r="G1105" s="9"/>
      <c r="H1105" s="9"/>
      <c r="I1105" s="9"/>
      <c r="J1105" s="9"/>
      <c r="K1105" s="9"/>
      <c r="L1105" s="9"/>
      <c r="M1105" s="9"/>
      <c r="N1105" s="9"/>
      <c r="O1105" s="9"/>
      <c r="P1105" s="9"/>
      <c r="Q1105" s="9"/>
      <c r="R1105" s="9"/>
      <c r="S1105" s="9" t="s">
        <v>1621</v>
      </c>
      <c r="T1105" s="9"/>
      <c r="U1105" s="9" t="s">
        <v>85</v>
      </c>
      <c r="V1105" s="9" t="s">
        <v>9970</v>
      </c>
      <c r="W1105" s="9" t="s">
        <v>87</v>
      </c>
      <c r="X1105" s="9" t="s">
        <v>1623</v>
      </c>
      <c r="Y1105" s="9" t="s">
        <v>9971</v>
      </c>
      <c r="Z1105" s="9" t="s">
        <v>1625</v>
      </c>
      <c r="AA1105" s="9" t="s">
        <v>1626</v>
      </c>
      <c r="AB1105" s="9" t="s">
        <v>1627</v>
      </c>
      <c r="AC1105" s="9" t="s">
        <v>9972</v>
      </c>
      <c r="AD1105" s="9" t="s">
        <v>840</v>
      </c>
      <c r="AE1105" s="9" t="s">
        <v>99</v>
      </c>
      <c r="AF1105" s="9" t="s">
        <v>841</v>
      </c>
      <c r="AG1105" s="37"/>
      <c r="AH1105" s="37"/>
      <c r="AI1105" s="9" t="s">
        <v>676</v>
      </c>
      <c r="AJ1105" s="9" t="s">
        <v>578</v>
      </c>
      <c r="AK1105" s="9" t="s">
        <v>454</v>
      </c>
      <c r="AL1105" s="9"/>
      <c r="AM1105" s="9" t="s">
        <v>98</v>
      </c>
      <c r="AN1105" s="9"/>
      <c r="AO1105" s="9"/>
      <c r="AP1105" s="9"/>
      <c r="AQ1105" s="9"/>
      <c r="AR1105" s="9"/>
      <c r="AS1105" s="9"/>
      <c r="AT1105" s="9"/>
      <c r="AU1105" s="9"/>
      <c r="AV1105" s="9"/>
      <c r="AW1105" s="9"/>
      <c r="AX1105" s="9"/>
      <c r="AY1105" s="9"/>
      <c r="AZ1105" s="9"/>
      <c r="BA1105" s="9"/>
      <c r="BB1105" s="9"/>
      <c r="BC1105" s="9"/>
      <c r="BD1105"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1.0" topLeftCell="A2" activePane="bottomLeft" state="frozen"/>
      <selection activeCell="B3" sqref="B3" pane="bottomLeft"/>
    </sheetView>
  </sheetViews>
  <sheetFormatPr customHeight="1" defaultColWidth="13.44" defaultRowHeight="15.0"/>
  <cols>
    <col customWidth="1" min="1" max="15" width="6.44"/>
    <col customWidth="1" min="16" max="16" width="23.67"/>
    <col customWidth="1" min="17" max="17" width="13.44"/>
    <col customWidth="1" min="18" max="18" width="6.67"/>
    <col customWidth="1" min="19" max="19" width="10.78"/>
    <col customWidth="1" min="20" max="20" width="9.44"/>
    <col customWidth="1" min="21" max="21" width="51.78"/>
    <col customWidth="1" min="22" max="22" width="10.67"/>
    <col customWidth="1" min="23" max="25" width="6.89"/>
    <col customWidth="1" min="26" max="26" width="12.89"/>
    <col customWidth="1" min="27" max="27" width="8.44"/>
    <col customWidth="1" min="28" max="30" width="7.0"/>
    <col customWidth="1" min="31" max="31" width="37.44"/>
    <col customWidth="1" min="32" max="32" width="6.89"/>
    <col customWidth="1" min="33" max="41" width="6.67"/>
  </cols>
  <sheetData>
    <row r="1" ht="15.0" customHeight="1">
      <c r="A1" s="2" t="s">
        <v>0</v>
      </c>
      <c r="B1" s="2" t="s">
        <v>5</v>
      </c>
      <c r="C1" s="2" t="s">
        <v>6</v>
      </c>
      <c r="D1" s="2" t="s">
        <v>7</v>
      </c>
      <c r="E1" s="4" t="s">
        <v>8</v>
      </c>
      <c r="F1" s="2" t="s">
        <v>10</v>
      </c>
      <c r="G1" s="2" t="s">
        <v>11</v>
      </c>
      <c r="H1" s="2" t="s">
        <v>12</v>
      </c>
      <c r="I1" s="2" t="s">
        <v>13</v>
      </c>
      <c r="J1" s="2" t="s">
        <v>14</v>
      </c>
      <c r="K1" s="2" t="s">
        <v>15</v>
      </c>
      <c r="L1" s="2" t="s">
        <v>16</v>
      </c>
      <c r="M1" s="2" t="s">
        <v>17</v>
      </c>
      <c r="N1" s="2" t="s">
        <v>18</v>
      </c>
      <c r="O1" s="2" t="s">
        <v>19</v>
      </c>
      <c r="P1" s="2" t="s">
        <v>20</v>
      </c>
      <c r="Q1" s="2" t="s">
        <v>21</v>
      </c>
      <c r="R1" s="2" t="s">
        <v>22</v>
      </c>
      <c r="S1" s="21" t="s">
        <v>23</v>
      </c>
      <c r="T1" s="22" t="s">
        <v>43</v>
      </c>
      <c r="U1" s="23" t="s">
        <v>44</v>
      </c>
      <c r="V1" s="25" t="s">
        <v>45</v>
      </c>
      <c r="W1" s="26" t="s">
        <v>3</v>
      </c>
      <c r="X1" s="26" t="s">
        <v>53</v>
      </c>
      <c r="Y1" s="26" t="s">
        <v>54</v>
      </c>
      <c r="Z1" s="25" t="s">
        <v>55</v>
      </c>
      <c r="AA1" s="27" t="s">
        <v>56</v>
      </c>
      <c r="AB1" s="4" t="s">
        <v>57</v>
      </c>
      <c r="AC1" s="4" t="s">
        <v>58</v>
      </c>
      <c r="AD1" s="4" t="s">
        <v>59</v>
      </c>
      <c r="AE1" s="4" t="s">
        <v>60</v>
      </c>
      <c r="AF1" s="14"/>
      <c r="AG1" s="28"/>
      <c r="AH1" s="28"/>
      <c r="AI1" s="28"/>
      <c r="AJ1" s="28"/>
      <c r="AK1" s="28"/>
      <c r="AL1" s="28"/>
      <c r="AM1" s="28"/>
      <c r="AN1" s="28"/>
      <c r="AO1" s="28"/>
    </row>
    <row r="2" ht="15.0" customHeight="1">
      <c r="A2" s="39" t="s">
        <v>61</v>
      </c>
      <c r="B2" s="39" t="s">
        <v>140</v>
      </c>
      <c r="C2" s="39" t="s">
        <v>142</v>
      </c>
      <c r="D2" s="40"/>
      <c r="E2" s="41"/>
      <c r="F2" s="46"/>
      <c r="G2" s="46"/>
      <c r="H2" s="46"/>
      <c r="I2" s="46"/>
      <c r="J2" s="46"/>
      <c r="K2" s="47" t="s">
        <v>15</v>
      </c>
      <c r="L2" s="46"/>
      <c r="M2" s="46"/>
      <c r="N2" s="46"/>
      <c r="O2" s="46"/>
      <c r="P2" s="39" t="s">
        <v>335</v>
      </c>
      <c r="Q2" s="39" t="s">
        <v>336</v>
      </c>
      <c r="R2" s="40"/>
      <c r="S2" s="48" t="s">
        <v>338</v>
      </c>
      <c r="T2" s="55" t="str">
        <f>HYPERLINK("mailto:email.1.address@nowhere.com#","email.1.address@nowhere.com")</f>
        <v>email.1.address@nowhere.com</v>
      </c>
      <c r="U2" s="58" t="s">
        <v>495</v>
      </c>
      <c r="V2" s="59" t="s">
        <v>550</v>
      </c>
      <c r="W2" s="61" t="s">
        <v>61</v>
      </c>
      <c r="X2" s="62" t="s">
        <v>624</v>
      </c>
      <c r="Y2" s="64"/>
      <c r="Z2" s="65"/>
      <c r="AA2" s="66"/>
      <c r="AB2" s="69">
        <v>250.0</v>
      </c>
      <c r="AC2" s="69">
        <v>185.0</v>
      </c>
      <c r="AD2" s="69">
        <v>125.0</v>
      </c>
      <c r="AE2" s="70" t="s">
        <v>773</v>
      </c>
      <c r="AF2" s="14"/>
      <c r="AG2" s="28"/>
      <c r="AH2" s="28"/>
      <c r="AI2" s="28"/>
      <c r="AJ2" s="28"/>
      <c r="AK2" s="28"/>
      <c r="AL2" s="28"/>
      <c r="AM2" s="28"/>
      <c r="AN2" s="28"/>
      <c r="AO2" s="28"/>
    </row>
    <row r="3" ht="15.0" customHeight="1">
      <c r="A3" s="39" t="s">
        <v>61</v>
      </c>
      <c r="B3" s="39" t="s">
        <v>782</v>
      </c>
      <c r="C3" s="39" t="s">
        <v>142</v>
      </c>
      <c r="D3" s="40"/>
      <c r="E3" s="41"/>
      <c r="F3" s="46"/>
      <c r="G3" s="46"/>
      <c r="H3" s="46"/>
      <c r="I3" s="46"/>
      <c r="J3" s="47" t="s">
        <v>14</v>
      </c>
      <c r="K3" s="46"/>
      <c r="L3" s="46"/>
      <c r="M3" s="46"/>
      <c r="N3" s="46"/>
      <c r="O3" s="46"/>
      <c r="P3" s="39" t="s">
        <v>786</v>
      </c>
      <c r="Q3" s="39" t="s">
        <v>788</v>
      </c>
      <c r="R3" s="40"/>
      <c r="S3" s="48" t="s">
        <v>338</v>
      </c>
      <c r="T3" s="55" t="str">
        <f>HYPERLINK("mailto:email.2.address@nowhere.com#","email.2.address@nowhere.com")</f>
        <v>email.2.address@nowhere.com</v>
      </c>
      <c r="U3" s="73" t="s">
        <v>818</v>
      </c>
      <c r="V3" s="73" t="s">
        <v>550</v>
      </c>
      <c r="W3" s="62" t="s">
        <v>61</v>
      </c>
      <c r="X3" s="62" t="s">
        <v>624</v>
      </c>
      <c r="Y3" s="64"/>
      <c r="Z3" s="65">
        <v>32822.0</v>
      </c>
      <c r="AA3" s="66">
        <v>40107.0</v>
      </c>
      <c r="AB3" s="69">
        <v>215.0</v>
      </c>
      <c r="AC3" s="69">
        <v>165.0</v>
      </c>
      <c r="AD3" s="69">
        <v>95.0</v>
      </c>
      <c r="AE3" s="70" t="s">
        <v>852</v>
      </c>
      <c r="AF3" s="14"/>
      <c r="AG3" s="28"/>
      <c r="AH3" s="28"/>
      <c r="AI3" s="28"/>
      <c r="AJ3" s="28"/>
      <c r="AK3" s="28"/>
      <c r="AL3" s="28"/>
      <c r="AM3" s="28"/>
      <c r="AN3" s="28"/>
      <c r="AO3" s="28"/>
    </row>
    <row r="4" ht="15.0" customHeight="1">
      <c r="A4" s="39" t="s">
        <v>61</v>
      </c>
      <c r="B4" s="39" t="s">
        <v>782</v>
      </c>
      <c r="C4" s="39" t="s">
        <v>142</v>
      </c>
      <c r="D4" s="40"/>
      <c r="E4" s="41"/>
      <c r="F4" s="46"/>
      <c r="G4" s="46"/>
      <c r="H4" s="46"/>
      <c r="I4" s="46"/>
      <c r="J4" s="47" t="s">
        <v>14</v>
      </c>
      <c r="K4" s="46"/>
      <c r="L4" s="46"/>
      <c r="M4" s="46"/>
      <c r="N4" s="46"/>
      <c r="O4" s="46"/>
      <c r="P4" s="39" t="s">
        <v>857</v>
      </c>
      <c r="Q4" s="39" t="s">
        <v>859</v>
      </c>
      <c r="R4" s="40"/>
      <c r="S4" s="48" t="s">
        <v>338</v>
      </c>
      <c r="T4" s="75"/>
      <c r="U4" s="73" t="s">
        <v>881</v>
      </c>
      <c r="V4" s="73" t="s">
        <v>882</v>
      </c>
      <c r="W4" s="62" t="s">
        <v>61</v>
      </c>
      <c r="X4" s="62" t="s">
        <v>884</v>
      </c>
      <c r="Y4" s="64"/>
      <c r="Z4" s="65"/>
      <c r="AA4" s="66">
        <v>40107.0</v>
      </c>
      <c r="AB4" s="69">
        <v>250.0</v>
      </c>
      <c r="AC4" s="69">
        <v>175.0</v>
      </c>
      <c r="AD4" s="69">
        <v>110.0</v>
      </c>
      <c r="AE4" s="41"/>
      <c r="AF4" s="14"/>
      <c r="AG4" s="28"/>
      <c r="AH4" s="28"/>
      <c r="AI4" s="28"/>
      <c r="AJ4" s="28"/>
      <c r="AK4" s="28"/>
      <c r="AL4" s="28"/>
      <c r="AM4" s="28"/>
      <c r="AN4" s="28"/>
      <c r="AO4" s="28"/>
    </row>
    <row r="5" ht="15.0" customHeight="1">
      <c r="A5" s="39" t="s">
        <v>61</v>
      </c>
      <c r="B5" s="39" t="s">
        <v>782</v>
      </c>
      <c r="C5" s="39" t="s">
        <v>142</v>
      </c>
      <c r="D5" s="40"/>
      <c r="E5" s="41"/>
      <c r="F5" s="46"/>
      <c r="G5" s="46"/>
      <c r="H5" s="46"/>
      <c r="I5" s="46"/>
      <c r="J5" s="47" t="s">
        <v>14</v>
      </c>
      <c r="K5" s="46"/>
      <c r="L5" s="46"/>
      <c r="M5" s="46"/>
      <c r="N5" s="46"/>
      <c r="O5" s="46"/>
      <c r="P5" s="39" t="s">
        <v>900</v>
      </c>
      <c r="Q5" s="39" t="s">
        <v>901</v>
      </c>
      <c r="R5" s="40"/>
      <c r="S5" s="48" t="s">
        <v>338</v>
      </c>
      <c r="T5" s="55" t="str">
        <f>HYPERLINK("mailto:email.1.address@nowhere.com#","email.1.address@nowhere.com")</f>
        <v>email.1.address@nowhere.com</v>
      </c>
      <c r="U5" s="73" t="s">
        <v>911</v>
      </c>
      <c r="V5" s="73" t="s">
        <v>912</v>
      </c>
      <c r="W5" s="62" t="s">
        <v>61</v>
      </c>
      <c r="X5" s="62" t="s">
        <v>913</v>
      </c>
      <c r="Y5" s="64"/>
      <c r="Z5" s="65">
        <v>33081.0</v>
      </c>
      <c r="AA5" s="66">
        <v>40107.0</v>
      </c>
      <c r="AB5" s="69">
        <v>225.0</v>
      </c>
      <c r="AC5" s="69">
        <v>175.0</v>
      </c>
      <c r="AD5" s="69">
        <v>130.0</v>
      </c>
      <c r="AE5" s="70" t="s">
        <v>919</v>
      </c>
      <c r="AF5" s="14"/>
      <c r="AG5" s="28"/>
      <c r="AH5" s="28"/>
      <c r="AI5" s="28"/>
      <c r="AJ5" s="28"/>
      <c r="AK5" s="28"/>
      <c r="AL5" s="28"/>
      <c r="AM5" s="28"/>
      <c r="AN5" s="28"/>
      <c r="AO5" s="28"/>
    </row>
    <row r="6" ht="15.0" customHeight="1">
      <c r="A6" s="73" t="s">
        <v>61</v>
      </c>
      <c r="B6" s="73" t="s">
        <v>81</v>
      </c>
      <c r="C6" s="39" t="s">
        <v>142</v>
      </c>
      <c r="D6" s="39" t="s">
        <v>7</v>
      </c>
      <c r="E6" s="75"/>
      <c r="F6" s="75"/>
      <c r="G6" s="75"/>
      <c r="H6" s="75"/>
      <c r="I6" s="75"/>
      <c r="J6" s="75"/>
      <c r="K6" s="75"/>
      <c r="L6" s="75"/>
      <c r="M6" s="75"/>
      <c r="N6" s="75"/>
      <c r="O6" s="75"/>
      <c r="P6" s="73" t="s">
        <v>920</v>
      </c>
      <c r="Q6" s="39" t="s">
        <v>921</v>
      </c>
      <c r="R6" s="82"/>
      <c r="S6" s="48" t="s">
        <v>338</v>
      </c>
      <c r="T6" s="55" t="str">
        <f>HYPERLINK("mailto:email.2.address@nowhere.com#","email.2.address@nowhere.com")</f>
        <v>email.2.address@nowhere.com</v>
      </c>
      <c r="U6" s="73" t="s">
        <v>946</v>
      </c>
      <c r="V6" s="73" t="s">
        <v>550</v>
      </c>
      <c r="W6" s="62" t="s">
        <v>61</v>
      </c>
      <c r="X6" s="62" t="s">
        <v>624</v>
      </c>
      <c r="Y6" s="64"/>
      <c r="Z6" s="65"/>
      <c r="AA6" s="66"/>
      <c r="AB6" s="86">
        <v>225.0</v>
      </c>
      <c r="AC6" s="86">
        <v>175.0</v>
      </c>
      <c r="AD6" s="86">
        <v>120.0</v>
      </c>
      <c r="AE6" s="88"/>
      <c r="AF6" s="14"/>
      <c r="AG6" s="28"/>
      <c r="AH6" s="28"/>
      <c r="AI6" s="28"/>
      <c r="AJ6" s="28"/>
      <c r="AK6" s="28"/>
      <c r="AL6" s="28"/>
      <c r="AM6" s="28"/>
      <c r="AN6" s="28"/>
      <c r="AO6" s="28"/>
    </row>
    <row r="7" ht="15.0" customHeight="1">
      <c r="A7" s="73" t="s">
        <v>61</v>
      </c>
      <c r="B7" s="73" t="s">
        <v>81</v>
      </c>
      <c r="C7" s="39" t="s">
        <v>142</v>
      </c>
      <c r="D7" s="39" t="s">
        <v>7</v>
      </c>
      <c r="E7" s="75"/>
      <c r="F7" s="75"/>
      <c r="G7" s="75"/>
      <c r="H7" s="75"/>
      <c r="I7" s="75"/>
      <c r="J7" s="75"/>
      <c r="K7" s="75"/>
      <c r="L7" s="75"/>
      <c r="M7" s="75"/>
      <c r="N7" s="75"/>
      <c r="O7" s="75"/>
      <c r="P7" s="73" t="s">
        <v>989</v>
      </c>
      <c r="Q7" s="39" t="s">
        <v>990</v>
      </c>
      <c r="R7" s="82"/>
      <c r="S7" s="48" t="s">
        <v>338</v>
      </c>
      <c r="T7" s="75"/>
      <c r="U7" s="73" t="s">
        <v>991</v>
      </c>
      <c r="V7" s="73" t="s">
        <v>550</v>
      </c>
      <c r="W7" s="62" t="s">
        <v>61</v>
      </c>
      <c r="X7" s="62" t="s">
        <v>624</v>
      </c>
      <c r="Y7" s="64"/>
      <c r="Z7" s="65"/>
      <c r="AA7" s="66"/>
      <c r="AB7" s="90">
        <v>200.0</v>
      </c>
      <c r="AC7" s="90"/>
      <c r="AD7" s="90">
        <v>65.0</v>
      </c>
      <c r="AE7" s="88"/>
      <c r="AF7" s="14"/>
      <c r="AG7" s="28"/>
      <c r="AH7" s="28"/>
      <c r="AI7" s="28"/>
      <c r="AJ7" s="28"/>
      <c r="AK7" s="28"/>
      <c r="AL7" s="28"/>
      <c r="AM7" s="28"/>
      <c r="AN7" s="28"/>
      <c r="AO7" s="28"/>
    </row>
    <row r="8" ht="15.0" customHeight="1">
      <c r="A8" s="73" t="s">
        <v>61</v>
      </c>
      <c r="B8" s="73" t="s">
        <v>81</v>
      </c>
      <c r="C8" s="39" t="s">
        <v>142</v>
      </c>
      <c r="D8" s="40"/>
      <c r="E8" s="75"/>
      <c r="F8" s="47" t="s">
        <v>10</v>
      </c>
      <c r="G8" s="75"/>
      <c r="H8" s="75"/>
      <c r="I8" s="75"/>
      <c r="J8" s="75"/>
      <c r="K8" s="75"/>
      <c r="L8" s="75"/>
      <c r="M8" s="75"/>
      <c r="N8" s="75"/>
      <c r="O8" s="75"/>
      <c r="P8" s="39" t="s">
        <v>335</v>
      </c>
      <c r="Q8" s="39" t="s">
        <v>1017</v>
      </c>
      <c r="R8" s="82"/>
      <c r="S8" s="48" t="s">
        <v>338</v>
      </c>
      <c r="T8" s="55" t="str">
        <f>HYPERLINK("mailto:email.1.address@nowhere.com#","email.1.address@nowhere.com")</f>
        <v>email.1.address@nowhere.com</v>
      </c>
      <c r="U8" s="73" t="s">
        <v>1034</v>
      </c>
      <c r="V8" s="73" t="s">
        <v>550</v>
      </c>
      <c r="W8" s="62" t="s">
        <v>61</v>
      </c>
      <c r="X8" s="62" t="s">
        <v>624</v>
      </c>
      <c r="Y8" s="64"/>
      <c r="Z8" s="65"/>
      <c r="AA8" s="66"/>
      <c r="AB8" s="90">
        <v>170.0</v>
      </c>
      <c r="AC8" s="90">
        <v>170.0</v>
      </c>
      <c r="AD8" s="90">
        <v>100.0</v>
      </c>
      <c r="AE8" s="88"/>
      <c r="AF8" s="14"/>
      <c r="AG8" s="28"/>
      <c r="AH8" s="28"/>
      <c r="AI8" s="28"/>
      <c r="AJ8" s="28"/>
      <c r="AK8" s="28"/>
      <c r="AL8" s="28"/>
      <c r="AM8" s="28"/>
      <c r="AN8" s="28"/>
      <c r="AO8" s="28"/>
    </row>
    <row r="9" ht="15.0" customHeight="1">
      <c r="A9" s="39" t="s">
        <v>569</v>
      </c>
      <c r="B9" s="39" t="s">
        <v>140</v>
      </c>
      <c r="C9" s="39" t="s">
        <v>142</v>
      </c>
      <c r="D9" s="40"/>
      <c r="E9" s="41"/>
      <c r="F9" s="46"/>
      <c r="G9" s="46"/>
      <c r="H9" s="46"/>
      <c r="I9" s="46"/>
      <c r="J9" s="46"/>
      <c r="K9" s="47" t="s">
        <v>15</v>
      </c>
      <c r="L9" s="46"/>
      <c r="M9" s="46"/>
      <c r="N9" s="46"/>
      <c r="O9" s="46"/>
      <c r="P9" s="39" t="s">
        <v>786</v>
      </c>
      <c r="Q9" s="39" t="s">
        <v>1040</v>
      </c>
      <c r="R9" s="40"/>
      <c r="S9" s="48" t="s">
        <v>338</v>
      </c>
      <c r="T9" s="55" t="str">
        <f>HYPERLINK("mailto:email.2.address@nowhere.com#","email.2.address@nowhere.com")</f>
        <v>email.2.address@nowhere.com</v>
      </c>
      <c r="U9" s="73" t="s">
        <v>1050</v>
      </c>
      <c r="V9" s="73" t="s">
        <v>832</v>
      </c>
      <c r="W9" s="62" t="s">
        <v>569</v>
      </c>
      <c r="X9" s="62" t="s">
        <v>1054</v>
      </c>
      <c r="Y9" s="64"/>
      <c r="Z9" s="65"/>
      <c r="AA9" s="66"/>
      <c r="AB9" s="69">
        <v>235.0</v>
      </c>
      <c r="AC9" s="69">
        <v>165.0</v>
      </c>
      <c r="AD9" s="69">
        <v>85.0</v>
      </c>
      <c r="AE9" s="70" t="s">
        <v>1057</v>
      </c>
      <c r="AF9" s="14"/>
      <c r="AG9" s="28"/>
      <c r="AH9" s="28"/>
      <c r="AI9" s="28"/>
      <c r="AJ9" s="28"/>
      <c r="AK9" s="28"/>
      <c r="AL9" s="28"/>
      <c r="AM9" s="28"/>
      <c r="AN9" s="28"/>
      <c r="AO9" s="28"/>
    </row>
    <row r="10" ht="15.0" customHeight="1">
      <c r="A10" s="39" t="s">
        <v>569</v>
      </c>
      <c r="B10" s="39" t="s">
        <v>782</v>
      </c>
      <c r="C10" s="39" t="s">
        <v>142</v>
      </c>
      <c r="D10" s="40"/>
      <c r="E10" s="41"/>
      <c r="F10" s="47" t="s">
        <v>10</v>
      </c>
      <c r="G10" s="46"/>
      <c r="H10" s="46"/>
      <c r="I10" s="46"/>
      <c r="J10" s="46"/>
      <c r="K10" s="46"/>
      <c r="L10" s="46"/>
      <c r="M10" s="46"/>
      <c r="N10" s="46"/>
      <c r="O10" s="46"/>
      <c r="P10" s="39" t="s">
        <v>857</v>
      </c>
      <c r="Q10" s="39" t="s">
        <v>1060</v>
      </c>
      <c r="R10" s="40"/>
      <c r="S10" s="48" t="s">
        <v>338</v>
      </c>
      <c r="T10" s="75"/>
      <c r="U10" s="73" t="s">
        <v>1063</v>
      </c>
      <c r="V10" s="73" t="s">
        <v>1065</v>
      </c>
      <c r="W10" s="62" t="s">
        <v>569</v>
      </c>
      <c r="X10" s="62" t="s">
        <v>1068</v>
      </c>
      <c r="Y10" s="64"/>
      <c r="Z10" s="65">
        <v>9755.0</v>
      </c>
      <c r="AA10" s="66"/>
      <c r="AB10" s="69"/>
      <c r="AC10" s="69"/>
      <c r="AD10" s="69"/>
      <c r="AE10" s="70" t="s">
        <v>1070</v>
      </c>
      <c r="AF10" s="14"/>
      <c r="AG10" s="28"/>
      <c r="AH10" s="28"/>
      <c r="AI10" s="28"/>
      <c r="AJ10" s="28"/>
      <c r="AK10" s="28"/>
      <c r="AL10" s="28"/>
      <c r="AM10" s="28"/>
      <c r="AN10" s="28"/>
      <c r="AO10" s="28"/>
    </row>
    <row r="11" ht="15.0" customHeight="1">
      <c r="A11" s="39" t="s">
        <v>569</v>
      </c>
      <c r="B11" s="39" t="s">
        <v>782</v>
      </c>
      <c r="C11" s="39" t="s">
        <v>142</v>
      </c>
      <c r="D11" s="40"/>
      <c r="E11" s="41"/>
      <c r="F11" s="46"/>
      <c r="G11" s="46"/>
      <c r="H11" s="46"/>
      <c r="I11" s="47" t="s">
        <v>13</v>
      </c>
      <c r="J11" s="47" t="s">
        <v>14</v>
      </c>
      <c r="K11" s="46"/>
      <c r="L11" s="46"/>
      <c r="M11" s="46"/>
      <c r="N11" s="46"/>
      <c r="O11" s="46"/>
      <c r="P11" s="39" t="s">
        <v>900</v>
      </c>
      <c r="Q11" s="39" t="s">
        <v>1071</v>
      </c>
      <c r="R11" s="40"/>
      <c r="S11" s="48" t="s">
        <v>338</v>
      </c>
      <c r="T11" s="55" t="str">
        <f>HYPERLINK("mailto:email.1.address@nowhere.com#","email.1.address@nowhere.com")</f>
        <v>email.1.address@nowhere.com</v>
      </c>
      <c r="U11" s="73" t="s">
        <v>1078</v>
      </c>
      <c r="V11" s="73" t="s">
        <v>832</v>
      </c>
      <c r="W11" s="62" t="s">
        <v>569</v>
      </c>
      <c r="X11" s="62" t="s">
        <v>833</v>
      </c>
      <c r="Y11" s="64"/>
      <c r="Z11" s="65">
        <v>5043.0</v>
      </c>
      <c r="AA11" s="66">
        <v>39114.0</v>
      </c>
      <c r="AB11" s="69">
        <v>140.0</v>
      </c>
      <c r="AC11" s="69">
        <v>125.0</v>
      </c>
      <c r="AD11" s="69">
        <v>75.0</v>
      </c>
      <c r="AE11" s="70" t="s">
        <v>1085</v>
      </c>
      <c r="AF11" s="14"/>
      <c r="AG11" s="28"/>
      <c r="AH11" s="28"/>
      <c r="AI11" s="28"/>
      <c r="AJ11" s="28"/>
      <c r="AK11" s="28"/>
      <c r="AL11" s="28"/>
      <c r="AM11" s="28"/>
      <c r="AN11" s="28"/>
      <c r="AO11" s="28"/>
    </row>
    <row r="12" ht="15.0" customHeight="1">
      <c r="A12" s="73" t="s">
        <v>569</v>
      </c>
      <c r="B12" s="73" t="s">
        <v>81</v>
      </c>
      <c r="C12" s="39" t="s">
        <v>142</v>
      </c>
      <c r="D12" s="39" t="s">
        <v>7</v>
      </c>
      <c r="E12" s="75"/>
      <c r="F12" s="75"/>
      <c r="G12" s="75"/>
      <c r="H12" s="75"/>
      <c r="I12" s="75"/>
      <c r="J12" s="75"/>
      <c r="K12" s="75"/>
      <c r="L12" s="75"/>
      <c r="M12" s="75"/>
      <c r="N12" s="75"/>
      <c r="O12" s="75"/>
      <c r="P12" s="73" t="s">
        <v>920</v>
      </c>
      <c r="Q12" s="39" t="s">
        <v>1087</v>
      </c>
      <c r="R12" s="82"/>
      <c r="S12" s="48" t="s">
        <v>338</v>
      </c>
      <c r="T12" s="55" t="str">
        <f>HYPERLINK("mailto:email.2.address@nowhere.com#","email.2.address@nowhere.com")</f>
        <v>email.2.address@nowhere.com</v>
      </c>
      <c r="U12" s="73" t="s">
        <v>1099</v>
      </c>
      <c r="V12" s="95" t="s">
        <v>576</v>
      </c>
      <c r="W12" s="62" t="s">
        <v>569</v>
      </c>
      <c r="X12" s="62" t="s">
        <v>1114</v>
      </c>
      <c r="Y12" s="64"/>
      <c r="Z12" s="65"/>
      <c r="AA12" s="66"/>
      <c r="AB12" s="69">
        <v>160.0</v>
      </c>
      <c r="AC12" s="90">
        <v>120.0</v>
      </c>
      <c r="AD12" s="90">
        <v>60.0</v>
      </c>
      <c r="AE12" s="97"/>
      <c r="AF12" s="14"/>
      <c r="AG12" s="28"/>
      <c r="AH12" s="28"/>
      <c r="AI12" s="28"/>
      <c r="AJ12" s="28"/>
      <c r="AK12" s="28"/>
      <c r="AL12" s="28"/>
      <c r="AM12" s="28"/>
      <c r="AN12" s="28"/>
      <c r="AO12" s="28"/>
    </row>
    <row r="13" ht="15.0" customHeight="1">
      <c r="A13" s="73" t="s">
        <v>569</v>
      </c>
      <c r="B13" s="73" t="s">
        <v>81</v>
      </c>
      <c r="C13" s="39" t="s">
        <v>142</v>
      </c>
      <c r="D13" s="39" t="s">
        <v>7</v>
      </c>
      <c r="E13" s="75"/>
      <c r="F13" s="75"/>
      <c r="G13" s="75"/>
      <c r="H13" s="75"/>
      <c r="I13" s="75"/>
      <c r="J13" s="75"/>
      <c r="K13" s="75"/>
      <c r="L13" s="75"/>
      <c r="M13" s="75"/>
      <c r="N13" s="75"/>
      <c r="O13" s="75"/>
      <c r="P13" s="73" t="s">
        <v>989</v>
      </c>
      <c r="Q13" s="39" t="s">
        <v>336</v>
      </c>
      <c r="R13" s="82"/>
      <c r="S13" s="48" t="s">
        <v>338</v>
      </c>
      <c r="T13" s="75"/>
      <c r="U13" s="73" t="s">
        <v>1063</v>
      </c>
      <c r="V13" s="99" t="s">
        <v>1065</v>
      </c>
      <c r="W13" s="62" t="s">
        <v>569</v>
      </c>
      <c r="X13" s="62" t="s">
        <v>1160</v>
      </c>
      <c r="Y13" s="64"/>
      <c r="Z13" s="65"/>
      <c r="AA13" s="66"/>
      <c r="AB13" s="90">
        <v>210.0</v>
      </c>
      <c r="AC13" s="90"/>
      <c r="AD13" s="90"/>
      <c r="AE13" s="88"/>
      <c r="AF13" s="14"/>
      <c r="AG13" s="28"/>
      <c r="AH13" s="28"/>
      <c r="AI13" s="28"/>
      <c r="AJ13" s="28"/>
      <c r="AK13" s="28"/>
      <c r="AL13" s="28"/>
      <c r="AM13" s="28"/>
      <c r="AN13" s="28"/>
      <c r="AO13" s="28"/>
    </row>
    <row r="14" ht="15.0" customHeight="1">
      <c r="A14" s="73" t="s">
        <v>569</v>
      </c>
      <c r="B14" s="73" t="s">
        <v>81</v>
      </c>
      <c r="C14" s="39" t="s">
        <v>142</v>
      </c>
      <c r="D14" s="39" t="s">
        <v>7</v>
      </c>
      <c r="E14" s="75"/>
      <c r="F14" s="75"/>
      <c r="G14" s="75"/>
      <c r="H14" s="75"/>
      <c r="I14" s="75"/>
      <c r="J14" s="75"/>
      <c r="K14" s="75"/>
      <c r="L14" s="75"/>
      <c r="M14" s="75"/>
      <c r="N14" s="75"/>
      <c r="O14" s="75"/>
      <c r="P14" s="39" t="s">
        <v>335</v>
      </c>
      <c r="Q14" s="39" t="s">
        <v>788</v>
      </c>
      <c r="R14" s="82"/>
      <c r="S14" s="48" t="s">
        <v>338</v>
      </c>
      <c r="T14" s="55" t="str">
        <f>HYPERLINK("mailto:email.1.address@nowhere.com#","email.1.address@nowhere.com")</f>
        <v>email.1.address@nowhere.com</v>
      </c>
      <c r="U14" s="73" t="s">
        <v>1168</v>
      </c>
      <c r="V14" s="101" t="s">
        <v>832</v>
      </c>
      <c r="W14" s="62" t="s">
        <v>569</v>
      </c>
      <c r="X14" s="62" t="s">
        <v>833</v>
      </c>
      <c r="Y14" s="64"/>
      <c r="Z14" s="65"/>
      <c r="AA14" s="66"/>
      <c r="AB14" s="90"/>
      <c r="AC14" s="90"/>
      <c r="AD14" s="90"/>
      <c r="AE14" s="70" t="s">
        <v>1070</v>
      </c>
      <c r="AF14" s="14"/>
      <c r="AG14" s="28"/>
      <c r="AH14" s="28"/>
      <c r="AI14" s="28"/>
      <c r="AJ14" s="28"/>
      <c r="AK14" s="28"/>
      <c r="AL14" s="28"/>
      <c r="AM14" s="28"/>
      <c r="AN14" s="28"/>
      <c r="AO14" s="28"/>
    </row>
    <row r="15" ht="15.0" customHeight="1">
      <c r="A15" s="73" t="s">
        <v>569</v>
      </c>
      <c r="B15" s="73" t="s">
        <v>81</v>
      </c>
      <c r="C15" s="39" t="s">
        <v>142</v>
      </c>
      <c r="D15" s="39" t="s">
        <v>7</v>
      </c>
      <c r="E15" s="75"/>
      <c r="F15" s="75"/>
      <c r="G15" s="75"/>
      <c r="H15" s="75"/>
      <c r="I15" s="75"/>
      <c r="J15" s="75"/>
      <c r="K15" s="75"/>
      <c r="L15" s="75"/>
      <c r="M15" s="75"/>
      <c r="N15" s="75"/>
      <c r="O15" s="75"/>
      <c r="P15" s="39" t="s">
        <v>786</v>
      </c>
      <c r="Q15" s="39" t="s">
        <v>859</v>
      </c>
      <c r="R15" s="82"/>
      <c r="S15" s="48" t="s">
        <v>338</v>
      </c>
      <c r="T15" s="55" t="str">
        <f>HYPERLINK("mailto:email.2.address@nowhere.com#","email.2.address@nowhere.com")</f>
        <v>email.2.address@nowhere.com</v>
      </c>
      <c r="U15" s="73" t="s">
        <v>1186</v>
      </c>
      <c r="V15" s="73" t="s">
        <v>832</v>
      </c>
      <c r="W15" s="62" t="s">
        <v>569</v>
      </c>
      <c r="X15" s="62" t="s">
        <v>1190</v>
      </c>
      <c r="Y15" s="64"/>
      <c r="Z15" s="65"/>
      <c r="AA15" s="66"/>
      <c r="AB15" s="90"/>
      <c r="AC15" s="90"/>
      <c r="AD15" s="90"/>
      <c r="AE15" s="88"/>
      <c r="AF15" s="14"/>
      <c r="AG15" s="28"/>
      <c r="AH15" s="28"/>
      <c r="AI15" s="28"/>
      <c r="AJ15" s="28"/>
      <c r="AK15" s="28"/>
      <c r="AL15" s="28"/>
      <c r="AM15" s="28"/>
      <c r="AN15" s="28"/>
      <c r="AO15" s="28"/>
    </row>
    <row r="16" ht="15.0" customHeight="1">
      <c r="A16" s="73" t="s">
        <v>569</v>
      </c>
      <c r="B16" s="73" t="s">
        <v>81</v>
      </c>
      <c r="C16" s="39" t="s">
        <v>142</v>
      </c>
      <c r="D16" s="39" t="s">
        <v>7</v>
      </c>
      <c r="E16" s="75"/>
      <c r="F16" s="75"/>
      <c r="G16" s="75"/>
      <c r="H16" s="75"/>
      <c r="I16" s="75"/>
      <c r="J16" s="75"/>
      <c r="K16" s="75"/>
      <c r="L16" s="75"/>
      <c r="M16" s="75"/>
      <c r="N16" s="75"/>
      <c r="O16" s="75"/>
      <c r="P16" s="39" t="s">
        <v>857</v>
      </c>
      <c r="Q16" s="39" t="s">
        <v>901</v>
      </c>
      <c r="R16" s="82"/>
      <c r="S16" s="48" t="s">
        <v>338</v>
      </c>
      <c r="T16" s="75"/>
      <c r="U16" s="73" t="s">
        <v>1196</v>
      </c>
      <c r="V16" s="73" t="s">
        <v>858</v>
      </c>
      <c r="W16" s="62" t="s">
        <v>569</v>
      </c>
      <c r="X16" s="62" t="s">
        <v>860</v>
      </c>
      <c r="Y16" s="64"/>
      <c r="Z16" s="65"/>
      <c r="AA16" s="66"/>
      <c r="AB16" s="90"/>
      <c r="AC16" s="90"/>
      <c r="AD16" s="90"/>
      <c r="AE16" s="88"/>
      <c r="AF16" s="14"/>
      <c r="AG16" s="28"/>
      <c r="AH16" s="28"/>
      <c r="AI16" s="28"/>
      <c r="AJ16" s="28"/>
      <c r="AK16" s="28"/>
      <c r="AL16" s="28"/>
      <c r="AM16" s="28"/>
      <c r="AN16" s="28"/>
      <c r="AO16" s="28"/>
    </row>
    <row r="17" ht="15.0" customHeight="1">
      <c r="A17" s="73" t="s">
        <v>569</v>
      </c>
      <c r="B17" s="73" t="s">
        <v>81</v>
      </c>
      <c r="C17" s="39" t="s">
        <v>142</v>
      </c>
      <c r="D17" s="39" t="s">
        <v>7</v>
      </c>
      <c r="E17" s="75"/>
      <c r="F17" s="75"/>
      <c r="G17" s="75"/>
      <c r="H17" s="75"/>
      <c r="I17" s="75"/>
      <c r="J17" s="75"/>
      <c r="K17" s="75"/>
      <c r="L17" s="75"/>
      <c r="M17" s="75"/>
      <c r="N17" s="75"/>
      <c r="O17" s="75"/>
      <c r="P17" s="39" t="s">
        <v>900</v>
      </c>
      <c r="Q17" s="39" t="s">
        <v>921</v>
      </c>
      <c r="R17" s="82"/>
      <c r="S17" s="48" t="s">
        <v>338</v>
      </c>
      <c r="T17" s="55" t="str">
        <f>HYPERLINK("mailto:email.1.address@nowhere.com#","email.1.address@nowhere.com")</f>
        <v>email.1.address@nowhere.com</v>
      </c>
      <c r="U17" s="73" t="s">
        <v>1205</v>
      </c>
      <c r="V17" s="73" t="s">
        <v>1065</v>
      </c>
      <c r="W17" s="62" t="s">
        <v>569</v>
      </c>
      <c r="X17" s="62" t="s">
        <v>1068</v>
      </c>
      <c r="Y17" s="64"/>
      <c r="Z17" s="65"/>
      <c r="AA17" s="66"/>
      <c r="AB17" s="90"/>
      <c r="AC17" s="90"/>
      <c r="AD17" s="90"/>
      <c r="AE17" s="88"/>
      <c r="AF17" s="14"/>
      <c r="AG17" s="28"/>
      <c r="AH17" s="28"/>
      <c r="AI17" s="28"/>
      <c r="AJ17" s="28"/>
      <c r="AK17" s="28"/>
      <c r="AL17" s="28"/>
      <c r="AM17" s="28"/>
      <c r="AN17" s="28"/>
      <c r="AO17" s="28"/>
    </row>
    <row r="18" ht="15.0" customHeight="1">
      <c r="A18" s="73" t="s">
        <v>569</v>
      </c>
      <c r="B18" s="73" t="s">
        <v>81</v>
      </c>
      <c r="C18" s="39" t="s">
        <v>142</v>
      </c>
      <c r="D18" s="39" t="s">
        <v>7</v>
      </c>
      <c r="E18" s="75"/>
      <c r="F18" s="75"/>
      <c r="G18" s="75"/>
      <c r="H18" s="75"/>
      <c r="I18" s="75"/>
      <c r="J18" s="75"/>
      <c r="K18" s="75"/>
      <c r="L18" s="75"/>
      <c r="M18" s="75"/>
      <c r="N18" s="75"/>
      <c r="O18" s="75"/>
      <c r="P18" s="73" t="s">
        <v>920</v>
      </c>
      <c r="Q18" s="39" t="s">
        <v>990</v>
      </c>
      <c r="R18" s="82"/>
      <c r="S18" s="48" t="s">
        <v>338</v>
      </c>
      <c r="T18" s="55" t="str">
        <f>HYPERLINK("mailto:email.2.address@nowhere.com#","email.2.address@nowhere.com")</f>
        <v>email.2.address@nowhere.com</v>
      </c>
      <c r="U18" s="73" t="s">
        <v>1206</v>
      </c>
      <c r="V18" s="73" t="s">
        <v>576</v>
      </c>
      <c r="W18" s="62" t="s">
        <v>569</v>
      </c>
      <c r="X18" s="62" t="s">
        <v>577</v>
      </c>
      <c r="Y18" s="64"/>
      <c r="Z18" s="65"/>
      <c r="AA18" s="66"/>
      <c r="AB18" s="90">
        <v>190.0</v>
      </c>
      <c r="AC18" s="90">
        <v>130.0</v>
      </c>
      <c r="AD18" s="90">
        <v>90.0</v>
      </c>
      <c r="AE18" s="88"/>
      <c r="AF18" s="14"/>
      <c r="AG18" s="28"/>
      <c r="AH18" s="28"/>
      <c r="AI18" s="28"/>
      <c r="AJ18" s="28"/>
      <c r="AK18" s="28"/>
      <c r="AL18" s="28"/>
      <c r="AM18" s="28"/>
      <c r="AN18" s="28"/>
      <c r="AO18" s="28"/>
    </row>
    <row r="19" ht="15.0" customHeight="1">
      <c r="A19" s="73" t="s">
        <v>569</v>
      </c>
      <c r="B19" s="73" t="s">
        <v>81</v>
      </c>
      <c r="C19" s="39" t="s">
        <v>142</v>
      </c>
      <c r="D19" s="39" t="s">
        <v>7</v>
      </c>
      <c r="E19" s="75"/>
      <c r="F19" s="75"/>
      <c r="G19" s="75"/>
      <c r="H19" s="75"/>
      <c r="I19" s="75"/>
      <c r="J19" s="75"/>
      <c r="K19" s="75"/>
      <c r="L19" s="75"/>
      <c r="M19" s="75"/>
      <c r="N19" s="75"/>
      <c r="O19" s="75"/>
      <c r="P19" s="73" t="s">
        <v>989</v>
      </c>
      <c r="Q19" s="39" t="s">
        <v>1017</v>
      </c>
      <c r="R19" s="82"/>
      <c r="S19" s="48" t="s">
        <v>338</v>
      </c>
      <c r="T19" s="75"/>
      <c r="U19" s="73" t="s">
        <v>1207</v>
      </c>
      <c r="V19" s="73" t="s">
        <v>832</v>
      </c>
      <c r="W19" s="62" t="s">
        <v>1208</v>
      </c>
      <c r="X19" s="62" t="s">
        <v>1209</v>
      </c>
      <c r="Y19" s="64"/>
      <c r="Z19" s="65"/>
      <c r="AA19" s="66">
        <v>42095.0</v>
      </c>
      <c r="AB19" s="69">
        <v>210.0</v>
      </c>
      <c r="AC19" s="69">
        <v>185.0</v>
      </c>
      <c r="AD19" s="69">
        <v>105.0</v>
      </c>
      <c r="AE19" s="103" t="s">
        <v>1211</v>
      </c>
      <c r="AF19" s="14"/>
      <c r="AG19" s="28"/>
      <c r="AH19" s="28"/>
      <c r="AI19" s="28"/>
      <c r="AJ19" s="28"/>
      <c r="AK19" s="28"/>
      <c r="AL19" s="28"/>
      <c r="AM19" s="28"/>
      <c r="AN19" s="28"/>
      <c r="AO19" s="28"/>
    </row>
    <row r="20" ht="15.0" customHeight="1">
      <c r="A20" s="73" t="s">
        <v>569</v>
      </c>
      <c r="B20" s="73" t="s">
        <v>81</v>
      </c>
      <c r="C20" s="39" t="s">
        <v>142</v>
      </c>
      <c r="D20" s="39" t="s">
        <v>7</v>
      </c>
      <c r="E20" s="75"/>
      <c r="F20" s="75"/>
      <c r="G20" s="75"/>
      <c r="H20" s="75"/>
      <c r="I20" s="75"/>
      <c r="J20" s="75"/>
      <c r="K20" s="75"/>
      <c r="L20" s="75"/>
      <c r="M20" s="75"/>
      <c r="N20" s="75"/>
      <c r="O20" s="75"/>
      <c r="P20" s="39" t="s">
        <v>335</v>
      </c>
      <c r="Q20" s="39" t="s">
        <v>1040</v>
      </c>
      <c r="R20" s="82"/>
      <c r="S20" s="48" t="s">
        <v>338</v>
      </c>
      <c r="T20" s="55" t="str">
        <f>HYPERLINK("mailto:email.1.address@nowhere.com#","email.1.address@nowhere.com")</f>
        <v>email.1.address@nowhere.com</v>
      </c>
      <c r="U20" s="73" t="s">
        <v>1207</v>
      </c>
      <c r="V20" s="73" t="s">
        <v>832</v>
      </c>
      <c r="W20" s="62" t="s">
        <v>1208</v>
      </c>
      <c r="X20" s="62" t="s">
        <v>1209</v>
      </c>
      <c r="Y20" s="64"/>
      <c r="Z20" s="65"/>
      <c r="AA20" s="66">
        <v>42095.0</v>
      </c>
      <c r="AB20" s="69">
        <v>210.0</v>
      </c>
      <c r="AC20" s="69">
        <v>185.0</v>
      </c>
      <c r="AD20" s="69">
        <v>105.0</v>
      </c>
      <c r="AE20" s="103" t="s">
        <v>1211</v>
      </c>
      <c r="AF20" s="14"/>
      <c r="AG20" s="28"/>
      <c r="AH20" s="28"/>
      <c r="AI20" s="28"/>
      <c r="AJ20" s="28"/>
      <c r="AK20" s="28"/>
      <c r="AL20" s="28"/>
      <c r="AM20" s="28"/>
      <c r="AN20" s="28"/>
      <c r="AO20" s="28"/>
    </row>
    <row r="21" ht="15.0" customHeight="1">
      <c r="A21" s="73" t="s">
        <v>569</v>
      </c>
      <c r="B21" s="73" t="s">
        <v>81</v>
      </c>
      <c r="C21" s="39" t="s">
        <v>142</v>
      </c>
      <c r="D21" s="39" t="s">
        <v>7</v>
      </c>
      <c r="E21" s="75"/>
      <c r="F21" s="75"/>
      <c r="G21" s="75"/>
      <c r="H21" s="75"/>
      <c r="I21" s="75"/>
      <c r="J21" s="75"/>
      <c r="K21" s="75"/>
      <c r="L21" s="75"/>
      <c r="M21" s="75"/>
      <c r="N21" s="75"/>
      <c r="O21" s="75"/>
      <c r="P21" s="39" t="s">
        <v>786</v>
      </c>
      <c r="Q21" s="39" t="s">
        <v>1060</v>
      </c>
      <c r="R21" s="82"/>
      <c r="S21" s="48" t="s">
        <v>338</v>
      </c>
      <c r="T21" s="55" t="str">
        <f>HYPERLINK("mailto:email.2.address@nowhere.com#","email.2.address@nowhere.com")</f>
        <v>email.2.address@nowhere.com</v>
      </c>
      <c r="U21" s="73" t="s">
        <v>1231</v>
      </c>
      <c r="V21" s="73" t="s">
        <v>1065</v>
      </c>
      <c r="W21" s="62" t="s">
        <v>569</v>
      </c>
      <c r="X21" s="62" t="s">
        <v>1232</v>
      </c>
      <c r="Y21" s="64"/>
      <c r="Z21" s="65"/>
      <c r="AA21" s="66"/>
      <c r="AB21" s="90"/>
      <c r="AC21" s="90"/>
      <c r="AD21" s="90"/>
      <c r="AE21" s="88"/>
      <c r="AF21" s="14"/>
      <c r="AG21" s="28"/>
      <c r="AH21" s="28"/>
      <c r="AI21" s="28"/>
      <c r="AJ21" s="28"/>
      <c r="AK21" s="28"/>
      <c r="AL21" s="28"/>
      <c r="AM21" s="28"/>
      <c r="AN21" s="28"/>
      <c r="AO21" s="28"/>
    </row>
    <row r="22" ht="15.0" customHeight="1">
      <c r="A22" s="73" t="s">
        <v>569</v>
      </c>
      <c r="B22" s="73" t="s">
        <v>81</v>
      </c>
      <c r="C22" s="39" t="s">
        <v>142</v>
      </c>
      <c r="D22" s="39" t="s">
        <v>7</v>
      </c>
      <c r="E22" s="75"/>
      <c r="F22" s="75"/>
      <c r="G22" s="75"/>
      <c r="H22" s="75"/>
      <c r="I22" s="75"/>
      <c r="J22" s="75"/>
      <c r="K22" s="75"/>
      <c r="L22" s="75"/>
      <c r="M22" s="75"/>
      <c r="N22" s="75"/>
      <c r="O22" s="75"/>
      <c r="P22" s="39" t="s">
        <v>857</v>
      </c>
      <c r="Q22" s="39" t="s">
        <v>1071</v>
      </c>
      <c r="R22" s="82"/>
      <c r="S22" s="48" t="s">
        <v>338</v>
      </c>
      <c r="T22" s="75"/>
      <c r="U22" s="73" t="s">
        <v>1236</v>
      </c>
      <c r="V22" s="73" t="s">
        <v>832</v>
      </c>
      <c r="W22" s="62" t="s">
        <v>1208</v>
      </c>
      <c r="X22" s="62" t="s">
        <v>833</v>
      </c>
      <c r="Y22" s="64"/>
      <c r="Z22" s="65"/>
      <c r="AA22" s="66">
        <v>42095.0</v>
      </c>
      <c r="AB22" s="90">
        <v>225.0</v>
      </c>
      <c r="AC22" s="90">
        <v>185.0</v>
      </c>
      <c r="AD22" s="90">
        <v>95.0</v>
      </c>
      <c r="AE22" s="48" t="s">
        <v>1211</v>
      </c>
      <c r="AF22" s="14"/>
      <c r="AG22" s="28"/>
      <c r="AH22" s="28"/>
      <c r="AI22" s="28"/>
      <c r="AJ22" s="28"/>
      <c r="AK22" s="28"/>
      <c r="AL22" s="28"/>
      <c r="AM22" s="28"/>
      <c r="AN22" s="28"/>
      <c r="AO22" s="28"/>
    </row>
    <row r="23" ht="15.0" customHeight="1">
      <c r="A23" s="73" t="s">
        <v>569</v>
      </c>
      <c r="B23" s="73" t="s">
        <v>81</v>
      </c>
      <c r="C23" s="39" t="s">
        <v>142</v>
      </c>
      <c r="D23" s="39" t="s">
        <v>7</v>
      </c>
      <c r="E23" s="75"/>
      <c r="F23" s="75"/>
      <c r="G23" s="75"/>
      <c r="H23" s="75"/>
      <c r="I23" s="75"/>
      <c r="J23" s="75"/>
      <c r="K23" s="75"/>
      <c r="L23" s="75"/>
      <c r="M23" s="75"/>
      <c r="N23" s="75"/>
      <c r="O23" s="75"/>
      <c r="P23" s="39" t="s">
        <v>900</v>
      </c>
      <c r="Q23" s="39" t="s">
        <v>1087</v>
      </c>
      <c r="R23" s="82"/>
      <c r="S23" s="48" t="s">
        <v>338</v>
      </c>
      <c r="T23" s="55" t="str">
        <f>HYPERLINK("mailto:email.1.address@nowhere.com#","email.1.address@nowhere.com")</f>
        <v>email.1.address@nowhere.com</v>
      </c>
      <c r="U23" s="73" t="s">
        <v>1240</v>
      </c>
      <c r="V23" s="73" t="s">
        <v>832</v>
      </c>
      <c r="W23" s="62" t="s">
        <v>569</v>
      </c>
      <c r="X23" s="62" t="s">
        <v>833</v>
      </c>
      <c r="Y23" s="64"/>
      <c r="Z23" s="65"/>
      <c r="AA23" s="66"/>
      <c r="AB23" s="90">
        <v>175.0</v>
      </c>
      <c r="AC23" s="90">
        <v>160.0</v>
      </c>
      <c r="AD23" s="90"/>
      <c r="AE23" s="88"/>
      <c r="AF23" s="14"/>
      <c r="AG23" s="28"/>
      <c r="AH23" s="28"/>
      <c r="AI23" s="28"/>
      <c r="AJ23" s="28"/>
      <c r="AK23" s="28"/>
      <c r="AL23" s="28"/>
      <c r="AM23" s="28"/>
      <c r="AN23" s="28"/>
      <c r="AO23" s="28"/>
    </row>
    <row r="24" ht="15.0" customHeight="1">
      <c r="A24" s="73" t="s">
        <v>569</v>
      </c>
      <c r="B24" s="73" t="s">
        <v>81</v>
      </c>
      <c r="C24" s="39" t="s">
        <v>142</v>
      </c>
      <c r="D24" s="39" t="s">
        <v>7</v>
      </c>
      <c r="E24" s="75"/>
      <c r="F24" s="75"/>
      <c r="G24" s="75"/>
      <c r="H24" s="75"/>
      <c r="I24" s="75"/>
      <c r="J24" s="75"/>
      <c r="K24" s="75"/>
      <c r="L24" s="75"/>
      <c r="M24" s="75"/>
      <c r="N24" s="75"/>
      <c r="O24" s="75"/>
      <c r="P24" s="73" t="s">
        <v>920</v>
      </c>
      <c r="Q24" s="39" t="s">
        <v>336</v>
      </c>
      <c r="R24" s="82"/>
      <c r="S24" s="48" t="s">
        <v>338</v>
      </c>
      <c r="T24" s="55" t="str">
        <f>HYPERLINK("mailto:email.2.address@nowhere.com#","email.2.address@nowhere.com")</f>
        <v>email.2.address@nowhere.com</v>
      </c>
      <c r="U24" s="73" t="s">
        <v>1236</v>
      </c>
      <c r="V24" s="73" t="s">
        <v>832</v>
      </c>
      <c r="W24" s="62" t="s">
        <v>569</v>
      </c>
      <c r="X24" s="62" t="s">
        <v>833</v>
      </c>
      <c r="Y24" s="64"/>
      <c r="Z24" s="65"/>
      <c r="AA24" s="66"/>
      <c r="AB24" s="90">
        <v>175.0</v>
      </c>
      <c r="AC24" s="90">
        <v>160.0</v>
      </c>
      <c r="AD24" s="90"/>
      <c r="AE24" s="88"/>
      <c r="AF24" s="14"/>
      <c r="AG24" s="28"/>
      <c r="AH24" s="28"/>
      <c r="AI24" s="28"/>
      <c r="AJ24" s="28"/>
      <c r="AK24" s="28"/>
      <c r="AL24" s="28"/>
      <c r="AM24" s="28"/>
      <c r="AN24" s="28"/>
      <c r="AO24" s="28"/>
    </row>
    <row r="25" ht="15.0" customHeight="1">
      <c r="A25" s="39" t="s">
        <v>976</v>
      </c>
      <c r="B25" s="39" t="s">
        <v>140</v>
      </c>
      <c r="C25" s="39" t="s">
        <v>142</v>
      </c>
      <c r="D25" s="40"/>
      <c r="E25" s="41"/>
      <c r="F25" s="46"/>
      <c r="G25" s="46"/>
      <c r="H25" s="46"/>
      <c r="I25" s="46"/>
      <c r="J25" s="46"/>
      <c r="K25" s="47" t="s">
        <v>15</v>
      </c>
      <c r="L25" s="46"/>
      <c r="M25" s="46"/>
      <c r="N25" s="46"/>
      <c r="O25" s="46"/>
      <c r="P25" s="73" t="s">
        <v>989</v>
      </c>
      <c r="Q25" s="39" t="s">
        <v>788</v>
      </c>
      <c r="R25" s="40"/>
      <c r="S25" s="48" t="s">
        <v>338</v>
      </c>
      <c r="T25" s="75"/>
      <c r="U25" s="73" t="s">
        <v>1261</v>
      </c>
      <c r="V25" s="73" t="s">
        <v>1188</v>
      </c>
      <c r="W25" s="62" t="s">
        <v>976</v>
      </c>
      <c r="X25" s="62" t="s">
        <v>1264</v>
      </c>
      <c r="Y25" s="64"/>
      <c r="Z25" s="65"/>
      <c r="AA25" s="104"/>
      <c r="AB25" s="69">
        <v>200.0</v>
      </c>
      <c r="AC25" s="69"/>
      <c r="AD25" s="69"/>
      <c r="AE25" s="70" t="s">
        <v>773</v>
      </c>
      <c r="AF25" s="14"/>
      <c r="AG25" s="28"/>
      <c r="AH25" s="28"/>
      <c r="AI25" s="28"/>
      <c r="AJ25" s="28"/>
      <c r="AK25" s="28"/>
      <c r="AL25" s="28"/>
      <c r="AM25" s="28"/>
      <c r="AN25" s="28"/>
      <c r="AO25" s="28"/>
    </row>
    <row r="26" ht="15.0" customHeight="1">
      <c r="A26" s="39" t="s">
        <v>976</v>
      </c>
      <c r="B26" s="39" t="s">
        <v>782</v>
      </c>
      <c r="C26" s="39" t="s">
        <v>142</v>
      </c>
      <c r="D26" s="40"/>
      <c r="E26" s="41"/>
      <c r="F26" s="46"/>
      <c r="G26" s="46"/>
      <c r="H26" s="46"/>
      <c r="I26" s="46"/>
      <c r="J26" s="47" t="s">
        <v>14</v>
      </c>
      <c r="K26" s="46"/>
      <c r="L26" s="46"/>
      <c r="M26" s="46"/>
      <c r="N26" s="46"/>
      <c r="O26" s="46"/>
      <c r="P26" s="39" t="s">
        <v>335</v>
      </c>
      <c r="Q26" s="39" t="s">
        <v>859</v>
      </c>
      <c r="R26" s="40"/>
      <c r="S26" s="48" t="s">
        <v>338</v>
      </c>
      <c r="T26" s="55" t="str">
        <f>HYPERLINK("mailto:email.1.address@nowhere.com#","email.1.address@nowhere.com")</f>
        <v>email.1.address@nowhere.com</v>
      </c>
      <c r="U26" s="73" t="s">
        <v>1278</v>
      </c>
      <c r="V26" s="73" t="s">
        <v>1188</v>
      </c>
      <c r="W26" s="62" t="s">
        <v>976</v>
      </c>
      <c r="X26" s="62" t="s">
        <v>1264</v>
      </c>
      <c r="Y26" s="64"/>
      <c r="Z26" s="65">
        <v>10600.0</v>
      </c>
      <c r="AA26" s="66">
        <v>39114.0</v>
      </c>
      <c r="AB26" s="69">
        <v>165.0</v>
      </c>
      <c r="AC26" s="69">
        <v>150.0</v>
      </c>
      <c r="AD26" s="69">
        <v>80.0</v>
      </c>
      <c r="AE26" s="70" t="s">
        <v>1300</v>
      </c>
      <c r="AF26" s="14"/>
      <c r="AG26" s="28"/>
      <c r="AH26" s="28"/>
      <c r="AI26" s="28"/>
      <c r="AJ26" s="28"/>
      <c r="AK26" s="28"/>
      <c r="AL26" s="28"/>
      <c r="AM26" s="28"/>
      <c r="AN26" s="28"/>
      <c r="AO26" s="28"/>
    </row>
    <row r="27" ht="15.0" customHeight="1">
      <c r="A27" s="39" t="s">
        <v>976</v>
      </c>
      <c r="B27" s="39" t="s">
        <v>782</v>
      </c>
      <c r="C27" s="39" t="s">
        <v>142</v>
      </c>
      <c r="D27" s="40"/>
      <c r="E27" s="41"/>
      <c r="F27" s="46"/>
      <c r="G27" s="46"/>
      <c r="H27" s="46"/>
      <c r="I27" s="46"/>
      <c r="J27" s="47" t="s">
        <v>14</v>
      </c>
      <c r="K27" s="46"/>
      <c r="L27" s="46"/>
      <c r="M27" s="46"/>
      <c r="N27" s="46"/>
      <c r="O27" s="46"/>
      <c r="P27" s="39" t="s">
        <v>786</v>
      </c>
      <c r="Q27" s="39" t="s">
        <v>901</v>
      </c>
      <c r="R27" s="40"/>
      <c r="S27" s="48" t="s">
        <v>338</v>
      </c>
      <c r="T27" s="55" t="str">
        <f>HYPERLINK("mailto:email.2.address@nowhere.com#","email.2.address@nowhere.com")</f>
        <v>email.2.address@nowhere.com</v>
      </c>
      <c r="U27" s="73" t="s">
        <v>1319</v>
      </c>
      <c r="V27" s="73" t="s">
        <v>1320</v>
      </c>
      <c r="W27" s="62" t="s">
        <v>976</v>
      </c>
      <c r="X27" s="62" t="s">
        <v>1264</v>
      </c>
      <c r="Y27" s="64"/>
      <c r="Z27" s="65">
        <v>6894.0</v>
      </c>
      <c r="AA27" s="66">
        <v>39114.0</v>
      </c>
      <c r="AB27" s="69">
        <v>170.0</v>
      </c>
      <c r="AC27" s="69">
        <v>140.0</v>
      </c>
      <c r="AD27" s="69">
        <v>75.0</v>
      </c>
      <c r="AE27" s="41"/>
      <c r="AF27" s="14"/>
      <c r="AG27" s="28"/>
      <c r="AH27" s="28"/>
      <c r="AI27" s="28"/>
      <c r="AJ27" s="28"/>
      <c r="AK27" s="28"/>
      <c r="AL27" s="28"/>
      <c r="AM27" s="28"/>
      <c r="AN27" s="28"/>
      <c r="AO27" s="28"/>
    </row>
    <row r="28" ht="15.0" customHeight="1">
      <c r="A28" s="73" t="s">
        <v>976</v>
      </c>
      <c r="B28" s="73" t="s">
        <v>81</v>
      </c>
      <c r="C28" s="39" t="s">
        <v>142</v>
      </c>
      <c r="D28" s="39" t="s">
        <v>7</v>
      </c>
      <c r="E28" s="75"/>
      <c r="F28" s="75"/>
      <c r="G28" s="75"/>
      <c r="H28" s="75"/>
      <c r="I28" s="75"/>
      <c r="J28" s="75"/>
      <c r="K28" s="75"/>
      <c r="L28" s="75"/>
      <c r="M28" s="75"/>
      <c r="N28" s="75"/>
      <c r="O28" s="75"/>
      <c r="P28" s="39" t="s">
        <v>857</v>
      </c>
      <c r="Q28" s="39" t="s">
        <v>921</v>
      </c>
      <c r="R28" s="82"/>
      <c r="S28" s="48" t="s">
        <v>338</v>
      </c>
      <c r="T28" s="75"/>
      <c r="U28" s="73" t="s">
        <v>1330</v>
      </c>
      <c r="V28" s="73" t="s">
        <v>1188</v>
      </c>
      <c r="W28" s="62" t="s">
        <v>976</v>
      </c>
      <c r="X28" s="62" t="s">
        <v>1264</v>
      </c>
      <c r="Y28" s="64"/>
      <c r="Z28" s="65"/>
      <c r="AA28" s="66"/>
      <c r="AB28" s="90">
        <v>190.0</v>
      </c>
      <c r="AC28" s="90">
        <v>170.0</v>
      </c>
      <c r="AD28" s="90">
        <v>75.0</v>
      </c>
      <c r="AE28" s="88"/>
      <c r="AF28" s="14"/>
      <c r="AG28" s="28"/>
      <c r="AH28" s="28"/>
      <c r="AI28" s="28"/>
      <c r="AJ28" s="28"/>
      <c r="AK28" s="28"/>
      <c r="AL28" s="28"/>
      <c r="AM28" s="28"/>
      <c r="AN28" s="28"/>
      <c r="AO28" s="28"/>
    </row>
    <row r="29" ht="15.0" customHeight="1">
      <c r="A29" s="73" t="s">
        <v>976</v>
      </c>
      <c r="B29" s="73" t="s">
        <v>81</v>
      </c>
      <c r="C29" s="39" t="s">
        <v>142</v>
      </c>
      <c r="D29" s="39" t="s">
        <v>7</v>
      </c>
      <c r="E29" s="75"/>
      <c r="F29" s="75"/>
      <c r="G29" s="75"/>
      <c r="H29" s="75"/>
      <c r="I29" s="75"/>
      <c r="J29" s="75"/>
      <c r="K29" s="75"/>
      <c r="L29" s="75"/>
      <c r="M29" s="75"/>
      <c r="N29" s="75"/>
      <c r="O29" s="75"/>
      <c r="P29" s="39" t="s">
        <v>900</v>
      </c>
      <c r="Q29" s="39" t="s">
        <v>990</v>
      </c>
      <c r="R29" s="82"/>
      <c r="S29" s="48" t="s">
        <v>338</v>
      </c>
      <c r="T29" s="55" t="str">
        <f>HYPERLINK("mailto:email.1.address@nowhere.com#","email.1.address@nowhere.com")</f>
        <v>email.1.address@nowhere.com</v>
      </c>
      <c r="U29" s="73" t="s">
        <v>1353</v>
      </c>
      <c r="V29" s="73" t="s">
        <v>987</v>
      </c>
      <c r="W29" s="62" t="s">
        <v>976</v>
      </c>
      <c r="X29" s="62" t="s">
        <v>992</v>
      </c>
      <c r="Y29" s="64"/>
      <c r="Z29" s="65"/>
      <c r="AA29" s="66"/>
      <c r="AB29" s="90"/>
      <c r="AC29" s="90"/>
      <c r="AD29" s="90"/>
      <c r="AE29" s="88"/>
      <c r="AF29" s="14"/>
      <c r="AG29" s="28"/>
      <c r="AH29" s="28"/>
      <c r="AI29" s="28"/>
      <c r="AJ29" s="28"/>
      <c r="AK29" s="28"/>
      <c r="AL29" s="28"/>
      <c r="AM29" s="28"/>
      <c r="AN29" s="28"/>
      <c r="AO29" s="28"/>
    </row>
    <row r="30" ht="15.0" customHeight="1">
      <c r="A30" s="73" t="s">
        <v>976</v>
      </c>
      <c r="B30" s="73" t="s">
        <v>81</v>
      </c>
      <c r="C30" s="39" t="s">
        <v>142</v>
      </c>
      <c r="D30" s="39" t="s">
        <v>7</v>
      </c>
      <c r="E30" s="75"/>
      <c r="F30" s="75"/>
      <c r="G30" s="75"/>
      <c r="H30" s="75"/>
      <c r="I30" s="75"/>
      <c r="J30" s="75"/>
      <c r="K30" s="75"/>
      <c r="L30" s="75"/>
      <c r="M30" s="75"/>
      <c r="N30" s="75"/>
      <c r="O30" s="75"/>
      <c r="P30" s="73" t="s">
        <v>920</v>
      </c>
      <c r="Q30" s="39" t="s">
        <v>1017</v>
      </c>
      <c r="R30" s="82"/>
      <c r="S30" s="48" t="s">
        <v>338</v>
      </c>
      <c r="T30" s="55" t="str">
        <f>HYPERLINK("mailto:email.2.address@nowhere.com#","email.2.address@nowhere.com")</f>
        <v>email.2.address@nowhere.com</v>
      </c>
      <c r="U30" s="73" t="s">
        <v>1369</v>
      </c>
      <c r="V30" s="73" t="s">
        <v>1188</v>
      </c>
      <c r="W30" s="62" t="s">
        <v>976</v>
      </c>
      <c r="X30" s="62" t="s">
        <v>1264</v>
      </c>
      <c r="Y30" s="64"/>
      <c r="Z30" s="65">
        <v>6894.0</v>
      </c>
      <c r="AA30" s="66"/>
      <c r="AB30" s="90">
        <v>185.0</v>
      </c>
      <c r="AC30" s="90"/>
      <c r="AD30" s="90">
        <v>90.0</v>
      </c>
      <c r="AE30" s="88"/>
      <c r="AF30" s="14"/>
      <c r="AG30" s="28"/>
      <c r="AH30" s="28"/>
      <c r="AI30" s="28"/>
      <c r="AJ30" s="28"/>
      <c r="AK30" s="28"/>
      <c r="AL30" s="28"/>
      <c r="AM30" s="28"/>
      <c r="AN30" s="28"/>
      <c r="AO30" s="28"/>
    </row>
    <row r="31" ht="15.0" customHeight="1">
      <c r="A31" s="73" t="s">
        <v>976</v>
      </c>
      <c r="B31" s="73" t="s">
        <v>81</v>
      </c>
      <c r="C31" s="39" t="s">
        <v>142</v>
      </c>
      <c r="D31" s="39" t="s">
        <v>7</v>
      </c>
      <c r="E31" s="75"/>
      <c r="F31" s="75"/>
      <c r="G31" s="75"/>
      <c r="H31" s="75"/>
      <c r="I31" s="75"/>
      <c r="J31" s="75"/>
      <c r="K31" s="75"/>
      <c r="L31" s="75"/>
      <c r="M31" s="75"/>
      <c r="N31" s="75"/>
      <c r="O31" s="75"/>
      <c r="P31" s="73" t="s">
        <v>989</v>
      </c>
      <c r="Q31" s="39" t="s">
        <v>1040</v>
      </c>
      <c r="R31" s="82"/>
      <c r="S31" s="48" t="s">
        <v>338</v>
      </c>
      <c r="T31" s="75"/>
      <c r="U31" s="73" t="s">
        <v>1380</v>
      </c>
      <c r="V31" s="73" t="s">
        <v>1188</v>
      </c>
      <c r="W31" s="62" t="s">
        <v>976</v>
      </c>
      <c r="X31" s="62" t="s">
        <v>1264</v>
      </c>
      <c r="Y31" s="64"/>
      <c r="Z31" s="65">
        <v>6894.0</v>
      </c>
      <c r="AA31" s="66"/>
      <c r="AB31" s="90">
        <v>190.0</v>
      </c>
      <c r="AC31" s="90"/>
      <c r="AD31" s="90">
        <v>90.0</v>
      </c>
      <c r="AE31" s="88"/>
      <c r="AF31" s="14"/>
      <c r="AG31" s="28"/>
      <c r="AH31" s="28"/>
      <c r="AI31" s="28"/>
      <c r="AJ31" s="28"/>
      <c r="AK31" s="28"/>
      <c r="AL31" s="28"/>
      <c r="AM31" s="28"/>
      <c r="AN31" s="28"/>
      <c r="AO31" s="28"/>
    </row>
    <row r="32" ht="15.0" customHeight="1">
      <c r="A32" s="39" t="s">
        <v>168</v>
      </c>
      <c r="B32" s="39" t="s">
        <v>140</v>
      </c>
      <c r="C32" s="39" t="s">
        <v>142</v>
      </c>
      <c r="D32" s="40"/>
      <c r="E32" s="41"/>
      <c r="F32" s="46"/>
      <c r="G32" s="46"/>
      <c r="H32" s="46"/>
      <c r="I32" s="46"/>
      <c r="J32" s="46"/>
      <c r="K32" s="47" t="s">
        <v>15</v>
      </c>
      <c r="L32" s="46"/>
      <c r="M32" s="46"/>
      <c r="N32" s="46"/>
      <c r="O32" s="46"/>
      <c r="P32" s="39" t="s">
        <v>335</v>
      </c>
      <c r="Q32" s="39" t="s">
        <v>1060</v>
      </c>
      <c r="R32" s="40"/>
      <c r="S32" s="48" t="s">
        <v>338</v>
      </c>
      <c r="T32" s="55" t="str">
        <f>HYPERLINK("mailto:email.1.address@nowhere.com#","email.1.address@nowhere.com")</f>
        <v>email.1.address@nowhere.com</v>
      </c>
      <c r="U32" s="73" t="s">
        <v>1391</v>
      </c>
      <c r="V32" s="73" t="s">
        <v>177</v>
      </c>
      <c r="W32" s="62" t="s">
        <v>168</v>
      </c>
      <c r="X32" s="62" t="s">
        <v>178</v>
      </c>
      <c r="Y32" s="64"/>
      <c r="Z32" s="65"/>
      <c r="AA32" s="66"/>
      <c r="AB32" s="69">
        <v>250.0</v>
      </c>
      <c r="AC32" s="69">
        <v>220.0</v>
      </c>
      <c r="AD32" s="69">
        <v>125.0</v>
      </c>
      <c r="AE32" s="70" t="s">
        <v>773</v>
      </c>
      <c r="AF32" s="14"/>
      <c r="AG32" s="28"/>
      <c r="AH32" s="28"/>
      <c r="AI32" s="28"/>
      <c r="AJ32" s="28"/>
      <c r="AK32" s="28"/>
      <c r="AL32" s="28"/>
      <c r="AM32" s="28"/>
      <c r="AN32" s="28"/>
      <c r="AO32" s="28"/>
    </row>
    <row r="33" ht="15.0" customHeight="1">
      <c r="A33" s="39" t="s">
        <v>168</v>
      </c>
      <c r="B33" s="39" t="s">
        <v>140</v>
      </c>
      <c r="C33" s="39" t="s">
        <v>142</v>
      </c>
      <c r="D33" s="40"/>
      <c r="E33" s="41"/>
      <c r="F33" s="46"/>
      <c r="G33" s="46"/>
      <c r="H33" s="46"/>
      <c r="I33" s="46"/>
      <c r="J33" s="46"/>
      <c r="K33" s="47" t="s">
        <v>15</v>
      </c>
      <c r="L33" s="46"/>
      <c r="M33" s="46"/>
      <c r="N33" s="46"/>
      <c r="O33" s="46"/>
      <c r="P33" s="39" t="s">
        <v>786</v>
      </c>
      <c r="Q33" s="39" t="s">
        <v>1071</v>
      </c>
      <c r="R33" s="40"/>
      <c r="S33" s="48" t="s">
        <v>338</v>
      </c>
      <c r="T33" s="55" t="str">
        <f>HYPERLINK("mailto:email.2.address@nowhere.com#","email.2.address@nowhere.com")</f>
        <v>email.2.address@nowhere.com</v>
      </c>
      <c r="U33" s="73" t="s">
        <v>1391</v>
      </c>
      <c r="V33" s="73" t="s">
        <v>177</v>
      </c>
      <c r="W33" s="62" t="s">
        <v>168</v>
      </c>
      <c r="X33" s="62" t="s">
        <v>178</v>
      </c>
      <c r="Y33" s="64"/>
      <c r="Z33" s="65"/>
      <c r="AA33" s="66"/>
      <c r="AB33" s="69">
        <v>250.0</v>
      </c>
      <c r="AC33" s="69">
        <v>220.0</v>
      </c>
      <c r="AD33" s="69">
        <v>125.0</v>
      </c>
      <c r="AE33" s="70" t="s">
        <v>773</v>
      </c>
      <c r="AF33" s="14"/>
      <c r="AG33" s="28"/>
      <c r="AH33" s="28"/>
      <c r="AI33" s="28"/>
      <c r="AJ33" s="28"/>
      <c r="AK33" s="28"/>
      <c r="AL33" s="28"/>
      <c r="AM33" s="28"/>
      <c r="AN33" s="28"/>
      <c r="AO33" s="28"/>
    </row>
    <row r="34" ht="15.0" customHeight="1">
      <c r="A34" s="39" t="s">
        <v>168</v>
      </c>
      <c r="B34" s="39" t="s">
        <v>140</v>
      </c>
      <c r="C34" s="39" t="s">
        <v>142</v>
      </c>
      <c r="D34" s="40"/>
      <c r="E34" s="41"/>
      <c r="F34" s="46"/>
      <c r="G34" s="46"/>
      <c r="H34" s="46"/>
      <c r="I34" s="46"/>
      <c r="J34" s="46"/>
      <c r="K34" s="46"/>
      <c r="L34" s="47" t="s">
        <v>16</v>
      </c>
      <c r="M34" s="46"/>
      <c r="N34" s="46"/>
      <c r="O34" s="46"/>
      <c r="P34" s="39" t="s">
        <v>857</v>
      </c>
      <c r="Q34" s="39" t="s">
        <v>1087</v>
      </c>
      <c r="R34" s="40"/>
      <c r="S34" s="48" t="s">
        <v>338</v>
      </c>
      <c r="T34" s="75"/>
      <c r="U34" s="73" t="s">
        <v>1391</v>
      </c>
      <c r="V34" s="73" t="s">
        <v>177</v>
      </c>
      <c r="W34" s="62" t="s">
        <v>168</v>
      </c>
      <c r="X34" s="62" t="s">
        <v>178</v>
      </c>
      <c r="Y34" s="64"/>
      <c r="Z34" s="65"/>
      <c r="AA34" s="66"/>
      <c r="AB34" s="69">
        <v>250.0</v>
      </c>
      <c r="AC34" s="69">
        <v>220.0</v>
      </c>
      <c r="AD34" s="69">
        <v>125.0</v>
      </c>
      <c r="AE34" s="70" t="s">
        <v>773</v>
      </c>
      <c r="AF34" s="14"/>
      <c r="AG34" s="28"/>
      <c r="AH34" s="28"/>
      <c r="AI34" s="28"/>
      <c r="AJ34" s="28"/>
      <c r="AK34" s="28"/>
      <c r="AL34" s="28"/>
      <c r="AM34" s="28"/>
      <c r="AN34" s="28"/>
      <c r="AO34" s="28"/>
    </row>
    <row r="35" ht="15.0" customHeight="1">
      <c r="A35" s="39" t="s">
        <v>168</v>
      </c>
      <c r="B35" s="39" t="s">
        <v>140</v>
      </c>
      <c r="C35" s="39" t="s">
        <v>142</v>
      </c>
      <c r="D35" s="40"/>
      <c r="E35" s="41"/>
      <c r="F35" s="46"/>
      <c r="G35" s="46"/>
      <c r="H35" s="46"/>
      <c r="I35" s="46"/>
      <c r="J35" s="46"/>
      <c r="K35" s="46"/>
      <c r="L35" s="47" t="s">
        <v>16</v>
      </c>
      <c r="M35" s="46"/>
      <c r="N35" s="46"/>
      <c r="O35" s="46"/>
      <c r="P35" s="39" t="s">
        <v>900</v>
      </c>
      <c r="Q35" s="39" t="s">
        <v>336</v>
      </c>
      <c r="R35" s="40"/>
      <c r="S35" s="48" t="s">
        <v>338</v>
      </c>
      <c r="T35" s="55" t="str">
        <f>HYPERLINK("mailto:email.1.address@nowhere.com#","email.1.address@nowhere.com")</f>
        <v>email.1.address@nowhere.com</v>
      </c>
      <c r="U35" s="73" t="s">
        <v>1391</v>
      </c>
      <c r="V35" s="73" t="s">
        <v>177</v>
      </c>
      <c r="W35" s="62" t="s">
        <v>168</v>
      </c>
      <c r="X35" s="62" t="s">
        <v>178</v>
      </c>
      <c r="Y35" s="64"/>
      <c r="Z35" s="65"/>
      <c r="AA35" s="66"/>
      <c r="AB35" s="69">
        <v>250.0</v>
      </c>
      <c r="AC35" s="69">
        <v>220.0</v>
      </c>
      <c r="AD35" s="69">
        <v>125.0</v>
      </c>
      <c r="AE35" s="70" t="s">
        <v>773</v>
      </c>
      <c r="AF35" s="14"/>
      <c r="AG35" s="28"/>
      <c r="AH35" s="28"/>
      <c r="AI35" s="28"/>
      <c r="AJ35" s="28"/>
      <c r="AK35" s="28"/>
      <c r="AL35" s="28"/>
      <c r="AM35" s="28"/>
      <c r="AN35" s="28"/>
      <c r="AO35" s="28"/>
    </row>
    <row r="36" ht="15.0" customHeight="1">
      <c r="A36" s="39" t="s">
        <v>168</v>
      </c>
      <c r="B36" s="39" t="s">
        <v>140</v>
      </c>
      <c r="C36" s="39" t="s">
        <v>142</v>
      </c>
      <c r="D36" s="40"/>
      <c r="E36" s="41"/>
      <c r="F36" s="46"/>
      <c r="G36" s="46"/>
      <c r="H36" s="46"/>
      <c r="I36" s="46"/>
      <c r="J36" s="46"/>
      <c r="K36" s="47" t="s">
        <v>15</v>
      </c>
      <c r="L36" s="46"/>
      <c r="M36" s="46"/>
      <c r="N36" s="46"/>
      <c r="O36" s="46"/>
      <c r="P36" s="73" t="s">
        <v>920</v>
      </c>
      <c r="Q36" s="39" t="s">
        <v>788</v>
      </c>
      <c r="R36" s="40"/>
      <c r="S36" s="48" t="s">
        <v>338</v>
      </c>
      <c r="T36" s="55" t="str">
        <f>HYPERLINK("mailto:email.2.address@nowhere.com#","email.2.address@nowhere.com")</f>
        <v>email.2.address@nowhere.com</v>
      </c>
      <c r="U36" s="73" t="s">
        <v>1490</v>
      </c>
      <c r="V36" s="73" t="s">
        <v>177</v>
      </c>
      <c r="W36" s="62" t="s">
        <v>168</v>
      </c>
      <c r="X36" s="62" t="s">
        <v>973</v>
      </c>
      <c r="Y36" s="64"/>
      <c r="Z36" s="65"/>
      <c r="AA36" s="66"/>
      <c r="AB36" s="69">
        <v>295.0</v>
      </c>
      <c r="AC36" s="69">
        <v>200.0</v>
      </c>
      <c r="AD36" s="69">
        <v>125.0</v>
      </c>
      <c r="AE36" s="70" t="s">
        <v>1493</v>
      </c>
      <c r="AF36" s="14"/>
      <c r="AG36" s="28"/>
      <c r="AH36" s="28"/>
      <c r="AI36" s="28"/>
      <c r="AJ36" s="28"/>
      <c r="AK36" s="28"/>
      <c r="AL36" s="28"/>
      <c r="AM36" s="28"/>
      <c r="AN36" s="28"/>
      <c r="AO36" s="28"/>
    </row>
    <row r="37" ht="15.0" customHeight="1">
      <c r="A37" s="39" t="s">
        <v>168</v>
      </c>
      <c r="B37" s="39" t="s">
        <v>140</v>
      </c>
      <c r="C37" s="39" t="s">
        <v>142</v>
      </c>
      <c r="D37" s="40"/>
      <c r="E37" s="41"/>
      <c r="F37" s="46"/>
      <c r="G37" s="46"/>
      <c r="H37" s="46"/>
      <c r="I37" s="46"/>
      <c r="J37" s="46"/>
      <c r="K37" s="47" t="s">
        <v>15</v>
      </c>
      <c r="L37" s="46"/>
      <c r="M37" s="46"/>
      <c r="N37" s="46"/>
      <c r="O37" s="46"/>
      <c r="P37" s="73" t="s">
        <v>989</v>
      </c>
      <c r="Q37" s="39" t="s">
        <v>859</v>
      </c>
      <c r="R37" s="40"/>
      <c r="S37" s="48" t="s">
        <v>338</v>
      </c>
      <c r="T37" s="75"/>
      <c r="U37" s="73" t="s">
        <v>1490</v>
      </c>
      <c r="V37" s="73" t="s">
        <v>177</v>
      </c>
      <c r="W37" s="62" t="s">
        <v>168</v>
      </c>
      <c r="X37" s="62" t="s">
        <v>973</v>
      </c>
      <c r="Y37" s="64"/>
      <c r="Z37" s="65"/>
      <c r="AA37" s="66"/>
      <c r="AB37" s="69">
        <v>295.0</v>
      </c>
      <c r="AC37" s="69">
        <v>200.0</v>
      </c>
      <c r="AD37" s="69">
        <v>125.0</v>
      </c>
      <c r="AE37" s="70" t="s">
        <v>1493</v>
      </c>
      <c r="AF37" s="14"/>
      <c r="AG37" s="28"/>
      <c r="AH37" s="28"/>
      <c r="AI37" s="28"/>
      <c r="AJ37" s="28"/>
      <c r="AK37" s="28"/>
      <c r="AL37" s="28"/>
      <c r="AM37" s="28"/>
      <c r="AN37" s="28"/>
      <c r="AO37" s="28"/>
    </row>
    <row r="38" ht="15.0" customHeight="1">
      <c r="A38" s="39" t="s">
        <v>168</v>
      </c>
      <c r="B38" s="39" t="s">
        <v>782</v>
      </c>
      <c r="C38" s="39" t="s">
        <v>142</v>
      </c>
      <c r="D38" s="40"/>
      <c r="E38" s="41"/>
      <c r="F38" s="47" t="s">
        <v>10</v>
      </c>
      <c r="G38" s="46"/>
      <c r="H38" s="46"/>
      <c r="I38" s="46"/>
      <c r="J38" s="46"/>
      <c r="K38" s="46"/>
      <c r="L38" s="46"/>
      <c r="M38" s="46"/>
      <c r="N38" s="46"/>
      <c r="O38" s="46"/>
      <c r="P38" s="39" t="s">
        <v>335</v>
      </c>
      <c r="Q38" s="39" t="s">
        <v>901</v>
      </c>
      <c r="R38" s="40"/>
      <c r="S38" s="48" t="s">
        <v>338</v>
      </c>
      <c r="T38" s="55" t="str">
        <f>HYPERLINK("mailto:email.1.address@nowhere.com#","email.1.address@nowhere.com")</f>
        <v>email.1.address@nowhere.com</v>
      </c>
      <c r="U38" s="73" t="s">
        <v>1508</v>
      </c>
      <c r="V38" s="73" t="s">
        <v>177</v>
      </c>
      <c r="W38" s="62" t="s">
        <v>168</v>
      </c>
      <c r="X38" s="62" t="s">
        <v>178</v>
      </c>
      <c r="Y38" s="64"/>
      <c r="Z38" s="65">
        <v>30109.0</v>
      </c>
      <c r="AA38" s="66">
        <v>40569.0</v>
      </c>
      <c r="AB38" s="69">
        <v>235.0</v>
      </c>
      <c r="AC38" s="69"/>
      <c r="AD38" s="69">
        <v>105.0</v>
      </c>
      <c r="AE38" s="70" t="s">
        <v>1471</v>
      </c>
      <c r="AF38" s="14"/>
      <c r="AG38" s="28"/>
      <c r="AH38" s="28"/>
      <c r="AI38" s="28"/>
      <c r="AJ38" s="28"/>
      <c r="AK38" s="28"/>
      <c r="AL38" s="28"/>
      <c r="AM38" s="28"/>
      <c r="AN38" s="28"/>
      <c r="AO38" s="28"/>
    </row>
    <row r="39" ht="15.0" customHeight="1">
      <c r="A39" s="39" t="s">
        <v>168</v>
      </c>
      <c r="B39" s="39" t="s">
        <v>782</v>
      </c>
      <c r="C39" s="39" t="s">
        <v>142</v>
      </c>
      <c r="D39" s="40"/>
      <c r="E39" s="41"/>
      <c r="F39" s="46"/>
      <c r="G39" s="46"/>
      <c r="H39" s="46"/>
      <c r="I39" s="46"/>
      <c r="J39" s="47" t="s">
        <v>14</v>
      </c>
      <c r="K39" s="46"/>
      <c r="L39" s="46"/>
      <c r="M39" s="46"/>
      <c r="N39" s="46"/>
      <c r="O39" s="46"/>
      <c r="P39" s="39" t="s">
        <v>786</v>
      </c>
      <c r="Q39" s="39" t="s">
        <v>921</v>
      </c>
      <c r="R39" s="40"/>
      <c r="S39" s="48" t="s">
        <v>338</v>
      </c>
      <c r="T39" s="55" t="str">
        <f>HYPERLINK("mailto:email.2.address@nowhere.com#","email.2.address@nowhere.com")</f>
        <v>email.2.address@nowhere.com</v>
      </c>
      <c r="U39" s="73" t="s">
        <v>1528</v>
      </c>
      <c r="V39" s="73" t="s">
        <v>177</v>
      </c>
      <c r="W39" s="62" t="s">
        <v>168</v>
      </c>
      <c r="X39" s="62" t="s">
        <v>973</v>
      </c>
      <c r="Y39" s="64"/>
      <c r="Z39" s="65">
        <v>2589.0</v>
      </c>
      <c r="AA39" s="66">
        <v>39448.0</v>
      </c>
      <c r="AB39" s="69">
        <v>185.0</v>
      </c>
      <c r="AC39" s="69">
        <v>175.0</v>
      </c>
      <c r="AD39" s="69">
        <v>115.0</v>
      </c>
      <c r="AE39" s="70" t="s">
        <v>1497</v>
      </c>
      <c r="AF39" s="14"/>
      <c r="AG39" s="28"/>
      <c r="AH39" s="28"/>
      <c r="AI39" s="28"/>
      <c r="AJ39" s="28"/>
      <c r="AK39" s="28"/>
      <c r="AL39" s="28"/>
      <c r="AM39" s="28"/>
      <c r="AN39" s="28"/>
      <c r="AO39" s="28"/>
    </row>
    <row r="40" ht="15.0" customHeight="1">
      <c r="A40" s="39" t="s">
        <v>168</v>
      </c>
      <c r="B40" s="39" t="s">
        <v>782</v>
      </c>
      <c r="C40" s="39" t="s">
        <v>142</v>
      </c>
      <c r="D40" s="40"/>
      <c r="E40" s="41"/>
      <c r="F40" s="46"/>
      <c r="G40" s="46"/>
      <c r="H40" s="46"/>
      <c r="I40" s="46"/>
      <c r="J40" s="47" t="s">
        <v>14</v>
      </c>
      <c r="K40" s="46"/>
      <c r="L40" s="46"/>
      <c r="M40" s="46"/>
      <c r="N40" s="46"/>
      <c r="O40" s="46"/>
      <c r="P40" s="39" t="s">
        <v>857</v>
      </c>
      <c r="Q40" s="39" t="s">
        <v>990</v>
      </c>
      <c r="R40" s="40"/>
      <c r="S40" s="48" t="s">
        <v>338</v>
      </c>
      <c r="T40" s="75"/>
      <c r="U40" s="73" t="s">
        <v>1533</v>
      </c>
      <c r="V40" s="73" t="s">
        <v>177</v>
      </c>
      <c r="W40" s="62" t="s">
        <v>168</v>
      </c>
      <c r="X40" s="62" t="s">
        <v>973</v>
      </c>
      <c r="Y40" s="64"/>
      <c r="Z40" s="65">
        <v>15133.0</v>
      </c>
      <c r="AA40" s="66">
        <v>40627.0</v>
      </c>
      <c r="AB40" s="69">
        <v>175.0</v>
      </c>
      <c r="AC40" s="69">
        <v>160.0</v>
      </c>
      <c r="AD40" s="69">
        <v>110.0</v>
      </c>
      <c r="AE40" s="70" t="s">
        <v>1534</v>
      </c>
      <c r="AF40" s="14"/>
      <c r="AG40" s="28"/>
      <c r="AH40" s="28"/>
      <c r="AI40" s="28"/>
      <c r="AJ40" s="28"/>
      <c r="AK40" s="28"/>
      <c r="AL40" s="28"/>
      <c r="AM40" s="28"/>
      <c r="AN40" s="28"/>
      <c r="AO40" s="28"/>
    </row>
    <row r="41" ht="15.0" customHeight="1">
      <c r="A41" s="73" t="s">
        <v>168</v>
      </c>
      <c r="B41" s="73" t="s">
        <v>81</v>
      </c>
      <c r="C41" s="39" t="s">
        <v>142</v>
      </c>
      <c r="D41" s="39" t="s">
        <v>7</v>
      </c>
      <c r="E41" s="75"/>
      <c r="F41" s="75"/>
      <c r="G41" s="75"/>
      <c r="H41" s="75"/>
      <c r="I41" s="75"/>
      <c r="J41" s="75"/>
      <c r="K41" s="75"/>
      <c r="L41" s="75"/>
      <c r="M41" s="75"/>
      <c r="N41" s="75"/>
      <c r="O41" s="75"/>
      <c r="P41" s="39" t="s">
        <v>900</v>
      </c>
      <c r="Q41" s="39" t="s">
        <v>1017</v>
      </c>
      <c r="R41" s="82"/>
      <c r="S41" s="48" t="s">
        <v>338</v>
      </c>
      <c r="T41" s="55" t="str">
        <f>HYPERLINK("mailto:email.1.address@nowhere.com#","email.1.address@nowhere.com")</f>
        <v>email.1.address@nowhere.com</v>
      </c>
      <c r="U41" s="73" t="s">
        <v>1537</v>
      </c>
      <c r="V41" s="73" t="s">
        <v>1543</v>
      </c>
      <c r="W41" s="62" t="s">
        <v>168</v>
      </c>
      <c r="X41" s="62" t="s">
        <v>1568</v>
      </c>
      <c r="Y41" s="64"/>
      <c r="Z41" s="65"/>
      <c r="AA41" s="66">
        <v>42095.0</v>
      </c>
      <c r="AB41" s="90">
        <v>200.0</v>
      </c>
      <c r="AC41" s="90">
        <v>190.0</v>
      </c>
      <c r="AD41" s="90">
        <v>125.0</v>
      </c>
      <c r="AE41" s="48" t="s">
        <v>1211</v>
      </c>
      <c r="AF41" s="14"/>
      <c r="AG41" s="28"/>
      <c r="AH41" s="28"/>
      <c r="AI41" s="28"/>
      <c r="AJ41" s="28"/>
      <c r="AK41" s="28"/>
      <c r="AL41" s="28"/>
      <c r="AM41" s="28"/>
      <c r="AN41" s="28"/>
      <c r="AO41" s="28"/>
    </row>
    <row r="42" ht="15.0" customHeight="1">
      <c r="A42" s="73" t="s">
        <v>168</v>
      </c>
      <c r="B42" s="73" t="s">
        <v>81</v>
      </c>
      <c r="C42" s="39" t="s">
        <v>142</v>
      </c>
      <c r="D42" s="40"/>
      <c r="E42" s="88"/>
      <c r="F42" s="75"/>
      <c r="G42" s="75"/>
      <c r="H42" s="73" t="s">
        <v>12</v>
      </c>
      <c r="I42" s="75"/>
      <c r="J42" s="75"/>
      <c r="K42" s="75"/>
      <c r="L42" s="75"/>
      <c r="M42" s="75"/>
      <c r="N42" s="75"/>
      <c r="O42" s="75"/>
      <c r="P42" s="73" t="s">
        <v>920</v>
      </c>
      <c r="Q42" s="39" t="s">
        <v>1040</v>
      </c>
      <c r="R42" s="82"/>
      <c r="S42" s="48" t="s">
        <v>338</v>
      </c>
      <c r="T42" s="55" t="str">
        <f>HYPERLINK("mailto:email.2.address@nowhere.com#","email.2.address@nowhere.com")</f>
        <v>email.2.address@nowhere.com</v>
      </c>
      <c r="U42" s="73" t="s">
        <v>1584</v>
      </c>
      <c r="V42" s="73" t="s">
        <v>1585</v>
      </c>
      <c r="W42" s="62" t="s">
        <v>252</v>
      </c>
      <c r="X42" s="62" t="s">
        <v>1586</v>
      </c>
      <c r="Y42" s="64"/>
      <c r="Z42" s="65">
        <v>15133.0</v>
      </c>
      <c r="AA42" s="66">
        <v>42002.0</v>
      </c>
      <c r="AB42" s="90">
        <v>390.0</v>
      </c>
      <c r="AC42" s="90">
        <v>325.0</v>
      </c>
      <c r="AD42" s="90">
        <v>135.0</v>
      </c>
      <c r="AE42" s="88"/>
      <c r="AF42" s="14"/>
      <c r="AG42" s="28"/>
      <c r="AH42" s="28"/>
      <c r="AI42" s="28"/>
      <c r="AJ42" s="28"/>
      <c r="AK42" s="28"/>
      <c r="AL42" s="28"/>
      <c r="AM42" s="28"/>
      <c r="AN42" s="28"/>
      <c r="AO42" s="28"/>
    </row>
    <row r="43" ht="15.0" customHeight="1">
      <c r="A43" s="73" t="s">
        <v>168</v>
      </c>
      <c r="B43" s="73" t="s">
        <v>81</v>
      </c>
      <c r="C43" s="39" t="s">
        <v>142</v>
      </c>
      <c r="D43" s="39" t="s">
        <v>7</v>
      </c>
      <c r="E43" s="75"/>
      <c r="F43" s="75"/>
      <c r="G43" s="75"/>
      <c r="H43" s="75"/>
      <c r="I43" s="75"/>
      <c r="J43" s="75"/>
      <c r="K43" s="75"/>
      <c r="L43" s="75"/>
      <c r="M43" s="75"/>
      <c r="N43" s="75"/>
      <c r="O43" s="75"/>
      <c r="P43" s="73" t="s">
        <v>989</v>
      </c>
      <c r="Q43" s="39" t="s">
        <v>1060</v>
      </c>
      <c r="R43" s="82"/>
      <c r="S43" s="48" t="s">
        <v>338</v>
      </c>
      <c r="T43" s="75"/>
      <c r="U43" s="73" t="s">
        <v>1592</v>
      </c>
      <c r="V43" s="73" t="s">
        <v>177</v>
      </c>
      <c r="W43" s="62" t="s">
        <v>168</v>
      </c>
      <c r="X43" s="62" t="s">
        <v>973</v>
      </c>
      <c r="Y43" s="64"/>
      <c r="Z43" s="65"/>
      <c r="AA43" s="66"/>
      <c r="AB43" s="90">
        <v>200.0</v>
      </c>
      <c r="AC43" s="90">
        <v>170.0</v>
      </c>
      <c r="AD43" s="90">
        <v>100.0</v>
      </c>
      <c r="AE43" s="88"/>
      <c r="AF43" s="14"/>
      <c r="AG43" s="28"/>
      <c r="AH43" s="28"/>
      <c r="AI43" s="28"/>
      <c r="AJ43" s="28"/>
      <c r="AK43" s="28"/>
      <c r="AL43" s="28"/>
      <c r="AM43" s="28"/>
      <c r="AN43" s="28"/>
      <c r="AO43" s="28"/>
    </row>
    <row r="44" ht="15.0" customHeight="1">
      <c r="A44" s="73" t="s">
        <v>168</v>
      </c>
      <c r="B44" s="73" t="s">
        <v>81</v>
      </c>
      <c r="C44" s="39" t="s">
        <v>142</v>
      </c>
      <c r="D44" s="40"/>
      <c r="E44" s="73" t="s">
        <v>169</v>
      </c>
      <c r="F44" s="75"/>
      <c r="G44" s="75"/>
      <c r="H44" s="75"/>
      <c r="I44" s="75"/>
      <c r="J44" s="75"/>
      <c r="K44" s="75"/>
      <c r="L44" s="75"/>
      <c r="M44" s="75"/>
      <c r="N44" s="75"/>
      <c r="O44" s="75"/>
      <c r="P44" s="39" t="s">
        <v>335</v>
      </c>
      <c r="Q44" s="39" t="s">
        <v>1071</v>
      </c>
      <c r="R44" s="82"/>
      <c r="S44" s="48" t="s">
        <v>338</v>
      </c>
      <c r="T44" s="55" t="str">
        <f>HYPERLINK("mailto:email.1.address@nowhere.com#","email.1.address@nowhere.com")</f>
        <v>email.1.address@nowhere.com</v>
      </c>
      <c r="U44" s="73" t="s">
        <v>1592</v>
      </c>
      <c r="V44" s="73" t="s">
        <v>177</v>
      </c>
      <c r="W44" s="62" t="s">
        <v>168</v>
      </c>
      <c r="X44" s="62" t="s">
        <v>973</v>
      </c>
      <c r="Y44" s="64"/>
      <c r="Z44" s="65"/>
      <c r="AA44" s="66"/>
      <c r="AB44" s="90">
        <v>200.0</v>
      </c>
      <c r="AC44" s="90">
        <v>170.0</v>
      </c>
      <c r="AD44" s="90">
        <v>100.0</v>
      </c>
      <c r="AE44" s="88"/>
      <c r="AF44" s="14"/>
      <c r="AG44" s="28"/>
      <c r="AH44" s="28"/>
      <c r="AI44" s="28"/>
      <c r="AJ44" s="28"/>
      <c r="AK44" s="28"/>
      <c r="AL44" s="28"/>
      <c r="AM44" s="28"/>
      <c r="AN44" s="28"/>
      <c r="AO44" s="28"/>
    </row>
    <row r="45" ht="15.0" customHeight="1">
      <c r="A45" s="73" t="s">
        <v>168</v>
      </c>
      <c r="B45" s="73" t="s">
        <v>81</v>
      </c>
      <c r="C45" s="39" t="s">
        <v>142</v>
      </c>
      <c r="D45" s="39" t="s">
        <v>7</v>
      </c>
      <c r="E45" s="75"/>
      <c r="F45" s="75"/>
      <c r="G45" s="75"/>
      <c r="H45" s="75"/>
      <c r="I45" s="75"/>
      <c r="J45" s="75"/>
      <c r="K45" s="75"/>
      <c r="L45" s="75"/>
      <c r="M45" s="75"/>
      <c r="N45" s="75"/>
      <c r="O45" s="75"/>
      <c r="P45" s="39" t="s">
        <v>786</v>
      </c>
      <c r="Q45" s="39" t="s">
        <v>1087</v>
      </c>
      <c r="R45" s="82"/>
      <c r="S45" s="48" t="s">
        <v>338</v>
      </c>
      <c r="T45" s="55" t="str">
        <f>HYPERLINK("mailto:email.2.address@nowhere.com#","email.2.address@nowhere.com")</f>
        <v>email.2.address@nowhere.com</v>
      </c>
      <c r="U45" s="73" t="s">
        <v>1649</v>
      </c>
      <c r="V45" s="73" t="s">
        <v>1650</v>
      </c>
      <c r="W45" s="62" t="s">
        <v>168</v>
      </c>
      <c r="X45" s="62" t="s">
        <v>1652</v>
      </c>
      <c r="Y45" s="64"/>
      <c r="Z45" s="65"/>
      <c r="AA45" s="66"/>
      <c r="AB45" s="90">
        <v>200.0</v>
      </c>
      <c r="AC45" s="90">
        <v>155.0</v>
      </c>
      <c r="AD45" s="90">
        <v>55.0</v>
      </c>
      <c r="AE45" s="88"/>
      <c r="AF45" s="14"/>
      <c r="AG45" s="28"/>
      <c r="AH45" s="28"/>
      <c r="AI45" s="28"/>
      <c r="AJ45" s="28"/>
      <c r="AK45" s="28"/>
      <c r="AL45" s="28"/>
      <c r="AM45" s="28"/>
      <c r="AN45" s="28"/>
      <c r="AO45" s="28"/>
    </row>
    <row r="46" ht="15.0" customHeight="1">
      <c r="A46" s="39" t="s">
        <v>605</v>
      </c>
      <c r="B46" s="39" t="s">
        <v>140</v>
      </c>
      <c r="C46" s="39" t="s">
        <v>142</v>
      </c>
      <c r="D46" s="40"/>
      <c r="E46" s="41"/>
      <c r="F46" s="46"/>
      <c r="G46" s="46"/>
      <c r="H46" s="46"/>
      <c r="I46" s="46"/>
      <c r="J46" s="46"/>
      <c r="K46" s="46"/>
      <c r="L46" s="47" t="s">
        <v>16</v>
      </c>
      <c r="M46" s="46"/>
      <c r="N46" s="46"/>
      <c r="O46" s="46"/>
      <c r="P46" s="39" t="s">
        <v>857</v>
      </c>
      <c r="Q46" s="39" t="s">
        <v>336</v>
      </c>
      <c r="R46" s="40"/>
      <c r="S46" s="48" t="s">
        <v>338</v>
      </c>
      <c r="T46" s="75"/>
      <c r="U46" s="73" t="s">
        <v>1659</v>
      </c>
      <c r="V46" s="73" t="s">
        <v>1378</v>
      </c>
      <c r="W46" s="62" t="s">
        <v>605</v>
      </c>
      <c r="X46" s="62" t="s">
        <v>1660</v>
      </c>
      <c r="Y46" s="64"/>
      <c r="Z46" s="65"/>
      <c r="AA46" s="66"/>
      <c r="AB46" s="69">
        <v>255.0</v>
      </c>
      <c r="AC46" s="69">
        <v>205.0</v>
      </c>
      <c r="AD46" s="69">
        <v>125.0</v>
      </c>
      <c r="AE46" s="70" t="s">
        <v>773</v>
      </c>
      <c r="AF46" s="14"/>
      <c r="AG46" s="28"/>
      <c r="AH46" s="28"/>
      <c r="AI46" s="28"/>
      <c r="AJ46" s="28"/>
      <c r="AK46" s="28"/>
      <c r="AL46" s="28"/>
      <c r="AM46" s="28"/>
      <c r="AN46" s="28"/>
      <c r="AO46" s="28"/>
    </row>
    <row r="47" ht="15.0" customHeight="1">
      <c r="A47" s="39" t="s">
        <v>605</v>
      </c>
      <c r="B47" s="39" t="s">
        <v>140</v>
      </c>
      <c r="C47" s="39" t="s">
        <v>142</v>
      </c>
      <c r="D47" s="40"/>
      <c r="E47" s="41"/>
      <c r="F47" s="46"/>
      <c r="G47" s="46"/>
      <c r="H47" s="46"/>
      <c r="I47" s="46"/>
      <c r="J47" s="46"/>
      <c r="K47" s="47" t="s">
        <v>15</v>
      </c>
      <c r="L47" s="46"/>
      <c r="M47" s="46"/>
      <c r="N47" s="46"/>
      <c r="O47" s="46"/>
      <c r="P47" s="39" t="s">
        <v>900</v>
      </c>
      <c r="Q47" s="39" t="s">
        <v>788</v>
      </c>
      <c r="R47" s="40"/>
      <c r="S47" s="48" t="s">
        <v>338</v>
      </c>
      <c r="T47" s="55" t="str">
        <f>HYPERLINK("mailto:email.1.address@nowhere.com#","email.1.address@nowhere.com")</f>
        <v>email.1.address@nowhere.com</v>
      </c>
      <c r="U47" s="73" t="s">
        <v>1666</v>
      </c>
      <c r="V47" s="73" t="s">
        <v>1378</v>
      </c>
      <c r="W47" s="62" t="s">
        <v>605</v>
      </c>
      <c r="X47" s="62" t="s">
        <v>1677</v>
      </c>
      <c r="Y47" s="64"/>
      <c r="Z47" s="65"/>
      <c r="AA47" s="66"/>
      <c r="AB47" s="69">
        <v>230.0</v>
      </c>
      <c r="AC47" s="69">
        <v>190.0</v>
      </c>
      <c r="AD47" s="69">
        <v>100.0</v>
      </c>
      <c r="AE47" s="70" t="s">
        <v>773</v>
      </c>
      <c r="AF47" s="14"/>
      <c r="AG47" s="28"/>
      <c r="AH47" s="28"/>
      <c r="AI47" s="28"/>
      <c r="AJ47" s="28"/>
      <c r="AK47" s="28"/>
      <c r="AL47" s="28"/>
      <c r="AM47" s="28"/>
      <c r="AN47" s="28"/>
      <c r="AO47" s="28"/>
    </row>
    <row r="48" ht="15.0" customHeight="1">
      <c r="A48" s="39" t="s">
        <v>605</v>
      </c>
      <c r="B48" s="39" t="s">
        <v>140</v>
      </c>
      <c r="C48" s="39" t="s">
        <v>142</v>
      </c>
      <c r="D48" s="40"/>
      <c r="E48" s="41"/>
      <c r="F48" s="46"/>
      <c r="G48" s="46"/>
      <c r="H48" s="46"/>
      <c r="I48" s="46"/>
      <c r="J48" s="46"/>
      <c r="K48" s="47" t="s">
        <v>15</v>
      </c>
      <c r="L48" s="46"/>
      <c r="M48" s="46"/>
      <c r="N48" s="46"/>
      <c r="O48" s="46"/>
      <c r="P48" s="73" t="s">
        <v>920</v>
      </c>
      <c r="Q48" s="39" t="s">
        <v>859</v>
      </c>
      <c r="R48" s="40"/>
      <c r="S48" s="48" t="s">
        <v>338</v>
      </c>
      <c r="T48" s="55" t="str">
        <f>HYPERLINK("mailto:email.2.address@nowhere.com#","email.2.address@nowhere.com")</f>
        <v>email.2.address@nowhere.com</v>
      </c>
      <c r="U48" s="73" t="s">
        <v>1696</v>
      </c>
      <c r="V48" s="73" t="s">
        <v>1669</v>
      </c>
      <c r="W48" s="62" t="s">
        <v>605</v>
      </c>
      <c r="X48" s="62" t="s">
        <v>1698</v>
      </c>
      <c r="Y48" s="64"/>
      <c r="Z48" s="65"/>
      <c r="AA48" s="66"/>
      <c r="AB48" s="69">
        <v>225.0</v>
      </c>
      <c r="AC48" s="69">
        <v>205.0</v>
      </c>
      <c r="AD48" s="69">
        <v>145.0</v>
      </c>
      <c r="AE48" s="70" t="s">
        <v>773</v>
      </c>
      <c r="AF48" s="14"/>
      <c r="AG48" s="28"/>
      <c r="AH48" s="28"/>
      <c r="AI48" s="28"/>
      <c r="AJ48" s="28"/>
      <c r="AK48" s="28"/>
      <c r="AL48" s="28"/>
      <c r="AM48" s="28"/>
      <c r="AN48" s="28"/>
      <c r="AO48" s="28"/>
    </row>
    <row r="49" ht="15.0" customHeight="1">
      <c r="A49" s="39" t="s">
        <v>605</v>
      </c>
      <c r="B49" s="39" t="s">
        <v>140</v>
      </c>
      <c r="C49" s="39" t="s">
        <v>142</v>
      </c>
      <c r="D49" s="40"/>
      <c r="E49" s="41"/>
      <c r="F49" s="46"/>
      <c r="G49" s="46"/>
      <c r="H49" s="46"/>
      <c r="I49" s="46"/>
      <c r="J49" s="46"/>
      <c r="K49" s="47" t="s">
        <v>15</v>
      </c>
      <c r="L49" s="46"/>
      <c r="M49" s="46"/>
      <c r="N49" s="46"/>
      <c r="O49" s="46"/>
      <c r="P49" s="73" t="s">
        <v>989</v>
      </c>
      <c r="Q49" s="39" t="s">
        <v>901</v>
      </c>
      <c r="R49" s="40"/>
      <c r="S49" s="48" t="s">
        <v>338</v>
      </c>
      <c r="T49" s="75"/>
      <c r="U49" s="73" t="s">
        <v>1699</v>
      </c>
      <c r="V49" s="73" t="s">
        <v>1669</v>
      </c>
      <c r="W49" s="62" t="s">
        <v>605</v>
      </c>
      <c r="X49" s="62" t="s">
        <v>1701</v>
      </c>
      <c r="Y49" s="64"/>
      <c r="Z49" s="65"/>
      <c r="AA49" s="66"/>
      <c r="AB49" s="69">
        <v>260.0</v>
      </c>
      <c r="AC49" s="69">
        <v>245.0</v>
      </c>
      <c r="AD49" s="69">
        <v>120.0</v>
      </c>
      <c r="AE49" s="70" t="s">
        <v>1670</v>
      </c>
      <c r="AF49" s="14"/>
      <c r="AG49" s="28"/>
      <c r="AH49" s="28"/>
      <c r="AI49" s="28"/>
      <c r="AJ49" s="28"/>
      <c r="AK49" s="28"/>
      <c r="AL49" s="28"/>
      <c r="AM49" s="28"/>
      <c r="AN49" s="28"/>
      <c r="AO49" s="28"/>
    </row>
    <row r="50" ht="15.0" customHeight="1">
      <c r="A50" s="39" t="s">
        <v>605</v>
      </c>
      <c r="B50" s="39" t="s">
        <v>782</v>
      </c>
      <c r="C50" s="39" t="s">
        <v>142</v>
      </c>
      <c r="D50" s="40"/>
      <c r="E50" s="41"/>
      <c r="F50" s="46"/>
      <c r="G50" s="46"/>
      <c r="H50" s="46"/>
      <c r="I50" s="46"/>
      <c r="J50" s="47" t="s">
        <v>14</v>
      </c>
      <c r="K50" s="46"/>
      <c r="L50" s="46"/>
      <c r="M50" s="46"/>
      <c r="N50" s="46"/>
      <c r="O50" s="46"/>
      <c r="P50" s="39" t="s">
        <v>335</v>
      </c>
      <c r="Q50" s="39" t="s">
        <v>921</v>
      </c>
      <c r="R50" s="40"/>
      <c r="S50" s="48" t="s">
        <v>338</v>
      </c>
      <c r="T50" s="55" t="str">
        <f>HYPERLINK("mailto:email.1.address@nowhere.com#","email.1.address@nowhere.com")</f>
        <v>email.1.address@nowhere.com</v>
      </c>
      <c r="U50" s="73" t="s">
        <v>1723</v>
      </c>
      <c r="V50" s="73" t="s">
        <v>1378</v>
      </c>
      <c r="W50" s="62" t="s">
        <v>605</v>
      </c>
      <c r="X50" s="62" t="s">
        <v>1724</v>
      </c>
      <c r="Y50" s="64"/>
      <c r="Z50" s="65">
        <v>8137.0</v>
      </c>
      <c r="AA50" s="66">
        <v>39448.0</v>
      </c>
      <c r="AB50" s="69">
        <v>185.0</v>
      </c>
      <c r="AC50" s="69">
        <v>175.0</v>
      </c>
      <c r="AD50" s="69">
        <v>85.0</v>
      </c>
      <c r="AE50" s="70" t="s">
        <v>1548</v>
      </c>
      <c r="AF50" s="14"/>
      <c r="AG50" s="28"/>
      <c r="AH50" s="28"/>
      <c r="AI50" s="28"/>
      <c r="AJ50" s="28"/>
      <c r="AK50" s="28"/>
      <c r="AL50" s="28"/>
      <c r="AM50" s="28"/>
      <c r="AN50" s="28"/>
      <c r="AO50" s="28"/>
    </row>
    <row r="51" ht="15.0" customHeight="1">
      <c r="A51" s="39" t="s">
        <v>605</v>
      </c>
      <c r="B51" s="39" t="s">
        <v>782</v>
      </c>
      <c r="C51" s="39" t="s">
        <v>142</v>
      </c>
      <c r="D51" s="40"/>
      <c r="E51" s="41"/>
      <c r="F51" s="47" t="s">
        <v>10</v>
      </c>
      <c r="G51" s="46"/>
      <c r="H51" s="46"/>
      <c r="I51" s="46"/>
      <c r="J51" s="46"/>
      <c r="K51" s="46"/>
      <c r="L51" s="46"/>
      <c r="M51" s="46"/>
      <c r="N51" s="46"/>
      <c r="O51" s="46"/>
      <c r="P51" s="39" t="s">
        <v>786</v>
      </c>
      <c r="Q51" s="39" t="s">
        <v>990</v>
      </c>
      <c r="R51" s="40"/>
      <c r="S51" s="48" t="s">
        <v>338</v>
      </c>
      <c r="T51" s="55" t="str">
        <f>HYPERLINK("mailto:email.2.address@nowhere.com#","email.2.address@nowhere.com")</f>
        <v>email.2.address@nowhere.com</v>
      </c>
      <c r="U51" s="73" t="s">
        <v>1728</v>
      </c>
      <c r="V51" s="73" t="s">
        <v>1572</v>
      </c>
      <c r="W51" s="62" t="s">
        <v>605</v>
      </c>
      <c r="X51" s="62" t="s">
        <v>1729</v>
      </c>
      <c r="Y51" s="64"/>
      <c r="Z51" s="65">
        <v>2763.0</v>
      </c>
      <c r="AA51" s="66">
        <v>40107.0</v>
      </c>
      <c r="AB51" s="69">
        <v>235.0</v>
      </c>
      <c r="AC51" s="69">
        <v>205.0</v>
      </c>
      <c r="AD51" s="69">
        <v>120.0</v>
      </c>
      <c r="AE51" s="70" t="s">
        <v>1581</v>
      </c>
      <c r="AF51" s="14"/>
      <c r="AG51" s="28"/>
      <c r="AH51" s="28"/>
      <c r="AI51" s="28"/>
      <c r="AJ51" s="28"/>
      <c r="AK51" s="28"/>
      <c r="AL51" s="28"/>
      <c r="AM51" s="28"/>
      <c r="AN51" s="28"/>
      <c r="AO51" s="28"/>
    </row>
    <row r="52" ht="15.0" customHeight="1">
      <c r="A52" s="73" t="s">
        <v>605</v>
      </c>
      <c r="B52" s="73" t="s">
        <v>782</v>
      </c>
      <c r="C52" s="39" t="s">
        <v>142</v>
      </c>
      <c r="D52" s="40"/>
      <c r="E52" s="75"/>
      <c r="F52" s="75"/>
      <c r="G52" s="75"/>
      <c r="H52" s="75"/>
      <c r="I52" s="75"/>
      <c r="J52" s="73" t="s">
        <v>14</v>
      </c>
      <c r="K52" s="75"/>
      <c r="L52" s="75"/>
      <c r="M52" s="75"/>
      <c r="N52" s="75"/>
      <c r="O52" s="75"/>
      <c r="P52" s="39" t="s">
        <v>857</v>
      </c>
      <c r="Q52" s="39" t="s">
        <v>1017</v>
      </c>
      <c r="R52" s="82"/>
      <c r="S52" s="48" t="s">
        <v>338</v>
      </c>
      <c r="T52" s="75"/>
      <c r="U52" s="73" t="s">
        <v>1734</v>
      </c>
      <c r="V52" s="73" t="s">
        <v>1378</v>
      </c>
      <c r="W52" s="62" t="s">
        <v>605</v>
      </c>
      <c r="X52" s="62" t="s">
        <v>1737</v>
      </c>
      <c r="Y52" s="64"/>
      <c r="Z52" s="65"/>
      <c r="AA52" s="66">
        <v>42095.0</v>
      </c>
      <c r="AB52" s="90"/>
      <c r="AC52" s="90"/>
      <c r="AD52" s="90"/>
      <c r="AE52" s="88"/>
      <c r="AF52" s="14"/>
      <c r="AG52" s="28"/>
      <c r="AH52" s="28"/>
      <c r="AI52" s="28"/>
      <c r="AJ52" s="28"/>
      <c r="AK52" s="28"/>
      <c r="AL52" s="28"/>
      <c r="AM52" s="28"/>
      <c r="AN52" s="28"/>
      <c r="AO52" s="28"/>
    </row>
    <row r="53" ht="15.0" customHeight="1">
      <c r="A53" s="39" t="s">
        <v>605</v>
      </c>
      <c r="B53" s="39" t="s">
        <v>782</v>
      </c>
      <c r="C53" s="39" t="s">
        <v>142</v>
      </c>
      <c r="D53" s="40"/>
      <c r="E53" s="41"/>
      <c r="F53" s="46"/>
      <c r="G53" s="46"/>
      <c r="H53" s="46"/>
      <c r="I53" s="47" t="s">
        <v>13</v>
      </c>
      <c r="J53" s="46"/>
      <c r="K53" s="46"/>
      <c r="L53" s="46"/>
      <c r="M53" s="46"/>
      <c r="N53" s="46"/>
      <c r="O53" s="46"/>
      <c r="P53" s="39" t="s">
        <v>900</v>
      </c>
      <c r="Q53" s="39" t="s">
        <v>1040</v>
      </c>
      <c r="R53" s="40"/>
      <c r="S53" s="48" t="s">
        <v>338</v>
      </c>
      <c r="T53" s="55" t="str">
        <f>HYPERLINK("mailto:email.1.address@nowhere.com#","email.1.address@nowhere.com")</f>
        <v>email.1.address@nowhere.com</v>
      </c>
      <c r="U53" s="73" t="s">
        <v>1751</v>
      </c>
      <c r="V53" s="73" t="s">
        <v>1711</v>
      </c>
      <c r="W53" s="62" t="s">
        <v>605</v>
      </c>
      <c r="X53" s="62" t="s">
        <v>1752</v>
      </c>
      <c r="Y53" s="64"/>
      <c r="Z53" s="65">
        <v>35581.0</v>
      </c>
      <c r="AA53" s="66"/>
      <c r="AB53" s="69"/>
      <c r="AC53" s="69"/>
      <c r="AD53" s="69"/>
      <c r="AE53" s="41"/>
      <c r="AF53" s="14"/>
      <c r="AG53" s="28"/>
      <c r="AH53" s="28"/>
      <c r="AI53" s="28"/>
      <c r="AJ53" s="28"/>
      <c r="AK53" s="28"/>
      <c r="AL53" s="28"/>
      <c r="AM53" s="28"/>
      <c r="AN53" s="28"/>
      <c r="AO53" s="28"/>
    </row>
    <row r="54" ht="15.0" customHeight="1">
      <c r="A54" s="73" t="s">
        <v>605</v>
      </c>
      <c r="B54" s="73" t="s">
        <v>81</v>
      </c>
      <c r="C54" s="39" t="s">
        <v>142</v>
      </c>
      <c r="D54" s="39" t="s">
        <v>7</v>
      </c>
      <c r="E54" s="75"/>
      <c r="F54" s="75"/>
      <c r="G54" s="75"/>
      <c r="H54" s="75"/>
      <c r="I54" s="75"/>
      <c r="J54" s="75"/>
      <c r="K54" s="75"/>
      <c r="L54" s="75"/>
      <c r="M54" s="75"/>
      <c r="N54" s="75"/>
      <c r="O54" s="75"/>
      <c r="P54" s="73" t="s">
        <v>920</v>
      </c>
      <c r="Q54" s="39" t="s">
        <v>1060</v>
      </c>
      <c r="R54" s="82"/>
      <c r="S54" s="48" t="s">
        <v>338</v>
      </c>
      <c r="T54" s="55" t="str">
        <f>HYPERLINK("mailto:email.2.address@nowhere.com#","email.2.address@nowhere.com")</f>
        <v>email.2.address@nowhere.com</v>
      </c>
      <c r="U54" s="73" t="s">
        <v>1777</v>
      </c>
      <c r="V54" s="73" t="s">
        <v>1378</v>
      </c>
      <c r="W54" s="62" t="s">
        <v>605</v>
      </c>
      <c r="X54" s="62" t="s">
        <v>1379</v>
      </c>
      <c r="Y54" s="64"/>
      <c r="Z54" s="65"/>
      <c r="AA54" s="66"/>
      <c r="AB54" s="90">
        <v>195.0</v>
      </c>
      <c r="AC54" s="90">
        <v>160.0</v>
      </c>
      <c r="AD54" s="90"/>
      <c r="AE54" s="88"/>
      <c r="AF54" s="14"/>
      <c r="AG54" s="28"/>
      <c r="AH54" s="28"/>
      <c r="AI54" s="28"/>
      <c r="AJ54" s="28"/>
      <c r="AK54" s="28"/>
      <c r="AL54" s="28"/>
      <c r="AM54" s="28"/>
      <c r="AN54" s="28"/>
      <c r="AO54" s="28"/>
    </row>
    <row r="55" ht="15.0" customHeight="1">
      <c r="A55" s="73" t="s">
        <v>605</v>
      </c>
      <c r="B55" s="73" t="s">
        <v>81</v>
      </c>
      <c r="C55" s="39" t="s">
        <v>142</v>
      </c>
      <c r="D55" s="39" t="s">
        <v>7</v>
      </c>
      <c r="E55" s="75"/>
      <c r="F55" s="75"/>
      <c r="G55" s="75"/>
      <c r="H55" s="75"/>
      <c r="I55" s="75"/>
      <c r="J55" s="75"/>
      <c r="K55" s="75"/>
      <c r="L55" s="75"/>
      <c r="M55" s="75"/>
      <c r="N55" s="75"/>
      <c r="O55" s="75"/>
      <c r="P55" s="73" t="s">
        <v>989</v>
      </c>
      <c r="Q55" s="39" t="s">
        <v>1071</v>
      </c>
      <c r="R55" s="82"/>
      <c r="S55" s="48" t="s">
        <v>338</v>
      </c>
      <c r="T55" s="75"/>
      <c r="U55" s="73" t="s">
        <v>1793</v>
      </c>
      <c r="V55" s="73" t="s">
        <v>1794</v>
      </c>
      <c r="W55" s="62" t="s">
        <v>605</v>
      </c>
      <c r="X55" s="62" t="s">
        <v>1795</v>
      </c>
      <c r="Y55" s="64"/>
      <c r="Z55" s="65"/>
      <c r="AA55" s="66"/>
      <c r="AB55" s="90"/>
      <c r="AC55" s="90"/>
      <c r="AD55" s="90"/>
      <c r="AE55" s="88"/>
      <c r="AF55" s="14"/>
      <c r="AG55" s="28"/>
      <c r="AH55" s="28"/>
      <c r="AI55" s="28"/>
      <c r="AJ55" s="28"/>
      <c r="AK55" s="28"/>
      <c r="AL55" s="28"/>
      <c r="AM55" s="28"/>
      <c r="AN55" s="28"/>
      <c r="AO55" s="28"/>
    </row>
    <row r="56" ht="15.0" customHeight="1">
      <c r="A56" s="73" t="s">
        <v>605</v>
      </c>
      <c r="B56" s="73" t="s">
        <v>81</v>
      </c>
      <c r="C56" s="39" t="s">
        <v>142</v>
      </c>
      <c r="D56" s="39" t="s">
        <v>7</v>
      </c>
      <c r="E56" s="75"/>
      <c r="F56" s="75"/>
      <c r="G56" s="75"/>
      <c r="H56" s="75"/>
      <c r="I56" s="75"/>
      <c r="J56" s="75"/>
      <c r="K56" s="75"/>
      <c r="L56" s="75"/>
      <c r="M56" s="75"/>
      <c r="N56" s="75"/>
      <c r="O56" s="75"/>
      <c r="P56" s="39" t="s">
        <v>335</v>
      </c>
      <c r="Q56" s="39" t="s">
        <v>1087</v>
      </c>
      <c r="R56" s="82"/>
      <c r="S56" s="48" t="s">
        <v>338</v>
      </c>
      <c r="T56" s="55" t="str">
        <f>HYPERLINK("mailto:email.1.address@nowhere.com#","email.1.address@nowhere.com")</f>
        <v>email.1.address@nowhere.com</v>
      </c>
      <c r="U56" s="73" t="s">
        <v>1809</v>
      </c>
      <c r="V56" s="73" t="s">
        <v>1810</v>
      </c>
      <c r="W56" s="62" t="s">
        <v>605</v>
      </c>
      <c r="X56" s="62" t="s">
        <v>1811</v>
      </c>
      <c r="Y56" s="64"/>
      <c r="Z56" s="65"/>
      <c r="AA56" s="66"/>
      <c r="AB56" s="90">
        <v>200.0</v>
      </c>
      <c r="AC56" s="90">
        <v>155.0</v>
      </c>
      <c r="AD56" s="90"/>
      <c r="AE56" s="88"/>
      <c r="AF56" s="14"/>
      <c r="AG56" s="28"/>
      <c r="AH56" s="28"/>
      <c r="AI56" s="28"/>
      <c r="AJ56" s="28"/>
      <c r="AK56" s="28"/>
      <c r="AL56" s="28"/>
      <c r="AM56" s="28"/>
      <c r="AN56" s="28"/>
      <c r="AO56" s="28"/>
    </row>
    <row r="57" ht="15.0" customHeight="1">
      <c r="A57" s="73" t="s">
        <v>605</v>
      </c>
      <c r="B57" s="73" t="s">
        <v>81</v>
      </c>
      <c r="C57" s="39" t="s">
        <v>142</v>
      </c>
      <c r="D57" s="39" t="s">
        <v>7</v>
      </c>
      <c r="E57" s="75"/>
      <c r="F57" s="75"/>
      <c r="G57" s="75"/>
      <c r="H57" s="75"/>
      <c r="I57" s="75"/>
      <c r="J57" s="75"/>
      <c r="K57" s="75"/>
      <c r="L57" s="75"/>
      <c r="M57" s="75"/>
      <c r="N57" s="75"/>
      <c r="O57" s="75"/>
      <c r="P57" s="39" t="s">
        <v>786</v>
      </c>
      <c r="Q57" s="39" t="s">
        <v>336</v>
      </c>
      <c r="R57" s="82"/>
      <c r="S57" s="48" t="s">
        <v>338</v>
      </c>
      <c r="T57" s="55" t="str">
        <f>HYPERLINK("mailto:email.2.address@nowhere.com#","email.2.address@nowhere.com")</f>
        <v>email.2.address@nowhere.com</v>
      </c>
      <c r="U57" s="73" t="s">
        <v>1819</v>
      </c>
      <c r="V57" s="73" t="s">
        <v>1669</v>
      </c>
      <c r="W57" s="62" t="s">
        <v>605</v>
      </c>
      <c r="X57" s="62" t="s">
        <v>1701</v>
      </c>
      <c r="Y57" s="64"/>
      <c r="Z57" s="65"/>
      <c r="AA57" s="66">
        <v>42095.0</v>
      </c>
      <c r="AB57" s="90">
        <v>295.0</v>
      </c>
      <c r="AC57" s="90">
        <v>195.0</v>
      </c>
      <c r="AD57" s="90">
        <v>105.0</v>
      </c>
      <c r="AE57" s="48" t="s">
        <v>1820</v>
      </c>
      <c r="AF57" s="14"/>
      <c r="AG57" s="28"/>
      <c r="AH57" s="28"/>
      <c r="AI57" s="28"/>
      <c r="AJ57" s="28"/>
      <c r="AK57" s="28"/>
      <c r="AL57" s="28"/>
      <c r="AM57" s="28"/>
      <c r="AN57" s="28"/>
      <c r="AO57" s="28"/>
    </row>
    <row r="58" ht="15.0" customHeight="1">
      <c r="A58" s="73" t="s">
        <v>605</v>
      </c>
      <c r="B58" s="73" t="s">
        <v>81</v>
      </c>
      <c r="C58" s="39" t="s">
        <v>142</v>
      </c>
      <c r="D58" s="39" t="s">
        <v>7</v>
      </c>
      <c r="E58" s="75"/>
      <c r="F58" s="75"/>
      <c r="G58" s="75"/>
      <c r="H58" s="75"/>
      <c r="I58" s="75"/>
      <c r="J58" s="75"/>
      <c r="K58" s="75"/>
      <c r="L58" s="75"/>
      <c r="M58" s="75"/>
      <c r="N58" s="75"/>
      <c r="O58" s="75"/>
      <c r="P58" s="39" t="s">
        <v>857</v>
      </c>
      <c r="Q58" s="39" t="s">
        <v>788</v>
      </c>
      <c r="R58" s="82"/>
      <c r="S58" s="48" t="s">
        <v>338</v>
      </c>
      <c r="T58" s="75"/>
      <c r="U58" s="73" t="s">
        <v>1822</v>
      </c>
      <c r="V58" s="73" t="s">
        <v>1378</v>
      </c>
      <c r="W58" s="62" t="s">
        <v>605</v>
      </c>
      <c r="X58" s="62" t="s">
        <v>1737</v>
      </c>
      <c r="Y58" s="64"/>
      <c r="Z58" s="65"/>
      <c r="AA58" s="66">
        <v>42095.0</v>
      </c>
      <c r="AB58" s="90">
        <v>195.0</v>
      </c>
      <c r="AC58" s="90">
        <v>170.0</v>
      </c>
      <c r="AD58" s="90">
        <v>90.0</v>
      </c>
      <c r="AE58" s="48" t="s">
        <v>1211</v>
      </c>
      <c r="AF58" s="14"/>
      <c r="AG58" s="28"/>
      <c r="AH58" s="28"/>
      <c r="AI58" s="28"/>
      <c r="AJ58" s="28"/>
      <c r="AK58" s="28"/>
      <c r="AL58" s="28"/>
      <c r="AM58" s="28"/>
      <c r="AN58" s="28"/>
      <c r="AO58" s="28"/>
    </row>
    <row r="59" ht="15.0" customHeight="1">
      <c r="A59" s="73" t="s">
        <v>605</v>
      </c>
      <c r="B59" s="73" t="s">
        <v>81</v>
      </c>
      <c r="C59" s="39" t="s">
        <v>142</v>
      </c>
      <c r="D59" s="39" t="s">
        <v>7</v>
      </c>
      <c r="E59" s="75"/>
      <c r="F59" s="75"/>
      <c r="G59" s="75"/>
      <c r="H59" s="75"/>
      <c r="I59" s="75"/>
      <c r="J59" s="75"/>
      <c r="K59" s="75"/>
      <c r="L59" s="75"/>
      <c r="M59" s="75"/>
      <c r="N59" s="75"/>
      <c r="O59" s="75"/>
      <c r="P59" s="39" t="s">
        <v>900</v>
      </c>
      <c r="Q59" s="39" t="s">
        <v>859</v>
      </c>
      <c r="R59" s="82"/>
      <c r="S59" s="48" t="s">
        <v>338</v>
      </c>
      <c r="T59" s="55" t="str">
        <f>HYPERLINK("mailto:email.1.address@nowhere.com#","email.1.address@nowhere.com")</f>
        <v>email.1.address@nowhere.com</v>
      </c>
      <c r="U59" s="73" t="s">
        <v>1876</v>
      </c>
      <c r="V59" s="73" t="s">
        <v>1887</v>
      </c>
      <c r="W59" s="62" t="s">
        <v>605</v>
      </c>
      <c r="X59" s="62" t="s">
        <v>1890</v>
      </c>
      <c r="Y59" s="64"/>
      <c r="Z59" s="65"/>
      <c r="AA59" s="66"/>
      <c r="AB59" s="90">
        <v>145.0</v>
      </c>
      <c r="AC59" s="90">
        <v>135.0</v>
      </c>
      <c r="AD59" s="90"/>
      <c r="AE59" s="88"/>
      <c r="AF59" s="14"/>
      <c r="AG59" s="28"/>
      <c r="AH59" s="28"/>
      <c r="AI59" s="28"/>
      <c r="AJ59" s="28"/>
      <c r="AK59" s="28"/>
      <c r="AL59" s="28"/>
      <c r="AM59" s="28"/>
      <c r="AN59" s="28"/>
      <c r="AO59" s="28"/>
    </row>
    <row r="60" ht="15.0" customHeight="1">
      <c r="A60" s="73" t="s">
        <v>605</v>
      </c>
      <c r="B60" s="73" t="s">
        <v>81</v>
      </c>
      <c r="C60" s="39" t="s">
        <v>142</v>
      </c>
      <c r="D60" s="39" t="s">
        <v>7</v>
      </c>
      <c r="E60" s="75"/>
      <c r="F60" s="75"/>
      <c r="G60" s="75"/>
      <c r="H60" s="75"/>
      <c r="I60" s="75"/>
      <c r="J60" s="75"/>
      <c r="K60" s="75"/>
      <c r="L60" s="75"/>
      <c r="M60" s="75"/>
      <c r="N60" s="75"/>
      <c r="O60" s="75"/>
      <c r="P60" s="73" t="s">
        <v>920</v>
      </c>
      <c r="Q60" s="39" t="s">
        <v>901</v>
      </c>
      <c r="R60" s="82"/>
      <c r="S60" s="48" t="s">
        <v>338</v>
      </c>
      <c r="T60" s="55" t="str">
        <f>HYPERLINK("mailto:email.2.address@nowhere.com#","email.2.address@nowhere.com")</f>
        <v>email.2.address@nowhere.com</v>
      </c>
      <c r="U60" s="73" t="s">
        <v>1904</v>
      </c>
      <c r="V60" s="73" t="s">
        <v>612</v>
      </c>
      <c r="W60" s="62" t="s">
        <v>605</v>
      </c>
      <c r="X60" s="62" t="s">
        <v>613</v>
      </c>
      <c r="Y60" s="64"/>
      <c r="Z60" s="65"/>
      <c r="AA60" s="66"/>
      <c r="AB60" s="90">
        <v>145.0</v>
      </c>
      <c r="AC60" s="90">
        <v>135.0</v>
      </c>
      <c r="AD60" s="90"/>
      <c r="AE60" s="88"/>
      <c r="AF60" s="14"/>
      <c r="AG60" s="28"/>
      <c r="AH60" s="28"/>
      <c r="AI60" s="28"/>
      <c r="AJ60" s="28"/>
      <c r="AK60" s="28"/>
      <c r="AL60" s="28"/>
      <c r="AM60" s="28"/>
      <c r="AN60" s="28"/>
      <c r="AO60" s="28"/>
    </row>
    <row r="61" ht="15.0" customHeight="1">
      <c r="A61" s="73" t="s">
        <v>605</v>
      </c>
      <c r="B61" s="73" t="s">
        <v>81</v>
      </c>
      <c r="C61" s="39" t="s">
        <v>142</v>
      </c>
      <c r="D61" s="39" t="s">
        <v>7</v>
      </c>
      <c r="E61" s="75"/>
      <c r="F61" s="75"/>
      <c r="G61" s="75"/>
      <c r="H61" s="75"/>
      <c r="I61" s="75"/>
      <c r="J61" s="75"/>
      <c r="K61" s="75"/>
      <c r="L61" s="75"/>
      <c r="M61" s="75"/>
      <c r="N61" s="75"/>
      <c r="O61" s="75"/>
      <c r="P61" s="73" t="s">
        <v>989</v>
      </c>
      <c r="Q61" s="39" t="s">
        <v>921</v>
      </c>
      <c r="R61" s="82"/>
      <c r="S61" s="48" t="s">
        <v>338</v>
      </c>
      <c r="T61" s="75"/>
      <c r="U61" s="73" t="s">
        <v>1918</v>
      </c>
      <c r="V61" s="73" t="s">
        <v>1919</v>
      </c>
      <c r="W61" s="62" t="s">
        <v>605</v>
      </c>
      <c r="X61" s="62" t="s">
        <v>1920</v>
      </c>
      <c r="Y61" s="64"/>
      <c r="Z61" s="65"/>
      <c r="AA61" s="66"/>
      <c r="AB61" s="90">
        <v>145.0</v>
      </c>
      <c r="AC61" s="90">
        <v>130.0</v>
      </c>
      <c r="AD61" s="90"/>
      <c r="AE61" s="88"/>
      <c r="AF61" s="14"/>
      <c r="AG61" s="28"/>
      <c r="AH61" s="28"/>
      <c r="AI61" s="28"/>
      <c r="AJ61" s="28"/>
      <c r="AK61" s="28"/>
      <c r="AL61" s="28"/>
      <c r="AM61" s="28"/>
      <c r="AN61" s="28"/>
      <c r="AO61" s="28"/>
    </row>
    <row r="62" ht="15.0" customHeight="1">
      <c r="A62" s="73" t="s">
        <v>605</v>
      </c>
      <c r="B62" s="73" t="s">
        <v>81</v>
      </c>
      <c r="C62" s="39" t="s">
        <v>142</v>
      </c>
      <c r="D62" s="39" t="s">
        <v>7</v>
      </c>
      <c r="E62" s="75"/>
      <c r="F62" s="75"/>
      <c r="G62" s="75"/>
      <c r="H62" s="75"/>
      <c r="I62" s="75"/>
      <c r="J62" s="75"/>
      <c r="K62" s="75"/>
      <c r="L62" s="75"/>
      <c r="M62" s="75"/>
      <c r="N62" s="75"/>
      <c r="O62" s="75"/>
      <c r="P62" s="39" t="s">
        <v>335</v>
      </c>
      <c r="Q62" s="39" t="s">
        <v>990</v>
      </c>
      <c r="R62" s="82"/>
      <c r="S62" s="48" t="s">
        <v>338</v>
      </c>
      <c r="T62" s="55" t="str">
        <f>HYPERLINK("mailto:email.1.address@nowhere.com#","email.1.address@nowhere.com")</f>
        <v>email.1.address@nowhere.com</v>
      </c>
      <c r="U62" s="73" t="s">
        <v>1930</v>
      </c>
      <c r="V62" s="73" t="s">
        <v>1378</v>
      </c>
      <c r="W62" s="62" t="s">
        <v>605</v>
      </c>
      <c r="X62" s="62" t="s">
        <v>1737</v>
      </c>
      <c r="Y62" s="64"/>
      <c r="Z62" s="65"/>
      <c r="AA62" s="66"/>
      <c r="AB62" s="90">
        <v>195.0</v>
      </c>
      <c r="AC62" s="90"/>
      <c r="AD62" s="90"/>
      <c r="AE62" s="88"/>
      <c r="AF62" s="14"/>
      <c r="AG62" s="28"/>
      <c r="AH62" s="28"/>
      <c r="AI62" s="28"/>
      <c r="AJ62" s="28"/>
      <c r="AK62" s="28"/>
      <c r="AL62" s="28"/>
      <c r="AM62" s="28"/>
      <c r="AN62" s="28"/>
      <c r="AO62" s="28"/>
    </row>
    <row r="63" ht="15.0" customHeight="1">
      <c r="A63" s="73" t="s">
        <v>605</v>
      </c>
      <c r="B63" s="73" t="s">
        <v>81</v>
      </c>
      <c r="C63" s="39" t="s">
        <v>142</v>
      </c>
      <c r="D63" s="39" t="s">
        <v>7</v>
      </c>
      <c r="E63" s="75"/>
      <c r="F63" s="75"/>
      <c r="G63" s="75"/>
      <c r="H63" s="75"/>
      <c r="I63" s="75"/>
      <c r="J63" s="75"/>
      <c r="K63" s="75"/>
      <c r="L63" s="75"/>
      <c r="M63" s="75"/>
      <c r="N63" s="75"/>
      <c r="O63" s="75"/>
      <c r="P63" s="39" t="s">
        <v>786</v>
      </c>
      <c r="Q63" s="39" t="s">
        <v>1017</v>
      </c>
      <c r="R63" s="82"/>
      <c r="S63" s="48" t="s">
        <v>338</v>
      </c>
      <c r="T63" s="55" t="str">
        <f>HYPERLINK("mailto:email.2.address@nowhere.com#","email.2.address@nowhere.com")</f>
        <v>email.2.address@nowhere.com</v>
      </c>
      <c r="U63" s="73" t="s">
        <v>1936</v>
      </c>
      <c r="V63" s="73" t="s">
        <v>1937</v>
      </c>
      <c r="W63" s="62" t="s">
        <v>605</v>
      </c>
      <c r="X63" s="62" t="s">
        <v>1938</v>
      </c>
      <c r="Y63" s="64"/>
      <c r="Z63" s="65"/>
      <c r="AA63" s="66"/>
      <c r="AB63" s="90">
        <v>175.0</v>
      </c>
      <c r="AC63" s="90">
        <v>145.0</v>
      </c>
      <c r="AD63" s="90"/>
      <c r="AE63" s="88"/>
      <c r="AF63" s="14"/>
      <c r="AG63" s="28"/>
      <c r="AH63" s="28"/>
      <c r="AI63" s="28"/>
      <c r="AJ63" s="28"/>
      <c r="AK63" s="28"/>
      <c r="AL63" s="28"/>
      <c r="AM63" s="28"/>
      <c r="AN63" s="28"/>
      <c r="AO63" s="28"/>
    </row>
    <row r="64" ht="15.0" customHeight="1">
      <c r="A64" s="73" t="s">
        <v>605</v>
      </c>
      <c r="B64" s="73" t="s">
        <v>81</v>
      </c>
      <c r="C64" s="39" t="s">
        <v>142</v>
      </c>
      <c r="D64" s="39" t="s">
        <v>7</v>
      </c>
      <c r="E64" s="75"/>
      <c r="F64" s="75"/>
      <c r="G64" s="75"/>
      <c r="H64" s="75"/>
      <c r="I64" s="75"/>
      <c r="J64" s="75"/>
      <c r="K64" s="75"/>
      <c r="L64" s="75"/>
      <c r="M64" s="75"/>
      <c r="N64" s="75"/>
      <c r="O64" s="75"/>
      <c r="P64" s="39" t="s">
        <v>857</v>
      </c>
      <c r="Q64" s="39" t="s">
        <v>1040</v>
      </c>
      <c r="R64" s="82"/>
      <c r="S64" s="48" t="s">
        <v>338</v>
      </c>
      <c r="T64" s="75"/>
      <c r="U64" s="73" t="s">
        <v>1944</v>
      </c>
      <c r="V64" s="73" t="s">
        <v>1378</v>
      </c>
      <c r="W64" s="62" t="s">
        <v>1946</v>
      </c>
      <c r="X64" s="62" t="s">
        <v>1947</v>
      </c>
      <c r="Y64" s="64"/>
      <c r="Z64" s="65"/>
      <c r="AA64" s="66">
        <v>42095.0</v>
      </c>
      <c r="AB64" s="90">
        <v>225.0</v>
      </c>
      <c r="AC64" s="90">
        <v>190.0</v>
      </c>
      <c r="AD64" s="90">
        <v>100.0</v>
      </c>
      <c r="AE64" s="48" t="s">
        <v>1211</v>
      </c>
      <c r="AF64" s="14"/>
      <c r="AG64" s="28"/>
      <c r="AH64" s="28"/>
      <c r="AI64" s="28"/>
      <c r="AJ64" s="28"/>
      <c r="AK64" s="28"/>
      <c r="AL64" s="28"/>
      <c r="AM64" s="28"/>
      <c r="AN64" s="28"/>
      <c r="AO64" s="28"/>
    </row>
    <row r="65" ht="15.0" customHeight="1">
      <c r="A65" s="73" t="s">
        <v>605</v>
      </c>
      <c r="B65" s="73" t="s">
        <v>81</v>
      </c>
      <c r="C65" s="39" t="s">
        <v>142</v>
      </c>
      <c r="D65" s="39" t="s">
        <v>7</v>
      </c>
      <c r="E65" s="75"/>
      <c r="F65" s="75"/>
      <c r="G65" s="75"/>
      <c r="H65" s="75"/>
      <c r="I65" s="75"/>
      <c r="J65" s="75"/>
      <c r="K65" s="75"/>
      <c r="L65" s="75"/>
      <c r="M65" s="75"/>
      <c r="N65" s="75"/>
      <c r="O65" s="75"/>
      <c r="P65" s="39" t="s">
        <v>900</v>
      </c>
      <c r="Q65" s="39" t="s">
        <v>1060</v>
      </c>
      <c r="R65" s="82"/>
      <c r="S65" s="48" t="s">
        <v>338</v>
      </c>
      <c r="T65" s="55" t="str">
        <f>HYPERLINK("mailto:email.1.address@nowhere.com#","email.1.address@nowhere.com")</f>
        <v>email.1.address@nowhere.com</v>
      </c>
      <c r="U65" s="73" t="s">
        <v>1956</v>
      </c>
      <c r="V65" s="73" t="s">
        <v>792</v>
      </c>
      <c r="W65" s="62" t="s">
        <v>605</v>
      </c>
      <c r="X65" s="62" t="s">
        <v>793</v>
      </c>
      <c r="Y65" s="64"/>
      <c r="Z65" s="65"/>
      <c r="AA65" s="66"/>
      <c r="AB65" s="90"/>
      <c r="AC65" s="90"/>
      <c r="AD65" s="90"/>
      <c r="AE65" s="88"/>
      <c r="AF65" s="14"/>
      <c r="AG65" s="28"/>
      <c r="AH65" s="28"/>
      <c r="AI65" s="28"/>
      <c r="AJ65" s="28"/>
      <c r="AK65" s="28"/>
      <c r="AL65" s="28"/>
      <c r="AM65" s="28"/>
      <c r="AN65" s="28"/>
      <c r="AO65" s="28"/>
    </row>
    <row r="66" ht="15.0" customHeight="1">
      <c r="A66" s="73" t="s">
        <v>605</v>
      </c>
      <c r="B66" s="73" t="s">
        <v>81</v>
      </c>
      <c r="C66" s="39" t="s">
        <v>142</v>
      </c>
      <c r="D66" s="39" t="s">
        <v>7</v>
      </c>
      <c r="E66" s="75"/>
      <c r="F66" s="75"/>
      <c r="G66" s="75"/>
      <c r="H66" s="75"/>
      <c r="I66" s="75"/>
      <c r="J66" s="75"/>
      <c r="K66" s="75"/>
      <c r="L66" s="75"/>
      <c r="M66" s="75"/>
      <c r="N66" s="75"/>
      <c r="O66" s="75"/>
      <c r="P66" s="73" t="s">
        <v>920</v>
      </c>
      <c r="Q66" s="39" t="s">
        <v>1071</v>
      </c>
      <c r="R66" s="82"/>
      <c r="S66" s="48" t="s">
        <v>338</v>
      </c>
      <c r="T66" s="55" t="str">
        <f>HYPERLINK("mailto:email.2.address@nowhere.com#","email.2.address@nowhere.com")</f>
        <v>email.2.address@nowhere.com</v>
      </c>
      <c r="U66" s="73" t="s">
        <v>1966</v>
      </c>
      <c r="V66" s="73" t="s">
        <v>792</v>
      </c>
      <c r="W66" s="62" t="s">
        <v>605</v>
      </c>
      <c r="X66" s="62" t="s">
        <v>793</v>
      </c>
      <c r="Y66" s="64"/>
      <c r="Z66" s="65"/>
      <c r="AA66" s="66"/>
      <c r="AB66" s="90"/>
      <c r="AC66" s="90"/>
      <c r="AD66" s="90"/>
      <c r="AE66" s="88"/>
      <c r="AF66" s="14"/>
      <c r="AG66" s="28"/>
      <c r="AH66" s="28"/>
      <c r="AI66" s="28"/>
      <c r="AJ66" s="28"/>
      <c r="AK66" s="28"/>
      <c r="AL66" s="28"/>
      <c r="AM66" s="28"/>
      <c r="AN66" s="28"/>
      <c r="AO66" s="28"/>
    </row>
    <row r="67" ht="15.0" customHeight="1">
      <c r="A67" s="39" t="s">
        <v>1058</v>
      </c>
      <c r="B67" s="39" t="s">
        <v>140</v>
      </c>
      <c r="C67" s="39" t="s">
        <v>142</v>
      </c>
      <c r="D67" s="40"/>
      <c r="E67" s="41"/>
      <c r="F67" s="46"/>
      <c r="G67" s="46"/>
      <c r="H67" s="46"/>
      <c r="I67" s="46"/>
      <c r="J67" s="46"/>
      <c r="K67" s="47" t="s">
        <v>15</v>
      </c>
      <c r="L67" s="46"/>
      <c r="M67" s="46"/>
      <c r="N67" s="46"/>
      <c r="O67" s="46"/>
      <c r="P67" s="73" t="s">
        <v>989</v>
      </c>
      <c r="Q67" s="39" t="s">
        <v>1087</v>
      </c>
      <c r="R67" s="40"/>
      <c r="S67" s="48" t="s">
        <v>338</v>
      </c>
      <c r="T67" s="75"/>
      <c r="U67" s="73" t="s">
        <v>1990</v>
      </c>
      <c r="V67" s="73" t="s">
        <v>1067</v>
      </c>
      <c r="W67" s="62" t="s">
        <v>1058</v>
      </c>
      <c r="X67" s="62" t="s">
        <v>1997</v>
      </c>
      <c r="Y67" s="64"/>
      <c r="Z67" s="65"/>
      <c r="AA67" s="66"/>
      <c r="AB67" s="69">
        <v>240.0</v>
      </c>
      <c r="AC67" s="69">
        <v>150.0</v>
      </c>
      <c r="AD67" s="69">
        <v>90.0</v>
      </c>
      <c r="AE67" s="70" t="s">
        <v>773</v>
      </c>
      <c r="AF67" s="14"/>
      <c r="AG67" s="28"/>
      <c r="AH67" s="28"/>
      <c r="AI67" s="28"/>
      <c r="AJ67" s="28"/>
      <c r="AK67" s="28"/>
      <c r="AL67" s="28"/>
      <c r="AM67" s="28"/>
      <c r="AN67" s="28"/>
      <c r="AO67" s="28"/>
    </row>
    <row r="68" ht="15.0" customHeight="1">
      <c r="A68" s="39" t="s">
        <v>1058</v>
      </c>
      <c r="B68" s="39" t="s">
        <v>140</v>
      </c>
      <c r="C68" s="39" t="s">
        <v>142</v>
      </c>
      <c r="D68" s="40"/>
      <c r="E68" s="41"/>
      <c r="F68" s="46"/>
      <c r="G68" s="46"/>
      <c r="H68" s="46"/>
      <c r="I68" s="46"/>
      <c r="J68" s="46"/>
      <c r="K68" s="47" t="s">
        <v>15</v>
      </c>
      <c r="L68" s="46"/>
      <c r="M68" s="46"/>
      <c r="N68" s="46"/>
      <c r="O68" s="46"/>
      <c r="P68" s="39" t="s">
        <v>335</v>
      </c>
      <c r="Q68" s="39" t="s">
        <v>336</v>
      </c>
      <c r="R68" s="40"/>
      <c r="S68" s="48" t="s">
        <v>338</v>
      </c>
      <c r="T68" s="55" t="str">
        <f>HYPERLINK("mailto:email.1.address@nowhere.com#","email.1.address@nowhere.com")</f>
        <v>email.1.address@nowhere.com</v>
      </c>
      <c r="U68" s="73" t="s">
        <v>2010</v>
      </c>
      <c r="V68" s="73" t="s">
        <v>1067</v>
      </c>
      <c r="W68" s="62" t="s">
        <v>1058</v>
      </c>
      <c r="X68" s="62" t="s">
        <v>2012</v>
      </c>
      <c r="Y68" s="64"/>
      <c r="Z68" s="65"/>
      <c r="AA68" s="66"/>
      <c r="AB68" s="69"/>
      <c r="AC68" s="69"/>
      <c r="AD68" s="69"/>
      <c r="AE68" s="70" t="s">
        <v>773</v>
      </c>
      <c r="AF68" s="14"/>
      <c r="AG68" s="28"/>
      <c r="AH68" s="28"/>
      <c r="AI68" s="28"/>
      <c r="AJ68" s="28"/>
      <c r="AK68" s="28"/>
      <c r="AL68" s="28"/>
      <c r="AM68" s="28"/>
      <c r="AN68" s="28"/>
      <c r="AO68" s="28"/>
    </row>
    <row r="69" ht="15.0" customHeight="1">
      <c r="A69" s="39" t="s">
        <v>1058</v>
      </c>
      <c r="B69" s="39" t="s">
        <v>782</v>
      </c>
      <c r="C69" s="39" t="s">
        <v>142</v>
      </c>
      <c r="D69" s="40"/>
      <c r="E69" s="41"/>
      <c r="F69" s="47" t="s">
        <v>10</v>
      </c>
      <c r="G69" s="46"/>
      <c r="H69" s="46"/>
      <c r="I69" s="46"/>
      <c r="J69" s="46"/>
      <c r="K69" s="46"/>
      <c r="L69" s="46"/>
      <c r="M69" s="46"/>
      <c r="N69" s="46"/>
      <c r="O69" s="46"/>
      <c r="P69" s="39" t="s">
        <v>786</v>
      </c>
      <c r="Q69" s="39" t="s">
        <v>788</v>
      </c>
      <c r="R69" s="40"/>
      <c r="S69" s="48" t="s">
        <v>338</v>
      </c>
      <c r="T69" s="55" t="str">
        <f>HYPERLINK("mailto:email.2.address@nowhere.com#","email.2.address@nowhere.com")</f>
        <v>email.2.address@nowhere.com</v>
      </c>
      <c r="U69" s="73" t="s">
        <v>2034</v>
      </c>
      <c r="V69" s="73" t="s">
        <v>1746</v>
      </c>
      <c r="W69" s="62" t="s">
        <v>1058</v>
      </c>
      <c r="X69" s="62" t="s">
        <v>2035</v>
      </c>
      <c r="Y69" s="64"/>
      <c r="Z69" s="65">
        <v>35653.0</v>
      </c>
      <c r="AA69" s="66">
        <v>40107.0</v>
      </c>
      <c r="AB69" s="69">
        <v>165.0</v>
      </c>
      <c r="AC69" s="69">
        <v>160.0</v>
      </c>
      <c r="AD69" s="69">
        <v>85.0</v>
      </c>
      <c r="AE69" s="70" t="s">
        <v>1753</v>
      </c>
      <c r="AF69" s="14"/>
      <c r="AG69" s="28"/>
      <c r="AH69" s="28"/>
      <c r="AI69" s="28"/>
      <c r="AJ69" s="28"/>
      <c r="AK69" s="28"/>
      <c r="AL69" s="28"/>
      <c r="AM69" s="28"/>
      <c r="AN69" s="28"/>
      <c r="AO69" s="28"/>
    </row>
    <row r="70" ht="15.0" customHeight="1">
      <c r="A70" s="39" t="s">
        <v>1058</v>
      </c>
      <c r="B70" s="39" t="s">
        <v>782</v>
      </c>
      <c r="C70" s="39" t="s">
        <v>142</v>
      </c>
      <c r="D70" s="40"/>
      <c r="E70" s="41"/>
      <c r="F70" s="46"/>
      <c r="G70" s="46"/>
      <c r="H70" s="46"/>
      <c r="I70" s="46"/>
      <c r="J70" s="47" t="s">
        <v>14</v>
      </c>
      <c r="K70" s="46"/>
      <c r="L70" s="46"/>
      <c r="M70" s="46"/>
      <c r="N70" s="46"/>
      <c r="O70" s="46"/>
      <c r="P70" s="39" t="s">
        <v>857</v>
      </c>
      <c r="Q70" s="39" t="s">
        <v>859</v>
      </c>
      <c r="R70" s="40"/>
      <c r="S70" s="48" t="s">
        <v>338</v>
      </c>
      <c r="T70" s="75"/>
      <c r="U70" s="73" t="s">
        <v>2038</v>
      </c>
      <c r="V70" s="73" t="s">
        <v>1763</v>
      </c>
      <c r="W70" s="62" t="s">
        <v>1058</v>
      </c>
      <c r="X70" s="62" t="s">
        <v>2039</v>
      </c>
      <c r="Y70" s="64"/>
      <c r="Z70" s="65">
        <v>14590.0</v>
      </c>
      <c r="AA70" s="66">
        <v>39114.0</v>
      </c>
      <c r="AB70" s="69">
        <v>140.0</v>
      </c>
      <c r="AC70" s="69"/>
      <c r="AD70" s="69">
        <v>65.0</v>
      </c>
      <c r="AE70" s="70" t="s">
        <v>1764</v>
      </c>
      <c r="AF70" s="14"/>
      <c r="AG70" s="28"/>
      <c r="AH70" s="28"/>
      <c r="AI70" s="28"/>
      <c r="AJ70" s="28"/>
      <c r="AK70" s="28"/>
      <c r="AL70" s="28"/>
      <c r="AM70" s="28"/>
      <c r="AN70" s="28"/>
      <c r="AO70" s="28"/>
    </row>
    <row r="71" ht="15.0" customHeight="1">
      <c r="A71" s="39" t="s">
        <v>1058</v>
      </c>
      <c r="B71" s="39" t="s">
        <v>782</v>
      </c>
      <c r="C71" s="39" t="s">
        <v>142</v>
      </c>
      <c r="D71" s="40"/>
      <c r="E71" s="41"/>
      <c r="F71" s="46"/>
      <c r="G71" s="46"/>
      <c r="H71" s="46"/>
      <c r="I71" s="46"/>
      <c r="J71" s="47" t="s">
        <v>14</v>
      </c>
      <c r="K71" s="46"/>
      <c r="L71" s="46"/>
      <c r="M71" s="46"/>
      <c r="N71" s="46"/>
      <c r="O71" s="46"/>
      <c r="P71" s="39" t="s">
        <v>900</v>
      </c>
      <c r="Q71" s="39" t="s">
        <v>901</v>
      </c>
      <c r="R71" s="40"/>
      <c r="S71" s="48" t="s">
        <v>338</v>
      </c>
      <c r="T71" s="55" t="str">
        <f>HYPERLINK("mailto:email.1.address@nowhere.com#","email.1.address@nowhere.com")</f>
        <v>email.1.address@nowhere.com</v>
      </c>
      <c r="U71" s="73" t="s">
        <v>2077</v>
      </c>
      <c r="V71" s="73" t="s">
        <v>1785</v>
      </c>
      <c r="W71" s="62" t="s">
        <v>1058</v>
      </c>
      <c r="X71" s="62" t="s">
        <v>2080</v>
      </c>
      <c r="Y71" s="64"/>
      <c r="Z71" s="65">
        <v>2558.0</v>
      </c>
      <c r="AA71" s="66">
        <v>40107.0</v>
      </c>
      <c r="AB71" s="69">
        <v>120.0</v>
      </c>
      <c r="AC71" s="69">
        <v>90.0</v>
      </c>
      <c r="AD71" s="69">
        <v>60.0</v>
      </c>
      <c r="AE71" s="70" t="s">
        <v>187</v>
      </c>
      <c r="AF71" s="14"/>
      <c r="AG71" s="28"/>
      <c r="AH71" s="28"/>
      <c r="AI71" s="28"/>
      <c r="AJ71" s="28"/>
      <c r="AK71" s="28"/>
      <c r="AL71" s="28"/>
      <c r="AM71" s="28"/>
      <c r="AN71" s="28"/>
      <c r="AO71" s="28"/>
    </row>
    <row r="72" ht="15.0" customHeight="1">
      <c r="A72" s="73" t="s">
        <v>1058</v>
      </c>
      <c r="B72" s="73" t="s">
        <v>81</v>
      </c>
      <c r="C72" s="39" t="s">
        <v>142</v>
      </c>
      <c r="D72" s="39" t="s">
        <v>7</v>
      </c>
      <c r="E72" s="75"/>
      <c r="F72" s="75"/>
      <c r="G72" s="75"/>
      <c r="H72" s="75"/>
      <c r="I72" s="75"/>
      <c r="J72" s="75"/>
      <c r="K72" s="75"/>
      <c r="L72" s="75"/>
      <c r="M72" s="75"/>
      <c r="N72" s="75"/>
      <c r="O72" s="75"/>
      <c r="P72" s="73" t="s">
        <v>920</v>
      </c>
      <c r="Q72" s="39" t="s">
        <v>921</v>
      </c>
      <c r="R72" s="82"/>
      <c r="S72" s="48" t="s">
        <v>338</v>
      </c>
      <c r="T72" s="55" t="str">
        <f>HYPERLINK("mailto:email.2.address@nowhere.com#","email.2.address@nowhere.com")</f>
        <v>email.2.address@nowhere.com</v>
      </c>
      <c r="U72" s="73" t="s">
        <v>2089</v>
      </c>
      <c r="V72" s="73" t="s">
        <v>1067</v>
      </c>
      <c r="W72" s="62" t="s">
        <v>1058</v>
      </c>
      <c r="X72" s="62" t="s">
        <v>1997</v>
      </c>
      <c r="Y72" s="64"/>
      <c r="Z72" s="65"/>
      <c r="AA72" s="66"/>
      <c r="AB72" s="90"/>
      <c r="AC72" s="90"/>
      <c r="AD72" s="90"/>
      <c r="AE72" s="88"/>
      <c r="AF72" s="14"/>
      <c r="AG72" s="28"/>
      <c r="AH72" s="28"/>
      <c r="AI72" s="28"/>
      <c r="AJ72" s="28"/>
      <c r="AK72" s="28"/>
      <c r="AL72" s="28"/>
      <c r="AM72" s="28"/>
      <c r="AN72" s="28"/>
      <c r="AO72" s="28"/>
    </row>
    <row r="73" ht="15.0" customHeight="1">
      <c r="A73" s="73" t="s">
        <v>1058</v>
      </c>
      <c r="B73" s="73" t="s">
        <v>81</v>
      </c>
      <c r="C73" s="39" t="s">
        <v>142</v>
      </c>
      <c r="D73" s="39" t="s">
        <v>7</v>
      </c>
      <c r="E73" s="75"/>
      <c r="F73" s="75"/>
      <c r="G73" s="75"/>
      <c r="H73" s="75"/>
      <c r="I73" s="75"/>
      <c r="J73" s="75"/>
      <c r="K73" s="75"/>
      <c r="L73" s="75"/>
      <c r="M73" s="75"/>
      <c r="N73" s="75"/>
      <c r="O73" s="75"/>
      <c r="P73" s="73" t="s">
        <v>989</v>
      </c>
      <c r="Q73" s="39" t="s">
        <v>990</v>
      </c>
      <c r="R73" s="82"/>
      <c r="S73" s="48" t="s">
        <v>338</v>
      </c>
      <c r="T73" s="75"/>
      <c r="U73" s="73" t="s">
        <v>2089</v>
      </c>
      <c r="V73" s="73" t="s">
        <v>1067</v>
      </c>
      <c r="W73" s="62" t="s">
        <v>1058</v>
      </c>
      <c r="X73" s="62" t="s">
        <v>1997</v>
      </c>
      <c r="Y73" s="64"/>
      <c r="Z73" s="65"/>
      <c r="AA73" s="66"/>
      <c r="AB73" s="90">
        <v>200.0</v>
      </c>
      <c r="AC73" s="90">
        <v>185.0</v>
      </c>
      <c r="AD73" s="90">
        <v>100.0</v>
      </c>
      <c r="AE73" s="88"/>
      <c r="AF73" s="14"/>
      <c r="AG73" s="28"/>
      <c r="AH73" s="28"/>
      <c r="AI73" s="28"/>
      <c r="AJ73" s="28"/>
      <c r="AK73" s="28"/>
      <c r="AL73" s="28"/>
      <c r="AM73" s="28"/>
      <c r="AN73" s="28"/>
      <c r="AO73" s="28"/>
    </row>
    <row r="74" ht="15.0" customHeight="1">
      <c r="A74" s="73" t="s">
        <v>1058</v>
      </c>
      <c r="B74" s="73" t="s">
        <v>81</v>
      </c>
      <c r="C74" s="39" t="s">
        <v>142</v>
      </c>
      <c r="D74" s="39" t="s">
        <v>7</v>
      </c>
      <c r="E74" s="75"/>
      <c r="F74" s="75"/>
      <c r="G74" s="75"/>
      <c r="H74" s="75"/>
      <c r="I74" s="75"/>
      <c r="J74" s="75"/>
      <c r="K74" s="75"/>
      <c r="L74" s="75"/>
      <c r="M74" s="75"/>
      <c r="N74" s="75"/>
      <c r="O74" s="75"/>
      <c r="P74" s="39" t="s">
        <v>335</v>
      </c>
      <c r="Q74" s="39" t="s">
        <v>1017</v>
      </c>
      <c r="R74" s="82"/>
      <c r="S74" s="48" t="s">
        <v>338</v>
      </c>
      <c r="T74" s="55" t="str">
        <f>HYPERLINK("mailto:email.1.address@nowhere.com#","email.1.address@nowhere.com")</f>
        <v>email.1.address@nowhere.com</v>
      </c>
      <c r="U74" s="73" t="s">
        <v>2089</v>
      </c>
      <c r="V74" s="73" t="s">
        <v>1067</v>
      </c>
      <c r="W74" s="62" t="s">
        <v>1058</v>
      </c>
      <c r="X74" s="62" t="s">
        <v>1997</v>
      </c>
      <c r="Y74" s="64"/>
      <c r="Z74" s="65"/>
      <c r="AA74" s="66"/>
      <c r="AB74" s="90">
        <v>200.0</v>
      </c>
      <c r="AC74" s="90">
        <v>185.0</v>
      </c>
      <c r="AD74" s="90">
        <v>100.0</v>
      </c>
      <c r="AE74" s="88"/>
      <c r="AF74" s="14"/>
      <c r="AG74" s="28"/>
      <c r="AH74" s="28"/>
      <c r="AI74" s="28"/>
      <c r="AJ74" s="28"/>
      <c r="AK74" s="28"/>
      <c r="AL74" s="28"/>
      <c r="AM74" s="28"/>
      <c r="AN74" s="28"/>
      <c r="AO74" s="28"/>
    </row>
    <row r="75" ht="15.0" customHeight="1">
      <c r="A75" s="73" t="s">
        <v>1058</v>
      </c>
      <c r="B75" s="73" t="s">
        <v>81</v>
      </c>
      <c r="C75" s="39" t="s">
        <v>142</v>
      </c>
      <c r="D75" s="39" t="s">
        <v>7</v>
      </c>
      <c r="E75" s="75"/>
      <c r="F75" s="75"/>
      <c r="G75" s="75"/>
      <c r="H75" s="75"/>
      <c r="I75" s="75"/>
      <c r="J75" s="75"/>
      <c r="K75" s="75"/>
      <c r="L75" s="75"/>
      <c r="M75" s="75"/>
      <c r="N75" s="75"/>
      <c r="O75" s="75"/>
      <c r="P75" s="39" t="s">
        <v>786</v>
      </c>
      <c r="Q75" s="39" t="s">
        <v>1040</v>
      </c>
      <c r="R75" s="82"/>
      <c r="S75" s="48" t="s">
        <v>338</v>
      </c>
      <c r="T75" s="55" t="str">
        <f>HYPERLINK("mailto:email.2.address@nowhere.com#","email.2.address@nowhere.com")</f>
        <v>email.2.address@nowhere.com</v>
      </c>
      <c r="U75" s="73" t="s">
        <v>2120</v>
      </c>
      <c r="V75" s="73" t="s">
        <v>1067</v>
      </c>
      <c r="W75" s="62" t="s">
        <v>1058</v>
      </c>
      <c r="X75" s="62" t="s">
        <v>1997</v>
      </c>
      <c r="Y75" s="64"/>
      <c r="Z75" s="65"/>
      <c r="AA75" s="66"/>
      <c r="AB75" s="90">
        <v>200.0</v>
      </c>
      <c r="AC75" s="90">
        <v>190.0</v>
      </c>
      <c r="AD75" s="90">
        <v>110.0</v>
      </c>
      <c r="AE75" s="88"/>
      <c r="AF75" s="14"/>
      <c r="AG75" s="28"/>
      <c r="AH75" s="28"/>
      <c r="AI75" s="28"/>
      <c r="AJ75" s="28"/>
      <c r="AK75" s="28"/>
      <c r="AL75" s="28"/>
      <c r="AM75" s="28"/>
      <c r="AN75" s="28"/>
      <c r="AO75" s="28"/>
    </row>
    <row r="76" ht="15.0" customHeight="1">
      <c r="A76" s="73" t="s">
        <v>1058</v>
      </c>
      <c r="B76" s="73" t="s">
        <v>81</v>
      </c>
      <c r="C76" s="39" t="s">
        <v>142</v>
      </c>
      <c r="D76" s="39" t="s">
        <v>7</v>
      </c>
      <c r="E76" s="75"/>
      <c r="F76" s="75"/>
      <c r="G76" s="75"/>
      <c r="H76" s="75"/>
      <c r="I76" s="75"/>
      <c r="J76" s="75"/>
      <c r="K76" s="75"/>
      <c r="L76" s="75"/>
      <c r="M76" s="75"/>
      <c r="N76" s="75"/>
      <c r="O76" s="75"/>
      <c r="P76" s="39" t="s">
        <v>857</v>
      </c>
      <c r="Q76" s="39" t="s">
        <v>1060</v>
      </c>
      <c r="R76" s="82"/>
      <c r="S76" s="48" t="s">
        <v>338</v>
      </c>
      <c r="T76" s="75"/>
      <c r="U76" s="73" t="s">
        <v>2132</v>
      </c>
      <c r="V76" s="73" t="s">
        <v>1067</v>
      </c>
      <c r="W76" s="62" t="s">
        <v>1058</v>
      </c>
      <c r="X76" s="62" t="s">
        <v>1997</v>
      </c>
      <c r="Y76" s="64"/>
      <c r="Z76" s="65"/>
      <c r="AA76" s="66"/>
      <c r="AB76" s="90">
        <v>190.0</v>
      </c>
      <c r="AC76" s="90">
        <v>175.0</v>
      </c>
      <c r="AD76" s="90">
        <v>90.0</v>
      </c>
      <c r="AE76" s="88"/>
      <c r="AF76" s="14"/>
      <c r="AG76" s="28"/>
      <c r="AH76" s="28"/>
      <c r="AI76" s="28"/>
      <c r="AJ76" s="28"/>
      <c r="AK76" s="28"/>
      <c r="AL76" s="28"/>
      <c r="AM76" s="28"/>
      <c r="AN76" s="28"/>
      <c r="AO76" s="28"/>
    </row>
    <row r="77" ht="15.0" customHeight="1">
      <c r="A77" s="73" t="s">
        <v>1058</v>
      </c>
      <c r="B77" s="73" t="s">
        <v>81</v>
      </c>
      <c r="C77" s="39" t="s">
        <v>142</v>
      </c>
      <c r="D77" s="39" t="s">
        <v>7</v>
      </c>
      <c r="E77" s="75"/>
      <c r="F77" s="75"/>
      <c r="G77" s="75"/>
      <c r="H77" s="75"/>
      <c r="I77" s="75"/>
      <c r="J77" s="75"/>
      <c r="K77" s="75"/>
      <c r="L77" s="75"/>
      <c r="M77" s="75"/>
      <c r="N77" s="75"/>
      <c r="O77" s="75"/>
      <c r="P77" s="39" t="s">
        <v>900</v>
      </c>
      <c r="Q77" s="39" t="s">
        <v>1071</v>
      </c>
      <c r="R77" s="82"/>
      <c r="S77" s="48" t="s">
        <v>338</v>
      </c>
      <c r="T77" s="55" t="str">
        <f>HYPERLINK("mailto:email.1.address@nowhere.com#","email.1.address@nowhere.com")</f>
        <v>email.1.address@nowhere.com</v>
      </c>
      <c r="U77" s="73" t="s">
        <v>2142</v>
      </c>
      <c r="V77" s="73" t="s">
        <v>1067</v>
      </c>
      <c r="W77" s="62" t="s">
        <v>1058</v>
      </c>
      <c r="X77" s="62" t="s">
        <v>1069</v>
      </c>
      <c r="Y77" s="64"/>
      <c r="Z77" s="65"/>
      <c r="AA77" s="66"/>
      <c r="AB77" s="90">
        <v>205.0</v>
      </c>
      <c r="AC77" s="90">
        <v>165.0</v>
      </c>
      <c r="AD77" s="90">
        <v>85.0</v>
      </c>
      <c r="AE77" s="88"/>
      <c r="AF77" s="14"/>
      <c r="AG77" s="28"/>
      <c r="AH77" s="28"/>
      <c r="AI77" s="28"/>
      <c r="AJ77" s="28"/>
      <c r="AK77" s="28"/>
      <c r="AL77" s="28"/>
      <c r="AM77" s="28"/>
      <c r="AN77" s="28"/>
      <c r="AO77" s="28"/>
    </row>
    <row r="78" ht="15.0" customHeight="1">
      <c r="A78" s="73" t="s">
        <v>1058</v>
      </c>
      <c r="B78" s="73" t="s">
        <v>81</v>
      </c>
      <c r="C78" s="39" t="s">
        <v>142</v>
      </c>
      <c r="D78" s="40"/>
      <c r="E78" s="88"/>
      <c r="F78" s="75"/>
      <c r="G78" s="75"/>
      <c r="H78" s="73" t="s">
        <v>12</v>
      </c>
      <c r="I78" s="75"/>
      <c r="J78" s="75"/>
      <c r="K78" s="75"/>
      <c r="L78" s="75"/>
      <c r="M78" s="75"/>
      <c r="N78" s="75"/>
      <c r="O78" s="75"/>
      <c r="P78" s="73" t="s">
        <v>920</v>
      </c>
      <c r="Q78" s="39" t="s">
        <v>1087</v>
      </c>
      <c r="R78" s="82"/>
      <c r="S78" s="48" t="s">
        <v>338</v>
      </c>
      <c r="T78" s="55" t="str">
        <f>HYPERLINK("mailto:email.2.address@nowhere.com#","email.2.address@nowhere.com")</f>
        <v>email.2.address@nowhere.com</v>
      </c>
      <c r="U78" s="73" t="s">
        <v>1584</v>
      </c>
      <c r="V78" s="73" t="s">
        <v>1585</v>
      </c>
      <c r="W78" s="62" t="s">
        <v>252</v>
      </c>
      <c r="X78" s="62" t="s">
        <v>1586</v>
      </c>
      <c r="Y78" s="64"/>
      <c r="Z78" s="65">
        <v>15133.0</v>
      </c>
      <c r="AA78" s="66">
        <v>42002.0</v>
      </c>
      <c r="AB78" s="90">
        <v>390.0</v>
      </c>
      <c r="AC78" s="90">
        <v>325.0</v>
      </c>
      <c r="AD78" s="90">
        <v>135.0</v>
      </c>
      <c r="AE78" s="88"/>
      <c r="AF78" s="14"/>
      <c r="AG78" s="28"/>
      <c r="AH78" s="28"/>
      <c r="AI78" s="28"/>
      <c r="AJ78" s="28"/>
      <c r="AK78" s="28"/>
      <c r="AL78" s="28"/>
      <c r="AM78" s="28"/>
      <c r="AN78" s="28"/>
      <c r="AO78" s="28"/>
    </row>
    <row r="79" ht="15.0" customHeight="1">
      <c r="A79" s="39" t="s">
        <v>512</v>
      </c>
      <c r="B79" s="39" t="s">
        <v>140</v>
      </c>
      <c r="C79" s="39" t="s">
        <v>142</v>
      </c>
      <c r="D79" s="40"/>
      <c r="E79" s="41"/>
      <c r="F79" s="46"/>
      <c r="G79" s="46"/>
      <c r="H79" s="46"/>
      <c r="I79" s="46"/>
      <c r="J79" s="46"/>
      <c r="K79" s="47" t="s">
        <v>15</v>
      </c>
      <c r="L79" s="46"/>
      <c r="M79" s="46"/>
      <c r="N79" s="46"/>
      <c r="O79" s="46"/>
      <c r="P79" s="73" t="s">
        <v>989</v>
      </c>
      <c r="Q79" s="39" t="s">
        <v>336</v>
      </c>
      <c r="R79" s="40"/>
      <c r="S79" s="48" t="s">
        <v>338</v>
      </c>
      <c r="T79" s="75"/>
      <c r="U79" s="73" t="s">
        <v>2151</v>
      </c>
      <c r="V79" s="73" t="s">
        <v>1436</v>
      </c>
      <c r="W79" s="62" t="s">
        <v>512</v>
      </c>
      <c r="X79" s="64">
        <v>6106.0</v>
      </c>
      <c r="Y79" s="64"/>
      <c r="Z79" s="65"/>
      <c r="AA79" s="66"/>
      <c r="AB79" s="69">
        <v>275.0</v>
      </c>
      <c r="AC79" s="69">
        <v>225.0</v>
      </c>
      <c r="AD79" s="69">
        <v>125.0</v>
      </c>
      <c r="AE79" s="70" t="s">
        <v>773</v>
      </c>
      <c r="AF79" s="14"/>
      <c r="AG79" s="28"/>
      <c r="AH79" s="28"/>
      <c r="AI79" s="28"/>
      <c r="AJ79" s="28"/>
      <c r="AK79" s="28"/>
      <c r="AL79" s="28"/>
      <c r="AM79" s="28"/>
      <c r="AN79" s="28"/>
      <c r="AO79" s="28"/>
    </row>
    <row r="80" ht="15.0" customHeight="1">
      <c r="A80" s="39" t="s">
        <v>512</v>
      </c>
      <c r="B80" s="39" t="s">
        <v>140</v>
      </c>
      <c r="C80" s="39" t="s">
        <v>142</v>
      </c>
      <c r="D80" s="40"/>
      <c r="E80" s="41"/>
      <c r="F80" s="46"/>
      <c r="G80" s="46"/>
      <c r="H80" s="46"/>
      <c r="I80" s="46"/>
      <c r="J80" s="46"/>
      <c r="K80" s="47" t="s">
        <v>15</v>
      </c>
      <c r="L80" s="46"/>
      <c r="M80" s="46"/>
      <c r="N80" s="46"/>
      <c r="O80" s="46"/>
      <c r="P80" s="39" t="s">
        <v>335</v>
      </c>
      <c r="Q80" s="39" t="s">
        <v>788</v>
      </c>
      <c r="R80" s="40"/>
      <c r="S80" s="48" t="s">
        <v>338</v>
      </c>
      <c r="T80" s="55" t="str">
        <f>HYPERLINK("mailto:email.1.address@nowhere.com#","email.1.address@nowhere.com")</f>
        <v>email.1.address@nowhere.com</v>
      </c>
      <c r="U80" s="73" t="s">
        <v>2171</v>
      </c>
      <c r="V80" s="73" t="s">
        <v>1436</v>
      </c>
      <c r="W80" s="62" t="s">
        <v>512</v>
      </c>
      <c r="X80" s="64">
        <v>6103.0</v>
      </c>
      <c r="Y80" s="64"/>
      <c r="Z80" s="65"/>
      <c r="AA80" s="66"/>
      <c r="AB80" s="69">
        <v>235.0</v>
      </c>
      <c r="AC80" s="69">
        <v>195.0</v>
      </c>
      <c r="AD80" s="69">
        <v>95.0</v>
      </c>
      <c r="AE80" s="70" t="s">
        <v>773</v>
      </c>
      <c r="AF80" s="14"/>
      <c r="AG80" s="28"/>
      <c r="AH80" s="28"/>
      <c r="AI80" s="28"/>
      <c r="AJ80" s="28"/>
      <c r="AK80" s="28"/>
      <c r="AL80" s="28"/>
      <c r="AM80" s="28"/>
      <c r="AN80" s="28"/>
      <c r="AO80" s="28"/>
    </row>
    <row r="81" ht="15.0" customHeight="1">
      <c r="A81" s="39" t="s">
        <v>512</v>
      </c>
      <c r="B81" s="39" t="s">
        <v>782</v>
      </c>
      <c r="C81" s="39" t="s">
        <v>142</v>
      </c>
      <c r="D81" s="40"/>
      <c r="E81" s="41"/>
      <c r="F81" s="47" t="s">
        <v>10</v>
      </c>
      <c r="G81" s="46"/>
      <c r="H81" s="46"/>
      <c r="I81" s="46"/>
      <c r="J81" s="46"/>
      <c r="K81" s="46"/>
      <c r="L81" s="46"/>
      <c r="M81" s="46"/>
      <c r="N81" s="46"/>
      <c r="O81" s="46"/>
      <c r="P81" s="39" t="s">
        <v>786</v>
      </c>
      <c r="Q81" s="39" t="s">
        <v>859</v>
      </c>
      <c r="R81" s="40"/>
      <c r="S81" s="48" t="s">
        <v>338</v>
      </c>
      <c r="T81" s="55" t="str">
        <f>HYPERLINK("mailto:email.2.address@nowhere.com#","email.2.address@nowhere.com")</f>
        <v>email.2.address@nowhere.com</v>
      </c>
      <c r="U81" s="73" t="s">
        <v>2173</v>
      </c>
      <c r="V81" s="73" t="s">
        <v>1436</v>
      </c>
      <c r="W81" s="62" t="s">
        <v>512</v>
      </c>
      <c r="X81" s="64">
        <v>6103.0</v>
      </c>
      <c r="Y81" s="64"/>
      <c r="Z81" s="65">
        <v>34060.0</v>
      </c>
      <c r="AA81" s="66">
        <v>41499.0</v>
      </c>
      <c r="AB81" s="69">
        <v>235.0</v>
      </c>
      <c r="AC81" s="69">
        <v>195.0</v>
      </c>
      <c r="AD81" s="69"/>
      <c r="AE81" s="70" t="s">
        <v>2177</v>
      </c>
      <c r="AF81" s="14"/>
      <c r="AG81" s="28"/>
      <c r="AH81" s="28"/>
      <c r="AI81" s="28"/>
      <c r="AJ81" s="28"/>
      <c r="AK81" s="28"/>
      <c r="AL81" s="28"/>
      <c r="AM81" s="28"/>
      <c r="AN81" s="28"/>
      <c r="AO81" s="28"/>
    </row>
    <row r="82" ht="15.0" customHeight="1">
      <c r="A82" s="39" t="s">
        <v>512</v>
      </c>
      <c r="B82" s="39" t="s">
        <v>782</v>
      </c>
      <c r="C82" s="39" t="s">
        <v>142</v>
      </c>
      <c r="D82" s="40"/>
      <c r="E82" s="41"/>
      <c r="F82" s="46"/>
      <c r="G82" s="46"/>
      <c r="H82" s="46"/>
      <c r="I82" s="46"/>
      <c r="J82" s="47" t="s">
        <v>14</v>
      </c>
      <c r="K82" s="46"/>
      <c r="L82" s="46"/>
      <c r="M82" s="46"/>
      <c r="N82" s="46"/>
      <c r="O82" s="46"/>
      <c r="P82" s="39" t="s">
        <v>857</v>
      </c>
      <c r="Q82" s="39" t="s">
        <v>901</v>
      </c>
      <c r="R82" s="40"/>
      <c r="S82" s="48" t="s">
        <v>338</v>
      </c>
      <c r="T82" s="75"/>
      <c r="U82" s="73" t="s">
        <v>2184</v>
      </c>
      <c r="V82" s="73" t="s">
        <v>1868</v>
      </c>
      <c r="W82" s="62" t="s">
        <v>512</v>
      </c>
      <c r="X82" s="62" t="s">
        <v>2185</v>
      </c>
      <c r="Y82" s="64"/>
      <c r="Z82" s="65">
        <v>53024.0</v>
      </c>
      <c r="AA82" s="66">
        <v>41170.0</v>
      </c>
      <c r="AB82" s="69">
        <v>175.0</v>
      </c>
      <c r="AC82" s="69">
        <v>145.0</v>
      </c>
      <c r="AD82" s="69">
        <v>90.0</v>
      </c>
      <c r="AE82" s="70" t="s">
        <v>1878</v>
      </c>
      <c r="AF82" s="14"/>
      <c r="AG82" s="28"/>
      <c r="AH82" s="28"/>
      <c r="AI82" s="28"/>
      <c r="AJ82" s="28"/>
      <c r="AK82" s="28"/>
      <c r="AL82" s="28"/>
      <c r="AM82" s="28"/>
      <c r="AN82" s="28"/>
      <c r="AO82" s="28"/>
    </row>
    <row r="83" ht="15.0" customHeight="1">
      <c r="A83" s="39" t="s">
        <v>512</v>
      </c>
      <c r="B83" s="39" t="s">
        <v>782</v>
      </c>
      <c r="C83" s="39" t="s">
        <v>142</v>
      </c>
      <c r="D83" s="40"/>
      <c r="E83" s="41"/>
      <c r="F83" s="46"/>
      <c r="G83" s="46"/>
      <c r="H83" s="46"/>
      <c r="I83" s="46"/>
      <c r="J83" s="47" t="s">
        <v>14</v>
      </c>
      <c r="K83" s="46"/>
      <c r="L83" s="46"/>
      <c r="M83" s="46"/>
      <c r="N83" s="46"/>
      <c r="O83" s="46"/>
      <c r="P83" s="39" t="s">
        <v>900</v>
      </c>
      <c r="Q83" s="39" t="s">
        <v>921</v>
      </c>
      <c r="R83" s="147"/>
      <c r="S83" s="48" t="s">
        <v>338</v>
      </c>
      <c r="T83" s="55" t="str">
        <f>HYPERLINK("mailto:email.1.address@nowhere.com#","email.1.address@nowhere.com")</f>
        <v>email.1.address@nowhere.com</v>
      </c>
      <c r="U83" s="73" t="s">
        <v>2202</v>
      </c>
      <c r="V83" s="73" t="s">
        <v>1436</v>
      </c>
      <c r="W83" s="62" t="s">
        <v>512</v>
      </c>
      <c r="X83" s="62" t="s">
        <v>1437</v>
      </c>
      <c r="Y83" s="64"/>
      <c r="Z83" s="65">
        <v>31126.0</v>
      </c>
      <c r="AA83" s="66">
        <v>40107.0</v>
      </c>
      <c r="AB83" s="69">
        <v>185.0</v>
      </c>
      <c r="AC83" s="69">
        <v>155.0</v>
      </c>
      <c r="AD83" s="69">
        <v>85.0</v>
      </c>
      <c r="AE83" s="41"/>
      <c r="AF83" s="14"/>
      <c r="AG83" s="28"/>
      <c r="AH83" s="28"/>
      <c r="AI83" s="28"/>
      <c r="AJ83" s="28"/>
      <c r="AK83" s="28"/>
      <c r="AL83" s="28"/>
      <c r="AM83" s="28"/>
      <c r="AN83" s="28"/>
      <c r="AO83" s="28"/>
    </row>
    <row r="84" ht="15.0" customHeight="1">
      <c r="A84" s="73" t="s">
        <v>512</v>
      </c>
      <c r="B84" s="73" t="s">
        <v>81</v>
      </c>
      <c r="C84" s="39" t="s">
        <v>142</v>
      </c>
      <c r="D84" s="39" t="s">
        <v>7</v>
      </c>
      <c r="E84" s="75"/>
      <c r="F84" s="75"/>
      <c r="G84" s="75"/>
      <c r="H84" s="75"/>
      <c r="I84" s="75"/>
      <c r="J84" s="75"/>
      <c r="K84" s="75"/>
      <c r="L84" s="75"/>
      <c r="M84" s="75"/>
      <c r="N84" s="75"/>
      <c r="O84" s="75"/>
      <c r="P84" s="73" t="s">
        <v>920</v>
      </c>
      <c r="Q84" s="39" t="s">
        <v>990</v>
      </c>
      <c r="R84" s="82"/>
      <c r="S84" s="48" t="s">
        <v>338</v>
      </c>
      <c r="T84" s="55" t="str">
        <f>HYPERLINK("mailto:email.2.address@nowhere.com#","email.2.address@nowhere.com")</f>
        <v>email.2.address@nowhere.com</v>
      </c>
      <c r="U84" s="73" t="s">
        <v>2210</v>
      </c>
      <c r="V84" s="73" t="s">
        <v>1348</v>
      </c>
      <c r="W84" s="62" t="s">
        <v>512</v>
      </c>
      <c r="X84" s="62" t="s">
        <v>1349</v>
      </c>
      <c r="Y84" s="64"/>
      <c r="Z84" s="65"/>
      <c r="AA84" s="66"/>
      <c r="AB84" s="90">
        <v>260.0</v>
      </c>
      <c r="AC84" s="90">
        <v>205.0</v>
      </c>
      <c r="AD84" s="90">
        <v>110.0</v>
      </c>
      <c r="AE84" s="88"/>
      <c r="AF84" s="14"/>
      <c r="AG84" s="28"/>
      <c r="AH84" s="28"/>
      <c r="AI84" s="28"/>
      <c r="AJ84" s="28"/>
      <c r="AK84" s="28"/>
      <c r="AL84" s="28"/>
      <c r="AM84" s="28"/>
      <c r="AN84" s="28"/>
      <c r="AO84" s="28"/>
    </row>
    <row r="85" ht="15.0" customHeight="1">
      <c r="A85" s="73" t="s">
        <v>512</v>
      </c>
      <c r="B85" s="73" t="s">
        <v>81</v>
      </c>
      <c r="C85" s="39" t="s">
        <v>142</v>
      </c>
      <c r="D85" s="40"/>
      <c r="E85" s="73" t="s">
        <v>169</v>
      </c>
      <c r="F85" s="75"/>
      <c r="G85" s="75"/>
      <c r="H85" s="75"/>
      <c r="I85" s="75"/>
      <c r="J85" s="75"/>
      <c r="K85" s="75"/>
      <c r="L85" s="75"/>
      <c r="M85" s="75"/>
      <c r="N85" s="75"/>
      <c r="O85" s="75"/>
      <c r="P85" s="73" t="s">
        <v>989</v>
      </c>
      <c r="Q85" s="39" t="s">
        <v>1017</v>
      </c>
      <c r="R85" s="82"/>
      <c r="S85" s="48" t="s">
        <v>338</v>
      </c>
      <c r="T85" s="75"/>
      <c r="U85" s="73" t="s">
        <v>2210</v>
      </c>
      <c r="V85" s="73" t="s">
        <v>1348</v>
      </c>
      <c r="W85" s="62" t="s">
        <v>512</v>
      </c>
      <c r="X85" s="62" t="s">
        <v>1349</v>
      </c>
      <c r="Y85" s="64"/>
      <c r="Z85" s="65"/>
      <c r="AA85" s="66"/>
      <c r="AB85" s="90">
        <v>260.0</v>
      </c>
      <c r="AC85" s="90">
        <v>205.0</v>
      </c>
      <c r="AD85" s="90">
        <v>110.0</v>
      </c>
      <c r="AE85" s="88"/>
      <c r="AF85" s="14"/>
      <c r="AG85" s="28"/>
      <c r="AH85" s="28"/>
      <c r="AI85" s="28"/>
      <c r="AJ85" s="28"/>
      <c r="AK85" s="28"/>
      <c r="AL85" s="28"/>
      <c r="AM85" s="28"/>
      <c r="AN85" s="28"/>
      <c r="AO85" s="28"/>
    </row>
    <row r="86" ht="15.0" customHeight="1">
      <c r="A86" s="73" t="s">
        <v>512</v>
      </c>
      <c r="B86" s="73" t="s">
        <v>81</v>
      </c>
      <c r="C86" s="39" t="s">
        <v>142</v>
      </c>
      <c r="D86" s="39" t="s">
        <v>7</v>
      </c>
      <c r="E86" s="75"/>
      <c r="F86" s="75"/>
      <c r="G86" s="75"/>
      <c r="H86" s="75"/>
      <c r="I86" s="75"/>
      <c r="J86" s="75"/>
      <c r="K86" s="75"/>
      <c r="L86" s="75"/>
      <c r="M86" s="75"/>
      <c r="N86" s="75"/>
      <c r="O86" s="75"/>
      <c r="P86" s="39" t="s">
        <v>335</v>
      </c>
      <c r="Q86" s="39" t="s">
        <v>1040</v>
      </c>
      <c r="R86" s="82"/>
      <c r="S86" s="48" t="s">
        <v>338</v>
      </c>
      <c r="T86" s="55" t="str">
        <f>HYPERLINK("mailto:email.1.address@nowhere.com#","email.1.address@nowhere.com")</f>
        <v>email.1.address@nowhere.com</v>
      </c>
      <c r="U86" s="73" t="s">
        <v>2210</v>
      </c>
      <c r="V86" s="73" t="s">
        <v>1348</v>
      </c>
      <c r="W86" s="62" t="s">
        <v>512</v>
      </c>
      <c r="X86" s="62" t="s">
        <v>1349</v>
      </c>
      <c r="Y86" s="64"/>
      <c r="Z86" s="65"/>
      <c r="AA86" s="66"/>
      <c r="AB86" s="90">
        <v>260.0</v>
      </c>
      <c r="AC86" s="90">
        <v>205.0</v>
      </c>
      <c r="AD86" s="90">
        <v>110.0</v>
      </c>
      <c r="AE86" s="88"/>
      <c r="AF86" s="14"/>
      <c r="AG86" s="28"/>
      <c r="AH86" s="28"/>
      <c r="AI86" s="28"/>
      <c r="AJ86" s="28"/>
      <c r="AK86" s="28"/>
      <c r="AL86" s="28"/>
      <c r="AM86" s="28"/>
      <c r="AN86" s="28"/>
      <c r="AO86" s="28"/>
    </row>
    <row r="87" ht="15.0" customHeight="1">
      <c r="A87" s="73" t="s">
        <v>512</v>
      </c>
      <c r="B87" s="73" t="s">
        <v>81</v>
      </c>
      <c r="C87" s="39" t="s">
        <v>142</v>
      </c>
      <c r="D87" s="39" t="s">
        <v>7</v>
      </c>
      <c r="E87" s="75"/>
      <c r="F87" s="75"/>
      <c r="G87" s="75"/>
      <c r="H87" s="75"/>
      <c r="I87" s="75"/>
      <c r="J87" s="75"/>
      <c r="K87" s="75"/>
      <c r="L87" s="75"/>
      <c r="M87" s="75"/>
      <c r="N87" s="75"/>
      <c r="O87" s="75"/>
      <c r="P87" s="39" t="s">
        <v>786</v>
      </c>
      <c r="Q87" s="39" t="s">
        <v>1060</v>
      </c>
      <c r="R87" s="82"/>
      <c r="S87" s="48" t="s">
        <v>338</v>
      </c>
      <c r="T87" s="55" t="str">
        <f>HYPERLINK("mailto:email.2.address@nowhere.com#","email.2.address@nowhere.com")</f>
        <v>email.2.address@nowhere.com</v>
      </c>
      <c r="U87" s="73" t="s">
        <v>2239</v>
      </c>
      <c r="V87" s="73" t="s">
        <v>1436</v>
      </c>
      <c r="W87" s="62" t="s">
        <v>512</v>
      </c>
      <c r="X87" s="62" t="s">
        <v>2240</v>
      </c>
      <c r="Y87" s="64"/>
      <c r="Z87" s="65">
        <v>53024.0</v>
      </c>
      <c r="AA87" s="66"/>
      <c r="AB87" s="90">
        <v>205.0</v>
      </c>
      <c r="AC87" s="90">
        <v>160.0</v>
      </c>
      <c r="AD87" s="90">
        <v>105.0</v>
      </c>
      <c r="AE87" s="88"/>
      <c r="AF87" s="14"/>
      <c r="AG87" s="28"/>
      <c r="AH87" s="28"/>
      <c r="AI87" s="28"/>
      <c r="AJ87" s="28"/>
      <c r="AK87" s="28"/>
      <c r="AL87" s="28"/>
      <c r="AM87" s="28"/>
      <c r="AN87" s="28"/>
      <c r="AO87" s="28"/>
    </row>
    <row r="88" ht="15.0" customHeight="1">
      <c r="A88" s="73" t="s">
        <v>512</v>
      </c>
      <c r="B88" s="73" t="s">
        <v>81</v>
      </c>
      <c r="C88" s="39" t="s">
        <v>142</v>
      </c>
      <c r="D88" s="40"/>
      <c r="E88" s="88"/>
      <c r="F88" s="75"/>
      <c r="G88" s="75"/>
      <c r="H88" s="73" t="s">
        <v>12</v>
      </c>
      <c r="I88" s="75"/>
      <c r="J88" s="75"/>
      <c r="K88" s="75"/>
      <c r="L88" s="75"/>
      <c r="M88" s="75"/>
      <c r="N88" s="75"/>
      <c r="O88" s="75"/>
      <c r="P88" s="39" t="s">
        <v>857</v>
      </c>
      <c r="Q88" s="39" t="s">
        <v>1071</v>
      </c>
      <c r="R88" s="82"/>
      <c r="S88" s="48" t="s">
        <v>338</v>
      </c>
      <c r="T88" s="75"/>
      <c r="U88" s="73" t="s">
        <v>1584</v>
      </c>
      <c r="V88" s="73" t="s">
        <v>1585</v>
      </c>
      <c r="W88" s="62" t="s">
        <v>252</v>
      </c>
      <c r="X88" s="62" t="s">
        <v>1586</v>
      </c>
      <c r="Y88" s="64"/>
      <c r="Z88" s="65">
        <v>15133.0</v>
      </c>
      <c r="AA88" s="66">
        <v>42002.0</v>
      </c>
      <c r="AB88" s="90">
        <v>390.0</v>
      </c>
      <c r="AC88" s="90">
        <v>325.0</v>
      </c>
      <c r="AD88" s="90">
        <v>135.0</v>
      </c>
      <c r="AE88" s="88"/>
      <c r="AF88" s="14"/>
      <c r="AG88" s="28"/>
      <c r="AH88" s="28"/>
      <c r="AI88" s="28"/>
      <c r="AJ88" s="28"/>
      <c r="AK88" s="28"/>
      <c r="AL88" s="28"/>
      <c r="AM88" s="28"/>
      <c r="AN88" s="28"/>
      <c r="AO88" s="28"/>
    </row>
    <row r="89" ht="15.0" customHeight="1">
      <c r="A89" s="73" t="s">
        <v>512</v>
      </c>
      <c r="B89" s="73" t="s">
        <v>81</v>
      </c>
      <c r="C89" s="39" t="s">
        <v>142</v>
      </c>
      <c r="D89" s="39" t="s">
        <v>7</v>
      </c>
      <c r="E89" s="75"/>
      <c r="F89" s="75"/>
      <c r="G89" s="75"/>
      <c r="H89" s="75"/>
      <c r="I89" s="75"/>
      <c r="J89" s="75"/>
      <c r="K89" s="75"/>
      <c r="L89" s="75"/>
      <c r="M89" s="75"/>
      <c r="N89" s="75"/>
      <c r="O89" s="75"/>
      <c r="P89" s="39" t="s">
        <v>900</v>
      </c>
      <c r="Q89" s="39" t="s">
        <v>1087</v>
      </c>
      <c r="R89" s="82"/>
      <c r="S89" s="48" t="s">
        <v>338</v>
      </c>
      <c r="T89" s="55" t="str">
        <f>HYPERLINK("mailto:email.1.address@nowhere.com#","email.1.address@nowhere.com")</f>
        <v>email.1.address@nowhere.com</v>
      </c>
      <c r="U89" s="73" t="s">
        <v>2255</v>
      </c>
      <c r="V89" s="73" t="s">
        <v>354</v>
      </c>
      <c r="W89" s="62" t="s">
        <v>280</v>
      </c>
      <c r="X89" s="62" t="s">
        <v>2257</v>
      </c>
      <c r="Y89" s="64"/>
      <c r="Z89" s="65"/>
      <c r="AA89" s="66">
        <v>42095.0</v>
      </c>
      <c r="AB89" s="90">
        <v>225.0</v>
      </c>
      <c r="AC89" s="90">
        <v>185.0</v>
      </c>
      <c r="AD89" s="90">
        <v>95.0</v>
      </c>
      <c r="AE89" s="48" t="s">
        <v>1211</v>
      </c>
      <c r="AF89" s="14"/>
      <c r="AG89" s="28"/>
      <c r="AH89" s="28"/>
      <c r="AI89" s="28"/>
      <c r="AJ89" s="28"/>
      <c r="AK89" s="28"/>
      <c r="AL89" s="28"/>
      <c r="AM89" s="28"/>
      <c r="AN89" s="28"/>
      <c r="AO89" s="28"/>
    </row>
    <row r="90" ht="15.0" customHeight="1">
      <c r="A90" s="73" t="s">
        <v>512</v>
      </c>
      <c r="B90" s="73" t="s">
        <v>81</v>
      </c>
      <c r="C90" s="39" t="s">
        <v>142</v>
      </c>
      <c r="D90" s="39" t="s">
        <v>7</v>
      </c>
      <c r="E90" s="75"/>
      <c r="F90" s="75"/>
      <c r="G90" s="75"/>
      <c r="H90" s="75"/>
      <c r="I90" s="75"/>
      <c r="J90" s="75"/>
      <c r="K90" s="75"/>
      <c r="L90" s="75"/>
      <c r="M90" s="75"/>
      <c r="N90" s="75"/>
      <c r="O90" s="75"/>
      <c r="P90" s="73" t="s">
        <v>920</v>
      </c>
      <c r="Q90" s="39" t="s">
        <v>336</v>
      </c>
      <c r="R90" s="82"/>
      <c r="S90" s="48" t="s">
        <v>338</v>
      </c>
      <c r="T90" s="55" t="str">
        <f>HYPERLINK("mailto:email.2.address@nowhere.com#","email.2.address@nowhere.com")</f>
        <v>email.2.address@nowhere.com</v>
      </c>
      <c r="U90" s="73" t="s">
        <v>2282</v>
      </c>
      <c r="V90" s="73" t="s">
        <v>1436</v>
      </c>
      <c r="W90" s="62" t="s">
        <v>512</v>
      </c>
      <c r="X90" s="64">
        <v>6103.0</v>
      </c>
      <c r="Y90" s="64"/>
      <c r="Z90" s="65"/>
      <c r="AA90" s="66">
        <v>42095.0</v>
      </c>
      <c r="AB90" s="90">
        <v>225.0</v>
      </c>
      <c r="AC90" s="90">
        <v>185.0</v>
      </c>
      <c r="AD90" s="90">
        <v>95.0</v>
      </c>
      <c r="AE90" s="48" t="s">
        <v>1211</v>
      </c>
      <c r="AF90" s="14"/>
      <c r="AG90" s="28"/>
      <c r="AH90" s="28"/>
      <c r="AI90" s="28"/>
      <c r="AJ90" s="28"/>
      <c r="AK90" s="28"/>
      <c r="AL90" s="28"/>
      <c r="AM90" s="28"/>
      <c r="AN90" s="28"/>
      <c r="AO90" s="28"/>
    </row>
    <row r="91" ht="15.0" customHeight="1">
      <c r="A91" s="73" t="s">
        <v>512</v>
      </c>
      <c r="B91" s="73" t="s">
        <v>81</v>
      </c>
      <c r="C91" s="39" t="s">
        <v>142</v>
      </c>
      <c r="D91" s="39" t="s">
        <v>7</v>
      </c>
      <c r="E91" s="75"/>
      <c r="F91" s="75"/>
      <c r="G91" s="75"/>
      <c r="H91" s="75"/>
      <c r="I91" s="75"/>
      <c r="J91" s="75"/>
      <c r="K91" s="75"/>
      <c r="L91" s="75"/>
      <c r="M91" s="75"/>
      <c r="N91" s="75"/>
      <c r="O91" s="75"/>
      <c r="P91" s="73" t="s">
        <v>989</v>
      </c>
      <c r="Q91" s="39" t="s">
        <v>788</v>
      </c>
      <c r="R91" s="82"/>
      <c r="S91" s="48" t="s">
        <v>338</v>
      </c>
      <c r="T91" s="75"/>
      <c r="U91" s="73" t="s">
        <v>2307</v>
      </c>
      <c r="V91" s="73" t="s">
        <v>519</v>
      </c>
      <c r="W91" s="62" t="s">
        <v>512</v>
      </c>
      <c r="X91" s="62" t="s">
        <v>520</v>
      </c>
      <c r="Y91" s="64"/>
      <c r="Z91" s="65"/>
      <c r="AA91" s="66"/>
      <c r="AB91" s="90">
        <v>195.0</v>
      </c>
      <c r="AC91" s="90">
        <v>170.0</v>
      </c>
      <c r="AD91" s="90">
        <v>100.0</v>
      </c>
      <c r="AE91" s="88"/>
      <c r="AF91" s="14"/>
      <c r="AG91" s="28"/>
      <c r="AH91" s="28"/>
      <c r="AI91" s="28"/>
      <c r="AJ91" s="28"/>
      <c r="AK91" s="28"/>
      <c r="AL91" s="28"/>
      <c r="AM91" s="28"/>
      <c r="AN91" s="28"/>
      <c r="AO91" s="28"/>
    </row>
    <row r="92" ht="15.0" customHeight="1">
      <c r="A92" s="73" t="s">
        <v>512</v>
      </c>
      <c r="B92" s="73" t="s">
        <v>81</v>
      </c>
      <c r="C92" s="39" t="s">
        <v>142</v>
      </c>
      <c r="D92" s="39" t="s">
        <v>7</v>
      </c>
      <c r="E92" s="75"/>
      <c r="F92" s="75"/>
      <c r="G92" s="75"/>
      <c r="H92" s="75"/>
      <c r="I92" s="75"/>
      <c r="J92" s="75"/>
      <c r="K92" s="75"/>
      <c r="L92" s="75"/>
      <c r="M92" s="75"/>
      <c r="N92" s="75"/>
      <c r="O92" s="75"/>
      <c r="P92" s="39" t="s">
        <v>335</v>
      </c>
      <c r="Q92" s="39" t="s">
        <v>859</v>
      </c>
      <c r="R92" s="82"/>
      <c r="S92" s="48" t="s">
        <v>338</v>
      </c>
      <c r="T92" s="55" t="str">
        <f>HYPERLINK("mailto:email.1.address@nowhere.com#","email.1.address@nowhere.com")</f>
        <v>email.1.address@nowhere.com</v>
      </c>
      <c r="U92" s="73" t="s">
        <v>2307</v>
      </c>
      <c r="V92" s="73" t="s">
        <v>519</v>
      </c>
      <c r="W92" s="62" t="s">
        <v>512</v>
      </c>
      <c r="X92" s="62" t="s">
        <v>520</v>
      </c>
      <c r="Y92" s="64"/>
      <c r="Z92" s="65"/>
      <c r="AA92" s="66"/>
      <c r="AB92" s="90">
        <v>195.0</v>
      </c>
      <c r="AC92" s="90">
        <v>160.0</v>
      </c>
      <c r="AD92" s="90">
        <v>100.0</v>
      </c>
      <c r="AE92" s="88"/>
      <c r="AF92" s="14"/>
      <c r="AG92" s="28"/>
      <c r="AH92" s="28"/>
      <c r="AI92" s="28"/>
      <c r="AJ92" s="28"/>
      <c r="AK92" s="28"/>
      <c r="AL92" s="28"/>
      <c r="AM92" s="28"/>
      <c r="AN92" s="28"/>
      <c r="AO92" s="28"/>
    </row>
    <row r="93" ht="15.0" customHeight="1">
      <c r="A93" s="39" t="s">
        <v>406</v>
      </c>
      <c r="B93" s="39" t="s">
        <v>140</v>
      </c>
      <c r="C93" s="39" t="s">
        <v>142</v>
      </c>
      <c r="D93" s="40"/>
      <c r="E93" s="41"/>
      <c r="F93" s="46"/>
      <c r="G93" s="46"/>
      <c r="H93" s="46"/>
      <c r="I93" s="46"/>
      <c r="J93" s="46"/>
      <c r="K93" s="47" t="s">
        <v>15</v>
      </c>
      <c r="L93" s="46"/>
      <c r="M93" s="46"/>
      <c r="N93" s="46"/>
      <c r="O93" s="46"/>
      <c r="P93" s="39" t="s">
        <v>786</v>
      </c>
      <c r="Q93" s="39" t="s">
        <v>901</v>
      </c>
      <c r="R93" s="40"/>
      <c r="S93" s="48" t="s">
        <v>338</v>
      </c>
      <c r="T93" s="55" t="str">
        <f>HYPERLINK("mailto:email.2.address@nowhere.com#","email.2.address@nowhere.com")</f>
        <v>email.2.address@nowhere.com</v>
      </c>
      <c r="U93" s="73" t="s">
        <v>2354</v>
      </c>
      <c r="V93" s="73" t="s">
        <v>413</v>
      </c>
      <c r="W93" s="62" t="s">
        <v>406</v>
      </c>
      <c r="X93" s="62" t="s">
        <v>2379</v>
      </c>
      <c r="Y93" s="64"/>
      <c r="Z93" s="65"/>
      <c r="AA93" s="66"/>
      <c r="AB93" s="69"/>
      <c r="AC93" s="69"/>
      <c r="AD93" s="69"/>
      <c r="AE93" s="70" t="s">
        <v>773</v>
      </c>
      <c r="AF93" s="14"/>
      <c r="AG93" s="28"/>
      <c r="AH93" s="28"/>
      <c r="AI93" s="28"/>
      <c r="AJ93" s="28"/>
      <c r="AK93" s="28"/>
      <c r="AL93" s="28"/>
      <c r="AM93" s="28"/>
      <c r="AN93" s="28"/>
      <c r="AO93" s="28"/>
    </row>
    <row r="94" ht="15.0" customHeight="1">
      <c r="A94" s="39" t="s">
        <v>406</v>
      </c>
      <c r="B94" s="39" t="s">
        <v>140</v>
      </c>
      <c r="C94" s="39" t="s">
        <v>142</v>
      </c>
      <c r="D94" s="40"/>
      <c r="E94" s="41"/>
      <c r="F94" s="46"/>
      <c r="G94" s="46"/>
      <c r="H94" s="46"/>
      <c r="I94" s="46"/>
      <c r="J94" s="46"/>
      <c r="K94" s="47" t="s">
        <v>15</v>
      </c>
      <c r="L94" s="46"/>
      <c r="M94" s="46"/>
      <c r="N94" s="46"/>
      <c r="O94" s="46"/>
      <c r="P94" s="39" t="s">
        <v>857</v>
      </c>
      <c r="Q94" s="39" t="s">
        <v>921</v>
      </c>
      <c r="R94" s="40"/>
      <c r="S94" s="48" t="s">
        <v>338</v>
      </c>
      <c r="T94" s="75"/>
      <c r="U94" s="73" t="s">
        <v>2354</v>
      </c>
      <c r="V94" s="73" t="s">
        <v>413</v>
      </c>
      <c r="W94" s="62" t="s">
        <v>406</v>
      </c>
      <c r="X94" s="62" t="s">
        <v>2379</v>
      </c>
      <c r="Y94" s="64"/>
      <c r="Z94" s="65"/>
      <c r="AA94" s="66"/>
      <c r="AB94" s="69"/>
      <c r="AC94" s="69"/>
      <c r="AD94" s="69"/>
      <c r="AE94" s="70" t="s">
        <v>773</v>
      </c>
      <c r="AF94" s="14"/>
      <c r="AG94" s="28"/>
      <c r="AH94" s="28"/>
      <c r="AI94" s="28"/>
      <c r="AJ94" s="28"/>
      <c r="AK94" s="28"/>
      <c r="AL94" s="28"/>
      <c r="AM94" s="28"/>
      <c r="AN94" s="28"/>
      <c r="AO94" s="28"/>
    </row>
    <row r="95" ht="15.0" customHeight="1">
      <c r="A95" s="39" t="s">
        <v>406</v>
      </c>
      <c r="B95" s="39" t="s">
        <v>782</v>
      </c>
      <c r="C95" s="39" t="s">
        <v>142</v>
      </c>
      <c r="D95" s="40"/>
      <c r="E95" s="41"/>
      <c r="F95" s="46"/>
      <c r="G95" s="46"/>
      <c r="H95" s="46"/>
      <c r="I95" s="46"/>
      <c r="J95" s="47" t="s">
        <v>14</v>
      </c>
      <c r="K95" s="46"/>
      <c r="L95" s="46"/>
      <c r="M95" s="46"/>
      <c r="N95" s="46"/>
      <c r="O95" s="46"/>
      <c r="P95" s="39" t="s">
        <v>900</v>
      </c>
      <c r="Q95" s="39" t="s">
        <v>990</v>
      </c>
      <c r="R95" s="40"/>
      <c r="S95" s="48" t="s">
        <v>338</v>
      </c>
      <c r="T95" s="55" t="str">
        <f>HYPERLINK("mailto:email.1.address@nowhere.com#","email.1.address@nowhere.com")</f>
        <v>email.1.address@nowhere.com</v>
      </c>
      <c r="U95" s="73" t="s">
        <v>2398</v>
      </c>
      <c r="V95" s="73" t="s">
        <v>413</v>
      </c>
      <c r="W95" s="62" t="s">
        <v>406</v>
      </c>
      <c r="X95" s="62" t="s">
        <v>2379</v>
      </c>
      <c r="Y95" s="64"/>
      <c r="Z95" s="65">
        <v>29455.0</v>
      </c>
      <c r="AA95" s="66">
        <v>40107.0</v>
      </c>
      <c r="AB95" s="69">
        <v>200.0</v>
      </c>
      <c r="AC95" s="69">
        <v>150.0</v>
      </c>
      <c r="AD95" s="69">
        <v>100.0</v>
      </c>
      <c r="AE95" s="70" t="s">
        <v>1962</v>
      </c>
      <c r="AF95" s="14"/>
      <c r="AG95" s="28"/>
      <c r="AH95" s="28"/>
      <c r="AI95" s="28"/>
      <c r="AJ95" s="28"/>
      <c r="AK95" s="28"/>
      <c r="AL95" s="28"/>
      <c r="AM95" s="28"/>
      <c r="AN95" s="28"/>
      <c r="AO95" s="28"/>
    </row>
    <row r="96" ht="15.0" customHeight="1">
      <c r="A96" s="39" t="s">
        <v>406</v>
      </c>
      <c r="B96" s="39" t="s">
        <v>782</v>
      </c>
      <c r="C96" s="39" t="s">
        <v>142</v>
      </c>
      <c r="D96" s="40"/>
      <c r="E96" s="41"/>
      <c r="F96" s="46"/>
      <c r="G96" s="46"/>
      <c r="H96" s="46"/>
      <c r="I96" s="46"/>
      <c r="J96" s="46"/>
      <c r="K96" s="46"/>
      <c r="L96" s="46"/>
      <c r="M96" s="46"/>
      <c r="N96" s="46"/>
      <c r="O96" s="47" t="s">
        <v>2420</v>
      </c>
      <c r="P96" s="73" t="s">
        <v>920</v>
      </c>
      <c r="Q96" s="39" t="s">
        <v>1017</v>
      </c>
      <c r="R96" s="40"/>
      <c r="S96" s="48" t="s">
        <v>338</v>
      </c>
      <c r="T96" s="55" t="str">
        <f>HYPERLINK("mailto:email.2.address@nowhere.com#","email.2.address@nowhere.com")</f>
        <v>email.2.address@nowhere.com</v>
      </c>
      <c r="U96" s="73" t="s">
        <v>2428</v>
      </c>
      <c r="V96" s="73" t="s">
        <v>413</v>
      </c>
      <c r="W96" s="62" t="s">
        <v>406</v>
      </c>
      <c r="X96" s="62" t="s">
        <v>1800</v>
      </c>
      <c r="Y96" s="64"/>
      <c r="Z96" s="65">
        <v>35097.0</v>
      </c>
      <c r="AA96" s="66"/>
      <c r="AB96" s="69"/>
      <c r="AC96" s="69"/>
      <c r="AD96" s="69"/>
      <c r="AE96" s="70" t="s">
        <v>2435</v>
      </c>
      <c r="AF96" s="14"/>
      <c r="AG96" s="28"/>
      <c r="AH96" s="28"/>
      <c r="AI96" s="28"/>
      <c r="AJ96" s="28"/>
      <c r="AK96" s="28"/>
      <c r="AL96" s="28"/>
      <c r="AM96" s="28"/>
      <c r="AN96" s="28"/>
      <c r="AO96" s="28"/>
    </row>
    <row r="97" ht="15.0" customHeight="1">
      <c r="A97" s="73" t="s">
        <v>406</v>
      </c>
      <c r="B97" s="73" t="s">
        <v>81</v>
      </c>
      <c r="C97" s="39" t="s">
        <v>142</v>
      </c>
      <c r="D97" s="39" t="s">
        <v>7</v>
      </c>
      <c r="E97" s="75"/>
      <c r="F97" s="75"/>
      <c r="G97" s="75"/>
      <c r="H97" s="75"/>
      <c r="I97" s="75"/>
      <c r="J97" s="75"/>
      <c r="K97" s="75"/>
      <c r="L97" s="75"/>
      <c r="M97" s="75"/>
      <c r="N97" s="75"/>
      <c r="O97" s="75"/>
      <c r="P97" s="73" t="s">
        <v>989</v>
      </c>
      <c r="Q97" s="39" t="s">
        <v>1040</v>
      </c>
      <c r="R97" s="82"/>
      <c r="S97" s="48" t="s">
        <v>338</v>
      </c>
      <c r="T97" s="75"/>
      <c r="U97" s="73" t="s">
        <v>2436</v>
      </c>
      <c r="V97" s="73" t="s">
        <v>413</v>
      </c>
      <c r="W97" s="62" t="s">
        <v>406</v>
      </c>
      <c r="X97" s="62" t="s">
        <v>2294</v>
      </c>
      <c r="Y97" s="64"/>
      <c r="Z97" s="65"/>
      <c r="AA97" s="66"/>
      <c r="AB97" s="90"/>
      <c r="AC97" s="90"/>
      <c r="AD97" s="90"/>
      <c r="AE97" s="88"/>
      <c r="AF97" s="14"/>
      <c r="AG97" s="28"/>
      <c r="AH97" s="28"/>
      <c r="AI97" s="28"/>
      <c r="AJ97" s="28"/>
      <c r="AK97" s="28"/>
      <c r="AL97" s="28"/>
      <c r="AM97" s="28"/>
      <c r="AN97" s="28"/>
      <c r="AO97" s="28"/>
    </row>
    <row r="98" ht="15.0" customHeight="1">
      <c r="A98" s="73" t="s">
        <v>406</v>
      </c>
      <c r="B98" s="73" t="s">
        <v>81</v>
      </c>
      <c r="C98" s="39" t="s">
        <v>142</v>
      </c>
      <c r="D98" s="39" t="s">
        <v>7</v>
      </c>
      <c r="E98" s="75"/>
      <c r="F98" s="75"/>
      <c r="G98" s="75"/>
      <c r="H98" s="75"/>
      <c r="I98" s="75"/>
      <c r="J98" s="75"/>
      <c r="K98" s="75"/>
      <c r="L98" s="75"/>
      <c r="M98" s="75"/>
      <c r="N98" s="75"/>
      <c r="O98" s="75"/>
      <c r="P98" s="39" t="s">
        <v>335</v>
      </c>
      <c r="Q98" s="39" t="s">
        <v>1060</v>
      </c>
      <c r="R98" s="82"/>
      <c r="S98" s="48" t="s">
        <v>338</v>
      </c>
      <c r="T98" s="55" t="str">
        <f>HYPERLINK("mailto:email.1.address@nowhere.com#","email.1.address@nowhere.com")</f>
        <v>email.1.address@nowhere.com</v>
      </c>
      <c r="U98" s="73" t="s">
        <v>2436</v>
      </c>
      <c r="V98" s="73" t="s">
        <v>413</v>
      </c>
      <c r="W98" s="62" t="s">
        <v>406</v>
      </c>
      <c r="X98" s="62" t="s">
        <v>2379</v>
      </c>
      <c r="Y98" s="64"/>
      <c r="Z98" s="65"/>
      <c r="AA98" s="66"/>
      <c r="AB98" s="90"/>
      <c r="AC98" s="90"/>
      <c r="AD98" s="90"/>
      <c r="AE98" s="88"/>
      <c r="AF98" s="14"/>
      <c r="AG98" s="28"/>
      <c r="AH98" s="28"/>
      <c r="AI98" s="28"/>
      <c r="AJ98" s="28"/>
      <c r="AK98" s="28"/>
      <c r="AL98" s="28"/>
      <c r="AM98" s="28"/>
      <c r="AN98" s="28"/>
      <c r="AO98" s="28"/>
    </row>
    <row r="99" ht="15.0" customHeight="1">
      <c r="A99" s="73" t="s">
        <v>406</v>
      </c>
      <c r="B99" s="73" t="s">
        <v>81</v>
      </c>
      <c r="C99" s="39" t="s">
        <v>142</v>
      </c>
      <c r="D99" s="39" t="s">
        <v>7</v>
      </c>
      <c r="E99" s="75"/>
      <c r="F99" s="75"/>
      <c r="G99" s="75"/>
      <c r="H99" s="75"/>
      <c r="I99" s="75"/>
      <c r="J99" s="75"/>
      <c r="K99" s="75"/>
      <c r="L99" s="75"/>
      <c r="M99" s="75"/>
      <c r="N99" s="75"/>
      <c r="O99" s="75"/>
      <c r="P99" s="39" t="s">
        <v>786</v>
      </c>
      <c r="Q99" s="39" t="s">
        <v>1071</v>
      </c>
      <c r="R99" s="82"/>
      <c r="S99" s="48" t="s">
        <v>338</v>
      </c>
      <c r="T99" s="55" t="str">
        <f>HYPERLINK("mailto:email.2.address@nowhere.com#","email.2.address@nowhere.com")</f>
        <v>email.2.address@nowhere.com</v>
      </c>
      <c r="U99" s="73" t="s">
        <v>2470</v>
      </c>
      <c r="V99" s="73" t="s">
        <v>413</v>
      </c>
      <c r="W99" s="62" t="s">
        <v>406</v>
      </c>
      <c r="X99" s="62" t="s">
        <v>2471</v>
      </c>
      <c r="Y99" s="64"/>
      <c r="Z99" s="65"/>
      <c r="AA99" s="66"/>
      <c r="AB99" s="90"/>
      <c r="AC99" s="90"/>
      <c r="AD99" s="90"/>
      <c r="AE99" s="88"/>
      <c r="AF99" s="14"/>
      <c r="AG99" s="28"/>
      <c r="AH99" s="28"/>
      <c r="AI99" s="28"/>
      <c r="AJ99" s="28"/>
      <c r="AK99" s="28"/>
      <c r="AL99" s="28"/>
      <c r="AM99" s="28"/>
      <c r="AN99" s="28"/>
      <c r="AO99" s="28"/>
    </row>
    <row r="100" ht="15.0" customHeight="1">
      <c r="A100" s="73" t="s">
        <v>406</v>
      </c>
      <c r="B100" s="73" t="s">
        <v>81</v>
      </c>
      <c r="C100" s="39" t="s">
        <v>142</v>
      </c>
      <c r="D100" s="40"/>
      <c r="E100" s="75"/>
      <c r="F100" s="73" t="s">
        <v>10</v>
      </c>
      <c r="G100" s="75"/>
      <c r="H100" s="75"/>
      <c r="I100" s="75"/>
      <c r="J100" s="75"/>
      <c r="K100" s="75"/>
      <c r="L100" s="75"/>
      <c r="M100" s="75"/>
      <c r="N100" s="75"/>
      <c r="O100" s="75"/>
      <c r="P100" s="39" t="s">
        <v>857</v>
      </c>
      <c r="Q100" s="39" t="s">
        <v>1087</v>
      </c>
      <c r="R100" s="82"/>
      <c r="S100" s="48" t="s">
        <v>338</v>
      </c>
      <c r="T100" s="75"/>
      <c r="U100" s="73" t="s">
        <v>2474</v>
      </c>
      <c r="V100" s="73" t="s">
        <v>413</v>
      </c>
      <c r="W100" s="62" t="s">
        <v>406</v>
      </c>
      <c r="X100" s="62" t="s">
        <v>2379</v>
      </c>
      <c r="Y100" s="64"/>
      <c r="Z100" s="65"/>
      <c r="AA100" s="66"/>
      <c r="AB100" s="90"/>
      <c r="AC100" s="90"/>
      <c r="AD100" s="90"/>
      <c r="AE100" s="88"/>
      <c r="AF100" s="14"/>
      <c r="AG100" s="28"/>
      <c r="AH100" s="28"/>
      <c r="AI100" s="28"/>
      <c r="AJ100" s="28"/>
      <c r="AK100" s="28"/>
      <c r="AL100" s="28"/>
      <c r="AM100" s="28"/>
      <c r="AN100" s="28"/>
      <c r="AO100" s="28"/>
    </row>
    <row r="101" ht="15.0" customHeight="1">
      <c r="A101" s="73" t="s">
        <v>406</v>
      </c>
      <c r="B101" s="73" t="s">
        <v>81</v>
      </c>
      <c r="C101" s="39" t="s">
        <v>142</v>
      </c>
      <c r="D101" s="40"/>
      <c r="E101" s="75"/>
      <c r="F101" s="73" t="s">
        <v>10</v>
      </c>
      <c r="G101" s="75"/>
      <c r="H101" s="75"/>
      <c r="I101" s="75"/>
      <c r="J101" s="75"/>
      <c r="K101" s="75"/>
      <c r="L101" s="75"/>
      <c r="M101" s="75"/>
      <c r="N101" s="75"/>
      <c r="O101" s="75"/>
      <c r="P101" s="39" t="s">
        <v>900</v>
      </c>
      <c r="Q101" s="39" t="s">
        <v>336</v>
      </c>
      <c r="R101" s="82"/>
      <c r="S101" s="48" t="s">
        <v>338</v>
      </c>
      <c r="T101" s="55" t="str">
        <f>HYPERLINK("mailto:email.1.address@nowhere.com#","email.1.address@nowhere.com")</f>
        <v>email.1.address@nowhere.com</v>
      </c>
      <c r="U101" s="73" t="s">
        <v>2481</v>
      </c>
      <c r="V101" s="73" t="s">
        <v>413</v>
      </c>
      <c r="W101" s="62" t="s">
        <v>406</v>
      </c>
      <c r="X101" s="62" t="s">
        <v>2379</v>
      </c>
      <c r="Y101" s="64"/>
      <c r="Z101" s="65"/>
      <c r="AA101" s="66"/>
      <c r="AB101" s="90"/>
      <c r="AC101" s="90"/>
      <c r="AD101" s="90"/>
      <c r="AE101" s="88"/>
      <c r="AF101" s="14"/>
      <c r="AG101" s="28"/>
      <c r="AH101" s="28"/>
      <c r="AI101" s="28"/>
      <c r="AJ101" s="28"/>
      <c r="AK101" s="28"/>
      <c r="AL101" s="28"/>
      <c r="AM101" s="28"/>
      <c r="AN101" s="28"/>
      <c r="AO101" s="28"/>
    </row>
    <row r="102" ht="15.0" customHeight="1">
      <c r="A102" s="73" t="s">
        <v>406</v>
      </c>
      <c r="B102" s="73" t="s">
        <v>81</v>
      </c>
      <c r="C102" s="39" t="s">
        <v>142</v>
      </c>
      <c r="D102" s="40"/>
      <c r="E102" s="75"/>
      <c r="F102" s="73" t="s">
        <v>10</v>
      </c>
      <c r="G102" s="75"/>
      <c r="H102" s="75"/>
      <c r="I102" s="75"/>
      <c r="J102" s="75"/>
      <c r="K102" s="75"/>
      <c r="L102" s="75"/>
      <c r="M102" s="75"/>
      <c r="N102" s="75"/>
      <c r="O102" s="75"/>
      <c r="P102" s="73" t="s">
        <v>920</v>
      </c>
      <c r="Q102" s="39" t="s">
        <v>788</v>
      </c>
      <c r="R102" s="82"/>
      <c r="S102" s="48" t="s">
        <v>338</v>
      </c>
      <c r="T102" s="55" t="str">
        <f>HYPERLINK("mailto:email.2.address@nowhere.com#","email.2.address@nowhere.com")</f>
        <v>email.2.address@nowhere.com</v>
      </c>
      <c r="U102" s="73" t="s">
        <v>2487</v>
      </c>
      <c r="V102" s="73" t="s">
        <v>413</v>
      </c>
      <c r="W102" s="62" t="s">
        <v>406</v>
      </c>
      <c r="X102" s="62" t="s">
        <v>2379</v>
      </c>
      <c r="Y102" s="64"/>
      <c r="Z102" s="65"/>
      <c r="AA102" s="66"/>
      <c r="AB102" s="90"/>
      <c r="AC102" s="90"/>
      <c r="AD102" s="90"/>
      <c r="AE102" s="88"/>
      <c r="AF102" s="14"/>
      <c r="AG102" s="28"/>
      <c r="AH102" s="28"/>
      <c r="AI102" s="28"/>
      <c r="AJ102" s="28"/>
      <c r="AK102" s="28"/>
      <c r="AL102" s="28"/>
      <c r="AM102" s="28"/>
      <c r="AN102" s="28"/>
      <c r="AO102" s="28"/>
    </row>
    <row r="103" ht="15.0" customHeight="1">
      <c r="A103" s="73" t="s">
        <v>406</v>
      </c>
      <c r="B103" s="73" t="s">
        <v>81</v>
      </c>
      <c r="C103" s="39" t="s">
        <v>142</v>
      </c>
      <c r="D103" s="40"/>
      <c r="E103" s="88"/>
      <c r="F103" s="75"/>
      <c r="G103" s="75"/>
      <c r="H103" s="73" t="s">
        <v>12</v>
      </c>
      <c r="I103" s="75"/>
      <c r="J103" s="75"/>
      <c r="K103" s="75"/>
      <c r="L103" s="75"/>
      <c r="M103" s="75"/>
      <c r="N103" s="75"/>
      <c r="O103" s="75"/>
      <c r="P103" s="73" t="s">
        <v>989</v>
      </c>
      <c r="Q103" s="39" t="s">
        <v>859</v>
      </c>
      <c r="R103" s="82"/>
      <c r="S103" s="48" t="s">
        <v>338</v>
      </c>
      <c r="T103" s="75"/>
      <c r="U103" s="73" t="s">
        <v>1584</v>
      </c>
      <c r="V103" s="73" t="s">
        <v>1585</v>
      </c>
      <c r="W103" s="62" t="s">
        <v>252</v>
      </c>
      <c r="X103" s="62" t="s">
        <v>1586</v>
      </c>
      <c r="Y103" s="64"/>
      <c r="Z103" s="65">
        <v>15133.0</v>
      </c>
      <c r="AA103" s="66">
        <v>42002.0</v>
      </c>
      <c r="AB103" s="90">
        <v>390.0</v>
      </c>
      <c r="AC103" s="90">
        <v>325.0</v>
      </c>
      <c r="AD103" s="90">
        <v>135.0</v>
      </c>
      <c r="AE103" s="88"/>
      <c r="AF103" s="14"/>
      <c r="AG103" s="28"/>
      <c r="AH103" s="28"/>
      <c r="AI103" s="28"/>
      <c r="AJ103" s="28"/>
      <c r="AK103" s="28"/>
      <c r="AL103" s="28"/>
      <c r="AM103" s="28"/>
      <c r="AN103" s="28"/>
      <c r="AO103" s="28"/>
    </row>
    <row r="104" ht="15.0" customHeight="1">
      <c r="A104" s="73" t="s">
        <v>406</v>
      </c>
      <c r="B104" s="73" t="s">
        <v>81</v>
      </c>
      <c r="C104" s="39" t="s">
        <v>142</v>
      </c>
      <c r="D104" s="39" t="s">
        <v>7</v>
      </c>
      <c r="E104" s="75"/>
      <c r="F104" s="75"/>
      <c r="G104" s="75"/>
      <c r="H104" s="75"/>
      <c r="I104" s="75"/>
      <c r="J104" s="75"/>
      <c r="K104" s="75"/>
      <c r="L104" s="75"/>
      <c r="M104" s="75"/>
      <c r="N104" s="75"/>
      <c r="O104" s="75"/>
      <c r="P104" s="39" t="s">
        <v>335</v>
      </c>
      <c r="Q104" s="39" t="s">
        <v>901</v>
      </c>
      <c r="R104" s="82"/>
      <c r="S104" s="48" t="s">
        <v>338</v>
      </c>
      <c r="T104" s="55" t="str">
        <f>HYPERLINK("mailto:email.1.address@nowhere.com#","email.1.address@nowhere.com")</f>
        <v>email.1.address@nowhere.com</v>
      </c>
      <c r="U104" s="73" t="s">
        <v>2503</v>
      </c>
      <c r="V104" s="73" t="s">
        <v>413</v>
      </c>
      <c r="W104" s="62" t="s">
        <v>406</v>
      </c>
      <c r="X104" s="62" t="s">
        <v>2504</v>
      </c>
      <c r="Y104" s="64"/>
      <c r="Z104" s="65">
        <v>17465.0</v>
      </c>
      <c r="AA104" s="66"/>
      <c r="AB104" s="90">
        <v>210.0</v>
      </c>
      <c r="AC104" s="90">
        <v>185.0</v>
      </c>
      <c r="AD104" s="90">
        <v>90.0</v>
      </c>
      <c r="AE104" s="88"/>
      <c r="AF104" s="14"/>
      <c r="AG104" s="28"/>
      <c r="AH104" s="28"/>
      <c r="AI104" s="28"/>
      <c r="AJ104" s="28"/>
      <c r="AK104" s="28"/>
      <c r="AL104" s="28"/>
      <c r="AM104" s="28"/>
      <c r="AN104" s="28"/>
      <c r="AO104" s="28"/>
    </row>
    <row r="105" ht="15.0" customHeight="1">
      <c r="A105" s="39" t="s">
        <v>1601</v>
      </c>
      <c r="B105" s="39" t="s">
        <v>782</v>
      </c>
      <c r="C105" s="39" t="s">
        <v>142</v>
      </c>
      <c r="D105" s="40"/>
      <c r="E105" s="41"/>
      <c r="F105" s="46"/>
      <c r="G105" s="46"/>
      <c r="H105" s="46"/>
      <c r="I105" s="46"/>
      <c r="J105" s="47" t="s">
        <v>14</v>
      </c>
      <c r="K105" s="46"/>
      <c r="L105" s="46"/>
      <c r="M105" s="46"/>
      <c r="N105" s="46"/>
      <c r="O105" s="46"/>
      <c r="P105" s="39" t="s">
        <v>786</v>
      </c>
      <c r="Q105" s="39" t="s">
        <v>921</v>
      </c>
      <c r="R105" s="40"/>
      <c r="S105" s="48" t="s">
        <v>338</v>
      </c>
      <c r="T105" s="55" t="str">
        <f>HYPERLINK("mailto:email.2.address@nowhere.com#","email.2.address@nowhere.com")</f>
        <v>email.2.address@nowhere.com</v>
      </c>
      <c r="U105" s="73" t="s">
        <v>2523</v>
      </c>
      <c r="V105" s="73" t="s">
        <v>1612</v>
      </c>
      <c r="W105" s="62" t="s">
        <v>1601</v>
      </c>
      <c r="X105" s="62" t="s">
        <v>1613</v>
      </c>
      <c r="Y105" s="64"/>
      <c r="Z105" s="65">
        <v>69.0</v>
      </c>
      <c r="AA105" s="66">
        <v>41136.0</v>
      </c>
      <c r="AB105" s="69">
        <v>210.0</v>
      </c>
      <c r="AC105" s="69"/>
      <c r="AD105" s="69">
        <v>80.0</v>
      </c>
      <c r="AE105" s="70" t="s">
        <v>2001</v>
      </c>
      <c r="AF105" s="14"/>
      <c r="AG105" s="28"/>
      <c r="AH105" s="28"/>
      <c r="AI105" s="28"/>
      <c r="AJ105" s="28"/>
      <c r="AK105" s="28"/>
      <c r="AL105" s="28"/>
      <c r="AM105" s="28"/>
      <c r="AN105" s="28"/>
      <c r="AO105" s="28"/>
    </row>
    <row r="106" ht="15.0" customHeight="1">
      <c r="A106" s="39" t="s">
        <v>1601</v>
      </c>
      <c r="B106" s="39" t="s">
        <v>782</v>
      </c>
      <c r="C106" s="39" t="s">
        <v>142</v>
      </c>
      <c r="D106" s="40"/>
      <c r="E106" s="41"/>
      <c r="F106" s="46"/>
      <c r="G106" s="46"/>
      <c r="H106" s="46"/>
      <c r="I106" s="46"/>
      <c r="J106" s="47" t="s">
        <v>14</v>
      </c>
      <c r="K106" s="46"/>
      <c r="L106" s="46"/>
      <c r="M106" s="46"/>
      <c r="N106" s="46"/>
      <c r="O106" s="46"/>
      <c r="P106" s="39" t="s">
        <v>857</v>
      </c>
      <c r="Q106" s="39" t="s">
        <v>990</v>
      </c>
      <c r="R106" s="40"/>
      <c r="S106" s="48" t="s">
        <v>338</v>
      </c>
      <c r="T106" s="75"/>
      <c r="U106" s="73" t="s">
        <v>2530</v>
      </c>
      <c r="V106" s="73" t="s">
        <v>1612</v>
      </c>
      <c r="W106" s="62" t="s">
        <v>1601</v>
      </c>
      <c r="X106" s="62" t="s">
        <v>1613</v>
      </c>
      <c r="Y106" s="64"/>
      <c r="Z106" s="65">
        <v>30071.0</v>
      </c>
      <c r="AA106" s="66">
        <v>41224.0</v>
      </c>
      <c r="AB106" s="69">
        <v>165.0</v>
      </c>
      <c r="AC106" s="69">
        <v>165.0</v>
      </c>
      <c r="AD106" s="69">
        <v>85.0</v>
      </c>
      <c r="AE106" s="70" t="s">
        <v>2022</v>
      </c>
      <c r="AF106" s="14"/>
      <c r="AG106" s="28"/>
      <c r="AH106" s="28"/>
      <c r="AI106" s="28"/>
      <c r="AJ106" s="28"/>
      <c r="AK106" s="28"/>
      <c r="AL106" s="28"/>
      <c r="AM106" s="28"/>
      <c r="AN106" s="28"/>
      <c r="AO106" s="28"/>
    </row>
    <row r="107" ht="15.0" customHeight="1">
      <c r="A107" s="73" t="s">
        <v>1601</v>
      </c>
      <c r="B107" s="73" t="s">
        <v>81</v>
      </c>
      <c r="C107" s="39" t="s">
        <v>142</v>
      </c>
      <c r="D107" s="39" t="s">
        <v>7</v>
      </c>
      <c r="E107" s="75"/>
      <c r="F107" s="75"/>
      <c r="G107" s="75"/>
      <c r="H107" s="75"/>
      <c r="I107" s="75"/>
      <c r="J107" s="75"/>
      <c r="K107" s="75"/>
      <c r="L107" s="75"/>
      <c r="M107" s="75"/>
      <c r="N107" s="75"/>
      <c r="O107" s="75"/>
      <c r="P107" s="39" t="s">
        <v>900</v>
      </c>
      <c r="Q107" s="39" t="s">
        <v>1017</v>
      </c>
      <c r="R107" s="82"/>
      <c r="S107" s="48" t="s">
        <v>338</v>
      </c>
      <c r="T107" s="55" t="str">
        <f>HYPERLINK("mailto:email.1.address@nowhere.com#","email.1.address@nowhere.com")</f>
        <v>email.1.address@nowhere.com</v>
      </c>
      <c r="U107" s="73" t="s">
        <v>2534</v>
      </c>
      <c r="V107" s="73" t="s">
        <v>1612</v>
      </c>
      <c r="W107" s="62" t="s">
        <v>1601</v>
      </c>
      <c r="X107" s="62" t="s">
        <v>1613</v>
      </c>
      <c r="Y107" s="64"/>
      <c r="Z107" s="65">
        <v>10711.0</v>
      </c>
      <c r="AA107" s="66">
        <v>42095.0</v>
      </c>
      <c r="AB107" s="90">
        <v>220.0</v>
      </c>
      <c r="AC107" s="90">
        <v>200.0</v>
      </c>
      <c r="AD107" s="90">
        <v>100.0</v>
      </c>
      <c r="AE107" s="48" t="s">
        <v>1211</v>
      </c>
      <c r="AF107" s="14"/>
      <c r="AG107" s="28"/>
      <c r="AH107" s="28"/>
      <c r="AI107" s="28"/>
      <c r="AJ107" s="28"/>
      <c r="AK107" s="28"/>
      <c r="AL107" s="28"/>
      <c r="AM107" s="28"/>
      <c r="AN107" s="28"/>
      <c r="AO107" s="28"/>
    </row>
    <row r="108" ht="15.0" customHeight="1">
      <c r="A108" s="73" t="s">
        <v>1601</v>
      </c>
      <c r="B108" s="73" t="s">
        <v>81</v>
      </c>
      <c r="C108" s="39" t="s">
        <v>142</v>
      </c>
      <c r="D108" s="39" t="s">
        <v>7</v>
      </c>
      <c r="E108" s="75"/>
      <c r="F108" s="75"/>
      <c r="G108" s="75"/>
      <c r="H108" s="75"/>
      <c r="I108" s="75"/>
      <c r="J108" s="75"/>
      <c r="K108" s="75"/>
      <c r="L108" s="75"/>
      <c r="M108" s="75"/>
      <c r="N108" s="75"/>
      <c r="O108" s="75"/>
      <c r="P108" s="73" t="s">
        <v>920</v>
      </c>
      <c r="Q108" s="39" t="s">
        <v>1040</v>
      </c>
      <c r="R108" s="82"/>
      <c r="S108" s="48" t="s">
        <v>338</v>
      </c>
      <c r="T108" s="55" t="str">
        <f>HYPERLINK("mailto:email.2.address@nowhere.com#","email.2.address@nowhere.com")</f>
        <v>email.2.address@nowhere.com</v>
      </c>
      <c r="U108" s="73" t="s">
        <v>2548</v>
      </c>
      <c r="V108" s="73" t="s">
        <v>1612</v>
      </c>
      <c r="W108" s="62" t="s">
        <v>1601</v>
      </c>
      <c r="X108" s="62" t="s">
        <v>1613</v>
      </c>
      <c r="Y108" s="64"/>
      <c r="Z108" s="65"/>
      <c r="AA108" s="66"/>
      <c r="AB108" s="90">
        <v>210.0</v>
      </c>
      <c r="AC108" s="90">
        <v>165.0</v>
      </c>
      <c r="AD108" s="90">
        <v>105.0</v>
      </c>
      <c r="AE108" s="88"/>
      <c r="AF108" s="14"/>
      <c r="AG108" s="28"/>
      <c r="AH108" s="28"/>
      <c r="AI108" s="28"/>
      <c r="AJ108" s="28"/>
      <c r="AK108" s="28"/>
      <c r="AL108" s="28"/>
      <c r="AM108" s="28"/>
      <c r="AN108" s="28"/>
      <c r="AO108" s="28"/>
    </row>
    <row r="109" ht="15.0" customHeight="1">
      <c r="A109" s="73" t="s">
        <v>1601</v>
      </c>
      <c r="B109" s="73" t="s">
        <v>81</v>
      </c>
      <c r="C109" s="73" t="s">
        <v>2553</v>
      </c>
      <c r="D109" s="39" t="s">
        <v>7</v>
      </c>
      <c r="E109" s="75"/>
      <c r="F109" s="75"/>
      <c r="G109" s="75"/>
      <c r="H109" s="75"/>
      <c r="I109" s="75"/>
      <c r="J109" s="75"/>
      <c r="K109" s="75"/>
      <c r="L109" s="75"/>
      <c r="M109" s="75"/>
      <c r="N109" s="75"/>
      <c r="O109" s="75"/>
      <c r="P109" s="73" t="s">
        <v>989</v>
      </c>
      <c r="Q109" s="39" t="s">
        <v>1060</v>
      </c>
      <c r="R109" s="75"/>
      <c r="S109" s="48" t="s">
        <v>338</v>
      </c>
      <c r="T109" s="75"/>
      <c r="U109" s="73" t="s">
        <v>2554</v>
      </c>
      <c r="V109" s="73" t="s">
        <v>1612</v>
      </c>
      <c r="W109" s="73" t="s">
        <v>1601</v>
      </c>
      <c r="X109" s="64">
        <v>19803.0</v>
      </c>
      <c r="Y109" s="75"/>
      <c r="Z109" s="75"/>
      <c r="AA109" s="75"/>
      <c r="AB109" s="69"/>
      <c r="AC109" s="69"/>
      <c r="AD109" s="69"/>
      <c r="AE109" s="75"/>
      <c r="AF109" s="14"/>
      <c r="AG109" s="28"/>
      <c r="AH109" s="28"/>
      <c r="AI109" s="28"/>
      <c r="AJ109" s="28"/>
      <c r="AK109" s="28"/>
      <c r="AL109" s="28"/>
      <c r="AM109" s="28"/>
      <c r="AN109" s="28"/>
      <c r="AO109" s="28"/>
    </row>
    <row r="110" ht="15.0" customHeight="1">
      <c r="A110" s="39" t="s">
        <v>99</v>
      </c>
      <c r="B110" s="39" t="s">
        <v>140</v>
      </c>
      <c r="C110" s="39" t="s">
        <v>142</v>
      </c>
      <c r="D110" s="40"/>
      <c r="E110" s="41"/>
      <c r="F110" s="46"/>
      <c r="G110" s="46"/>
      <c r="H110" s="46"/>
      <c r="I110" s="46"/>
      <c r="J110" s="46"/>
      <c r="K110" s="47" t="s">
        <v>15</v>
      </c>
      <c r="L110" s="46"/>
      <c r="M110" s="46"/>
      <c r="N110" s="46"/>
      <c r="O110" s="46"/>
      <c r="P110" s="39" t="s">
        <v>335</v>
      </c>
      <c r="Q110" s="39" t="s">
        <v>1071</v>
      </c>
      <c r="R110" s="40"/>
      <c r="S110" s="48" t="s">
        <v>338</v>
      </c>
      <c r="T110" s="55" t="str">
        <f>HYPERLINK("mailto:email.1.address@nowhere.com#","email.1.address@nowhere.com")</f>
        <v>email.1.address@nowhere.com</v>
      </c>
      <c r="U110" s="73" t="s">
        <v>2559</v>
      </c>
      <c r="V110" s="73" t="s">
        <v>840</v>
      </c>
      <c r="W110" s="62" t="s">
        <v>99</v>
      </c>
      <c r="X110" s="62" t="s">
        <v>841</v>
      </c>
      <c r="Y110" s="64"/>
      <c r="Z110" s="65"/>
      <c r="AA110" s="66"/>
      <c r="AB110" s="69">
        <v>470.0</v>
      </c>
      <c r="AC110" s="69">
        <v>240.0</v>
      </c>
      <c r="AD110" s="69">
        <v>180.0</v>
      </c>
      <c r="AE110" s="70" t="s">
        <v>2163</v>
      </c>
      <c r="AF110" s="14"/>
      <c r="AG110" s="28"/>
      <c r="AH110" s="28"/>
      <c r="AI110" s="28"/>
      <c r="AJ110" s="28"/>
      <c r="AK110" s="28"/>
      <c r="AL110" s="28"/>
      <c r="AM110" s="28"/>
      <c r="AN110" s="28"/>
      <c r="AO110" s="28"/>
    </row>
    <row r="111" ht="15.0" customHeight="1">
      <c r="A111" s="39" t="s">
        <v>99</v>
      </c>
      <c r="B111" s="39" t="s">
        <v>140</v>
      </c>
      <c r="C111" s="39" t="s">
        <v>142</v>
      </c>
      <c r="D111" s="40"/>
      <c r="E111" s="41"/>
      <c r="F111" s="46"/>
      <c r="G111" s="46"/>
      <c r="H111" s="46"/>
      <c r="I111" s="46"/>
      <c r="J111" s="46"/>
      <c r="K111" s="46"/>
      <c r="L111" s="47" t="s">
        <v>16</v>
      </c>
      <c r="M111" s="46"/>
      <c r="N111" s="46"/>
      <c r="O111" s="46"/>
      <c r="P111" s="39" t="s">
        <v>786</v>
      </c>
      <c r="Q111" s="39" t="s">
        <v>1087</v>
      </c>
      <c r="R111" s="40"/>
      <c r="S111" s="48" t="s">
        <v>338</v>
      </c>
      <c r="T111" s="55" t="str">
        <f>HYPERLINK("mailto:email.2.address@nowhere.com#","email.2.address@nowhere.com")</f>
        <v>email.2.address@nowhere.com</v>
      </c>
      <c r="U111" s="73" t="s">
        <v>2583</v>
      </c>
      <c r="V111" s="73" t="s">
        <v>2153</v>
      </c>
      <c r="W111" s="62" t="s">
        <v>99</v>
      </c>
      <c r="X111" s="62" t="s">
        <v>2592</v>
      </c>
      <c r="Y111" s="64"/>
      <c r="Z111" s="65"/>
      <c r="AA111" s="66"/>
      <c r="AB111" s="69">
        <v>250.0</v>
      </c>
      <c r="AC111" s="69">
        <v>225.0</v>
      </c>
      <c r="AD111" s="69">
        <v>125.0</v>
      </c>
      <c r="AE111" s="70" t="s">
        <v>2593</v>
      </c>
      <c r="AF111" s="14"/>
      <c r="AG111" s="28"/>
      <c r="AH111" s="28"/>
      <c r="AI111" s="28"/>
      <c r="AJ111" s="28"/>
      <c r="AK111" s="28"/>
      <c r="AL111" s="28"/>
      <c r="AM111" s="28"/>
      <c r="AN111" s="28"/>
      <c r="AO111" s="28"/>
    </row>
    <row r="112" ht="15.0" customHeight="1">
      <c r="A112" s="39" t="s">
        <v>99</v>
      </c>
      <c r="B112" s="39" t="s">
        <v>140</v>
      </c>
      <c r="C112" s="39" t="s">
        <v>142</v>
      </c>
      <c r="D112" s="40"/>
      <c r="E112" s="41"/>
      <c r="F112" s="46"/>
      <c r="G112" s="46"/>
      <c r="H112" s="46"/>
      <c r="I112" s="46"/>
      <c r="J112" s="46"/>
      <c r="K112" s="47" t="s">
        <v>15</v>
      </c>
      <c r="L112" s="46"/>
      <c r="M112" s="46"/>
      <c r="N112" s="46"/>
      <c r="O112" s="46"/>
      <c r="P112" s="39" t="s">
        <v>857</v>
      </c>
      <c r="Q112" s="39" t="s">
        <v>336</v>
      </c>
      <c r="R112" s="40"/>
      <c r="S112" s="48" t="s">
        <v>338</v>
      </c>
      <c r="T112" s="75"/>
      <c r="U112" s="73" t="s">
        <v>2583</v>
      </c>
      <c r="V112" s="73" t="s">
        <v>2153</v>
      </c>
      <c r="W112" s="62" t="s">
        <v>99</v>
      </c>
      <c r="X112" s="62" t="s">
        <v>2592</v>
      </c>
      <c r="Y112" s="64"/>
      <c r="Z112" s="65"/>
      <c r="AA112" s="66"/>
      <c r="AB112" s="69">
        <v>250.0</v>
      </c>
      <c r="AC112" s="69">
        <v>225.0</v>
      </c>
      <c r="AD112" s="69">
        <v>125.0</v>
      </c>
      <c r="AE112" s="41"/>
      <c r="AF112" s="14"/>
      <c r="AG112" s="28"/>
      <c r="AH112" s="28"/>
      <c r="AI112" s="28"/>
      <c r="AJ112" s="28"/>
      <c r="AK112" s="28"/>
      <c r="AL112" s="28"/>
      <c r="AM112" s="28"/>
      <c r="AN112" s="28"/>
      <c r="AO112" s="28"/>
    </row>
    <row r="113" ht="15.0" customHeight="1">
      <c r="A113" s="39" t="s">
        <v>99</v>
      </c>
      <c r="B113" s="39" t="s">
        <v>140</v>
      </c>
      <c r="C113" s="39" t="s">
        <v>142</v>
      </c>
      <c r="D113" s="40"/>
      <c r="E113" s="41"/>
      <c r="F113" s="46"/>
      <c r="G113" s="46"/>
      <c r="H113" s="46"/>
      <c r="I113" s="46"/>
      <c r="J113" s="46"/>
      <c r="K113" s="47" t="s">
        <v>15</v>
      </c>
      <c r="L113" s="46"/>
      <c r="M113" s="46"/>
      <c r="N113" s="46"/>
      <c r="O113" s="46"/>
      <c r="P113" s="39" t="s">
        <v>900</v>
      </c>
      <c r="Q113" s="39" t="s">
        <v>788</v>
      </c>
      <c r="R113" s="40"/>
      <c r="S113" s="48" t="s">
        <v>338</v>
      </c>
      <c r="T113" s="55" t="str">
        <f>HYPERLINK("mailto:email.1.address@nowhere.com#","email.1.address@nowhere.com")</f>
        <v>email.1.address@nowhere.com</v>
      </c>
      <c r="U113" s="73" t="s">
        <v>2612</v>
      </c>
      <c r="V113" s="73" t="s">
        <v>840</v>
      </c>
      <c r="W113" s="62" t="s">
        <v>99</v>
      </c>
      <c r="X113" s="62" t="s">
        <v>841</v>
      </c>
      <c r="Y113" s="64"/>
      <c r="Z113" s="65"/>
      <c r="AA113" s="66"/>
      <c r="AB113" s="69">
        <v>295.0</v>
      </c>
      <c r="AC113" s="69">
        <v>230.0</v>
      </c>
      <c r="AD113" s="69">
        <v>125.0</v>
      </c>
      <c r="AE113" s="70" t="s">
        <v>773</v>
      </c>
      <c r="AF113" s="14"/>
      <c r="AG113" s="28"/>
      <c r="AH113" s="28"/>
      <c r="AI113" s="28"/>
      <c r="AJ113" s="28"/>
      <c r="AK113" s="28"/>
      <c r="AL113" s="28"/>
      <c r="AM113" s="28"/>
      <c r="AN113" s="28"/>
      <c r="AO113" s="28"/>
    </row>
    <row r="114" ht="15.0" customHeight="1">
      <c r="A114" s="39" t="s">
        <v>99</v>
      </c>
      <c r="B114" s="39" t="s">
        <v>140</v>
      </c>
      <c r="C114" s="39" t="s">
        <v>142</v>
      </c>
      <c r="D114" s="40"/>
      <c r="E114" s="41"/>
      <c r="F114" s="46"/>
      <c r="G114" s="46"/>
      <c r="H114" s="46"/>
      <c r="I114" s="46"/>
      <c r="J114" s="46"/>
      <c r="K114" s="47" t="s">
        <v>15</v>
      </c>
      <c r="L114" s="46"/>
      <c r="M114" s="46"/>
      <c r="N114" s="46"/>
      <c r="O114" s="46"/>
      <c r="P114" s="73" t="s">
        <v>920</v>
      </c>
      <c r="Q114" s="39" t="s">
        <v>859</v>
      </c>
      <c r="R114" s="40"/>
      <c r="S114" s="48" t="s">
        <v>338</v>
      </c>
      <c r="T114" s="55" t="str">
        <f>HYPERLINK("mailto:email.2.address@nowhere.com#","email.2.address@nowhere.com")</f>
        <v>email.2.address@nowhere.com</v>
      </c>
      <c r="U114" s="73" t="s">
        <v>2622</v>
      </c>
      <c r="V114" s="73" t="s">
        <v>2104</v>
      </c>
      <c r="W114" s="62" t="s">
        <v>99</v>
      </c>
      <c r="X114" s="62" t="s">
        <v>2623</v>
      </c>
      <c r="Y114" s="64"/>
      <c r="Z114" s="65"/>
      <c r="AA114" s="66"/>
      <c r="AB114" s="69">
        <v>275.0</v>
      </c>
      <c r="AC114" s="69"/>
      <c r="AD114" s="69"/>
      <c r="AE114" s="70" t="s">
        <v>2105</v>
      </c>
      <c r="AF114" s="14"/>
      <c r="AG114" s="28"/>
      <c r="AH114" s="28"/>
      <c r="AI114" s="28"/>
      <c r="AJ114" s="28"/>
      <c r="AK114" s="28"/>
      <c r="AL114" s="28"/>
      <c r="AM114" s="28"/>
      <c r="AN114" s="28"/>
      <c r="AO114" s="28"/>
    </row>
    <row r="115" ht="15.0" customHeight="1">
      <c r="A115" s="39" t="s">
        <v>99</v>
      </c>
      <c r="B115" s="39" t="s">
        <v>140</v>
      </c>
      <c r="C115" s="39" t="s">
        <v>142</v>
      </c>
      <c r="D115" s="40"/>
      <c r="E115" s="41"/>
      <c r="F115" s="46"/>
      <c r="G115" s="46"/>
      <c r="H115" s="46"/>
      <c r="I115" s="46"/>
      <c r="J115" s="46"/>
      <c r="K115" s="47" t="s">
        <v>15</v>
      </c>
      <c r="L115" s="46"/>
      <c r="M115" s="46"/>
      <c r="N115" s="46"/>
      <c r="O115" s="46"/>
      <c r="P115" s="73" t="s">
        <v>989</v>
      </c>
      <c r="Q115" s="39" t="s">
        <v>901</v>
      </c>
      <c r="R115" s="40"/>
      <c r="S115" s="48" t="s">
        <v>338</v>
      </c>
      <c r="T115" s="75"/>
      <c r="U115" s="73" t="s">
        <v>2641</v>
      </c>
      <c r="V115" s="73" t="s">
        <v>840</v>
      </c>
      <c r="W115" s="62" t="s">
        <v>99</v>
      </c>
      <c r="X115" s="62" t="s">
        <v>2643</v>
      </c>
      <c r="Y115" s="64"/>
      <c r="Z115" s="65"/>
      <c r="AA115" s="66"/>
      <c r="AB115" s="69">
        <v>275.0</v>
      </c>
      <c r="AC115" s="69"/>
      <c r="AD115" s="69"/>
      <c r="AE115" s="70" t="s">
        <v>2105</v>
      </c>
      <c r="AF115" s="14"/>
      <c r="AG115" s="28"/>
      <c r="AH115" s="28"/>
      <c r="AI115" s="28"/>
      <c r="AJ115" s="28"/>
      <c r="AK115" s="28"/>
      <c r="AL115" s="28"/>
      <c r="AM115" s="28"/>
      <c r="AN115" s="28"/>
      <c r="AO115" s="28"/>
    </row>
    <row r="116" ht="15.0" customHeight="1">
      <c r="A116" s="39" t="s">
        <v>99</v>
      </c>
      <c r="B116" s="39" t="s">
        <v>140</v>
      </c>
      <c r="C116" s="39" t="s">
        <v>142</v>
      </c>
      <c r="D116" s="40"/>
      <c r="E116" s="41"/>
      <c r="F116" s="46"/>
      <c r="G116" s="46"/>
      <c r="H116" s="46"/>
      <c r="I116" s="46"/>
      <c r="J116" s="46"/>
      <c r="K116" s="47" t="s">
        <v>15</v>
      </c>
      <c r="L116" s="46"/>
      <c r="M116" s="46"/>
      <c r="N116" s="46"/>
      <c r="O116" s="46"/>
      <c r="P116" s="39" t="s">
        <v>335</v>
      </c>
      <c r="Q116" s="39" t="s">
        <v>921</v>
      </c>
      <c r="R116" s="40"/>
      <c r="S116" s="48" t="s">
        <v>338</v>
      </c>
      <c r="T116" s="55" t="str">
        <f>HYPERLINK("mailto:email.1.address@nowhere.com#","email.1.address@nowhere.com")</f>
        <v>email.1.address@nowhere.com</v>
      </c>
      <c r="U116" s="73" t="s">
        <v>2660</v>
      </c>
      <c r="V116" s="73" t="s">
        <v>840</v>
      </c>
      <c r="W116" s="62" t="s">
        <v>99</v>
      </c>
      <c r="X116" s="62" t="s">
        <v>841</v>
      </c>
      <c r="Y116" s="64"/>
      <c r="Z116" s="65"/>
      <c r="AA116" s="66"/>
      <c r="AB116" s="69">
        <v>295.0</v>
      </c>
      <c r="AC116" s="69">
        <v>225.0</v>
      </c>
      <c r="AD116" s="69">
        <v>125.0</v>
      </c>
      <c r="AE116" s="70" t="s">
        <v>773</v>
      </c>
      <c r="AF116" s="14"/>
      <c r="AG116" s="28"/>
      <c r="AH116" s="28"/>
      <c r="AI116" s="28"/>
      <c r="AJ116" s="28"/>
      <c r="AK116" s="28"/>
      <c r="AL116" s="28"/>
      <c r="AM116" s="28"/>
      <c r="AN116" s="28"/>
      <c r="AO116" s="28"/>
    </row>
    <row r="117" ht="15.0" customHeight="1">
      <c r="A117" s="39" t="s">
        <v>99</v>
      </c>
      <c r="B117" s="39" t="s">
        <v>782</v>
      </c>
      <c r="C117" s="39" t="s">
        <v>142</v>
      </c>
      <c r="D117" s="40"/>
      <c r="E117" s="41"/>
      <c r="F117" s="47" t="s">
        <v>10</v>
      </c>
      <c r="G117" s="46"/>
      <c r="H117" s="46"/>
      <c r="I117" s="46"/>
      <c r="J117" s="46"/>
      <c r="K117" s="46"/>
      <c r="L117" s="46"/>
      <c r="M117" s="46"/>
      <c r="N117" s="46"/>
      <c r="O117" s="47" t="s">
        <v>2420</v>
      </c>
      <c r="P117" s="39" t="s">
        <v>786</v>
      </c>
      <c r="Q117" s="39" t="s">
        <v>990</v>
      </c>
      <c r="R117" s="40"/>
      <c r="S117" s="48" t="s">
        <v>338</v>
      </c>
      <c r="T117" s="55" t="str">
        <f>HYPERLINK("mailto:email.2.address@nowhere.com#","email.2.address@nowhere.com")</f>
        <v>email.2.address@nowhere.com</v>
      </c>
      <c r="U117" s="73" t="s">
        <v>2676</v>
      </c>
      <c r="V117" s="73" t="s">
        <v>840</v>
      </c>
      <c r="W117" s="62" t="s">
        <v>99</v>
      </c>
      <c r="X117" s="62" t="s">
        <v>841</v>
      </c>
      <c r="Y117" s="64"/>
      <c r="Z117" s="65">
        <v>32063.0</v>
      </c>
      <c r="AA117" s="66">
        <v>40991.0</v>
      </c>
      <c r="AB117" s="69">
        <v>280.0</v>
      </c>
      <c r="AC117" s="69">
        <v>250.0</v>
      </c>
      <c r="AD117" s="69">
        <v>100.0</v>
      </c>
      <c r="AE117" s="70" t="s">
        <v>2081</v>
      </c>
      <c r="AF117" s="14"/>
      <c r="AG117" s="28"/>
      <c r="AH117" s="28"/>
      <c r="AI117" s="28"/>
      <c r="AJ117" s="28"/>
      <c r="AK117" s="28"/>
      <c r="AL117" s="28"/>
      <c r="AM117" s="28"/>
      <c r="AN117" s="28"/>
      <c r="AO117" s="28"/>
    </row>
    <row r="118" ht="15.0" customHeight="1">
      <c r="A118" s="39" t="s">
        <v>99</v>
      </c>
      <c r="B118" s="39" t="s">
        <v>782</v>
      </c>
      <c r="C118" s="39" t="s">
        <v>142</v>
      </c>
      <c r="D118" s="40"/>
      <c r="E118" s="41"/>
      <c r="F118" s="46"/>
      <c r="G118" s="46"/>
      <c r="H118" s="46"/>
      <c r="I118" s="46"/>
      <c r="J118" s="47" t="s">
        <v>14</v>
      </c>
      <c r="K118" s="46"/>
      <c r="L118" s="46"/>
      <c r="M118" s="46"/>
      <c r="N118" s="46"/>
      <c r="O118" s="46"/>
      <c r="P118" s="39" t="s">
        <v>857</v>
      </c>
      <c r="Q118" s="39" t="s">
        <v>1017</v>
      </c>
      <c r="R118" s="40"/>
      <c r="S118" s="48" t="s">
        <v>338</v>
      </c>
      <c r="T118" s="75"/>
      <c r="U118" s="73" t="s">
        <v>2695</v>
      </c>
      <c r="V118" s="73" t="s">
        <v>2153</v>
      </c>
      <c r="W118" s="62" t="s">
        <v>99</v>
      </c>
      <c r="X118" s="62" t="s">
        <v>2522</v>
      </c>
      <c r="Y118" s="64"/>
      <c r="Z118" s="65">
        <v>69.0</v>
      </c>
      <c r="AA118" s="66">
        <v>41136.0</v>
      </c>
      <c r="AB118" s="69">
        <v>170.0</v>
      </c>
      <c r="AC118" s="69"/>
      <c r="AD118" s="69">
        <v>85.0</v>
      </c>
      <c r="AE118" s="70" t="s">
        <v>2001</v>
      </c>
      <c r="AF118" s="14"/>
      <c r="AG118" s="28"/>
      <c r="AH118" s="28"/>
      <c r="AI118" s="28"/>
      <c r="AJ118" s="28"/>
      <c r="AK118" s="28"/>
      <c r="AL118" s="28"/>
      <c r="AM118" s="28"/>
      <c r="AN118" s="28"/>
      <c r="AO118" s="28"/>
    </row>
    <row r="119" ht="15.0" customHeight="1">
      <c r="A119" s="39" t="s">
        <v>99</v>
      </c>
      <c r="B119" s="39" t="s">
        <v>782</v>
      </c>
      <c r="C119" s="39" t="s">
        <v>142</v>
      </c>
      <c r="D119" s="40"/>
      <c r="E119" s="41"/>
      <c r="F119" s="46"/>
      <c r="G119" s="46"/>
      <c r="H119" s="46"/>
      <c r="I119" s="46"/>
      <c r="J119" s="47" t="s">
        <v>14</v>
      </c>
      <c r="K119" s="46"/>
      <c r="L119" s="46"/>
      <c r="M119" s="46"/>
      <c r="N119" s="46"/>
      <c r="O119" s="46"/>
      <c r="P119" s="39" t="s">
        <v>900</v>
      </c>
      <c r="Q119" s="39" t="s">
        <v>1040</v>
      </c>
      <c r="R119" s="40"/>
      <c r="S119" s="48" t="s">
        <v>338</v>
      </c>
      <c r="T119" s="55" t="str">
        <f>HYPERLINK("mailto:email.1.address@nowhere.com#","email.1.address@nowhere.com")</f>
        <v>email.1.address@nowhere.com</v>
      </c>
      <c r="U119" s="73" t="s">
        <v>2710</v>
      </c>
      <c r="V119" s="73" t="s">
        <v>2222</v>
      </c>
      <c r="W119" s="62" t="s">
        <v>99</v>
      </c>
      <c r="X119" s="62" t="s">
        <v>2712</v>
      </c>
      <c r="Y119" s="64"/>
      <c r="Z119" s="65">
        <v>30071.0</v>
      </c>
      <c r="AA119" s="66">
        <v>40532.0</v>
      </c>
      <c r="AB119" s="69">
        <v>165.0</v>
      </c>
      <c r="AC119" s="69">
        <v>165.0</v>
      </c>
      <c r="AD119" s="69">
        <v>85.0</v>
      </c>
      <c r="AE119" s="41"/>
      <c r="AF119" s="14"/>
      <c r="AG119" s="28"/>
      <c r="AH119" s="28"/>
      <c r="AI119" s="28"/>
      <c r="AJ119" s="28"/>
      <c r="AK119" s="28"/>
      <c r="AL119" s="28"/>
      <c r="AM119" s="28"/>
      <c r="AN119" s="28"/>
      <c r="AO119" s="28"/>
    </row>
    <row r="120" ht="15.0" customHeight="1">
      <c r="A120" s="39" t="s">
        <v>99</v>
      </c>
      <c r="B120" s="39" t="s">
        <v>782</v>
      </c>
      <c r="C120" s="39" t="s">
        <v>142</v>
      </c>
      <c r="D120" s="40"/>
      <c r="E120" s="41"/>
      <c r="F120" s="46"/>
      <c r="G120" s="46"/>
      <c r="H120" s="46"/>
      <c r="I120" s="46"/>
      <c r="J120" s="47" t="s">
        <v>14</v>
      </c>
      <c r="K120" s="46"/>
      <c r="L120" s="46"/>
      <c r="M120" s="46"/>
      <c r="N120" s="46"/>
      <c r="O120" s="46"/>
      <c r="P120" s="73" t="s">
        <v>920</v>
      </c>
      <c r="Q120" s="39" t="s">
        <v>1060</v>
      </c>
      <c r="R120" s="40"/>
      <c r="S120" s="48" t="s">
        <v>338</v>
      </c>
      <c r="T120" s="55" t="str">
        <f>HYPERLINK("mailto:email.2.address@nowhere.com#","email.2.address@nowhere.com")</f>
        <v>email.2.address@nowhere.com</v>
      </c>
      <c r="U120" s="73" t="s">
        <v>2710</v>
      </c>
      <c r="V120" s="73" t="s">
        <v>2222</v>
      </c>
      <c r="W120" s="62" t="s">
        <v>99</v>
      </c>
      <c r="X120" s="62" t="s">
        <v>2712</v>
      </c>
      <c r="Y120" s="64"/>
      <c r="Z120" s="65">
        <v>30071.0</v>
      </c>
      <c r="AA120" s="66">
        <v>40532.0</v>
      </c>
      <c r="AB120" s="69">
        <v>165.0</v>
      </c>
      <c r="AC120" s="69">
        <v>165.0</v>
      </c>
      <c r="AD120" s="69">
        <v>85.0</v>
      </c>
      <c r="AE120" s="41"/>
      <c r="AF120" s="14"/>
      <c r="AG120" s="28"/>
      <c r="AH120" s="28"/>
      <c r="AI120" s="28"/>
      <c r="AJ120" s="28"/>
      <c r="AK120" s="28"/>
      <c r="AL120" s="28"/>
      <c r="AM120" s="28"/>
      <c r="AN120" s="28"/>
      <c r="AO120" s="28"/>
    </row>
    <row r="121" ht="15.0" customHeight="1">
      <c r="A121" s="39" t="s">
        <v>99</v>
      </c>
      <c r="B121" s="39" t="s">
        <v>782</v>
      </c>
      <c r="C121" s="39" t="s">
        <v>142</v>
      </c>
      <c r="D121" s="40"/>
      <c r="E121" s="41"/>
      <c r="F121" s="46"/>
      <c r="G121" s="46"/>
      <c r="H121" s="46"/>
      <c r="I121" s="46"/>
      <c r="J121" s="47" t="s">
        <v>14</v>
      </c>
      <c r="K121" s="46"/>
      <c r="L121" s="46"/>
      <c r="M121" s="46"/>
      <c r="N121" s="46"/>
      <c r="O121" s="46"/>
      <c r="P121" s="73" t="s">
        <v>989</v>
      </c>
      <c r="Q121" s="39" t="s">
        <v>1071</v>
      </c>
      <c r="R121" s="40"/>
      <c r="S121" s="48" t="s">
        <v>338</v>
      </c>
      <c r="T121" s="75"/>
      <c r="U121" s="73" t="s">
        <v>2710</v>
      </c>
      <c r="V121" s="73" t="s">
        <v>2222</v>
      </c>
      <c r="W121" s="62" t="s">
        <v>99</v>
      </c>
      <c r="X121" s="62" t="s">
        <v>2712</v>
      </c>
      <c r="Y121" s="64"/>
      <c r="Z121" s="65">
        <v>30071.0</v>
      </c>
      <c r="AA121" s="66">
        <v>40532.0</v>
      </c>
      <c r="AB121" s="69">
        <v>165.0</v>
      </c>
      <c r="AC121" s="69">
        <v>165.0</v>
      </c>
      <c r="AD121" s="69">
        <v>85.0</v>
      </c>
      <c r="AE121" s="41"/>
      <c r="AF121" s="14"/>
      <c r="AG121" s="28"/>
      <c r="AH121" s="28"/>
      <c r="AI121" s="28"/>
      <c r="AJ121" s="28"/>
      <c r="AK121" s="28"/>
      <c r="AL121" s="28"/>
      <c r="AM121" s="28"/>
      <c r="AN121" s="28"/>
      <c r="AO121" s="28"/>
    </row>
    <row r="122" ht="15.0" customHeight="1">
      <c r="A122" s="73" t="s">
        <v>99</v>
      </c>
      <c r="B122" s="73" t="s">
        <v>782</v>
      </c>
      <c r="C122" s="39" t="s">
        <v>142</v>
      </c>
      <c r="D122" s="40"/>
      <c r="E122" s="75"/>
      <c r="F122" s="75"/>
      <c r="G122" s="75"/>
      <c r="H122" s="75"/>
      <c r="I122" s="75"/>
      <c r="J122" s="73" t="s">
        <v>14</v>
      </c>
      <c r="K122" s="75"/>
      <c r="L122" s="75"/>
      <c r="M122" s="75"/>
      <c r="N122" s="75"/>
      <c r="O122" s="75"/>
      <c r="P122" s="39" t="s">
        <v>335</v>
      </c>
      <c r="Q122" s="39" t="s">
        <v>1087</v>
      </c>
      <c r="R122" s="82"/>
      <c r="S122" s="48" t="s">
        <v>338</v>
      </c>
      <c r="T122" s="55" t="str">
        <f>HYPERLINK("mailto:email.1.address@nowhere.com#","email.1.address@nowhere.com")</f>
        <v>email.1.address@nowhere.com</v>
      </c>
      <c r="U122" s="73" t="s">
        <v>2786</v>
      </c>
      <c r="V122" s="73" t="s">
        <v>1414</v>
      </c>
      <c r="W122" s="62" t="s">
        <v>99</v>
      </c>
      <c r="X122" s="62" t="s">
        <v>1415</v>
      </c>
      <c r="Y122" s="64"/>
      <c r="Z122" s="65">
        <v>34653.0</v>
      </c>
      <c r="AA122" s="66">
        <v>42095.0</v>
      </c>
      <c r="AB122" s="90"/>
      <c r="AC122" s="90"/>
      <c r="AD122" s="90"/>
      <c r="AE122" s="88"/>
      <c r="AF122" s="14"/>
      <c r="AG122" s="28"/>
      <c r="AH122" s="28"/>
      <c r="AI122" s="28"/>
      <c r="AJ122" s="28"/>
      <c r="AK122" s="28"/>
      <c r="AL122" s="28"/>
      <c r="AM122" s="28"/>
      <c r="AN122" s="28"/>
      <c r="AO122" s="28"/>
    </row>
    <row r="123" ht="15.0" customHeight="1">
      <c r="A123" s="39" t="s">
        <v>99</v>
      </c>
      <c r="B123" s="39" t="s">
        <v>782</v>
      </c>
      <c r="C123" s="39" t="s">
        <v>142</v>
      </c>
      <c r="D123" s="40"/>
      <c r="E123" s="41"/>
      <c r="F123" s="46"/>
      <c r="G123" s="46"/>
      <c r="H123" s="46"/>
      <c r="I123" s="46"/>
      <c r="J123" s="47" t="s">
        <v>14</v>
      </c>
      <c r="K123" s="46"/>
      <c r="L123" s="46"/>
      <c r="M123" s="46"/>
      <c r="N123" s="46"/>
      <c r="O123" s="46"/>
      <c r="P123" s="39" t="s">
        <v>786</v>
      </c>
      <c r="Q123" s="39" t="s">
        <v>336</v>
      </c>
      <c r="R123" s="40"/>
      <c r="S123" s="48" t="s">
        <v>338</v>
      </c>
      <c r="T123" s="55" t="str">
        <f>HYPERLINK("mailto:email.2.address@nowhere.com#","email.2.address@nowhere.com")</f>
        <v>email.2.address@nowhere.com</v>
      </c>
      <c r="U123" s="73" t="s">
        <v>2796</v>
      </c>
      <c r="V123" s="73" t="s">
        <v>840</v>
      </c>
      <c r="W123" s="62" t="s">
        <v>99</v>
      </c>
      <c r="X123" s="62" t="s">
        <v>2643</v>
      </c>
      <c r="Y123" s="64"/>
      <c r="Z123" s="65">
        <v>34653.0</v>
      </c>
      <c r="AA123" s="66">
        <v>41491.0</v>
      </c>
      <c r="AB123" s="69">
        <v>170.0</v>
      </c>
      <c r="AC123" s="69">
        <v>140.0</v>
      </c>
      <c r="AD123" s="69">
        <v>70.0</v>
      </c>
      <c r="AE123" s="70" t="s">
        <v>2098</v>
      </c>
      <c r="AF123" s="14"/>
      <c r="AG123" s="28"/>
      <c r="AH123" s="28"/>
      <c r="AI123" s="28"/>
      <c r="AJ123" s="28"/>
      <c r="AK123" s="28"/>
      <c r="AL123" s="28"/>
      <c r="AM123" s="28"/>
      <c r="AN123" s="28"/>
      <c r="AO123" s="28"/>
    </row>
    <row r="124" ht="15.0" customHeight="1">
      <c r="A124" s="73" t="s">
        <v>99</v>
      </c>
      <c r="B124" s="73" t="s">
        <v>81</v>
      </c>
      <c r="C124" s="39" t="s">
        <v>142</v>
      </c>
      <c r="D124" s="39" t="s">
        <v>7</v>
      </c>
      <c r="E124" s="75"/>
      <c r="F124" s="75"/>
      <c r="G124" s="75"/>
      <c r="H124" s="75"/>
      <c r="I124" s="75"/>
      <c r="J124" s="75"/>
      <c r="K124" s="75"/>
      <c r="L124" s="75"/>
      <c r="M124" s="75"/>
      <c r="N124" s="75"/>
      <c r="O124" s="75"/>
      <c r="P124" s="39" t="s">
        <v>857</v>
      </c>
      <c r="Q124" s="39" t="s">
        <v>788</v>
      </c>
      <c r="R124" s="82"/>
      <c r="S124" s="48" t="s">
        <v>338</v>
      </c>
      <c r="T124" s="75"/>
      <c r="U124" s="73" t="s">
        <v>2816</v>
      </c>
      <c r="V124" s="73" t="s">
        <v>2153</v>
      </c>
      <c r="W124" s="62" t="s">
        <v>99</v>
      </c>
      <c r="X124" s="62" t="s">
        <v>2522</v>
      </c>
      <c r="Y124" s="64"/>
      <c r="Z124" s="65"/>
      <c r="AA124" s="66"/>
      <c r="AB124" s="90"/>
      <c r="AC124" s="90"/>
      <c r="AD124" s="90"/>
      <c r="AE124" s="88"/>
      <c r="AF124" s="14"/>
      <c r="AG124" s="28"/>
      <c r="AH124" s="28"/>
      <c r="AI124" s="28"/>
      <c r="AJ124" s="28"/>
      <c r="AK124" s="28"/>
      <c r="AL124" s="28"/>
      <c r="AM124" s="28"/>
      <c r="AN124" s="28"/>
      <c r="AO124" s="28"/>
    </row>
    <row r="125" ht="15.0" customHeight="1">
      <c r="A125" s="73" t="s">
        <v>99</v>
      </c>
      <c r="B125" s="73" t="s">
        <v>81</v>
      </c>
      <c r="C125" s="39" t="s">
        <v>142</v>
      </c>
      <c r="D125" s="39" t="s">
        <v>7</v>
      </c>
      <c r="E125" s="75"/>
      <c r="F125" s="75"/>
      <c r="G125" s="75"/>
      <c r="H125" s="75"/>
      <c r="I125" s="75"/>
      <c r="J125" s="75"/>
      <c r="K125" s="75"/>
      <c r="L125" s="75"/>
      <c r="M125" s="75"/>
      <c r="N125" s="75"/>
      <c r="O125" s="75"/>
      <c r="P125" s="39" t="s">
        <v>900</v>
      </c>
      <c r="Q125" s="39" t="s">
        <v>859</v>
      </c>
      <c r="R125" s="82"/>
      <c r="S125" s="48" t="s">
        <v>338</v>
      </c>
      <c r="T125" s="55" t="str">
        <f>HYPERLINK("mailto:email.1.address@nowhere.com#","email.1.address@nowhere.com")</f>
        <v>email.1.address@nowhere.com</v>
      </c>
      <c r="U125" s="73" t="s">
        <v>2833</v>
      </c>
      <c r="V125" s="73" t="s">
        <v>2153</v>
      </c>
      <c r="W125" s="62" t="s">
        <v>99</v>
      </c>
      <c r="X125" s="62" t="s">
        <v>216</v>
      </c>
      <c r="Y125" s="64"/>
      <c r="Z125" s="65"/>
      <c r="AA125" s="66"/>
      <c r="AB125" s="90"/>
      <c r="AC125" s="90"/>
      <c r="AD125" s="90"/>
      <c r="AE125" s="88"/>
      <c r="AF125" s="14"/>
      <c r="AG125" s="28"/>
      <c r="AH125" s="28"/>
      <c r="AI125" s="28"/>
      <c r="AJ125" s="28"/>
      <c r="AK125" s="28"/>
      <c r="AL125" s="28"/>
      <c r="AM125" s="28"/>
      <c r="AN125" s="28"/>
      <c r="AO125" s="28"/>
    </row>
    <row r="126" ht="15.0" customHeight="1">
      <c r="A126" s="73" t="s">
        <v>99</v>
      </c>
      <c r="B126" s="73" t="s">
        <v>81</v>
      </c>
      <c r="C126" s="39" t="s">
        <v>142</v>
      </c>
      <c r="D126" s="39" t="s">
        <v>7</v>
      </c>
      <c r="E126" s="75"/>
      <c r="F126" s="75"/>
      <c r="G126" s="75"/>
      <c r="H126" s="75"/>
      <c r="I126" s="75"/>
      <c r="J126" s="75"/>
      <c r="K126" s="75"/>
      <c r="L126" s="75"/>
      <c r="M126" s="75"/>
      <c r="N126" s="75"/>
      <c r="O126" s="75"/>
      <c r="P126" s="73" t="s">
        <v>920</v>
      </c>
      <c r="Q126" s="39" t="s">
        <v>901</v>
      </c>
      <c r="R126" s="82"/>
      <c r="S126" s="48" t="s">
        <v>338</v>
      </c>
      <c r="T126" s="55" t="str">
        <f>HYPERLINK("mailto:email.2.address@nowhere.com#","email.2.address@nowhere.com")</f>
        <v>email.2.address@nowhere.com</v>
      </c>
      <c r="U126" s="73" t="s">
        <v>2844</v>
      </c>
      <c r="V126" s="73" t="s">
        <v>297</v>
      </c>
      <c r="W126" s="62" t="s">
        <v>156</v>
      </c>
      <c r="X126" s="62" t="s">
        <v>2845</v>
      </c>
      <c r="Y126" s="64"/>
      <c r="Z126" s="65"/>
      <c r="AA126" s="66"/>
      <c r="AB126" s="90">
        <v>195.0</v>
      </c>
      <c r="AC126" s="90">
        <v>145.0</v>
      </c>
      <c r="AD126" s="90">
        <v>85.0</v>
      </c>
      <c r="AE126" s="88"/>
      <c r="AF126" s="14"/>
      <c r="AG126" s="28"/>
      <c r="AH126" s="28"/>
      <c r="AI126" s="28"/>
      <c r="AJ126" s="28"/>
      <c r="AK126" s="28"/>
      <c r="AL126" s="28"/>
      <c r="AM126" s="28"/>
      <c r="AN126" s="28"/>
      <c r="AO126" s="28"/>
    </row>
    <row r="127" ht="15.0" customHeight="1">
      <c r="A127" s="73" t="s">
        <v>99</v>
      </c>
      <c r="B127" s="73" t="s">
        <v>81</v>
      </c>
      <c r="C127" s="39" t="s">
        <v>142</v>
      </c>
      <c r="D127" s="39" t="s">
        <v>7</v>
      </c>
      <c r="E127" s="75"/>
      <c r="F127" s="75"/>
      <c r="G127" s="75"/>
      <c r="H127" s="75"/>
      <c r="I127" s="75"/>
      <c r="J127" s="75"/>
      <c r="K127" s="75"/>
      <c r="L127" s="75"/>
      <c r="M127" s="75"/>
      <c r="N127" s="75"/>
      <c r="O127" s="75"/>
      <c r="P127" s="73" t="s">
        <v>989</v>
      </c>
      <c r="Q127" s="39" t="s">
        <v>921</v>
      </c>
      <c r="R127" s="82"/>
      <c r="S127" s="48" t="s">
        <v>338</v>
      </c>
      <c r="T127" s="75"/>
      <c r="U127" s="73" t="s">
        <v>2846</v>
      </c>
      <c r="V127" s="73" t="s">
        <v>493</v>
      </c>
      <c r="W127" s="62" t="s">
        <v>99</v>
      </c>
      <c r="X127" s="62" t="s">
        <v>494</v>
      </c>
      <c r="Y127" s="64"/>
      <c r="Z127" s="65"/>
      <c r="AA127" s="66"/>
      <c r="AB127" s="90">
        <v>190.0</v>
      </c>
      <c r="AC127" s="90">
        <v>175.0</v>
      </c>
      <c r="AD127" s="90">
        <v>100.0</v>
      </c>
      <c r="AE127" s="88"/>
      <c r="AF127" s="14"/>
      <c r="AG127" s="28"/>
      <c r="AH127" s="28"/>
      <c r="AI127" s="28"/>
      <c r="AJ127" s="28"/>
      <c r="AK127" s="28"/>
      <c r="AL127" s="28"/>
      <c r="AM127" s="28"/>
      <c r="AN127" s="28"/>
      <c r="AO127" s="28"/>
    </row>
    <row r="128" ht="15.0" customHeight="1">
      <c r="A128" s="73" t="s">
        <v>99</v>
      </c>
      <c r="B128" s="73" t="s">
        <v>81</v>
      </c>
      <c r="C128" s="39" t="s">
        <v>142</v>
      </c>
      <c r="D128" s="39" t="s">
        <v>7</v>
      </c>
      <c r="E128" s="75"/>
      <c r="F128" s="75"/>
      <c r="G128" s="75"/>
      <c r="H128" s="75"/>
      <c r="I128" s="75"/>
      <c r="J128" s="75"/>
      <c r="K128" s="75"/>
      <c r="L128" s="75"/>
      <c r="M128" s="75"/>
      <c r="N128" s="75"/>
      <c r="O128" s="75"/>
      <c r="P128" s="39" t="s">
        <v>335</v>
      </c>
      <c r="Q128" s="39" t="s">
        <v>990</v>
      </c>
      <c r="R128" s="82"/>
      <c r="S128" s="48" t="s">
        <v>338</v>
      </c>
      <c r="T128" s="55" t="str">
        <f>HYPERLINK("mailto:email.1.address@nowhere.com#","email.1.address@nowhere.com")</f>
        <v>email.1.address@nowhere.com</v>
      </c>
      <c r="U128" s="73" t="s">
        <v>2856</v>
      </c>
      <c r="V128" s="73" t="s">
        <v>2114</v>
      </c>
      <c r="W128" s="62" t="s">
        <v>99</v>
      </c>
      <c r="X128" s="62" t="s">
        <v>2858</v>
      </c>
      <c r="Y128" s="64"/>
      <c r="Z128" s="65"/>
      <c r="AA128" s="66"/>
      <c r="AB128" s="90">
        <v>160.0</v>
      </c>
      <c r="AC128" s="90"/>
      <c r="AD128" s="90">
        <v>85.0</v>
      </c>
      <c r="AE128" s="88"/>
      <c r="AF128" s="14"/>
      <c r="AG128" s="28"/>
      <c r="AH128" s="28"/>
      <c r="AI128" s="28"/>
      <c r="AJ128" s="28"/>
      <c r="AK128" s="28"/>
      <c r="AL128" s="28"/>
      <c r="AM128" s="28"/>
      <c r="AN128" s="28"/>
      <c r="AO128" s="28"/>
    </row>
    <row r="129" ht="15.0" customHeight="1">
      <c r="A129" s="73" t="s">
        <v>99</v>
      </c>
      <c r="B129" s="73" t="s">
        <v>81</v>
      </c>
      <c r="C129" s="39" t="s">
        <v>142</v>
      </c>
      <c r="D129" s="39" t="s">
        <v>7</v>
      </c>
      <c r="E129" s="75"/>
      <c r="F129" s="75"/>
      <c r="G129" s="75"/>
      <c r="H129" s="75"/>
      <c r="I129" s="75"/>
      <c r="J129" s="75"/>
      <c r="K129" s="75"/>
      <c r="L129" s="75"/>
      <c r="M129" s="75"/>
      <c r="N129" s="75"/>
      <c r="O129" s="75"/>
      <c r="P129" s="39" t="s">
        <v>786</v>
      </c>
      <c r="Q129" s="39" t="s">
        <v>1017</v>
      </c>
      <c r="R129" s="82"/>
      <c r="S129" s="48" t="s">
        <v>338</v>
      </c>
      <c r="T129" s="55" t="str">
        <f>HYPERLINK("mailto:email.2.address@nowhere.com#","email.2.address@nowhere.com")</f>
        <v>email.2.address@nowhere.com</v>
      </c>
      <c r="U129" s="73" t="s">
        <v>2877</v>
      </c>
      <c r="V129" s="73" t="s">
        <v>1055</v>
      </c>
      <c r="W129" s="62" t="s">
        <v>99</v>
      </c>
      <c r="X129" s="62" t="s">
        <v>1056</v>
      </c>
      <c r="Y129" s="64"/>
      <c r="Z129" s="65"/>
      <c r="AA129" s="66"/>
      <c r="AB129" s="90"/>
      <c r="AC129" s="90"/>
      <c r="AD129" s="90"/>
      <c r="AE129" s="88"/>
      <c r="AF129" s="14"/>
      <c r="AG129" s="28"/>
      <c r="AH129" s="28"/>
      <c r="AI129" s="28"/>
      <c r="AJ129" s="28"/>
      <c r="AK129" s="28"/>
      <c r="AL129" s="28"/>
      <c r="AM129" s="28"/>
      <c r="AN129" s="28"/>
      <c r="AO129" s="28"/>
    </row>
    <row r="130" ht="15.0" customHeight="1">
      <c r="A130" s="73" t="s">
        <v>99</v>
      </c>
      <c r="B130" s="73" t="s">
        <v>81</v>
      </c>
      <c r="C130" s="39" t="s">
        <v>142</v>
      </c>
      <c r="D130" s="40"/>
      <c r="E130" s="73" t="s">
        <v>169</v>
      </c>
      <c r="F130" s="75"/>
      <c r="G130" s="75"/>
      <c r="H130" s="75"/>
      <c r="I130" s="75"/>
      <c r="J130" s="75"/>
      <c r="K130" s="75"/>
      <c r="L130" s="75"/>
      <c r="M130" s="75"/>
      <c r="N130" s="75"/>
      <c r="O130" s="75"/>
      <c r="P130" s="39" t="s">
        <v>857</v>
      </c>
      <c r="Q130" s="39" t="s">
        <v>1040</v>
      </c>
      <c r="R130" s="82"/>
      <c r="S130" s="48" t="s">
        <v>338</v>
      </c>
      <c r="T130" s="75"/>
      <c r="U130" s="73" t="s">
        <v>2880</v>
      </c>
      <c r="V130" s="73" t="s">
        <v>2153</v>
      </c>
      <c r="W130" s="62" t="s">
        <v>99</v>
      </c>
      <c r="X130" s="62" t="s">
        <v>2522</v>
      </c>
      <c r="Y130" s="64"/>
      <c r="Z130" s="65"/>
      <c r="AA130" s="66"/>
      <c r="AB130" s="90"/>
      <c r="AC130" s="90"/>
      <c r="AD130" s="90"/>
      <c r="AE130" s="88"/>
      <c r="AF130" s="14"/>
      <c r="AG130" s="28"/>
      <c r="AH130" s="28"/>
      <c r="AI130" s="28"/>
      <c r="AJ130" s="28"/>
      <c r="AK130" s="28"/>
      <c r="AL130" s="28"/>
      <c r="AM130" s="28"/>
      <c r="AN130" s="28"/>
      <c r="AO130" s="28"/>
    </row>
    <row r="131" ht="15.0" customHeight="1">
      <c r="A131" s="73" t="s">
        <v>99</v>
      </c>
      <c r="B131" s="73" t="s">
        <v>81</v>
      </c>
      <c r="C131" s="39" t="s">
        <v>142</v>
      </c>
      <c r="D131" s="39" t="s">
        <v>7</v>
      </c>
      <c r="E131" s="75"/>
      <c r="F131" s="75"/>
      <c r="G131" s="75"/>
      <c r="H131" s="75"/>
      <c r="I131" s="75"/>
      <c r="J131" s="75"/>
      <c r="K131" s="75"/>
      <c r="L131" s="75"/>
      <c r="M131" s="75"/>
      <c r="N131" s="75"/>
      <c r="O131" s="75"/>
      <c r="P131" s="39" t="s">
        <v>900</v>
      </c>
      <c r="Q131" s="39" t="s">
        <v>1060</v>
      </c>
      <c r="R131" s="82"/>
      <c r="S131" s="48" t="s">
        <v>338</v>
      </c>
      <c r="T131" s="55" t="str">
        <f>HYPERLINK("mailto:email.1.address@nowhere.com#","email.1.address@nowhere.com")</f>
        <v>email.1.address@nowhere.com</v>
      </c>
      <c r="U131" s="73" t="s">
        <v>2892</v>
      </c>
      <c r="V131" s="73" t="s">
        <v>1414</v>
      </c>
      <c r="W131" s="62" t="s">
        <v>99</v>
      </c>
      <c r="X131" s="62" t="s">
        <v>2893</v>
      </c>
      <c r="Y131" s="64"/>
      <c r="Z131" s="65"/>
      <c r="AA131" s="66"/>
      <c r="AB131" s="90"/>
      <c r="AC131" s="90"/>
      <c r="AD131" s="90"/>
      <c r="AE131" s="88"/>
      <c r="AF131" s="14"/>
      <c r="AG131" s="28"/>
      <c r="AH131" s="28"/>
      <c r="AI131" s="28"/>
      <c r="AJ131" s="28"/>
      <c r="AK131" s="28"/>
      <c r="AL131" s="28"/>
      <c r="AM131" s="28"/>
      <c r="AN131" s="28"/>
      <c r="AO131" s="28"/>
    </row>
    <row r="132" ht="15.0" customHeight="1">
      <c r="A132" s="73" t="s">
        <v>99</v>
      </c>
      <c r="B132" s="73" t="s">
        <v>81</v>
      </c>
      <c r="C132" s="39" t="s">
        <v>142</v>
      </c>
      <c r="D132" s="39" t="s">
        <v>7</v>
      </c>
      <c r="E132" s="75"/>
      <c r="F132" s="75"/>
      <c r="G132" s="75"/>
      <c r="H132" s="75"/>
      <c r="I132" s="75"/>
      <c r="J132" s="75"/>
      <c r="K132" s="75"/>
      <c r="L132" s="75"/>
      <c r="M132" s="75"/>
      <c r="N132" s="75"/>
      <c r="O132" s="75"/>
      <c r="P132" s="73" t="s">
        <v>920</v>
      </c>
      <c r="Q132" s="39" t="s">
        <v>1071</v>
      </c>
      <c r="R132" s="82"/>
      <c r="S132" s="48" t="s">
        <v>338</v>
      </c>
      <c r="T132" s="55" t="str">
        <f>HYPERLINK("mailto:email.2.address@nowhere.com#","email.2.address@nowhere.com")</f>
        <v>email.2.address@nowhere.com</v>
      </c>
      <c r="U132" s="73" t="s">
        <v>2909</v>
      </c>
      <c r="V132" s="73" t="s">
        <v>2911</v>
      </c>
      <c r="W132" s="62" t="s">
        <v>99</v>
      </c>
      <c r="X132" s="62" t="s">
        <v>2913</v>
      </c>
      <c r="Y132" s="64"/>
      <c r="Z132" s="65"/>
      <c r="AA132" s="66"/>
      <c r="AB132" s="90">
        <v>150.0</v>
      </c>
      <c r="AC132" s="90"/>
      <c r="AD132" s="90"/>
      <c r="AE132" s="88"/>
      <c r="AF132" s="14"/>
      <c r="AG132" s="28"/>
      <c r="AH132" s="28"/>
      <c r="AI132" s="28"/>
      <c r="AJ132" s="28"/>
      <c r="AK132" s="28"/>
      <c r="AL132" s="28"/>
      <c r="AM132" s="28"/>
      <c r="AN132" s="28"/>
      <c r="AO132" s="28"/>
    </row>
    <row r="133" ht="15.0" customHeight="1">
      <c r="A133" s="73" t="s">
        <v>99</v>
      </c>
      <c r="B133" s="73" t="s">
        <v>81</v>
      </c>
      <c r="C133" s="39" t="s">
        <v>142</v>
      </c>
      <c r="D133" s="40"/>
      <c r="E133" s="88"/>
      <c r="F133" s="75"/>
      <c r="G133" s="75"/>
      <c r="H133" s="73" t="s">
        <v>12</v>
      </c>
      <c r="I133" s="75"/>
      <c r="J133" s="75"/>
      <c r="K133" s="75"/>
      <c r="L133" s="75"/>
      <c r="M133" s="75"/>
      <c r="N133" s="75"/>
      <c r="O133" s="75"/>
      <c r="P133" s="73" t="s">
        <v>989</v>
      </c>
      <c r="Q133" s="39" t="s">
        <v>1087</v>
      </c>
      <c r="R133" s="82"/>
      <c r="S133" s="48" t="s">
        <v>338</v>
      </c>
      <c r="T133" s="75"/>
      <c r="U133" s="73" t="s">
        <v>1584</v>
      </c>
      <c r="V133" s="73" t="s">
        <v>1585</v>
      </c>
      <c r="W133" s="62" t="s">
        <v>252</v>
      </c>
      <c r="X133" s="62" t="s">
        <v>1586</v>
      </c>
      <c r="Y133" s="64"/>
      <c r="Z133" s="65">
        <v>15133.0</v>
      </c>
      <c r="AA133" s="66">
        <v>42002.0</v>
      </c>
      <c r="AB133" s="90">
        <v>390.0</v>
      </c>
      <c r="AC133" s="90">
        <v>325.0</v>
      </c>
      <c r="AD133" s="90">
        <v>135.0</v>
      </c>
      <c r="AE133" s="88"/>
      <c r="AF133" s="14"/>
      <c r="AG133" s="28"/>
      <c r="AH133" s="28"/>
      <c r="AI133" s="28"/>
      <c r="AJ133" s="28"/>
      <c r="AK133" s="28"/>
      <c r="AL133" s="28"/>
      <c r="AM133" s="28"/>
      <c r="AN133" s="28"/>
      <c r="AO133" s="28"/>
    </row>
    <row r="134" ht="15.0" customHeight="1">
      <c r="A134" s="73" t="s">
        <v>99</v>
      </c>
      <c r="B134" s="73" t="s">
        <v>81</v>
      </c>
      <c r="C134" s="39" t="s">
        <v>142</v>
      </c>
      <c r="D134" s="39" t="s">
        <v>7</v>
      </c>
      <c r="E134" s="75"/>
      <c r="F134" s="75"/>
      <c r="G134" s="75"/>
      <c r="H134" s="75"/>
      <c r="I134" s="75"/>
      <c r="J134" s="75"/>
      <c r="K134" s="75"/>
      <c r="L134" s="75"/>
      <c r="M134" s="75"/>
      <c r="N134" s="75"/>
      <c r="O134" s="75"/>
      <c r="P134" s="39" t="s">
        <v>335</v>
      </c>
      <c r="Q134" s="39" t="s">
        <v>336</v>
      </c>
      <c r="R134" s="82"/>
      <c r="S134" s="48" t="s">
        <v>338</v>
      </c>
      <c r="T134" s="55" t="str">
        <f>HYPERLINK("mailto:email.1.address@nowhere.com#","email.1.address@nowhere.com")</f>
        <v>email.1.address@nowhere.com</v>
      </c>
      <c r="U134" s="73" t="s">
        <v>2938</v>
      </c>
      <c r="V134" s="73" t="s">
        <v>840</v>
      </c>
      <c r="W134" s="62" t="s">
        <v>99</v>
      </c>
      <c r="X134" s="62" t="s">
        <v>841</v>
      </c>
      <c r="Y134" s="64"/>
      <c r="Z134" s="65"/>
      <c r="AA134" s="66"/>
      <c r="AB134" s="90"/>
      <c r="AC134" s="90"/>
      <c r="AD134" s="90"/>
      <c r="AE134" s="88"/>
      <c r="AF134" s="14"/>
      <c r="AG134" s="28"/>
      <c r="AH134" s="28"/>
      <c r="AI134" s="28"/>
      <c r="AJ134" s="28"/>
      <c r="AK134" s="28"/>
      <c r="AL134" s="28"/>
      <c r="AM134" s="28"/>
      <c r="AN134" s="28"/>
      <c r="AO134" s="28"/>
    </row>
    <row r="135" ht="15.0" customHeight="1">
      <c r="A135" s="73" t="s">
        <v>99</v>
      </c>
      <c r="B135" s="73" t="s">
        <v>81</v>
      </c>
      <c r="C135" s="39" t="s">
        <v>142</v>
      </c>
      <c r="D135" s="39" t="s">
        <v>7</v>
      </c>
      <c r="E135" s="75"/>
      <c r="F135" s="75"/>
      <c r="G135" s="75"/>
      <c r="H135" s="75"/>
      <c r="I135" s="75"/>
      <c r="J135" s="75"/>
      <c r="K135" s="75"/>
      <c r="L135" s="75"/>
      <c r="M135" s="75"/>
      <c r="N135" s="75"/>
      <c r="O135" s="75"/>
      <c r="P135" s="39" t="s">
        <v>786</v>
      </c>
      <c r="Q135" s="39" t="s">
        <v>788</v>
      </c>
      <c r="R135" s="82"/>
      <c r="S135" s="48" t="s">
        <v>338</v>
      </c>
      <c r="T135" s="55" t="str">
        <f>HYPERLINK("mailto:email.2.address@nowhere.com#","email.2.address@nowhere.com")</f>
        <v>email.2.address@nowhere.com</v>
      </c>
      <c r="U135" s="73" t="s">
        <v>2957</v>
      </c>
      <c r="V135" s="73" t="s">
        <v>840</v>
      </c>
      <c r="W135" s="62" t="s">
        <v>99</v>
      </c>
      <c r="X135" s="62" t="s">
        <v>841</v>
      </c>
      <c r="Y135" s="64"/>
      <c r="Z135" s="65"/>
      <c r="AA135" s="66"/>
      <c r="AB135" s="90">
        <v>160.0</v>
      </c>
      <c r="AC135" s="90">
        <v>130.0</v>
      </c>
      <c r="AD135" s="90">
        <v>70.0</v>
      </c>
      <c r="AE135" s="88"/>
      <c r="AF135" s="14"/>
      <c r="AG135" s="28"/>
      <c r="AH135" s="28"/>
      <c r="AI135" s="28"/>
      <c r="AJ135" s="28"/>
      <c r="AK135" s="28"/>
      <c r="AL135" s="28"/>
      <c r="AM135" s="28"/>
      <c r="AN135" s="28"/>
      <c r="AO135" s="28"/>
    </row>
    <row r="136" ht="15.0" customHeight="1">
      <c r="A136" s="73" t="s">
        <v>99</v>
      </c>
      <c r="B136" s="73" t="s">
        <v>81</v>
      </c>
      <c r="C136" s="39" t="s">
        <v>142</v>
      </c>
      <c r="D136" s="39" t="s">
        <v>7</v>
      </c>
      <c r="E136" s="75"/>
      <c r="F136" s="75"/>
      <c r="G136" s="75"/>
      <c r="H136" s="75"/>
      <c r="I136" s="75"/>
      <c r="J136" s="75"/>
      <c r="K136" s="75"/>
      <c r="L136" s="75"/>
      <c r="M136" s="75"/>
      <c r="N136" s="75"/>
      <c r="O136" s="75"/>
      <c r="P136" s="39" t="s">
        <v>857</v>
      </c>
      <c r="Q136" s="39" t="s">
        <v>859</v>
      </c>
      <c r="R136" s="82"/>
      <c r="S136" s="48" t="s">
        <v>338</v>
      </c>
      <c r="T136" s="75"/>
      <c r="U136" s="73" t="s">
        <v>2970</v>
      </c>
      <c r="V136" s="73" t="s">
        <v>2153</v>
      </c>
      <c r="W136" s="73" t="s">
        <v>99</v>
      </c>
      <c r="X136" s="64">
        <v>33301.0</v>
      </c>
      <c r="Y136" s="64"/>
      <c r="Z136" s="65">
        <v>69.0</v>
      </c>
      <c r="AA136" s="66">
        <v>42095.0</v>
      </c>
      <c r="AB136" s="90">
        <v>230.0</v>
      </c>
      <c r="AC136" s="90">
        <v>200.0</v>
      </c>
      <c r="AD136" s="90">
        <v>100.0</v>
      </c>
      <c r="AE136" s="48" t="s">
        <v>1211</v>
      </c>
      <c r="AF136" s="14"/>
      <c r="AG136" s="28"/>
      <c r="AH136" s="28"/>
      <c r="AI136" s="28"/>
      <c r="AJ136" s="28"/>
      <c r="AK136" s="28"/>
      <c r="AL136" s="28"/>
      <c r="AM136" s="28"/>
      <c r="AN136" s="28"/>
      <c r="AO136" s="28"/>
    </row>
    <row r="137" ht="15.0" customHeight="1">
      <c r="A137" s="73" t="s">
        <v>99</v>
      </c>
      <c r="B137" s="73" t="s">
        <v>81</v>
      </c>
      <c r="C137" s="39" t="s">
        <v>142</v>
      </c>
      <c r="D137" s="40"/>
      <c r="E137" s="88"/>
      <c r="F137" s="75"/>
      <c r="G137" s="75"/>
      <c r="H137" s="73" t="s">
        <v>12</v>
      </c>
      <c r="I137" s="75"/>
      <c r="J137" s="75"/>
      <c r="K137" s="75"/>
      <c r="L137" s="75"/>
      <c r="M137" s="75"/>
      <c r="N137" s="75"/>
      <c r="O137" s="75"/>
      <c r="P137" s="39" t="s">
        <v>900</v>
      </c>
      <c r="Q137" s="39" t="s">
        <v>901</v>
      </c>
      <c r="R137" s="82"/>
      <c r="S137" s="48" t="s">
        <v>338</v>
      </c>
      <c r="T137" s="55" t="str">
        <f>HYPERLINK("mailto:email.1.address@nowhere.com#","email.1.address@nowhere.com")</f>
        <v>email.1.address@nowhere.com</v>
      </c>
      <c r="U137" s="73" t="s">
        <v>2989</v>
      </c>
      <c r="V137" s="73" t="s">
        <v>2990</v>
      </c>
      <c r="W137" s="62" t="s">
        <v>803</v>
      </c>
      <c r="X137" s="62" t="s">
        <v>2991</v>
      </c>
      <c r="Y137" s="64"/>
      <c r="Z137" s="65"/>
      <c r="AA137" s="66">
        <v>42002.0</v>
      </c>
      <c r="AB137" s="90">
        <v>375.0</v>
      </c>
      <c r="AC137" s="90">
        <v>285.0</v>
      </c>
      <c r="AD137" s="90">
        <v>130.0</v>
      </c>
      <c r="AE137" s="88"/>
      <c r="AF137" s="14"/>
      <c r="AG137" s="28"/>
      <c r="AH137" s="28"/>
      <c r="AI137" s="28"/>
      <c r="AJ137" s="28"/>
      <c r="AK137" s="28"/>
      <c r="AL137" s="28"/>
      <c r="AM137" s="28"/>
      <c r="AN137" s="28"/>
      <c r="AO137" s="28"/>
    </row>
    <row r="138" ht="15.0" customHeight="1">
      <c r="A138" s="73" t="s">
        <v>99</v>
      </c>
      <c r="B138" s="73" t="s">
        <v>81</v>
      </c>
      <c r="C138" s="39" t="s">
        <v>142</v>
      </c>
      <c r="D138" s="39" t="s">
        <v>7</v>
      </c>
      <c r="E138" s="75"/>
      <c r="F138" s="75"/>
      <c r="G138" s="75"/>
      <c r="H138" s="75"/>
      <c r="I138" s="75"/>
      <c r="J138" s="75"/>
      <c r="K138" s="75"/>
      <c r="L138" s="75"/>
      <c r="M138" s="75"/>
      <c r="N138" s="75"/>
      <c r="O138" s="75"/>
      <c r="P138" s="73" t="s">
        <v>920</v>
      </c>
      <c r="Q138" s="39" t="s">
        <v>921</v>
      </c>
      <c r="R138" s="82"/>
      <c r="S138" s="48" t="s">
        <v>338</v>
      </c>
      <c r="T138" s="55" t="str">
        <f>HYPERLINK("mailto:email.2.address@nowhere.com#","email.2.address@nowhere.com")</f>
        <v>email.2.address@nowhere.com</v>
      </c>
      <c r="U138" s="73" t="s">
        <v>3001</v>
      </c>
      <c r="V138" s="73" t="s">
        <v>770</v>
      </c>
      <c r="W138" s="62" t="s">
        <v>99</v>
      </c>
      <c r="X138" s="62" t="s">
        <v>771</v>
      </c>
      <c r="Y138" s="64"/>
      <c r="Z138" s="65"/>
      <c r="AA138" s="66"/>
      <c r="AB138" s="90">
        <v>170.0</v>
      </c>
      <c r="AC138" s="90"/>
      <c r="AD138" s="90">
        <v>100.0</v>
      </c>
      <c r="AE138" s="88"/>
      <c r="AF138" s="14"/>
      <c r="AG138" s="28"/>
      <c r="AH138" s="28"/>
      <c r="AI138" s="28"/>
      <c r="AJ138" s="28"/>
      <c r="AK138" s="28"/>
      <c r="AL138" s="28"/>
      <c r="AM138" s="28"/>
      <c r="AN138" s="28"/>
      <c r="AO138" s="28"/>
    </row>
    <row r="139" ht="15.0" customHeight="1">
      <c r="A139" s="73" t="s">
        <v>99</v>
      </c>
      <c r="B139" s="73" t="s">
        <v>81</v>
      </c>
      <c r="C139" s="39" t="s">
        <v>142</v>
      </c>
      <c r="D139" s="39" t="s">
        <v>7</v>
      </c>
      <c r="E139" s="75"/>
      <c r="F139" s="75"/>
      <c r="G139" s="75"/>
      <c r="H139" s="75"/>
      <c r="I139" s="75"/>
      <c r="J139" s="75"/>
      <c r="K139" s="75"/>
      <c r="L139" s="75"/>
      <c r="M139" s="75"/>
      <c r="N139" s="75"/>
      <c r="O139" s="75"/>
      <c r="P139" s="73" t="s">
        <v>989</v>
      </c>
      <c r="Q139" s="39" t="s">
        <v>990</v>
      </c>
      <c r="R139" s="82"/>
      <c r="S139" s="48" t="s">
        <v>338</v>
      </c>
      <c r="T139" s="75"/>
      <c r="U139" s="73" t="s">
        <v>3007</v>
      </c>
      <c r="V139" s="73" t="s">
        <v>840</v>
      </c>
      <c r="W139" s="62" t="s">
        <v>99</v>
      </c>
      <c r="X139" s="62" t="s">
        <v>3009</v>
      </c>
      <c r="Y139" s="64"/>
      <c r="Z139" s="65"/>
      <c r="AA139" s="66"/>
      <c r="AB139" s="90">
        <v>185.0</v>
      </c>
      <c r="AC139" s="90">
        <v>160.0</v>
      </c>
      <c r="AD139" s="90">
        <v>95.0</v>
      </c>
      <c r="AE139" s="88"/>
      <c r="AF139" s="14"/>
      <c r="AG139" s="28"/>
      <c r="AH139" s="28"/>
      <c r="AI139" s="28"/>
      <c r="AJ139" s="28"/>
      <c r="AK139" s="28"/>
      <c r="AL139" s="28"/>
      <c r="AM139" s="28"/>
      <c r="AN139" s="28"/>
      <c r="AO139" s="28"/>
    </row>
    <row r="140" ht="15.0" customHeight="1">
      <c r="A140" s="73" t="s">
        <v>99</v>
      </c>
      <c r="B140" s="73" t="s">
        <v>81</v>
      </c>
      <c r="C140" s="39" t="s">
        <v>142</v>
      </c>
      <c r="D140" s="39" t="s">
        <v>7</v>
      </c>
      <c r="E140" s="75"/>
      <c r="F140" s="75"/>
      <c r="G140" s="75"/>
      <c r="H140" s="75"/>
      <c r="I140" s="75"/>
      <c r="J140" s="75"/>
      <c r="K140" s="75"/>
      <c r="L140" s="75"/>
      <c r="M140" s="75"/>
      <c r="N140" s="75"/>
      <c r="O140" s="75"/>
      <c r="P140" s="39" t="s">
        <v>335</v>
      </c>
      <c r="Q140" s="39" t="s">
        <v>1017</v>
      </c>
      <c r="R140" s="82"/>
      <c r="S140" s="48" t="s">
        <v>338</v>
      </c>
      <c r="T140" s="55" t="str">
        <f>HYPERLINK("mailto:email.1.address@nowhere.com#","email.1.address@nowhere.com")</f>
        <v>email.1.address@nowhere.com</v>
      </c>
      <c r="U140" s="73" t="s">
        <v>3020</v>
      </c>
      <c r="V140" s="73" t="s">
        <v>3021</v>
      </c>
      <c r="W140" s="62" t="s">
        <v>99</v>
      </c>
      <c r="X140" s="62" t="s">
        <v>841</v>
      </c>
      <c r="Y140" s="64"/>
      <c r="Z140" s="65"/>
      <c r="AA140" s="66">
        <v>42095.0</v>
      </c>
      <c r="AB140" s="90">
        <v>325.0</v>
      </c>
      <c r="AC140" s="90">
        <v>235.0</v>
      </c>
      <c r="AD140" s="90">
        <v>150.0</v>
      </c>
      <c r="AE140" s="48" t="s">
        <v>1211</v>
      </c>
      <c r="AF140" s="14"/>
      <c r="AG140" s="28"/>
      <c r="AH140" s="28"/>
      <c r="AI140" s="28"/>
      <c r="AJ140" s="28"/>
      <c r="AK140" s="28"/>
      <c r="AL140" s="28"/>
      <c r="AM140" s="28"/>
      <c r="AN140" s="28"/>
      <c r="AO140" s="28"/>
    </row>
    <row r="141" ht="15.0" customHeight="1">
      <c r="A141" s="73" t="s">
        <v>99</v>
      </c>
      <c r="B141" s="73" t="s">
        <v>81</v>
      </c>
      <c r="C141" s="39" t="s">
        <v>142</v>
      </c>
      <c r="D141" s="39" t="s">
        <v>7</v>
      </c>
      <c r="E141" s="75"/>
      <c r="F141" s="75"/>
      <c r="G141" s="75"/>
      <c r="H141" s="75"/>
      <c r="I141" s="75"/>
      <c r="J141" s="75"/>
      <c r="K141" s="75"/>
      <c r="L141" s="75"/>
      <c r="M141" s="75"/>
      <c r="N141" s="75"/>
      <c r="O141" s="75"/>
      <c r="P141" s="39" t="s">
        <v>786</v>
      </c>
      <c r="Q141" s="39" t="s">
        <v>1040</v>
      </c>
      <c r="R141" s="82"/>
      <c r="S141" s="48" t="s">
        <v>338</v>
      </c>
      <c r="T141" s="55" t="str">
        <f>HYPERLINK("mailto:email.2.address@nowhere.com#","email.2.address@nowhere.com")</f>
        <v>email.2.address@nowhere.com</v>
      </c>
      <c r="U141" s="73" t="s">
        <v>3033</v>
      </c>
      <c r="V141" s="73" t="s">
        <v>1414</v>
      </c>
      <c r="W141" s="62" t="s">
        <v>99</v>
      </c>
      <c r="X141" s="62" t="s">
        <v>2893</v>
      </c>
      <c r="Y141" s="64"/>
      <c r="Z141" s="65"/>
      <c r="AA141" s="66"/>
      <c r="AB141" s="90"/>
      <c r="AC141" s="90"/>
      <c r="AD141" s="90"/>
      <c r="AE141" s="88"/>
      <c r="AF141" s="14"/>
      <c r="AG141" s="28"/>
      <c r="AH141" s="28"/>
      <c r="AI141" s="28"/>
      <c r="AJ141" s="28"/>
      <c r="AK141" s="28"/>
      <c r="AL141" s="28"/>
      <c r="AM141" s="28"/>
      <c r="AN141" s="28"/>
      <c r="AO141" s="28"/>
    </row>
    <row r="142" ht="15.0" customHeight="1">
      <c r="A142" s="73" t="s">
        <v>99</v>
      </c>
      <c r="B142" s="73" t="s">
        <v>81</v>
      </c>
      <c r="C142" s="39" t="s">
        <v>142</v>
      </c>
      <c r="D142" s="39" t="s">
        <v>7</v>
      </c>
      <c r="E142" s="75"/>
      <c r="F142" s="75"/>
      <c r="G142" s="75"/>
      <c r="H142" s="75"/>
      <c r="I142" s="75"/>
      <c r="J142" s="75"/>
      <c r="K142" s="75"/>
      <c r="L142" s="75"/>
      <c r="M142" s="75"/>
      <c r="N142" s="75"/>
      <c r="O142" s="75"/>
      <c r="P142" s="39" t="s">
        <v>857</v>
      </c>
      <c r="Q142" s="39" t="s">
        <v>1060</v>
      </c>
      <c r="R142" s="82"/>
      <c r="S142" s="48" t="s">
        <v>338</v>
      </c>
      <c r="T142" s="75"/>
      <c r="U142" s="73" t="s">
        <v>3048</v>
      </c>
      <c r="V142" s="73" t="s">
        <v>963</v>
      </c>
      <c r="W142" s="62" t="s">
        <v>99</v>
      </c>
      <c r="X142" s="62" t="s">
        <v>1927</v>
      </c>
      <c r="Y142" s="64"/>
      <c r="Z142" s="65"/>
      <c r="AA142" s="66"/>
      <c r="AB142" s="90"/>
      <c r="AC142" s="90"/>
      <c r="AD142" s="90"/>
      <c r="AE142" s="88"/>
      <c r="AF142" s="14"/>
      <c r="AG142" s="28"/>
      <c r="AH142" s="28"/>
      <c r="AI142" s="28"/>
      <c r="AJ142" s="28"/>
      <c r="AK142" s="28"/>
      <c r="AL142" s="28"/>
      <c r="AM142" s="28"/>
      <c r="AN142" s="28"/>
      <c r="AO142" s="28"/>
    </row>
    <row r="143" ht="15.0" customHeight="1">
      <c r="A143" s="73" t="s">
        <v>99</v>
      </c>
      <c r="B143" s="73" t="s">
        <v>81</v>
      </c>
      <c r="C143" s="39" t="s">
        <v>142</v>
      </c>
      <c r="D143" s="39" t="s">
        <v>7</v>
      </c>
      <c r="E143" s="75"/>
      <c r="F143" s="75"/>
      <c r="G143" s="75"/>
      <c r="H143" s="75"/>
      <c r="I143" s="75"/>
      <c r="J143" s="75"/>
      <c r="K143" s="75"/>
      <c r="L143" s="75"/>
      <c r="M143" s="75"/>
      <c r="N143" s="75"/>
      <c r="O143" s="75"/>
      <c r="P143" s="39" t="s">
        <v>900</v>
      </c>
      <c r="Q143" s="39" t="s">
        <v>1071</v>
      </c>
      <c r="R143" s="82"/>
      <c r="S143" s="48" t="s">
        <v>338</v>
      </c>
      <c r="T143" s="55" t="str">
        <f>HYPERLINK("mailto:email.1.address@nowhere.com#","email.1.address@nowhere.com")</f>
        <v>email.1.address@nowhere.com</v>
      </c>
      <c r="U143" s="73" t="s">
        <v>3055</v>
      </c>
      <c r="V143" s="73" t="s">
        <v>106</v>
      </c>
      <c r="W143" s="62" t="s">
        <v>99</v>
      </c>
      <c r="X143" s="62" t="s">
        <v>107</v>
      </c>
      <c r="Y143" s="64"/>
      <c r="Z143" s="65"/>
      <c r="AA143" s="66"/>
      <c r="AB143" s="90">
        <v>170.0</v>
      </c>
      <c r="AC143" s="90">
        <v>150.0</v>
      </c>
      <c r="AD143" s="90">
        <v>95.0</v>
      </c>
      <c r="AE143" s="88"/>
      <c r="AF143" s="14"/>
      <c r="AG143" s="28"/>
      <c r="AH143" s="28"/>
      <c r="AI143" s="28"/>
      <c r="AJ143" s="28"/>
      <c r="AK143" s="28"/>
      <c r="AL143" s="28"/>
      <c r="AM143" s="28"/>
      <c r="AN143" s="28"/>
      <c r="AO143" s="28"/>
    </row>
    <row r="144" ht="15.0" customHeight="1">
      <c r="A144" s="73" t="s">
        <v>99</v>
      </c>
      <c r="B144" s="73" t="s">
        <v>81</v>
      </c>
      <c r="C144" s="39" t="s">
        <v>142</v>
      </c>
      <c r="D144" s="39" t="s">
        <v>7</v>
      </c>
      <c r="E144" s="75"/>
      <c r="F144" s="75"/>
      <c r="G144" s="75"/>
      <c r="H144" s="75"/>
      <c r="I144" s="75"/>
      <c r="J144" s="75"/>
      <c r="K144" s="75"/>
      <c r="L144" s="75"/>
      <c r="M144" s="75"/>
      <c r="N144" s="75"/>
      <c r="O144" s="75"/>
      <c r="P144" s="73" t="s">
        <v>920</v>
      </c>
      <c r="Q144" s="39" t="s">
        <v>1087</v>
      </c>
      <c r="R144" s="82"/>
      <c r="S144" s="48" t="s">
        <v>338</v>
      </c>
      <c r="T144" s="55" t="str">
        <f>HYPERLINK("mailto:email.2.address@nowhere.com#","email.2.address@nowhere.com")</f>
        <v>email.2.address@nowhere.com</v>
      </c>
      <c r="U144" s="73" t="s">
        <v>3072</v>
      </c>
      <c r="V144" s="73" t="s">
        <v>3073</v>
      </c>
      <c r="W144" s="62" t="s">
        <v>99</v>
      </c>
      <c r="X144" s="62" t="s">
        <v>3074</v>
      </c>
      <c r="Y144" s="64"/>
      <c r="Z144" s="65">
        <v>17465.0</v>
      </c>
      <c r="AA144" s="66"/>
      <c r="AB144" s="90"/>
      <c r="AC144" s="90"/>
      <c r="AD144" s="90"/>
      <c r="AE144" s="88"/>
      <c r="AF144" s="14"/>
      <c r="AG144" s="28"/>
      <c r="AH144" s="28"/>
      <c r="AI144" s="28"/>
      <c r="AJ144" s="28"/>
      <c r="AK144" s="28"/>
      <c r="AL144" s="28"/>
      <c r="AM144" s="28"/>
      <c r="AN144" s="28"/>
      <c r="AO144" s="28"/>
    </row>
    <row r="145" ht="15.0" customHeight="1">
      <c r="A145" s="73" t="s">
        <v>99</v>
      </c>
      <c r="B145" s="73" t="s">
        <v>81</v>
      </c>
      <c r="C145" s="39" t="s">
        <v>142</v>
      </c>
      <c r="D145" s="39" t="s">
        <v>7</v>
      </c>
      <c r="E145" s="75"/>
      <c r="F145" s="75"/>
      <c r="G145" s="75"/>
      <c r="H145" s="75"/>
      <c r="I145" s="75"/>
      <c r="J145" s="75"/>
      <c r="K145" s="75"/>
      <c r="L145" s="75"/>
      <c r="M145" s="75"/>
      <c r="N145" s="75"/>
      <c r="O145" s="75"/>
      <c r="P145" s="73" t="s">
        <v>989</v>
      </c>
      <c r="Q145" s="39" t="s">
        <v>336</v>
      </c>
      <c r="R145" s="82"/>
      <c r="S145" s="48" t="s">
        <v>338</v>
      </c>
      <c r="T145" s="75"/>
      <c r="U145" s="73" t="s">
        <v>3084</v>
      </c>
      <c r="V145" s="73" t="s">
        <v>3073</v>
      </c>
      <c r="W145" s="62" t="s">
        <v>99</v>
      </c>
      <c r="X145" s="62" t="s">
        <v>3074</v>
      </c>
      <c r="Y145" s="64"/>
      <c r="Z145" s="65">
        <v>17465.0</v>
      </c>
      <c r="AA145" s="66"/>
      <c r="AB145" s="90">
        <v>150.0</v>
      </c>
      <c r="AC145" s="90"/>
      <c r="AD145" s="90"/>
      <c r="AE145" s="88"/>
      <c r="AF145" s="14"/>
      <c r="AG145" s="28"/>
      <c r="AH145" s="28"/>
      <c r="AI145" s="28"/>
      <c r="AJ145" s="28"/>
      <c r="AK145" s="28"/>
      <c r="AL145" s="28"/>
      <c r="AM145" s="28"/>
      <c r="AN145" s="28"/>
      <c r="AO145" s="28"/>
    </row>
    <row r="146" ht="15.0" customHeight="1">
      <c r="A146" s="39" t="s">
        <v>156</v>
      </c>
      <c r="B146" s="39" t="s">
        <v>140</v>
      </c>
      <c r="C146" s="39" t="s">
        <v>142</v>
      </c>
      <c r="D146" s="40"/>
      <c r="E146" s="41"/>
      <c r="F146" s="46"/>
      <c r="G146" s="46"/>
      <c r="H146" s="46"/>
      <c r="I146" s="46"/>
      <c r="J146" s="46"/>
      <c r="K146" s="47" t="s">
        <v>15</v>
      </c>
      <c r="L146" s="46"/>
      <c r="M146" s="46"/>
      <c r="N146" s="46"/>
      <c r="O146" s="46"/>
      <c r="P146" s="39" t="s">
        <v>335</v>
      </c>
      <c r="Q146" s="39" t="s">
        <v>788</v>
      </c>
      <c r="R146" s="40"/>
      <c r="S146" s="48" t="s">
        <v>338</v>
      </c>
      <c r="T146" s="55" t="str">
        <f>HYPERLINK("mailto:email.1.address@nowhere.com#","email.1.address@nowhere.com")</f>
        <v>email.1.address@nowhere.com</v>
      </c>
      <c r="U146" s="73" t="s">
        <v>3107</v>
      </c>
      <c r="V146" s="73" t="s">
        <v>163</v>
      </c>
      <c r="W146" s="62" t="s">
        <v>156</v>
      </c>
      <c r="X146" s="62" t="s">
        <v>3110</v>
      </c>
      <c r="Y146" s="64"/>
      <c r="Z146" s="65"/>
      <c r="AA146" s="66"/>
      <c r="AB146" s="69">
        <v>288.0</v>
      </c>
      <c r="AC146" s="69">
        <v>205.0</v>
      </c>
      <c r="AD146" s="69">
        <v>114.0</v>
      </c>
      <c r="AE146" s="70" t="s">
        <v>773</v>
      </c>
      <c r="AF146" s="14"/>
      <c r="AG146" s="28"/>
      <c r="AH146" s="28"/>
      <c r="AI146" s="28"/>
      <c r="AJ146" s="28"/>
      <c r="AK146" s="28"/>
      <c r="AL146" s="28"/>
      <c r="AM146" s="28"/>
      <c r="AN146" s="28"/>
      <c r="AO146" s="28"/>
    </row>
    <row r="147" ht="15.0" customHeight="1">
      <c r="A147" s="39" t="s">
        <v>156</v>
      </c>
      <c r="B147" s="39" t="s">
        <v>140</v>
      </c>
      <c r="C147" s="39" t="s">
        <v>142</v>
      </c>
      <c r="D147" s="40"/>
      <c r="E147" s="41"/>
      <c r="F147" s="46"/>
      <c r="G147" s="46"/>
      <c r="H147" s="46"/>
      <c r="I147" s="46"/>
      <c r="J147" s="46"/>
      <c r="K147" s="47" t="s">
        <v>15</v>
      </c>
      <c r="L147" s="46"/>
      <c r="M147" s="46"/>
      <c r="N147" s="46"/>
      <c r="O147" s="46"/>
      <c r="P147" s="39" t="s">
        <v>786</v>
      </c>
      <c r="Q147" s="39" t="s">
        <v>859</v>
      </c>
      <c r="R147" s="40"/>
      <c r="S147" s="48" t="s">
        <v>338</v>
      </c>
      <c r="T147" s="55" t="str">
        <f>HYPERLINK("mailto:email.2.address@nowhere.com#","email.2.address@nowhere.com")</f>
        <v>email.2.address@nowhere.com</v>
      </c>
      <c r="U147" s="73" t="s">
        <v>3107</v>
      </c>
      <c r="V147" s="73" t="s">
        <v>163</v>
      </c>
      <c r="W147" s="62" t="s">
        <v>156</v>
      </c>
      <c r="X147" s="62" t="s">
        <v>3110</v>
      </c>
      <c r="Y147" s="64"/>
      <c r="Z147" s="65"/>
      <c r="AA147" s="66"/>
      <c r="AB147" s="69">
        <v>288.0</v>
      </c>
      <c r="AC147" s="69">
        <v>205.0</v>
      </c>
      <c r="AD147" s="69">
        <v>114.0</v>
      </c>
      <c r="AE147" s="70" t="s">
        <v>773</v>
      </c>
      <c r="AF147" s="14"/>
      <c r="AG147" s="28"/>
      <c r="AH147" s="28"/>
      <c r="AI147" s="28"/>
      <c r="AJ147" s="28"/>
      <c r="AK147" s="28"/>
      <c r="AL147" s="28"/>
      <c r="AM147" s="28"/>
      <c r="AN147" s="28"/>
      <c r="AO147" s="28"/>
    </row>
    <row r="148" ht="15.0" customHeight="1">
      <c r="A148" s="39" t="s">
        <v>156</v>
      </c>
      <c r="B148" s="39" t="s">
        <v>140</v>
      </c>
      <c r="C148" s="39" t="s">
        <v>142</v>
      </c>
      <c r="D148" s="40"/>
      <c r="E148" s="41"/>
      <c r="F148" s="46"/>
      <c r="G148" s="46"/>
      <c r="H148" s="46"/>
      <c r="I148" s="46"/>
      <c r="J148" s="46"/>
      <c r="K148" s="47" t="s">
        <v>15</v>
      </c>
      <c r="L148" s="46"/>
      <c r="M148" s="46"/>
      <c r="N148" s="46"/>
      <c r="O148" s="46"/>
      <c r="P148" s="39" t="s">
        <v>857</v>
      </c>
      <c r="Q148" s="39" t="s">
        <v>901</v>
      </c>
      <c r="R148" s="40"/>
      <c r="S148" s="48" t="s">
        <v>338</v>
      </c>
      <c r="T148" s="75"/>
      <c r="U148" s="73" t="s">
        <v>3139</v>
      </c>
      <c r="V148" s="73" t="s">
        <v>163</v>
      </c>
      <c r="W148" s="62" t="s">
        <v>156</v>
      </c>
      <c r="X148" s="62" t="s">
        <v>3140</v>
      </c>
      <c r="Y148" s="64"/>
      <c r="Z148" s="65"/>
      <c r="AA148" s="66"/>
      <c r="AB148" s="69">
        <v>225.0</v>
      </c>
      <c r="AC148" s="69">
        <v>150.0</v>
      </c>
      <c r="AD148" s="69">
        <v>65.0</v>
      </c>
      <c r="AE148" s="70" t="s">
        <v>773</v>
      </c>
      <c r="AF148" s="14"/>
      <c r="AG148" s="28"/>
      <c r="AH148" s="28"/>
      <c r="AI148" s="28"/>
      <c r="AJ148" s="28"/>
      <c r="AK148" s="28"/>
      <c r="AL148" s="28"/>
      <c r="AM148" s="28"/>
      <c r="AN148" s="28"/>
      <c r="AO148" s="28"/>
    </row>
    <row r="149" ht="15.0" customHeight="1">
      <c r="A149" s="39" t="s">
        <v>156</v>
      </c>
      <c r="B149" s="39" t="s">
        <v>782</v>
      </c>
      <c r="C149" s="39" t="s">
        <v>142</v>
      </c>
      <c r="D149" s="40"/>
      <c r="E149" s="41"/>
      <c r="F149" s="46"/>
      <c r="G149" s="46"/>
      <c r="H149" s="46"/>
      <c r="I149" s="46"/>
      <c r="J149" s="47" t="s">
        <v>14</v>
      </c>
      <c r="K149" s="46"/>
      <c r="L149" s="46"/>
      <c r="M149" s="46"/>
      <c r="N149" s="46"/>
      <c r="O149" s="46"/>
      <c r="P149" s="39" t="s">
        <v>900</v>
      </c>
      <c r="Q149" s="39" t="s">
        <v>921</v>
      </c>
      <c r="R149" s="40"/>
      <c r="S149" s="48" t="s">
        <v>338</v>
      </c>
      <c r="T149" s="55" t="str">
        <f>HYPERLINK("mailto:email.1.address@nowhere.com#","email.1.address@nowhere.com")</f>
        <v>email.1.address@nowhere.com</v>
      </c>
      <c r="U149" s="73" t="s">
        <v>3147</v>
      </c>
      <c r="V149" s="73" t="s">
        <v>163</v>
      </c>
      <c r="W149" s="62" t="s">
        <v>156</v>
      </c>
      <c r="X149" s="62" t="s">
        <v>3150</v>
      </c>
      <c r="Y149" s="64"/>
      <c r="Z149" s="65">
        <v>9781.0</v>
      </c>
      <c r="AA149" s="66">
        <v>41886.0</v>
      </c>
      <c r="AB149" s="69">
        <v>190.0</v>
      </c>
      <c r="AC149" s="69">
        <v>175.0</v>
      </c>
      <c r="AD149" s="69">
        <v>85.0</v>
      </c>
      <c r="AE149" s="70" t="s">
        <v>2333</v>
      </c>
      <c r="AF149" s="14"/>
      <c r="AG149" s="28"/>
      <c r="AH149" s="28"/>
      <c r="AI149" s="28"/>
      <c r="AJ149" s="28"/>
      <c r="AK149" s="28"/>
      <c r="AL149" s="28"/>
      <c r="AM149" s="28"/>
      <c r="AN149" s="28"/>
      <c r="AO149" s="28"/>
    </row>
    <row r="150" ht="15.0" customHeight="1">
      <c r="A150" s="39" t="s">
        <v>156</v>
      </c>
      <c r="B150" s="39" t="s">
        <v>782</v>
      </c>
      <c r="C150" s="39" t="s">
        <v>142</v>
      </c>
      <c r="D150" s="40"/>
      <c r="E150" s="41"/>
      <c r="F150" s="46"/>
      <c r="G150" s="46"/>
      <c r="H150" s="46"/>
      <c r="I150" s="46"/>
      <c r="J150" s="47" t="s">
        <v>14</v>
      </c>
      <c r="K150" s="46"/>
      <c r="L150" s="46"/>
      <c r="M150" s="46"/>
      <c r="N150" s="46"/>
      <c r="O150" s="46"/>
      <c r="P150" s="73" t="s">
        <v>920</v>
      </c>
      <c r="Q150" s="39" t="s">
        <v>990</v>
      </c>
      <c r="R150" s="40"/>
      <c r="S150" s="48" t="s">
        <v>338</v>
      </c>
      <c r="T150" s="55" t="str">
        <f>HYPERLINK("mailto:email.2.address@nowhere.com#","email.2.address@nowhere.com")</f>
        <v>email.2.address@nowhere.com</v>
      </c>
      <c r="U150" s="73" t="s">
        <v>3159</v>
      </c>
      <c r="V150" s="73" t="s">
        <v>163</v>
      </c>
      <c r="W150" s="62" t="s">
        <v>156</v>
      </c>
      <c r="X150" s="62" t="s">
        <v>3140</v>
      </c>
      <c r="Y150" s="64"/>
      <c r="Z150" s="65">
        <v>2241.0</v>
      </c>
      <c r="AA150" s="66"/>
      <c r="AB150" s="69">
        <v>160.0</v>
      </c>
      <c r="AC150" s="69">
        <v>140.0</v>
      </c>
      <c r="AD150" s="69"/>
      <c r="AE150" s="41"/>
      <c r="AF150" s="14"/>
      <c r="AG150" s="28"/>
      <c r="AH150" s="28"/>
      <c r="AI150" s="28"/>
      <c r="AJ150" s="28"/>
      <c r="AK150" s="28"/>
      <c r="AL150" s="28"/>
      <c r="AM150" s="28"/>
      <c r="AN150" s="28"/>
      <c r="AO150" s="28"/>
    </row>
    <row r="151" ht="15.0" customHeight="1">
      <c r="A151" s="39" t="s">
        <v>156</v>
      </c>
      <c r="B151" s="39" t="s">
        <v>782</v>
      </c>
      <c r="C151" s="39" t="s">
        <v>142</v>
      </c>
      <c r="D151" s="40"/>
      <c r="E151" s="41"/>
      <c r="F151" s="46"/>
      <c r="G151" s="46"/>
      <c r="H151" s="46"/>
      <c r="I151" s="46"/>
      <c r="J151" s="47" t="s">
        <v>14</v>
      </c>
      <c r="K151" s="46"/>
      <c r="L151" s="46"/>
      <c r="M151" s="46"/>
      <c r="N151" s="46"/>
      <c r="O151" s="46"/>
      <c r="P151" s="73" t="s">
        <v>989</v>
      </c>
      <c r="Q151" s="39" t="s">
        <v>1017</v>
      </c>
      <c r="R151" s="40"/>
      <c r="S151" s="48" t="s">
        <v>338</v>
      </c>
      <c r="T151" s="75"/>
      <c r="U151" s="73" t="s">
        <v>3164</v>
      </c>
      <c r="V151" s="73" t="s">
        <v>163</v>
      </c>
      <c r="W151" s="62" t="s">
        <v>156</v>
      </c>
      <c r="X151" s="62" t="s">
        <v>2141</v>
      </c>
      <c r="Y151" s="64"/>
      <c r="Z151" s="65">
        <v>15133.0</v>
      </c>
      <c r="AA151" s="66">
        <v>40627.0</v>
      </c>
      <c r="AB151" s="69">
        <v>165.0</v>
      </c>
      <c r="AC151" s="69">
        <v>145.0</v>
      </c>
      <c r="AD151" s="69">
        <v>75.0</v>
      </c>
      <c r="AE151" s="70" t="s">
        <v>2353</v>
      </c>
      <c r="AF151" s="14"/>
      <c r="AG151" s="28"/>
      <c r="AH151" s="28"/>
      <c r="AI151" s="28"/>
      <c r="AJ151" s="28"/>
      <c r="AK151" s="28"/>
      <c r="AL151" s="28"/>
      <c r="AM151" s="28"/>
      <c r="AN151" s="28"/>
      <c r="AO151" s="28"/>
    </row>
    <row r="152" ht="15.0" customHeight="1">
      <c r="A152" s="39" t="s">
        <v>156</v>
      </c>
      <c r="B152" s="39" t="s">
        <v>782</v>
      </c>
      <c r="C152" s="39" t="s">
        <v>142</v>
      </c>
      <c r="D152" s="40"/>
      <c r="E152" s="41"/>
      <c r="F152" s="47" t="s">
        <v>10</v>
      </c>
      <c r="G152" s="46"/>
      <c r="H152" s="46"/>
      <c r="I152" s="46"/>
      <c r="J152" s="46"/>
      <c r="K152" s="46"/>
      <c r="L152" s="46"/>
      <c r="M152" s="46"/>
      <c r="N152" s="46"/>
      <c r="O152" s="46"/>
      <c r="P152" s="39" t="s">
        <v>335</v>
      </c>
      <c r="Q152" s="39" t="s">
        <v>1040</v>
      </c>
      <c r="R152" s="40"/>
      <c r="S152" s="48" t="s">
        <v>338</v>
      </c>
      <c r="T152" s="55" t="str">
        <f>HYPERLINK("mailto:email.1.address@nowhere.com#","email.1.address@nowhere.com")</f>
        <v>email.1.address@nowhere.com</v>
      </c>
      <c r="U152" s="73" t="s">
        <v>3185</v>
      </c>
      <c r="V152" s="73" t="s">
        <v>163</v>
      </c>
      <c r="W152" s="62" t="s">
        <v>156</v>
      </c>
      <c r="X152" s="62" t="s">
        <v>2141</v>
      </c>
      <c r="Y152" s="64"/>
      <c r="Z152" s="65">
        <v>4177.0</v>
      </c>
      <c r="AA152" s="66">
        <v>39114.0</v>
      </c>
      <c r="AB152" s="69">
        <v>187.0</v>
      </c>
      <c r="AC152" s="69">
        <v>160.0</v>
      </c>
      <c r="AD152" s="69">
        <v>105.0</v>
      </c>
      <c r="AE152" s="70" t="s">
        <v>2447</v>
      </c>
      <c r="AF152" s="14"/>
      <c r="AG152" s="28"/>
      <c r="AH152" s="28"/>
      <c r="AI152" s="28"/>
      <c r="AJ152" s="28"/>
      <c r="AK152" s="28"/>
      <c r="AL152" s="28"/>
      <c r="AM152" s="28"/>
      <c r="AN152" s="28"/>
      <c r="AO152" s="28"/>
    </row>
    <row r="153" ht="15.0" customHeight="1">
      <c r="A153" s="73" t="s">
        <v>156</v>
      </c>
      <c r="B153" s="73" t="s">
        <v>81</v>
      </c>
      <c r="C153" s="39" t="s">
        <v>142</v>
      </c>
      <c r="D153" s="39" t="s">
        <v>7</v>
      </c>
      <c r="E153" s="75"/>
      <c r="F153" s="75"/>
      <c r="G153" s="75"/>
      <c r="H153" s="75"/>
      <c r="I153" s="75"/>
      <c r="J153" s="75"/>
      <c r="K153" s="75"/>
      <c r="L153" s="75"/>
      <c r="M153" s="75"/>
      <c r="N153" s="75"/>
      <c r="O153" s="75"/>
      <c r="P153" s="39" t="s">
        <v>786</v>
      </c>
      <c r="Q153" s="39" t="s">
        <v>1060</v>
      </c>
      <c r="R153" s="82"/>
      <c r="S153" s="48" t="s">
        <v>338</v>
      </c>
      <c r="T153" s="55" t="str">
        <f>HYPERLINK("mailto:email.2.address@nowhere.com#","email.2.address@nowhere.com")</f>
        <v>email.2.address@nowhere.com</v>
      </c>
      <c r="U153" s="73" t="s">
        <v>3197</v>
      </c>
      <c r="V153" s="73" t="s">
        <v>297</v>
      </c>
      <c r="W153" s="62" t="s">
        <v>156</v>
      </c>
      <c r="X153" s="62" t="s">
        <v>2845</v>
      </c>
      <c r="Y153" s="64"/>
      <c r="Z153" s="65"/>
      <c r="AA153" s="66"/>
      <c r="AB153" s="90"/>
      <c r="AC153" s="90"/>
      <c r="AD153" s="90"/>
      <c r="AE153" s="88"/>
      <c r="AF153" s="14"/>
      <c r="AG153" s="28"/>
      <c r="AH153" s="28"/>
      <c r="AI153" s="28"/>
      <c r="AJ153" s="28"/>
      <c r="AK153" s="28"/>
      <c r="AL153" s="28"/>
      <c r="AM153" s="28"/>
      <c r="AN153" s="28"/>
      <c r="AO153" s="28"/>
    </row>
    <row r="154" ht="15.0" customHeight="1">
      <c r="A154" s="73" t="s">
        <v>156</v>
      </c>
      <c r="B154" s="73" t="s">
        <v>81</v>
      </c>
      <c r="C154" s="39" t="s">
        <v>142</v>
      </c>
      <c r="D154" s="39" t="s">
        <v>7</v>
      </c>
      <c r="E154" s="75"/>
      <c r="F154" s="75"/>
      <c r="G154" s="75"/>
      <c r="H154" s="75"/>
      <c r="I154" s="75"/>
      <c r="J154" s="75"/>
      <c r="K154" s="75"/>
      <c r="L154" s="75"/>
      <c r="M154" s="75"/>
      <c r="N154" s="75"/>
      <c r="O154" s="75"/>
      <c r="P154" s="39" t="s">
        <v>857</v>
      </c>
      <c r="Q154" s="39" t="s">
        <v>1071</v>
      </c>
      <c r="R154" s="82"/>
      <c r="S154" s="48" t="s">
        <v>338</v>
      </c>
      <c r="T154" s="75"/>
      <c r="U154" s="73" t="s">
        <v>3208</v>
      </c>
      <c r="V154" s="73" t="s">
        <v>163</v>
      </c>
      <c r="W154" s="62" t="s">
        <v>156</v>
      </c>
      <c r="X154" s="62" t="s">
        <v>164</v>
      </c>
      <c r="Y154" s="64"/>
      <c r="Z154" s="65"/>
      <c r="AA154" s="66"/>
      <c r="AB154" s="90">
        <v>195.0</v>
      </c>
      <c r="AC154" s="90">
        <v>165.0</v>
      </c>
      <c r="AD154" s="90">
        <v>95.0</v>
      </c>
      <c r="AE154" s="88"/>
      <c r="AF154" s="14"/>
      <c r="AG154" s="28"/>
      <c r="AH154" s="28"/>
      <c r="AI154" s="28"/>
      <c r="AJ154" s="28"/>
      <c r="AK154" s="28"/>
      <c r="AL154" s="28"/>
      <c r="AM154" s="28"/>
      <c r="AN154" s="28"/>
      <c r="AO154" s="28"/>
    </row>
    <row r="155" ht="15.0" customHeight="1">
      <c r="A155" s="73" t="s">
        <v>156</v>
      </c>
      <c r="B155" s="73" t="s">
        <v>81</v>
      </c>
      <c r="C155" s="39" t="s">
        <v>142</v>
      </c>
      <c r="D155" s="39" t="s">
        <v>7</v>
      </c>
      <c r="E155" s="75"/>
      <c r="F155" s="75"/>
      <c r="G155" s="75"/>
      <c r="H155" s="75"/>
      <c r="I155" s="75"/>
      <c r="J155" s="75"/>
      <c r="K155" s="75"/>
      <c r="L155" s="75"/>
      <c r="M155" s="75"/>
      <c r="N155" s="75"/>
      <c r="O155" s="75"/>
      <c r="P155" s="39" t="s">
        <v>900</v>
      </c>
      <c r="Q155" s="39" t="s">
        <v>1087</v>
      </c>
      <c r="R155" s="82"/>
      <c r="S155" s="48" t="s">
        <v>338</v>
      </c>
      <c r="T155" s="55" t="str">
        <f>HYPERLINK("mailto:email.1.address@nowhere.com#","email.1.address@nowhere.com")</f>
        <v>email.1.address@nowhere.com</v>
      </c>
      <c r="U155" s="73" t="s">
        <v>3208</v>
      </c>
      <c r="V155" s="73" t="s">
        <v>163</v>
      </c>
      <c r="W155" s="62" t="s">
        <v>156</v>
      </c>
      <c r="X155" s="62" t="s">
        <v>164</v>
      </c>
      <c r="Y155" s="64"/>
      <c r="Z155" s="65"/>
      <c r="AA155" s="66"/>
      <c r="AB155" s="90">
        <v>195.0</v>
      </c>
      <c r="AC155" s="90">
        <v>165.0</v>
      </c>
      <c r="AD155" s="90">
        <v>95.0</v>
      </c>
      <c r="AE155" s="88"/>
      <c r="AF155" s="14"/>
      <c r="AG155" s="28"/>
      <c r="AH155" s="28"/>
      <c r="AI155" s="28"/>
      <c r="AJ155" s="28"/>
      <c r="AK155" s="28"/>
      <c r="AL155" s="28"/>
      <c r="AM155" s="28"/>
      <c r="AN155" s="28"/>
      <c r="AO155" s="28"/>
    </row>
    <row r="156" ht="15.0" customHeight="1">
      <c r="A156" s="73" t="s">
        <v>156</v>
      </c>
      <c r="B156" s="73" t="s">
        <v>81</v>
      </c>
      <c r="C156" s="39" t="s">
        <v>142</v>
      </c>
      <c r="D156" s="39" t="s">
        <v>7</v>
      </c>
      <c r="E156" s="75"/>
      <c r="F156" s="75"/>
      <c r="G156" s="75"/>
      <c r="H156" s="75"/>
      <c r="I156" s="75"/>
      <c r="J156" s="75"/>
      <c r="K156" s="75"/>
      <c r="L156" s="75"/>
      <c r="M156" s="75"/>
      <c r="N156" s="75"/>
      <c r="O156" s="75"/>
      <c r="P156" s="73" t="s">
        <v>920</v>
      </c>
      <c r="Q156" s="39" t="s">
        <v>336</v>
      </c>
      <c r="R156" s="82"/>
      <c r="S156" s="48" t="s">
        <v>338</v>
      </c>
      <c r="T156" s="55" t="str">
        <f>HYPERLINK("mailto:email.2.address@nowhere.com#","email.2.address@nowhere.com")</f>
        <v>email.2.address@nowhere.com</v>
      </c>
      <c r="U156" s="73" t="s">
        <v>3208</v>
      </c>
      <c r="V156" s="73" t="s">
        <v>163</v>
      </c>
      <c r="W156" s="62" t="s">
        <v>156</v>
      </c>
      <c r="X156" s="62" t="s">
        <v>164</v>
      </c>
      <c r="Y156" s="64"/>
      <c r="Z156" s="65"/>
      <c r="AA156" s="66"/>
      <c r="AB156" s="90">
        <v>195.0</v>
      </c>
      <c r="AC156" s="90">
        <v>165.0</v>
      </c>
      <c r="AD156" s="90">
        <v>95.0</v>
      </c>
      <c r="AE156" s="88"/>
      <c r="AF156" s="14"/>
      <c r="AG156" s="28"/>
      <c r="AH156" s="28"/>
      <c r="AI156" s="28"/>
      <c r="AJ156" s="28"/>
      <c r="AK156" s="28"/>
      <c r="AL156" s="28"/>
      <c r="AM156" s="28"/>
      <c r="AN156" s="28"/>
      <c r="AO156" s="28"/>
    </row>
    <row r="157" ht="15.0" customHeight="1">
      <c r="A157" s="73" t="s">
        <v>156</v>
      </c>
      <c r="B157" s="73" t="s">
        <v>81</v>
      </c>
      <c r="C157" s="39" t="s">
        <v>142</v>
      </c>
      <c r="D157" s="39" t="s">
        <v>7</v>
      </c>
      <c r="E157" s="75"/>
      <c r="F157" s="75"/>
      <c r="G157" s="75"/>
      <c r="H157" s="75"/>
      <c r="I157" s="75"/>
      <c r="J157" s="75"/>
      <c r="K157" s="75"/>
      <c r="L157" s="75"/>
      <c r="M157" s="75"/>
      <c r="N157" s="75"/>
      <c r="O157" s="75"/>
      <c r="P157" s="73" t="s">
        <v>989</v>
      </c>
      <c r="Q157" s="39" t="s">
        <v>788</v>
      </c>
      <c r="R157" s="82"/>
      <c r="S157" s="48" t="s">
        <v>338</v>
      </c>
      <c r="T157" s="75"/>
      <c r="U157" s="73" t="s">
        <v>3208</v>
      </c>
      <c r="V157" s="73" t="s">
        <v>163</v>
      </c>
      <c r="W157" s="62" t="s">
        <v>156</v>
      </c>
      <c r="X157" s="62" t="s">
        <v>164</v>
      </c>
      <c r="Y157" s="64"/>
      <c r="Z157" s="65"/>
      <c r="AA157" s="66"/>
      <c r="AB157" s="90">
        <v>195.0</v>
      </c>
      <c r="AC157" s="90">
        <v>165.0</v>
      </c>
      <c r="AD157" s="90">
        <v>95.0</v>
      </c>
      <c r="AE157" s="88"/>
      <c r="AF157" s="14"/>
      <c r="AG157" s="28"/>
      <c r="AH157" s="28"/>
      <c r="AI157" s="28"/>
      <c r="AJ157" s="28"/>
      <c r="AK157" s="28"/>
      <c r="AL157" s="28"/>
      <c r="AM157" s="28"/>
      <c r="AN157" s="28"/>
      <c r="AO157" s="28"/>
    </row>
    <row r="158" ht="15.0" customHeight="1">
      <c r="A158" s="73" t="s">
        <v>156</v>
      </c>
      <c r="B158" s="73" t="s">
        <v>81</v>
      </c>
      <c r="C158" s="39" t="s">
        <v>142</v>
      </c>
      <c r="D158" s="39" t="s">
        <v>7</v>
      </c>
      <c r="E158" s="75"/>
      <c r="F158" s="75"/>
      <c r="G158" s="75"/>
      <c r="H158" s="75"/>
      <c r="I158" s="75"/>
      <c r="J158" s="75"/>
      <c r="K158" s="75"/>
      <c r="L158" s="75"/>
      <c r="M158" s="75"/>
      <c r="N158" s="75"/>
      <c r="O158" s="75"/>
      <c r="P158" s="39" t="s">
        <v>335</v>
      </c>
      <c r="Q158" s="39" t="s">
        <v>859</v>
      </c>
      <c r="R158" s="82"/>
      <c r="S158" s="48" t="s">
        <v>338</v>
      </c>
      <c r="T158" s="55" t="str">
        <f>HYPERLINK("mailto:email.1.address@nowhere.com#","email.1.address@nowhere.com")</f>
        <v>email.1.address@nowhere.com</v>
      </c>
      <c r="U158" s="73" t="s">
        <v>3252</v>
      </c>
      <c r="V158" s="73" t="s">
        <v>163</v>
      </c>
      <c r="W158" s="62" t="s">
        <v>156</v>
      </c>
      <c r="X158" s="62" t="s">
        <v>2141</v>
      </c>
      <c r="Y158" s="64"/>
      <c r="Z158" s="65"/>
      <c r="AA158" s="66"/>
      <c r="AB158" s="90">
        <v>195.0</v>
      </c>
      <c r="AC158" s="90">
        <v>165.0</v>
      </c>
      <c r="AD158" s="90">
        <v>95.0</v>
      </c>
      <c r="AE158" s="88"/>
      <c r="AF158" s="14"/>
      <c r="AG158" s="28"/>
      <c r="AH158" s="28"/>
      <c r="AI158" s="28"/>
      <c r="AJ158" s="28"/>
      <c r="AK158" s="28"/>
      <c r="AL158" s="28"/>
      <c r="AM158" s="28"/>
      <c r="AN158" s="28"/>
      <c r="AO158" s="28"/>
    </row>
    <row r="159" ht="15.0" customHeight="1">
      <c r="A159" s="73" t="s">
        <v>156</v>
      </c>
      <c r="B159" s="73" t="s">
        <v>81</v>
      </c>
      <c r="C159" s="39" t="s">
        <v>142</v>
      </c>
      <c r="D159" s="39" t="s">
        <v>7</v>
      </c>
      <c r="E159" s="75"/>
      <c r="F159" s="75"/>
      <c r="G159" s="75"/>
      <c r="H159" s="75"/>
      <c r="I159" s="75"/>
      <c r="J159" s="75"/>
      <c r="K159" s="75"/>
      <c r="L159" s="75"/>
      <c r="M159" s="75"/>
      <c r="N159" s="75"/>
      <c r="O159" s="75"/>
      <c r="P159" s="39" t="s">
        <v>786</v>
      </c>
      <c r="Q159" s="39" t="s">
        <v>901</v>
      </c>
      <c r="R159" s="82"/>
      <c r="S159" s="48" t="s">
        <v>338</v>
      </c>
      <c r="T159" s="55" t="str">
        <f>HYPERLINK("mailto:email.2.address@nowhere.com#","email.2.address@nowhere.com")</f>
        <v>email.2.address@nowhere.com</v>
      </c>
      <c r="U159" s="73" t="s">
        <v>3261</v>
      </c>
      <c r="V159" s="73" t="s">
        <v>1619</v>
      </c>
      <c r="W159" s="62" t="s">
        <v>156</v>
      </c>
      <c r="X159" s="62" t="s">
        <v>1620</v>
      </c>
      <c r="Y159" s="64"/>
      <c r="Z159" s="65"/>
      <c r="AA159" s="66"/>
      <c r="AB159" s="90">
        <v>195.0</v>
      </c>
      <c r="AC159" s="90">
        <v>165.0</v>
      </c>
      <c r="AD159" s="90">
        <v>95.0</v>
      </c>
      <c r="AE159" s="88"/>
      <c r="AF159" s="14"/>
      <c r="AG159" s="28"/>
      <c r="AH159" s="28"/>
      <c r="AI159" s="28"/>
      <c r="AJ159" s="28"/>
      <c r="AK159" s="28"/>
      <c r="AL159" s="28"/>
      <c r="AM159" s="28"/>
      <c r="AN159" s="28"/>
      <c r="AO159" s="28"/>
    </row>
    <row r="160" ht="15.0" customHeight="1">
      <c r="A160" s="73" t="s">
        <v>156</v>
      </c>
      <c r="B160" s="73" t="s">
        <v>81</v>
      </c>
      <c r="C160" s="39" t="s">
        <v>142</v>
      </c>
      <c r="D160" s="39" t="s">
        <v>7</v>
      </c>
      <c r="E160" s="75"/>
      <c r="F160" s="75"/>
      <c r="G160" s="75"/>
      <c r="H160" s="75"/>
      <c r="I160" s="75"/>
      <c r="J160" s="75"/>
      <c r="K160" s="75"/>
      <c r="L160" s="75"/>
      <c r="M160" s="75"/>
      <c r="N160" s="75"/>
      <c r="O160" s="75"/>
      <c r="P160" s="39" t="s">
        <v>857</v>
      </c>
      <c r="Q160" s="39" t="s">
        <v>921</v>
      </c>
      <c r="R160" s="82"/>
      <c r="S160" s="48" t="s">
        <v>338</v>
      </c>
      <c r="T160" s="75"/>
      <c r="U160" s="73" t="s">
        <v>3261</v>
      </c>
      <c r="V160" s="73" t="s">
        <v>1619</v>
      </c>
      <c r="W160" s="62" t="s">
        <v>156</v>
      </c>
      <c r="X160" s="62" t="s">
        <v>1620</v>
      </c>
      <c r="Y160" s="64"/>
      <c r="Z160" s="65"/>
      <c r="AA160" s="66"/>
      <c r="AB160" s="90">
        <v>195.0</v>
      </c>
      <c r="AC160" s="90">
        <v>165.0</v>
      </c>
      <c r="AD160" s="90">
        <v>95.0</v>
      </c>
      <c r="AE160" s="88"/>
      <c r="AF160" s="14"/>
      <c r="AG160" s="28"/>
      <c r="AH160" s="28"/>
      <c r="AI160" s="28"/>
      <c r="AJ160" s="28"/>
      <c r="AK160" s="28"/>
      <c r="AL160" s="28"/>
      <c r="AM160" s="28"/>
      <c r="AN160" s="28"/>
      <c r="AO160" s="28"/>
    </row>
    <row r="161" ht="15.0" customHeight="1">
      <c r="A161" s="73" t="s">
        <v>156</v>
      </c>
      <c r="B161" s="73" t="s">
        <v>81</v>
      </c>
      <c r="C161" s="39" t="s">
        <v>142</v>
      </c>
      <c r="D161" s="39" t="s">
        <v>7</v>
      </c>
      <c r="E161" s="75"/>
      <c r="F161" s="75"/>
      <c r="G161" s="75"/>
      <c r="H161" s="75"/>
      <c r="I161" s="75"/>
      <c r="J161" s="75"/>
      <c r="K161" s="75"/>
      <c r="L161" s="75"/>
      <c r="M161" s="75"/>
      <c r="N161" s="75"/>
      <c r="O161" s="75"/>
      <c r="P161" s="39" t="s">
        <v>900</v>
      </c>
      <c r="Q161" s="39" t="s">
        <v>990</v>
      </c>
      <c r="R161" s="82"/>
      <c r="S161" s="48" t="s">
        <v>338</v>
      </c>
      <c r="T161" s="55" t="str">
        <f>HYPERLINK("mailto:email.1.address@nowhere.com#","email.1.address@nowhere.com")</f>
        <v>email.1.address@nowhere.com</v>
      </c>
      <c r="U161" s="73" t="s">
        <v>3280</v>
      </c>
      <c r="V161" s="73" t="s">
        <v>3281</v>
      </c>
      <c r="W161" s="62" t="s">
        <v>156</v>
      </c>
      <c r="X161" s="62" t="s">
        <v>3285</v>
      </c>
      <c r="Y161" s="64"/>
      <c r="Z161" s="65"/>
      <c r="AA161" s="66"/>
      <c r="AB161" s="90"/>
      <c r="AC161" s="90"/>
      <c r="AD161" s="90"/>
      <c r="AE161" s="88"/>
      <c r="AF161" s="14"/>
      <c r="AG161" s="28"/>
      <c r="AH161" s="28"/>
      <c r="AI161" s="28"/>
      <c r="AJ161" s="28"/>
      <c r="AK161" s="28"/>
      <c r="AL161" s="28"/>
      <c r="AM161" s="28"/>
      <c r="AN161" s="28"/>
      <c r="AO161" s="28"/>
    </row>
    <row r="162" ht="15.0" customHeight="1">
      <c r="A162" s="73" t="s">
        <v>156</v>
      </c>
      <c r="B162" s="73" t="s">
        <v>81</v>
      </c>
      <c r="C162" s="39" t="s">
        <v>142</v>
      </c>
      <c r="D162" s="39" t="s">
        <v>7</v>
      </c>
      <c r="E162" s="75"/>
      <c r="F162" s="75"/>
      <c r="G162" s="75"/>
      <c r="H162" s="75"/>
      <c r="I162" s="75"/>
      <c r="J162" s="75"/>
      <c r="K162" s="75"/>
      <c r="L162" s="75"/>
      <c r="M162" s="75"/>
      <c r="N162" s="75"/>
      <c r="O162" s="75"/>
      <c r="P162" s="73" t="s">
        <v>920</v>
      </c>
      <c r="Q162" s="39" t="s">
        <v>1017</v>
      </c>
      <c r="R162" s="82"/>
      <c r="S162" s="48" t="s">
        <v>338</v>
      </c>
      <c r="T162" s="55" t="str">
        <f>HYPERLINK("mailto:email.2.address@nowhere.com#","email.2.address@nowhere.com")</f>
        <v>email.2.address@nowhere.com</v>
      </c>
      <c r="U162" s="73" t="s">
        <v>3292</v>
      </c>
      <c r="V162" s="73" t="s">
        <v>163</v>
      </c>
      <c r="W162" s="62" t="s">
        <v>156</v>
      </c>
      <c r="X162" s="62" t="s">
        <v>3308</v>
      </c>
      <c r="Y162" s="64"/>
      <c r="Z162" s="65"/>
      <c r="AA162" s="66"/>
      <c r="AB162" s="90">
        <v>200.0</v>
      </c>
      <c r="AC162" s="90">
        <v>170.0</v>
      </c>
      <c r="AD162" s="90">
        <v>100.0</v>
      </c>
      <c r="AE162" s="88"/>
      <c r="AF162" s="14"/>
      <c r="AG162" s="28"/>
      <c r="AH162" s="28"/>
      <c r="AI162" s="28"/>
      <c r="AJ162" s="28"/>
      <c r="AK162" s="28"/>
      <c r="AL162" s="28"/>
      <c r="AM162" s="28"/>
      <c r="AN162" s="28"/>
      <c r="AO162" s="28"/>
    </row>
    <row r="163" ht="15.0" customHeight="1">
      <c r="A163" s="73" t="s">
        <v>156</v>
      </c>
      <c r="B163" s="73" t="s">
        <v>81</v>
      </c>
      <c r="C163" s="39" t="s">
        <v>142</v>
      </c>
      <c r="D163" s="40"/>
      <c r="E163" s="88"/>
      <c r="F163" s="75"/>
      <c r="G163" s="75"/>
      <c r="H163" s="73" t="s">
        <v>12</v>
      </c>
      <c r="I163" s="75"/>
      <c r="J163" s="75"/>
      <c r="K163" s="75"/>
      <c r="L163" s="75"/>
      <c r="M163" s="75"/>
      <c r="N163" s="75"/>
      <c r="O163" s="75"/>
      <c r="P163" s="73" t="s">
        <v>989</v>
      </c>
      <c r="Q163" s="39" t="s">
        <v>1040</v>
      </c>
      <c r="R163" s="82"/>
      <c r="S163" s="48" t="s">
        <v>338</v>
      </c>
      <c r="T163" s="75"/>
      <c r="U163" s="73" t="s">
        <v>3348</v>
      </c>
      <c r="V163" s="73" t="s">
        <v>163</v>
      </c>
      <c r="W163" s="62" t="s">
        <v>156</v>
      </c>
      <c r="X163" s="64">
        <v>30309.0</v>
      </c>
      <c r="Y163" s="64"/>
      <c r="Z163" s="65"/>
      <c r="AA163" s="66">
        <v>42002.0</v>
      </c>
      <c r="AB163" s="90">
        <v>395.0</v>
      </c>
      <c r="AC163" s="90">
        <v>275.0</v>
      </c>
      <c r="AD163" s="90">
        <v>125.0</v>
      </c>
      <c r="AE163" s="88"/>
      <c r="AF163" s="14"/>
      <c r="AG163" s="28"/>
      <c r="AH163" s="28"/>
      <c r="AI163" s="28"/>
      <c r="AJ163" s="28"/>
      <c r="AK163" s="28"/>
      <c r="AL163" s="28"/>
      <c r="AM163" s="28"/>
      <c r="AN163" s="28"/>
      <c r="AO163" s="28"/>
    </row>
    <row r="164" ht="15.0" customHeight="1">
      <c r="A164" s="73" t="s">
        <v>156</v>
      </c>
      <c r="B164" s="73" t="s">
        <v>81</v>
      </c>
      <c r="C164" s="39" t="s">
        <v>142</v>
      </c>
      <c r="D164" s="40"/>
      <c r="E164" s="88"/>
      <c r="F164" s="75"/>
      <c r="G164" s="75"/>
      <c r="H164" s="73" t="s">
        <v>12</v>
      </c>
      <c r="I164" s="75"/>
      <c r="J164" s="75"/>
      <c r="K164" s="75"/>
      <c r="L164" s="75"/>
      <c r="M164" s="75"/>
      <c r="N164" s="75"/>
      <c r="O164" s="75"/>
      <c r="P164" s="39" t="s">
        <v>335</v>
      </c>
      <c r="Q164" s="39" t="s">
        <v>1060</v>
      </c>
      <c r="R164" s="82"/>
      <c r="S164" s="48" t="s">
        <v>338</v>
      </c>
      <c r="T164" s="55" t="str">
        <f>HYPERLINK("mailto:email.1.address@nowhere.com#","email.1.address@nowhere.com")</f>
        <v>email.1.address@nowhere.com</v>
      </c>
      <c r="U164" s="73" t="s">
        <v>1584</v>
      </c>
      <c r="V164" s="73" t="s">
        <v>1585</v>
      </c>
      <c r="W164" s="62" t="s">
        <v>252</v>
      </c>
      <c r="X164" s="62" t="s">
        <v>1586</v>
      </c>
      <c r="Y164" s="64"/>
      <c r="Z164" s="65">
        <v>15133.0</v>
      </c>
      <c r="AA164" s="66">
        <v>42002.0</v>
      </c>
      <c r="AB164" s="90">
        <v>390.0</v>
      </c>
      <c r="AC164" s="90">
        <v>325.0</v>
      </c>
      <c r="AD164" s="90">
        <v>135.0</v>
      </c>
      <c r="AE164" s="88"/>
      <c r="AF164" s="14"/>
      <c r="AG164" s="28"/>
      <c r="AH164" s="28"/>
      <c r="AI164" s="28"/>
      <c r="AJ164" s="28"/>
      <c r="AK164" s="28"/>
      <c r="AL164" s="28"/>
      <c r="AM164" s="28"/>
      <c r="AN164" s="28"/>
      <c r="AO164" s="28"/>
    </row>
    <row r="165" ht="15.0" customHeight="1">
      <c r="A165" s="73" t="s">
        <v>156</v>
      </c>
      <c r="B165" s="73" t="s">
        <v>81</v>
      </c>
      <c r="C165" s="39" t="s">
        <v>142</v>
      </c>
      <c r="D165" s="39" t="s">
        <v>7</v>
      </c>
      <c r="E165" s="75"/>
      <c r="F165" s="75"/>
      <c r="G165" s="75"/>
      <c r="H165" s="75"/>
      <c r="I165" s="75"/>
      <c r="J165" s="75"/>
      <c r="K165" s="75"/>
      <c r="L165" s="75"/>
      <c r="M165" s="75"/>
      <c r="N165" s="75"/>
      <c r="O165" s="75"/>
      <c r="P165" s="39" t="s">
        <v>786</v>
      </c>
      <c r="Q165" s="39" t="s">
        <v>1071</v>
      </c>
      <c r="R165" s="82"/>
      <c r="S165" s="48" t="s">
        <v>338</v>
      </c>
      <c r="T165" s="55" t="str">
        <f>HYPERLINK("mailto:email.2.address@nowhere.com#","email.2.address@nowhere.com")</f>
        <v>email.2.address@nowhere.com</v>
      </c>
      <c r="U165" s="73" t="s">
        <v>3366</v>
      </c>
      <c r="V165" s="73" t="s">
        <v>1025</v>
      </c>
      <c r="W165" s="62" t="s">
        <v>156</v>
      </c>
      <c r="X165" s="62" t="s">
        <v>1026</v>
      </c>
      <c r="Y165" s="64"/>
      <c r="Z165" s="65"/>
      <c r="AA165" s="66"/>
      <c r="AB165" s="90"/>
      <c r="AC165" s="90"/>
      <c r="AD165" s="90"/>
      <c r="AE165" s="88"/>
      <c r="AF165" s="14"/>
      <c r="AG165" s="28"/>
      <c r="AH165" s="28"/>
      <c r="AI165" s="28"/>
      <c r="AJ165" s="28"/>
      <c r="AK165" s="28"/>
      <c r="AL165" s="28"/>
      <c r="AM165" s="28"/>
      <c r="AN165" s="28"/>
      <c r="AO165" s="28"/>
    </row>
    <row r="166" ht="15.0" customHeight="1">
      <c r="A166" s="73" t="s">
        <v>156</v>
      </c>
      <c r="B166" s="73" t="s">
        <v>81</v>
      </c>
      <c r="C166" s="39" t="s">
        <v>142</v>
      </c>
      <c r="D166" s="39" t="s">
        <v>7</v>
      </c>
      <c r="E166" s="75"/>
      <c r="F166" s="75"/>
      <c r="G166" s="75"/>
      <c r="H166" s="75"/>
      <c r="I166" s="75"/>
      <c r="J166" s="75"/>
      <c r="K166" s="75"/>
      <c r="L166" s="75"/>
      <c r="M166" s="75"/>
      <c r="N166" s="75"/>
      <c r="O166" s="75"/>
      <c r="P166" s="39" t="s">
        <v>857</v>
      </c>
      <c r="Q166" s="39" t="s">
        <v>1087</v>
      </c>
      <c r="R166" s="82"/>
      <c r="S166" s="48" t="s">
        <v>338</v>
      </c>
      <c r="T166" s="75"/>
      <c r="U166" s="73" t="s">
        <v>3370</v>
      </c>
      <c r="V166" s="73" t="s">
        <v>163</v>
      </c>
      <c r="W166" s="62" t="s">
        <v>156</v>
      </c>
      <c r="X166" s="62" t="s">
        <v>2141</v>
      </c>
      <c r="Y166" s="64"/>
      <c r="Z166" s="65"/>
      <c r="AA166" s="66"/>
      <c r="AB166" s="90">
        <v>205.0</v>
      </c>
      <c r="AC166" s="90">
        <v>155.0</v>
      </c>
      <c r="AD166" s="90">
        <v>110.0</v>
      </c>
      <c r="AE166" s="88"/>
      <c r="AF166" s="14"/>
      <c r="AG166" s="28"/>
      <c r="AH166" s="28"/>
      <c r="AI166" s="28"/>
      <c r="AJ166" s="28"/>
      <c r="AK166" s="28"/>
      <c r="AL166" s="28"/>
      <c r="AM166" s="28"/>
      <c r="AN166" s="28"/>
      <c r="AO166" s="28"/>
    </row>
    <row r="167" ht="15.0" customHeight="1">
      <c r="A167" s="73" t="s">
        <v>156</v>
      </c>
      <c r="B167" s="73" t="s">
        <v>81</v>
      </c>
      <c r="C167" s="39" t="s">
        <v>142</v>
      </c>
      <c r="D167" s="39" t="s">
        <v>7</v>
      </c>
      <c r="E167" s="75"/>
      <c r="F167" s="75"/>
      <c r="G167" s="75"/>
      <c r="H167" s="75"/>
      <c r="I167" s="75"/>
      <c r="J167" s="75"/>
      <c r="K167" s="75"/>
      <c r="L167" s="75"/>
      <c r="M167" s="75"/>
      <c r="N167" s="75"/>
      <c r="O167" s="75"/>
      <c r="P167" s="39" t="s">
        <v>900</v>
      </c>
      <c r="Q167" s="39" t="s">
        <v>336</v>
      </c>
      <c r="R167" s="82"/>
      <c r="S167" s="48" t="s">
        <v>338</v>
      </c>
      <c r="T167" s="55" t="str">
        <f>HYPERLINK("mailto:email.1.address@nowhere.com#","email.1.address@nowhere.com")</f>
        <v>email.1.address@nowhere.com</v>
      </c>
      <c r="U167" s="73" t="s">
        <v>3380</v>
      </c>
      <c r="V167" s="73" t="s">
        <v>163</v>
      </c>
      <c r="W167" s="62" t="s">
        <v>156</v>
      </c>
      <c r="X167" s="62" t="s">
        <v>2141</v>
      </c>
      <c r="Y167" s="64"/>
      <c r="Z167" s="65"/>
      <c r="AA167" s="66"/>
      <c r="AB167" s="90">
        <v>195.0</v>
      </c>
      <c r="AC167" s="90">
        <v>155.0</v>
      </c>
      <c r="AD167" s="90">
        <v>110.0</v>
      </c>
      <c r="AE167" s="88"/>
      <c r="AF167" s="14"/>
      <c r="AG167" s="28"/>
      <c r="AH167" s="28"/>
      <c r="AI167" s="28"/>
      <c r="AJ167" s="28"/>
      <c r="AK167" s="28"/>
      <c r="AL167" s="28"/>
      <c r="AM167" s="28"/>
      <c r="AN167" s="28"/>
      <c r="AO167" s="28"/>
    </row>
    <row r="168" ht="15.0" customHeight="1">
      <c r="A168" s="73" t="s">
        <v>2448</v>
      </c>
      <c r="B168" s="73" t="s">
        <v>81</v>
      </c>
      <c r="C168" s="39" t="s">
        <v>142</v>
      </c>
      <c r="D168" s="39" t="s">
        <v>7</v>
      </c>
      <c r="E168" s="75"/>
      <c r="F168" s="75"/>
      <c r="G168" s="75"/>
      <c r="H168" s="75"/>
      <c r="I168" s="75"/>
      <c r="J168" s="75"/>
      <c r="K168" s="75"/>
      <c r="L168" s="75"/>
      <c r="M168" s="75"/>
      <c r="N168" s="75"/>
      <c r="O168" s="75"/>
      <c r="P168" s="73" t="s">
        <v>920</v>
      </c>
      <c r="Q168" s="39" t="s">
        <v>788</v>
      </c>
      <c r="R168" s="82"/>
      <c r="S168" s="48" t="s">
        <v>338</v>
      </c>
      <c r="T168" s="55" t="str">
        <f>HYPERLINK("mailto:email.2.address@nowhere.com#","email.2.address@nowhere.com")</f>
        <v>email.2.address@nowhere.com</v>
      </c>
      <c r="U168" s="73" t="s">
        <v>3388</v>
      </c>
      <c r="V168" s="73" t="s">
        <v>2462</v>
      </c>
      <c r="W168" s="62" t="s">
        <v>2448</v>
      </c>
      <c r="X168" s="62" t="s">
        <v>3389</v>
      </c>
      <c r="Y168" s="64"/>
      <c r="Z168" s="65"/>
      <c r="AA168" s="66"/>
      <c r="AB168" s="90">
        <v>175.0</v>
      </c>
      <c r="AC168" s="90"/>
      <c r="AD168" s="90"/>
      <c r="AE168" s="88"/>
      <c r="AF168" s="14"/>
      <c r="AG168" s="28"/>
      <c r="AH168" s="28"/>
      <c r="AI168" s="28"/>
      <c r="AJ168" s="28"/>
      <c r="AK168" s="28"/>
      <c r="AL168" s="28"/>
      <c r="AM168" s="28"/>
      <c r="AN168" s="28"/>
      <c r="AO168" s="28"/>
    </row>
    <row r="169" ht="15.0" customHeight="1">
      <c r="A169" s="73" t="s">
        <v>2448</v>
      </c>
      <c r="B169" s="73" t="s">
        <v>81</v>
      </c>
      <c r="C169" s="39" t="s">
        <v>142</v>
      </c>
      <c r="D169" s="39" t="s">
        <v>7</v>
      </c>
      <c r="E169" s="75"/>
      <c r="F169" s="75"/>
      <c r="G169" s="75"/>
      <c r="H169" s="75"/>
      <c r="I169" s="75"/>
      <c r="J169" s="75"/>
      <c r="K169" s="75"/>
      <c r="L169" s="75"/>
      <c r="M169" s="75"/>
      <c r="N169" s="75"/>
      <c r="O169" s="75"/>
      <c r="P169" s="73" t="s">
        <v>989</v>
      </c>
      <c r="Q169" s="39" t="s">
        <v>859</v>
      </c>
      <c r="R169" s="82"/>
      <c r="S169" s="48" t="s">
        <v>338</v>
      </c>
      <c r="T169" s="75"/>
      <c r="U169" s="73" t="s">
        <v>3393</v>
      </c>
      <c r="V169" s="73" t="s">
        <v>2462</v>
      </c>
      <c r="W169" s="62" t="s">
        <v>2448</v>
      </c>
      <c r="X169" s="62" t="s">
        <v>3389</v>
      </c>
      <c r="Y169" s="64"/>
      <c r="Z169" s="65"/>
      <c r="AA169" s="66"/>
      <c r="AB169" s="90"/>
      <c r="AC169" s="90"/>
      <c r="AD169" s="90"/>
      <c r="AE169" s="88"/>
      <c r="AF169" s="14"/>
      <c r="AG169" s="28"/>
      <c r="AH169" s="28"/>
      <c r="AI169" s="28"/>
      <c r="AJ169" s="28"/>
      <c r="AK169" s="28"/>
      <c r="AL169" s="28"/>
      <c r="AM169" s="28"/>
      <c r="AN169" s="28"/>
      <c r="AO169" s="28"/>
    </row>
    <row r="170" ht="15.0" customHeight="1">
      <c r="A170" s="39" t="s">
        <v>632</v>
      </c>
      <c r="B170" s="39" t="s">
        <v>140</v>
      </c>
      <c r="C170" s="39" t="s">
        <v>142</v>
      </c>
      <c r="D170" s="40"/>
      <c r="E170" s="41"/>
      <c r="F170" s="46"/>
      <c r="G170" s="46"/>
      <c r="H170" s="46"/>
      <c r="I170" s="46"/>
      <c r="J170" s="46"/>
      <c r="K170" s="47" t="s">
        <v>15</v>
      </c>
      <c r="L170" s="46"/>
      <c r="M170" s="46"/>
      <c r="N170" s="46"/>
      <c r="O170" s="46"/>
      <c r="P170" s="39" t="s">
        <v>335</v>
      </c>
      <c r="Q170" s="39" t="s">
        <v>901</v>
      </c>
      <c r="R170" s="40"/>
      <c r="S170" s="48" t="s">
        <v>338</v>
      </c>
      <c r="T170" s="55" t="str">
        <f>HYPERLINK("mailto:email.1.address@nowhere.com#","email.1.address@nowhere.com")</f>
        <v>email.1.address@nowhere.com</v>
      </c>
      <c r="U170" s="73" t="s">
        <v>3408</v>
      </c>
      <c r="V170" s="73" t="s">
        <v>639</v>
      </c>
      <c r="W170" s="62" t="s">
        <v>632</v>
      </c>
      <c r="X170" s="62" t="s">
        <v>640</v>
      </c>
      <c r="Y170" s="64"/>
      <c r="Z170" s="65"/>
      <c r="AA170" s="66"/>
      <c r="AB170" s="69">
        <v>235.0</v>
      </c>
      <c r="AC170" s="69">
        <v>190.0</v>
      </c>
      <c r="AD170" s="69">
        <v>140.0</v>
      </c>
      <c r="AE170" s="70" t="s">
        <v>773</v>
      </c>
      <c r="AF170" s="14"/>
      <c r="AG170" s="28"/>
      <c r="AH170" s="28"/>
      <c r="AI170" s="28"/>
      <c r="AJ170" s="28"/>
      <c r="AK170" s="28"/>
      <c r="AL170" s="28"/>
      <c r="AM170" s="28"/>
      <c r="AN170" s="28"/>
      <c r="AO170" s="28"/>
    </row>
    <row r="171" ht="15.0" customHeight="1">
      <c r="A171" s="39" t="s">
        <v>632</v>
      </c>
      <c r="B171" s="39" t="s">
        <v>782</v>
      </c>
      <c r="C171" s="39" t="s">
        <v>142</v>
      </c>
      <c r="D171" s="40"/>
      <c r="E171" s="41"/>
      <c r="F171" s="46"/>
      <c r="G171" s="46"/>
      <c r="H171" s="46"/>
      <c r="I171" s="47" t="s">
        <v>13</v>
      </c>
      <c r="J171" s="46"/>
      <c r="K171" s="46"/>
      <c r="L171" s="46"/>
      <c r="M171" s="46"/>
      <c r="N171" s="46"/>
      <c r="O171" s="46"/>
      <c r="P171" s="39" t="s">
        <v>786</v>
      </c>
      <c r="Q171" s="39" t="s">
        <v>921</v>
      </c>
      <c r="R171" s="40"/>
      <c r="S171" s="48" t="s">
        <v>338</v>
      </c>
      <c r="T171" s="55" t="str">
        <f>HYPERLINK("mailto:email.2.address@nowhere.com#","email.2.address@nowhere.com")</f>
        <v>email.2.address@nowhere.com</v>
      </c>
      <c r="U171" s="73" t="s">
        <v>3422</v>
      </c>
      <c r="V171" s="73" t="s">
        <v>639</v>
      </c>
      <c r="W171" s="62" t="s">
        <v>632</v>
      </c>
      <c r="X171" s="62" t="s">
        <v>640</v>
      </c>
      <c r="Y171" s="64"/>
      <c r="Z171" s="93" t="s">
        <v>3423</v>
      </c>
      <c r="AA171" s="66"/>
      <c r="AB171" s="69"/>
      <c r="AC171" s="69"/>
      <c r="AD171" s="69"/>
      <c r="AE171" s="70" t="s">
        <v>2483</v>
      </c>
      <c r="AF171" s="14"/>
      <c r="AG171" s="28"/>
      <c r="AH171" s="28"/>
      <c r="AI171" s="28"/>
      <c r="AJ171" s="28"/>
      <c r="AK171" s="28"/>
      <c r="AL171" s="28"/>
      <c r="AM171" s="28"/>
      <c r="AN171" s="28"/>
      <c r="AO171" s="28"/>
    </row>
    <row r="172" ht="15.0" customHeight="1">
      <c r="A172" s="39" t="s">
        <v>632</v>
      </c>
      <c r="B172" s="39" t="s">
        <v>782</v>
      </c>
      <c r="C172" s="39" t="s">
        <v>142</v>
      </c>
      <c r="D172" s="40"/>
      <c r="E172" s="41"/>
      <c r="F172" s="46"/>
      <c r="G172" s="46"/>
      <c r="H172" s="46"/>
      <c r="I172" s="46"/>
      <c r="J172" s="47" t="s">
        <v>14</v>
      </c>
      <c r="K172" s="46"/>
      <c r="L172" s="46"/>
      <c r="M172" s="46"/>
      <c r="N172" s="46"/>
      <c r="O172" s="46"/>
      <c r="P172" s="39" t="s">
        <v>857</v>
      </c>
      <c r="Q172" s="39" t="s">
        <v>990</v>
      </c>
      <c r="R172" s="40"/>
      <c r="S172" s="48" t="s">
        <v>338</v>
      </c>
      <c r="T172" s="75"/>
      <c r="U172" s="73" t="s">
        <v>3429</v>
      </c>
      <c r="V172" s="73" t="s">
        <v>639</v>
      </c>
      <c r="W172" s="62" t="s">
        <v>632</v>
      </c>
      <c r="X172" s="62" t="s">
        <v>640</v>
      </c>
      <c r="Y172" s="64"/>
      <c r="Z172" s="65">
        <v>1599.0</v>
      </c>
      <c r="AA172" s="66">
        <v>40107.0</v>
      </c>
      <c r="AB172" s="69">
        <v>170.0</v>
      </c>
      <c r="AC172" s="69">
        <v>150.0</v>
      </c>
      <c r="AD172" s="69">
        <v>85.0</v>
      </c>
      <c r="AE172" s="70" t="s">
        <v>187</v>
      </c>
      <c r="AF172" s="14"/>
      <c r="AG172" s="28"/>
      <c r="AH172" s="28"/>
      <c r="AI172" s="28"/>
      <c r="AJ172" s="28"/>
      <c r="AK172" s="28"/>
      <c r="AL172" s="28"/>
      <c r="AM172" s="28"/>
      <c r="AN172" s="28"/>
      <c r="AO172" s="28"/>
    </row>
    <row r="173" ht="15.0" customHeight="1">
      <c r="A173" s="39" t="s">
        <v>632</v>
      </c>
      <c r="B173" s="39" t="s">
        <v>782</v>
      </c>
      <c r="C173" s="39" t="s">
        <v>142</v>
      </c>
      <c r="D173" s="40"/>
      <c r="E173" s="41"/>
      <c r="F173" s="46"/>
      <c r="G173" s="46"/>
      <c r="H173" s="46"/>
      <c r="I173" s="46"/>
      <c r="J173" s="47" t="s">
        <v>14</v>
      </c>
      <c r="K173" s="46"/>
      <c r="L173" s="46"/>
      <c r="M173" s="46"/>
      <c r="N173" s="46"/>
      <c r="O173" s="46"/>
      <c r="P173" s="39" t="s">
        <v>900</v>
      </c>
      <c r="Q173" s="39" t="s">
        <v>1017</v>
      </c>
      <c r="R173" s="40"/>
      <c r="S173" s="48" t="s">
        <v>338</v>
      </c>
      <c r="T173" s="55" t="str">
        <f>HYPERLINK("mailto:email.1.address@nowhere.com#","email.1.address@nowhere.com")</f>
        <v>email.1.address@nowhere.com</v>
      </c>
      <c r="U173" s="73" t="s">
        <v>3440</v>
      </c>
      <c r="V173" s="73" t="s">
        <v>2533</v>
      </c>
      <c r="W173" s="62" t="s">
        <v>632</v>
      </c>
      <c r="X173" s="62" t="s">
        <v>3441</v>
      </c>
      <c r="Y173" s="64"/>
      <c r="Z173" s="65">
        <v>29497.0</v>
      </c>
      <c r="AA173" s="66">
        <v>40107.0</v>
      </c>
      <c r="AB173" s="69">
        <v>175.0</v>
      </c>
      <c r="AC173" s="69"/>
      <c r="AD173" s="69">
        <v>75.0</v>
      </c>
      <c r="AE173" s="70" t="s">
        <v>187</v>
      </c>
      <c r="AF173" s="14"/>
      <c r="AG173" s="28"/>
      <c r="AH173" s="28"/>
      <c r="AI173" s="28"/>
      <c r="AJ173" s="28"/>
      <c r="AK173" s="28"/>
      <c r="AL173" s="28"/>
      <c r="AM173" s="28"/>
      <c r="AN173" s="28"/>
      <c r="AO173" s="28"/>
    </row>
    <row r="174" ht="15.0" customHeight="1">
      <c r="A174" s="73" t="s">
        <v>632</v>
      </c>
      <c r="B174" s="73" t="s">
        <v>81</v>
      </c>
      <c r="C174" s="39" t="s">
        <v>142</v>
      </c>
      <c r="D174" s="39" t="s">
        <v>7</v>
      </c>
      <c r="E174" s="75"/>
      <c r="F174" s="75"/>
      <c r="G174" s="75"/>
      <c r="H174" s="75"/>
      <c r="I174" s="75"/>
      <c r="J174" s="75"/>
      <c r="K174" s="75"/>
      <c r="L174" s="75"/>
      <c r="M174" s="75"/>
      <c r="N174" s="75"/>
      <c r="O174" s="75"/>
      <c r="P174" s="73" t="s">
        <v>920</v>
      </c>
      <c r="Q174" s="39" t="s">
        <v>1040</v>
      </c>
      <c r="R174" s="82"/>
      <c r="S174" s="48" t="s">
        <v>338</v>
      </c>
      <c r="T174" s="55" t="str">
        <f>HYPERLINK("mailto:email.2.address@nowhere.com#","email.2.address@nowhere.com")</f>
        <v>email.2.address@nowhere.com</v>
      </c>
      <c r="U174" s="73" t="s">
        <v>3449</v>
      </c>
      <c r="V174" s="73" t="s">
        <v>639</v>
      </c>
      <c r="W174" s="62" t="s">
        <v>632</v>
      </c>
      <c r="X174" s="62" t="s">
        <v>640</v>
      </c>
      <c r="Y174" s="64"/>
      <c r="Z174" s="65"/>
      <c r="AA174" s="66"/>
      <c r="AB174" s="90"/>
      <c r="AC174" s="90"/>
      <c r="AD174" s="90"/>
      <c r="AE174" s="88"/>
      <c r="AF174" s="14"/>
      <c r="AG174" s="28"/>
      <c r="AH174" s="28"/>
      <c r="AI174" s="28"/>
      <c r="AJ174" s="28"/>
      <c r="AK174" s="28"/>
      <c r="AL174" s="28"/>
      <c r="AM174" s="28"/>
      <c r="AN174" s="28"/>
      <c r="AO174" s="28"/>
    </row>
    <row r="175" ht="15.0" customHeight="1">
      <c r="A175" s="39" t="s">
        <v>704</v>
      </c>
      <c r="B175" s="39" t="s">
        <v>782</v>
      </c>
      <c r="C175" s="39" t="s">
        <v>142</v>
      </c>
      <c r="D175" s="40"/>
      <c r="E175" s="41"/>
      <c r="F175" s="46"/>
      <c r="G175" s="46"/>
      <c r="H175" s="46"/>
      <c r="I175" s="46"/>
      <c r="J175" s="47" t="s">
        <v>14</v>
      </c>
      <c r="K175" s="46"/>
      <c r="L175" s="46"/>
      <c r="M175" s="46"/>
      <c r="N175" s="46"/>
      <c r="O175" s="46"/>
      <c r="P175" s="73" t="s">
        <v>989</v>
      </c>
      <c r="Q175" s="39" t="s">
        <v>1060</v>
      </c>
      <c r="R175" s="40"/>
      <c r="S175" s="48" t="s">
        <v>338</v>
      </c>
      <c r="T175" s="75"/>
      <c r="U175" s="73" t="s">
        <v>3481</v>
      </c>
      <c r="V175" s="73" t="s">
        <v>712</v>
      </c>
      <c r="W175" s="62" t="s">
        <v>704</v>
      </c>
      <c r="X175" s="62" t="s">
        <v>3483</v>
      </c>
      <c r="Y175" s="64"/>
      <c r="Z175" s="65">
        <v>4441.0</v>
      </c>
      <c r="AA175" s="66">
        <v>40015.0</v>
      </c>
      <c r="AB175" s="69">
        <v>150.0</v>
      </c>
      <c r="AC175" s="69">
        <v>120.0</v>
      </c>
      <c r="AD175" s="69">
        <v>90.0</v>
      </c>
      <c r="AE175" s="70" t="s">
        <v>187</v>
      </c>
      <c r="AF175" s="14"/>
      <c r="AG175" s="28"/>
      <c r="AH175" s="28"/>
      <c r="AI175" s="28"/>
      <c r="AJ175" s="28"/>
      <c r="AK175" s="28"/>
      <c r="AL175" s="28"/>
      <c r="AM175" s="28"/>
      <c r="AN175" s="28"/>
      <c r="AO175" s="28"/>
    </row>
    <row r="176" ht="15.0" customHeight="1">
      <c r="A176" s="39" t="s">
        <v>704</v>
      </c>
      <c r="B176" s="39" t="s">
        <v>782</v>
      </c>
      <c r="C176" s="39" t="s">
        <v>142</v>
      </c>
      <c r="D176" s="40"/>
      <c r="E176" s="41"/>
      <c r="F176" s="46"/>
      <c r="G176" s="46"/>
      <c r="H176" s="46"/>
      <c r="I176" s="46"/>
      <c r="J176" s="47" t="s">
        <v>14</v>
      </c>
      <c r="K176" s="46"/>
      <c r="L176" s="46"/>
      <c r="M176" s="46"/>
      <c r="N176" s="46"/>
      <c r="O176" s="46"/>
      <c r="P176" s="39" t="s">
        <v>335</v>
      </c>
      <c r="Q176" s="39" t="s">
        <v>1071</v>
      </c>
      <c r="R176" s="40"/>
      <c r="S176" s="48" t="s">
        <v>338</v>
      </c>
      <c r="T176" s="55" t="str">
        <f>HYPERLINK("mailto:email.1.address@nowhere.com#","email.1.address@nowhere.com")</f>
        <v>email.1.address@nowhere.com</v>
      </c>
      <c r="U176" s="73" t="s">
        <v>3512</v>
      </c>
      <c r="V176" s="73" t="s">
        <v>1156</v>
      </c>
      <c r="W176" s="62" t="s">
        <v>704</v>
      </c>
      <c r="X176" s="62" t="s">
        <v>1157</v>
      </c>
      <c r="Y176" s="64"/>
      <c r="Z176" s="65">
        <v>3009.0</v>
      </c>
      <c r="AA176" s="66">
        <v>42064.0</v>
      </c>
      <c r="AB176" s="69"/>
      <c r="AC176" s="69"/>
      <c r="AD176" s="69"/>
      <c r="AE176" s="41"/>
      <c r="AF176" s="14"/>
      <c r="AG176" s="28"/>
      <c r="AH176" s="28"/>
      <c r="AI176" s="28"/>
      <c r="AJ176" s="28"/>
      <c r="AK176" s="28"/>
      <c r="AL176" s="28"/>
      <c r="AM176" s="28"/>
      <c r="AN176" s="28"/>
      <c r="AO176" s="28"/>
    </row>
    <row r="177" ht="15.0" customHeight="1">
      <c r="A177" s="73" t="s">
        <v>704</v>
      </c>
      <c r="B177" s="73" t="s">
        <v>81</v>
      </c>
      <c r="C177" s="39" t="s">
        <v>142</v>
      </c>
      <c r="D177" s="39" t="s">
        <v>7</v>
      </c>
      <c r="E177" s="75"/>
      <c r="F177" s="75"/>
      <c r="G177" s="75"/>
      <c r="H177" s="75"/>
      <c r="I177" s="75"/>
      <c r="J177" s="75"/>
      <c r="K177" s="75"/>
      <c r="L177" s="75"/>
      <c r="M177" s="75"/>
      <c r="N177" s="75"/>
      <c r="O177" s="75"/>
      <c r="P177" s="39" t="s">
        <v>786</v>
      </c>
      <c r="Q177" s="39" t="s">
        <v>1087</v>
      </c>
      <c r="R177" s="82"/>
      <c r="S177" s="48" t="s">
        <v>338</v>
      </c>
      <c r="T177" s="55" t="str">
        <f>HYPERLINK("mailto:email.2.address@nowhere.com#","email.2.address@nowhere.com")</f>
        <v>email.2.address@nowhere.com</v>
      </c>
      <c r="U177" s="73" t="s">
        <v>3523</v>
      </c>
      <c r="V177" s="73" t="s">
        <v>712</v>
      </c>
      <c r="W177" s="62" t="s">
        <v>704</v>
      </c>
      <c r="X177" s="62" t="s">
        <v>3526</v>
      </c>
      <c r="Y177" s="64"/>
      <c r="Z177" s="65"/>
      <c r="AA177" s="66"/>
      <c r="AB177" s="90"/>
      <c r="AC177" s="90"/>
      <c r="AD177" s="90"/>
      <c r="AE177" s="88"/>
      <c r="AF177" s="14"/>
      <c r="AG177" s="28"/>
      <c r="AH177" s="28"/>
      <c r="AI177" s="28"/>
      <c r="AJ177" s="28"/>
      <c r="AK177" s="28"/>
      <c r="AL177" s="28"/>
      <c r="AM177" s="28"/>
      <c r="AN177" s="28"/>
      <c r="AO177" s="28"/>
    </row>
    <row r="178" ht="15.0" customHeight="1">
      <c r="A178" s="73" t="s">
        <v>704</v>
      </c>
      <c r="B178" s="73" t="s">
        <v>81</v>
      </c>
      <c r="C178" s="39" t="s">
        <v>142</v>
      </c>
      <c r="D178" s="39" t="s">
        <v>7</v>
      </c>
      <c r="E178" s="75"/>
      <c r="F178" s="75"/>
      <c r="G178" s="75"/>
      <c r="H178" s="75"/>
      <c r="I178" s="75"/>
      <c r="J178" s="75"/>
      <c r="K178" s="75"/>
      <c r="L178" s="75"/>
      <c r="M178" s="75"/>
      <c r="N178" s="75"/>
      <c r="O178" s="75"/>
      <c r="P178" s="39" t="s">
        <v>857</v>
      </c>
      <c r="Q178" s="39" t="s">
        <v>336</v>
      </c>
      <c r="R178" s="82"/>
      <c r="S178" s="48" t="s">
        <v>338</v>
      </c>
      <c r="T178" s="75"/>
      <c r="U178" s="73" t="s">
        <v>3535</v>
      </c>
      <c r="V178" s="73" t="s">
        <v>3537</v>
      </c>
      <c r="W178" s="62" t="s">
        <v>704</v>
      </c>
      <c r="X178" s="62" t="s">
        <v>3538</v>
      </c>
      <c r="Y178" s="64"/>
      <c r="Z178" s="65"/>
      <c r="AA178" s="66"/>
      <c r="AB178" s="90"/>
      <c r="AC178" s="90"/>
      <c r="AD178" s="90"/>
      <c r="AE178" s="88"/>
      <c r="AF178" s="14"/>
      <c r="AG178" s="28"/>
      <c r="AH178" s="28"/>
      <c r="AI178" s="28"/>
      <c r="AJ178" s="28"/>
      <c r="AK178" s="28"/>
      <c r="AL178" s="28"/>
      <c r="AM178" s="28"/>
      <c r="AN178" s="28"/>
      <c r="AO178" s="28"/>
    </row>
    <row r="179" ht="15.0" customHeight="1">
      <c r="A179" s="73" t="s">
        <v>704</v>
      </c>
      <c r="B179" s="73" t="s">
        <v>81</v>
      </c>
      <c r="C179" s="39" t="s">
        <v>142</v>
      </c>
      <c r="D179" s="39" t="s">
        <v>7</v>
      </c>
      <c r="E179" s="75"/>
      <c r="F179" s="75"/>
      <c r="G179" s="75"/>
      <c r="H179" s="75"/>
      <c r="I179" s="75"/>
      <c r="J179" s="75"/>
      <c r="K179" s="75"/>
      <c r="L179" s="75"/>
      <c r="M179" s="75"/>
      <c r="N179" s="75"/>
      <c r="O179" s="75"/>
      <c r="P179" s="39" t="s">
        <v>900</v>
      </c>
      <c r="Q179" s="39" t="s">
        <v>788</v>
      </c>
      <c r="R179" s="82"/>
      <c r="S179" s="48" t="s">
        <v>338</v>
      </c>
      <c r="T179" s="55" t="str">
        <f>HYPERLINK("mailto:email.1.address@nowhere.com#","email.1.address@nowhere.com")</f>
        <v>email.1.address@nowhere.com</v>
      </c>
      <c r="U179" s="73" t="s">
        <v>3553</v>
      </c>
      <c r="V179" s="73" t="s">
        <v>712</v>
      </c>
      <c r="W179" s="62" t="s">
        <v>704</v>
      </c>
      <c r="X179" s="62" t="s">
        <v>713</v>
      </c>
      <c r="Y179" s="64"/>
      <c r="Z179" s="65"/>
      <c r="AA179" s="66"/>
      <c r="AB179" s="90"/>
      <c r="AC179" s="90"/>
      <c r="AD179" s="90"/>
      <c r="AE179" s="88"/>
      <c r="AF179" s="14"/>
      <c r="AG179" s="28"/>
      <c r="AH179" s="28"/>
      <c r="AI179" s="28"/>
      <c r="AJ179" s="28"/>
      <c r="AK179" s="28"/>
      <c r="AL179" s="28"/>
      <c r="AM179" s="28"/>
      <c r="AN179" s="28"/>
      <c r="AO179" s="28"/>
    </row>
    <row r="180" ht="15.0" customHeight="1">
      <c r="A180" s="73" t="s">
        <v>704</v>
      </c>
      <c r="B180" s="73" t="s">
        <v>81</v>
      </c>
      <c r="C180" s="39" t="s">
        <v>142</v>
      </c>
      <c r="D180" s="39" t="s">
        <v>7</v>
      </c>
      <c r="E180" s="75"/>
      <c r="F180" s="75"/>
      <c r="G180" s="75"/>
      <c r="H180" s="75"/>
      <c r="I180" s="75"/>
      <c r="J180" s="75"/>
      <c r="K180" s="75"/>
      <c r="L180" s="75"/>
      <c r="M180" s="75"/>
      <c r="N180" s="75"/>
      <c r="O180" s="75"/>
      <c r="P180" s="73" t="s">
        <v>920</v>
      </c>
      <c r="Q180" s="39" t="s">
        <v>859</v>
      </c>
      <c r="R180" s="82"/>
      <c r="S180" s="48" t="s">
        <v>338</v>
      </c>
      <c r="T180" s="55" t="str">
        <f>HYPERLINK("mailto:email.2.address@nowhere.com#","email.2.address@nowhere.com")</f>
        <v>email.2.address@nowhere.com</v>
      </c>
      <c r="U180" s="73" t="s">
        <v>3565</v>
      </c>
      <c r="V180" s="73" t="s">
        <v>3566</v>
      </c>
      <c r="W180" s="62" t="s">
        <v>704</v>
      </c>
      <c r="X180" s="62" t="s">
        <v>3567</v>
      </c>
      <c r="Y180" s="64"/>
      <c r="Z180" s="65"/>
      <c r="AA180" s="66"/>
      <c r="AB180" s="90">
        <v>195.0</v>
      </c>
      <c r="AC180" s="90">
        <v>170.0</v>
      </c>
      <c r="AD180" s="90">
        <v>95.0</v>
      </c>
      <c r="AE180" s="88"/>
      <c r="AF180" s="14"/>
      <c r="AG180" s="28"/>
      <c r="AH180" s="28"/>
      <c r="AI180" s="28"/>
      <c r="AJ180" s="28"/>
      <c r="AK180" s="28"/>
      <c r="AL180" s="28"/>
      <c r="AM180" s="28"/>
      <c r="AN180" s="28"/>
      <c r="AO180" s="28"/>
    </row>
    <row r="181" ht="15.0" customHeight="1">
      <c r="A181" s="39" t="s">
        <v>217</v>
      </c>
      <c r="B181" s="39" t="s">
        <v>140</v>
      </c>
      <c r="C181" s="39" t="s">
        <v>142</v>
      </c>
      <c r="D181" s="40"/>
      <c r="E181" s="41"/>
      <c r="F181" s="46"/>
      <c r="G181" s="46"/>
      <c r="H181" s="46"/>
      <c r="I181" s="46"/>
      <c r="J181" s="46"/>
      <c r="K181" s="47" t="s">
        <v>15</v>
      </c>
      <c r="L181" s="46"/>
      <c r="M181" s="46"/>
      <c r="N181" s="46"/>
      <c r="O181" s="46"/>
      <c r="P181" s="73" t="s">
        <v>989</v>
      </c>
      <c r="Q181" s="39" t="s">
        <v>901</v>
      </c>
      <c r="R181" s="40"/>
      <c r="S181" s="48" t="s">
        <v>338</v>
      </c>
      <c r="T181" s="75"/>
      <c r="U181" s="73" t="s">
        <v>3576</v>
      </c>
      <c r="V181" s="73" t="s">
        <v>659</v>
      </c>
      <c r="W181" s="62" t="s">
        <v>217</v>
      </c>
      <c r="X181" s="62" t="s">
        <v>1741</v>
      </c>
      <c r="Y181" s="64"/>
      <c r="Z181" s="65"/>
      <c r="AA181" s="104"/>
      <c r="AB181" s="69">
        <v>260.0</v>
      </c>
      <c r="AC181" s="69">
        <v>190.0</v>
      </c>
      <c r="AD181" s="69">
        <v>75.0</v>
      </c>
      <c r="AE181" s="70" t="s">
        <v>773</v>
      </c>
      <c r="AF181" s="14"/>
      <c r="AG181" s="28"/>
      <c r="AH181" s="28"/>
      <c r="AI181" s="28"/>
      <c r="AJ181" s="28"/>
      <c r="AK181" s="28"/>
      <c r="AL181" s="28"/>
      <c r="AM181" s="28"/>
      <c r="AN181" s="28"/>
      <c r="AO181" s="28"/>
    </row>
    <row r="182" ht="15.0" customHeight="1">
      <c r="A182" s="39" t="s">
        <v>217</v>
      </c>
      <c r="B182" s="39" t="s">
        <v>140</v>
      </c>
      <c r="C182" s="39" t="s">
        <v>142</v>
      </c>
      <c r="D182" s="40"/>
      <c r="E182" s="41"/>
      <c r="F182" s="46"/>
      <c r="G182" s="46"/>
      <c r="H182" s="46"/>
      <c r="I182" s="46"/>
      <c r="J182" s="46"/>
      <c r="K182" s="47" t="s">
        <v>15</v>
      </c>
      <c r="L182" s="46"/>
      <c r="M182" s="46"/>
      <c r="N182" s="46"/>
      <c r="O182" s="46"/>
      <c r="P182" s="39" t="s">
        <v>335</v>
      </c>
      <c r="Q182" s="39" t="s">
        <v>921</v>
      </c>
      <c r="R182" s="40"/>
      <c r="S182" s="48" t="s">
        <v>338</v>
      </c>
      <c r="T182" s="55" t="str">
        <f>HYPERLINK("mailto:email.1.address@nowhere.com#","email.1.address@nowhere.com")</f>
        <v>email.1.address@nowhere.com</v>
      </c>
      <c r="U182" s="73" t="s">
        <v>3591</v>
      </c>
      <c r="V182" s="73" t="s">
        <v>659</v>
      </c>
      <c r="W182" s="62" t="s">
        <v>217</v>
      </c>
      <c r="X182" s="62" t="s">
        <v>1174</v>
      </c>
      <c r="Y182" s="64"/>
      <c r="Z182" s="65"/>
      <c r="AA182" s="104"/>
      <c r="AB182" s="69">
        <v>225.0</v>
      </c>
      <c r="AC182" s="69">
        <v>205.0</v>
      </c>
      <c r="AD182" s="69">
        <v>80.0</v>
      </c>
      <c r="AE182" s="70" t="s">
        <v>773</v>
      </c>
      <c r="AF182" s="14"/>
      <c r="AG182" s="28"/>
      <c r="AH182" s="28"/>
      <c r="AI182" s="28"/>
      <c r="AJ182" s="28"/>
      <c r="AK182" s="28"/>
      <c r="AL182" s="28"/>
      <c r="AM182" s="28"/>
      <c r="AN182" s="28"/>
      <c r="AO182" s="28"/>
    </row>
    <row r="183" ht="15.0" customHeight="1">
      <c r="A183" s="73" t="s">
        <v>217</v>
      </c>
      <c r="B183" s="73" t="s">
        <v>140</v>
      </c>
      <c r="C183" s="39" t="s">
        <v>142</v>
      </c>
      <c r="D183" s="40"/>
      <c r="E183" s="88"/>
      <c r="F183" s="75"/>
      <c r="G183" s="75"/>
      <c r="H183" s="75"/>
      <c r="I183" s="75"/>
      <c r="J183" s="75"/>
      <c r="K183" s="73" t="s">
        <v>15</v>
      </c>
      <c r="L183" s="75"/>
      <c r="M183" s="75"/>
      <c r="N183" s="75"/>
      <c r="O183" s="75"/>
      <c r="P183" s="39" t="s">
        <v>786</v>
      </c>
      <c r="Q183" s="39" t="s">
        <v>990</v>
      </c>
      <c r="R183" s="40"/>
      <c r="S183" s="48" t="s">
        <v>338</v>
      </c>
      <c r="T183" s="55" t="str">
        <f>HYPERLINK("mailto:email.2.address@nowhere.com#","email.2.address@nowhere.com")</f>
        <v>email.2.address@nowhere.com</v>
      </c>
      <c r="U183" s="73" t="s">
        <v>3600</v>
      </c>
      <c r="V183" s="73" t="s">
        <v>659</v>
      </c>
      <c r="W183" s="62" t="s">
        <v>217</v>
      </c>
      <c r="X183" s="64">
        <v>60606.0</v>
      </c>
      <c r="Y183" s="64"/>
      <c r="Z183" s="65"/>
      <c r="AA183" s="66">
        <v>42247.0</v>
      </c>
      <c r="AB183" s="90">
        <v>335.0</v>
      </c>
      <c r="AC183" s="90"/>
      <c r="AD183" s="90"/>
      <c r="AE183" s="88"/>
      <c r="AF183" s="14"/>
      <c r="AG183" s="28"/>
      <c r="AH183" s="28"/>
      <c r="AI183" s="28"/>
      <c r="AJ183" s="28"/>
      <c r="AK183" s="28"/>
      <c r="AL183" s="28"/>
      <c r="AM183" s="28"/>
      <c r="AN183" s="28"/>
      <c r="AO183" s="28"/>
    </row>
    <row r="184" ht="15.0" customHeight="1">
      <c r="A184" s="39" t="s">
        <v>217</v>
      </c>
      <c r="B184" s="39" t="s">
        <v>140</v>
      </c>
      <c r="C184" s="39" t="s">
        <v>142</v>
      </c>
      <c r="D184" s="40"/>
      <c r="E184" s="41"/>
      <c r="F184" s="46"/>
      <c r="G184" s="46"/>
      <c r="H184" s="46"/>
      <c r="I184" s="46"/>
      <c r="J184" s="46"/>
      <c r="K184" s="47" t="s">
        <v>15</v>
      </c>
      <c r="L184" s="46"/>
      <c r="M184" s="46"/>
      <c r="N184" s="46"/>
      <c r="O184" s="46"/>
      <c r="P184" s="39" t="s">
        <v>857</v>
      </c>
      <c r="Q184" s="39" t="s">
        <v>1017</v>
      </c>
      <c r="R184" s="40"/>
      <c r="S184" s="48" t="s">
        <v>338</v>
      </c>
      <c r="T184" s="75"/>
      <c r="U184" s="73" t="s">
        <v>3606</v>
      </c>
      <c r="V184" s="73" t="s">
        <v>659</v>
      </c>
      <c r="W184" s="62" t="s">
        <v>217</v>
      </c>
      <c r="X184" s="62" t="s">
        <v>660</v>
      </c>
      <c r="Y184" s="64"/>
      <c r="Z184" s="65">
        <v>17465.0</v>
      </c>
      <c r="AA184" s="104"/>
      <c r="AB184" s="69">
        <v>270.0</v>
      </c>
      <c r="AC184" s="69"/>
      <c r="AD184" s="69"/>
      <c r="AE184" s="70" t="s">
        <v>3612</v>
      </c>
      <c r="AF184" s="14"/>
      <c r="AG184" s="28"/>
      <c r="AH184" s="28"/>
      <c r="AI184" s="28"/>
      <c r="AJ184" s="28"/>
      <c r="AK184" s="28"/>
      <c r="AL184" s="28"/>
      <c r="AM184" s="28"/>
      <c r="AN184" s="28"/>
      <c r="AO184" s="28"/>
    </row>
    <row r="185" ht="15.0" customHeight="1">
      <c r="A185" s="39" t="s">
        <v>217</v>
      </c>
      <c r="B185" s="39" t="s">
        <v>782</v>
      </c>
      <c r="C185" s="39" t="s">
        <v>142</v>
      </c>
      <c r="D185" s="40"/>
      <c r="E185" s="41"/>
      <c r="F185" s="46"/>
      <c r="G185" s="46"/>
      <c r="H185" s="46"/>
      <c r="I185" s="46"/>
      <c r="J185" s="47" t="s">
        <v>14</v>
      </c>
      <c r="K185" s="46"/>
      <c r="L185" s="46"/>
      <c r="M185" s="46"/>
      <c r="N185" s="46"/>
      <c r="O185" s="46"/>
      <c r="P185" s="39" t="s">
        <v>900</v>
      </c>
      <c r="Q185" s="39" t="s">
        <v>1040</v>
      </c>
      <c r="R185" s="40"/>
      <c r="S185" s="48" t="s">
        <v>338</v>
      </c>
      <c r="T185" s="55" t="str">
        <f>HYPERLINK("mailto:email.1.address@nowhere.com#","email.1.address@nowhere.com")</f>
        <v>email.1.address@nowhere.com</v>
      </c>
      <c r="U185" s="73" t="s">
        <v>3632</v>
      </c>
      <c r="V185" s="73" t="s">
        <v>2688</v>
      </c>
      <c r="W185" s="62" t="s">
        <v>217</v>
      </c>
      <c r="X185" s="62" t="s">
        <v>3634</v>
      </c>
      <c r="Y185" s="64"/>
      <c r="Z185" s="65">
        <v>1672.0</v>
      </c>
      <c r="AA185" s="66">
        <v>40310.0</v>
      </c>
      <c r="AB185" s="69">
        <v>160.0</v>
      </c>
      <c r="AC185" s="69">
        <v>160.0</v>
      </c>
      <c r="AD185" s="69">
        <v>100.0</v>
      </c>
      <c r="AE185" s="70" t="s">
        <v>2690</v>
      </c>
      <c r="AF185" s="14"/>
      <c r="AG185" s="28"/>
      <c r="AH185" s="28"/>
      <c r="AI185" s="28"/>
      <c r="AJ185" s="28"/>
      <c r="AK185" s="28"/>
      <c r="AL185" s="28"/>
      <c r="AM185" s="28"/>
      <c r="AN185" s="28"/>
      <c r="AO185" s="28"/>
    </row>
    <row r="186" ht="15.0" customHeight="1">
      <c r="A186" s="39" t="s">
        <v>217</v>
      </c>
      <c r="B186" s="39" t="s">
        <v>782</v>
      </c>
      <c r="C186" s="39" t="s">
        <v>142</v>
      </c>
      <c r="D186" s="40"/>
      <c r="E186" s="41"/>
      <c r="F186" s="46"/>
      <c r="G186" s="46"/>
      <c r="H186" s="46"/>
      <c r="I186" s="47" t="s">
        <v>13</v>
      </c>
      <c r="J186" s="46"/>
      <c r="K186" s="46"/>
      <c r="L186" s="46"/>
      <c r="M186" s="46"/>
      <c r="N186" s="46"/>
      <c r="O186" s="46"/>
      <c r="P186" s="73" t="s">
        <v>920</v>
      </c>
      <c r="Q186" s="39" t="s">
        <v>1060</v>
      </c>
      <c r="R186" s="40"/>
      <c r="S186" s="48" t="s">
        <v>338</v>
      </c>
      <c r="T186" s="55" t="str">
        <f>HYPERLINK("mailto:email.2.address@nowhere.com#","email.2.address@nowhere.com")</f>
        <v>email.2.address@nowhere.com</v>
      </c>
      <c r="U186" s="73" t="s">
        <v>3649</v>
      </c>
      <c r="V186" s="73" t="s">
        <v>659</v>
      </c>
      <c r="W186" s="62" t="s">
        <v>217</v>
      </c>
      <c r="X186" s="62" t="s">
        <v>660</v>
      </c>
      <c r="Y186" s="64"/>
      <c r="Z186" s="65">
        <v>9334.0</v>
      </c>
      <c r="AA186" s="66">
        <v>41911.0</v>
      </c>
      <c r="AB186" s="69">
        <v>205.0</v>
      </c>
      <c r="AC186" s="69">
        <v>180.0</v>
      </c>
      <c r="AD186" s="69">
        <v>85.0</v>
      </c>
      <c r="AE186" s="70" t="s">
        <v>2754</v>
      </c>
      <c r="AF186" s="14"/>
      <c r="AG186" s="28"/>
      <c r="AH186" s="28"/>
      <c r="AI186" s="28"/>
      <c r="AJ186" s="28"/>
      <c r="AK186" s="28"/>
      <c r="AL186" s="28"/>
      <c r="AM186" s="28"/>
      <c r="AN186" s="28"/>
      <c r="AO186" s="28"/>
    </row>
    <row r="187" ht="15.0" customHeight="1">
      <c r="A187" s="39" t="s">
        <v>217</v>
      </c>
      <c r="B187" s="39" t="s">
        <v>782</v>
      </c>
      <c r="C187" s="39" t="s">
        <v>142</v>
      </c>
      <c r="D187" s="40"/>
      <c r="E187" s="41"/>
      <c r="F187" s="46"/>
      <c r="G187" s="46"/>
      <c r="H187" s="46"/>
      <c r="I187" s="46"/>
      <c r="J187" s="47" t="s">
        <v>14</v>
      </c>
      <c r="K187" s="46"/>
      <c r="L187" s="46"/>
      <c r="M187" s="46"/>
      <c r="N187" s="46"/>
      <c r="O187" s="46"/>
      <c r="P187" s="73" t="s">
        <v>989</v>
      </c>
      <c r="Q187" s="39" t="s">
        <v>1071</v>
      </c>
      <c r="R187" s="40"/>
      <c r="S187" s="48" t="s">
        <v>338</v>
      </c>
      <c r="T187" s="75"/>
      <c r="U187" s="73" t="s">
        <v>3662</v>
      </c>
      <c r="V187" s="73" t="s">
        <v>659</v>
      </c>
      <c r="W187" s="62" t="s">
        <v>217</v>
      </c>
      <c r="X187" s="62" t="s">
        <v>1174</v>
      </c>
      <c r="Y187" s="64"/>
      <c r="Z187" s="65">
        <v>34462.0</v>
      </c>
      <c r="AA187" s="104">
        <v>41334.0</v>
      </c>
      <c r="AB187" s="187">
        <v>170.0</v>
      </c>
      <c r="AC187" s="69"/>
      <c r="AD187" s="188">
        <v>60.0</v>
      </c>
      <c r="AE187" s="70" t="s">
        <v>2789</v>
      </c>
      <c r="AF187" s="14"/>
      <c r="AG187" s="28"/>
      <c r="AH187" s="28"/>
      <c r="AI187" s="28"/>
      <c r="AJ187" s="28"/>
      <c r="AK187" s="28"/>
      <c r="AL187" s="28"/>
      <c r="AM187" s="28"/>
      <c r="AN187" s="28"/>
      <c r="AO187" s="28"/>
    </row>
    <row r="188" ht="15.0" customHeight="1">
      <c r="A188" s="39" t="s">
        <v>217</v>
      </c>
      <c r="B188" s="39" t="s">
        <v>782</v>
      </c>
      <c r="C188" s="39" t="s">
        <v>142</v>
      </c>
      <c r="D188" s="40"/>
      <c r="E188" s="41"/>
      <c r="F188" s="46"/>
      <c r="G188" s="46"/>
      <c r="H188" s="46"/>
      <c r="I188" s="46"/>
      <c r="J188" s="47" t="s">
        <v>14</v>
      </c>
      <c r="K188" s="46"/>
      <c r="L188" s="46"/>
      <c r="M188" s="46"/>
      <c r="N188" s="46"/>
      <c r="O188" s="46"/>
      <c r="P188" s="39" t="s">
        <v>335</v>
      </c>
      <c r="Q188" s="39" t="s">
        <v>1087</v>
      </c>
      <c r="R188" s="40"/>
      <c r="S188" s="48" t="s">
        <v>338</v>
      </c>
      <c r="T188" s="55" t="str">
        <f>HYPERLINK("mailto:email.1.address@nowhere.com#","email.1.address@nowhere.com")</f>
        <v>email.1.address@nowhere.com</v>
      </c>
      <c r="U188" s="73" t="s">
        <v>3662</v>
      </c>
      <c r="V188" s="73" t="s">
        <v>659</v>
      </c>
      <c r="W188" s="62" t="s">
        <v>217</v>
      </c>
      <c r="X188" s="62" t="s">
        <v>1174</v>
      </c>
      <c r="Y188" s="64"/>
      <c r="Z188" s="65">
        <v>34462.0</v>
      </c>
      <c r="AA188" s="104">
        <v>41334.0</v>
      </c>
      <c r="AB188" s="187">
        <v>170.0</v>
      </c>
      <c r="AC188" s="69"/>
      <c r="AD188" s="188">
        <v>60.0</v>
      </c>
      <c r="AE188" s="70" t="s">
        <v>2789</v>
      </c>
      <c r="AF188" s="14"/>
      <c r="AG188" s="28"/>
      <c r="AH188" s="28"/>
      <c r="AI188" s="28"/>
      <c r="AJ188" s="28"/>
      <c r="AK188" s="28"/>
      <c r="AL188" s="28"/>
      <c r="AM188" s="28"/>
      <c r="AN188" s="28"/>
      <c r="AO188" s="28"/>
    </row>
    <row r="189" ht="15.0" customHeight="1">
      <c r="A189" s="39" t="s">
        <v>217</v>
      </c>
      <c r="B189" s="39" t="s">
        <v>782</v>
      </c>
      <c r="C189" s="39" t="s">
        <v>142</v>
      </c>
      <c r="D189" s="40"/>
      <c r="E189" s="41"/>
      <c r="F189" s="46"/>
      <c r="G189" s="46"/>
      <c r="H189" s="46"/>
      <c r="I189" s="47" t="s">
        <v>13</v>
      </c>
      <c r="J189" s="46"/>
      <c r="K189" s="46"/>
      <c r="L189" s="46"/>
      <c r="M189" s="46"/>
      <c r="N189" s="46"/>
      <c r="O189" s="46"/>
      <c r="P189" s="39" t="s">
        <v>786</v>
      </c>
      <c r="Q189" s="39" t="s">
        <v>336</v>
      </c>
      <c r="R189" s="40"/>
      <c r="S189" s="48" t="s">
        <v>338</v>
      </c>
      <c r="T189" s="55" t="str">
        <f>HYPERLINK("mailto:email.2.address@nowhere.com#","email.2.address@nowhere.com")</f>
        <v>email.2.address@nowhere.com</v>
      </c>
      <c r="U189" s="73" t="s">
        <v>3704</v>
      </c>
      <c r="V189" s="73" t="s">
        <v>823</v>
      </c>
      <c r="W189" s="62" t="s">
        <v>803</v>
      </c>
      <c r="X189" s="62" t="s">
        <v>824</v>
      </c>
      <c r="Y189" s="64"/>
      <c r="Z189" s="65">
        <v>601.0</v>
      </c>
      <c r="AA189" s="66">
        <v>42064.0</v>
      </c>
      <c r="AB189" s="69">
        <v>215.0</v>
      </c>
      <c r="AC189" s="69">
        <v>190.0</v>
      </c>
      <c r="AD189" s="69">
        <v>100.0</v>
      </c>
      <c r="AE189" s="70" t="s">
        <v>3038</v>
      </c>
      <c r="AF189" s="14"/>
      <c r="AG189" s="28"/>
      <c r="AH189" s="28"/>
      <c r="AI189" s="28"/>
      <c r="AJ189" s="28"/>
      <c r="AK189" s="28"/>
      <c r="AL189" s="28"/>
      <c r="AM189" s="28"/>
      <c r="AN189" s="28"/>
      <c r="AO189" s="28"/>
    </row>
    <row r="190" ht="15.0" customHeight="1">
      <c r="A190" s="39" t="s">
        <v>217</v>
      </c>
      <c r="B190" s="39" t="s">
        <v>782</v>
      </c>
      <c r="C190" s="39" t="s">
        <v>142</v>
      </c>
      <c r="D190" s="40"/>
      <c r="E190" s="41"/>
      <c r="F190" s="46"/>
      <c r="G190" s="46"/>
      <c r="H190" s="46"/>
      <c r="I190" s="46"/>
      <c r="J190" s="47" t="s">
        <v>14</v>
      </c>
      <c r="K190" s="46"/>
      <c r="L190" s="46"/>
      <c r="M190" s="46"/>
      <c r="N190" s="46"/>
      <c r="O190" s="46"/>
      <c r="P190" s="39" t="s">
        <v>857</v>
      </c>
      <c r="Q190" s="39" t="s">
        <v>788</v>
      </c>
      <c r="R190" s="40"/>
      <c r="S190" s="48" t="s">
        <v>338</v>
      </c>
      <c r="T190" s="75"/>
      <c r="U190" s="73" t="s">
        <v>3712</v>
      </c>
      <c r="V190" s="73" t="s">
        <v>659</v>
      </c>
      <c r="W190" s="62" t="s">
        <v>217</v>
      </c>
      <c r="X190" s="62" t="s">
        <v>3714</v>
      </c>
      <c r="Y190" s="64"/>
      <c r="Z190" s="65">
        <v>353.0</v>
      </c>
      <c r="AA190" s="104">
        <v>41212.0</v>
      </c>
      <c r="AB190" s="69">
        <v>175.0</v>
      </c>
      <c r="AC190" s="69">
        <v>160.0</v>
      </c>
      <c r="AD190" s="90">
        <v>65.0</v>
      </c>
      <c r="AE190" s="70" t="s">
        <v>2849</v>
      </c>
      <c r="AF190" s="14"/>
      <c r="AG190" s="28"/>
      <c r="AH190" s="28"/>
      <c r="AI190" s="28"/>
      <c r="AJ190" s="28"/>
      <c r="AK190" s="28"/>
      <c r="AL190" s="28"/>
      <c r="AM190" s="28"/>
      <c r="AN190" s="28"/>
      <c r="AO190" s="28"/>
    </row>
    <row r="191" ht="15.0" customHeight="1">
      <c r="A191" s="39" t="s">
        <v>217</v>
      </c>
      <c r="B191" s="39" t="s">
        <v>782</v>
      </c>
      <c r="C191" s="39" t="s">
        <v>142</v>
      </c>
      <c r="D191" s="40"/>
      <c r="E191" s="41"/>
      <c r="F191" s="46"/>
      <c r="G191" s="46"/>
      <c r="H191" s="46"/>
      <c r="I191" s="47" t="s">
        <v>13</v>
      </c>
      <c r="J191" s="46"/>
      <c r="K191" s="46"/>
      <c r="L191" s="46"/>
      <c r="M191" s="46"/>
      <c r="N191" s="46"/>
      <c r="O191" s="46"/>
      <c r="P191" s="39" t="s">
        <v>900</v>
      </c>
      <c r="Q191" s="39" t="s">
        <v>859</v>
      </c>
      <c r="R191" s="40"/>
      <c r="S191" s="48" t="s">
        <v>338</v>
      </c>
      <c r="T191" s="55" t="str">
        <f>HYPERLINK("mailto:email.1.address@nowhere.com#","email.1.address@nowhere.com")</f>
        <v>email.1.address@nowhere.com</v>
      </c>
      <c r="U191" s="73" t="s">
        <v>3712</v>
      </c>
      <c r="V191" s="73" t="s">
        <v>659</v>
      </c>
      <c r="W191" s="62" t="s">
        <v>217</v>
      </c>
      <c r="X191" s="62" t="s">
        <v>3714</v>
      </c>
      <c r="Y191" s="64"/>
      <c r="Z191" s="65">
        <v>353.0</v>
      </c>
      <c r="AA191" s="104">
        <v>41212.0</v>
      </c>
      <c r="AB191" s="69">
        <v>175.0</v>
      </c>
      <c r="AC191" s="69">
        <v>160.0</v>
      </c>
      <c r="AD191" s="90">
        <v>65.0</v>
      </c>
      <c r="AE191" s="70" t="s">
        <v>2849</v>
      </c>
      <c r="AF191" s="14"/>
      <c r="AG191" s="28"/>
      <c r="AH191" s="28"/>
      <c r="AI191" s="28"/>
      <c r="AJ191" s="28"/>
      <c r="AK191" s="28"/>
      <c r="AL191" s="28"/>
      <c r="AM191" s="28"/>
      <c r="AN191" s="28"/>
      <c r="AO191" s="28"/>
    </row>
    <row r="192" ht="15.0" customHeight="1">
      <c r="A192" s="39" t="s">
        <v>217</v>
      </c>
      <c r="B192" s="39" t="s">
        <v>782</v>
      </c>
      <c r="C192" s="39" t="s">
        <v>142</v>
      </c>
      <c r="D192" s="40"/>
      <c r="E192" s="41"/>
      <c r="F192" s="46"/>
      <c r="G192" s="46"/>
      <c r="H192" s="46"/>
      <c r="I192" s="46"/>
      <c r="J192" s="47" t="s">
        <v>14</v>
      </c>
      <c r="K192" s="46"/>
      <c r="L192" s="46"/>
      <c r="M192" s="46"/>
      <c r="N192" s="46"/>
      <c r="O192" s="46"/>
      <c r="P192" s="73" t="s">
        <v>920</v>
      </c>
      <c r="Q192" s="39" t="s">
        <v>901</v>
      </c>
      <c r="R192" s="40"/>
      <c r="S192" s="48" t="s">
        <v>338</v>
      </c>
      <c r="T192" s="55" t="str">
        <f>HYPERLINK("mailto:email.2.address@nowhere.com#","email.2.address@nowhere.com")</f>
        <v>email.2.address@nowhere.com</v>
      </c>
      <c r="U192" s="73" t="s">
        <v>3738</v>
      </c>
      <c r="V192" s="73" t="s">
        <v>2927</v>
      </c>
      <c r="W192" s="62" t="s">
        <v>217</v>
      </c>
      <c r="X192" s="62" t="s">
        <v>3740</v>
      </c>
      <c r="Y192" s="64"/>
      <c r="Z192" s="65">
        <v>7688.0</v>
      </c>
      <c r="AA192" s="66">
        <v>39114.0</v>
      </c>
      <c r="AB192" s="69">
        <v>200.0</v>
      </c>
      <c r="AC192" s="69">
        <v>180.0</v>
      </c>
      <c r="AD192" s="69">
        <v>125.0</v>
      </c>
      <c r="AE192" s="41"/>
      <c r="AF192" s="14"/>
      <c r="AG192" s="28"/>
      <c r="AH192" s="28"/>
      <c r="AI192" s="28"/>
      <c r="AJ192" s="28"/>
      <c r="AK192" s="28"/>
      <c r="AL192" s="28"/>
      <c r="AM192" s="28"/>
      <c r="AN192" s="28"/>
      <c r="AO192" s="28"/>
    </row>
    <row r="193" ht="15.0" customHeight="1">
      <c r="A193" s="39" t="s">
        <v>217</v>
      </c>
      <c r="B193" s="39" t="s">
        <v>782</v>
      </c>
      <c r="C193" s="39" t="s">
        <v>142</v>
      </c>
      <c r="D193" s="40"/>
      <c r="E193" s="41"/>
      <c r="F193" s="47" t="s">
        <v>10</v>
      </c>
      <c r="G193" s="46"/>
      <c r="H193" s="46"/>
      <c r="I193" s="46"/>
      <c r="J193" s="46"/>
      <c r="K193" s="46"/>
      <c r="L193" s="46"/>
      <c r="M193" s="46"/>
      <c r="N193" s="46"/>
      <c r="O193" s="46"/>
      <c r="P193" s="73" t="s">
        <v>989</v>
      </c>
      <c r="Q193" s="39" t="s">
        <v>921</v>
      </c>
      <c r="R193" s="82"/>
      <c r="S193" s="48" t="s">
        <v>338</v>
      </c>
      <c r="T193" s="75"/>
      <c r="U193" s="73" t="s">
        <v>3745</v>
      </c>
      <c r="V193" s="73" t="s">
        <v>2943</v>
      </c>
      <c r="W193" s="62" t="s">
        <v>217</v>
      </c>
      <c r="X193" s="62" t="s">
        <v>3746</v>
      </c>
      <c r="Y193" s="64"/>
      <c r="Z193" s="65">
        <v>7688.0</v>
      </c>
      <c r="AA193" s="66">
        <v>40602.0</v>
      </c>
      <c r="AB193" s="69">
        <v>225.0</v>
      </c>
      <c r="AC193" s="69">
        <v>195.0</v>
      </c>
      <c r="AD193" s="69">
        <v>125.0</v>
      </c>
      <c r="AE193" s="70" t="s">
        <v>2946</v>
      </c>
      <c r="AF193" s="14"/>
      <c r="AG193" s="28"/>
      <c r="AH193" s="28"/>
      <c r="AI193" s="28"/>
      <c r="AJ193" s="28"/>
      <c r="AK193" s="28"/>
      <c r="AL193" s="28"/>
      <c r="AM193" s="28"/>
      <c r="AN193" s="28"/>
      <c r="AO193" s="28"/>
    </row>
    <row r="194" ht="15.0" customHeight="1">
      <c r="A194" s="73" t="s">
        <v>217</v>
      </c>
      <c r="B194" s="73" t="s">
        <v>81</v>
      </c>
      <c r="C194" s="39" t="s">
        <v>142</v>
      </c>
      <c r="D194" s="40"/>
      <c r="E194" s="75"/>
      <c r="F194" s="73" t="s">
        <v>10</v>
      </c>
      <c r="G194" s="75"/>
      <c r="H194" s="75"/>
      <c r="I194" s="75"/>
      <c r="J194" s="75"/>
      <c r="K194" s="75"/>
      <c r="L194" s="75"/>
      <c r="M194" s="75"/>
      <c r="N194" s="75"/>
      <c r="O194" s="75"/>
      <c r="P194" s="39" t="s">
        <v>335</v>
      </c>
      <c r="Q194" s="39" t="s">
        <v>990</v>
      </c>
      <c r="R194" s="82"/>
      <c r="S194" s="48" t="s">
        <v>338</v>
      </c>
      <c r="T194" s="55" t="str">
        <f>HYPERLINK("mailto:email.1.address@nowhere.com#","email.1.address@nowhere.com")</f>
        <v>email.1.address@nowhere.com</v>
      </c>
      <c r="U194" s="73" t="s">
        <v>3758</v>
      </c>
      <c r="V194" s="73" t="s">
        <v>659</v>
      </c>
      <c r="W194" s="62" t="s">
        <v>217</v>
      </c>
      <c r="X194" s="62" t="s">
        <v>1741</v>
      </c>
      <c r="Y194" s="64"/>
      <c r="Z194" s="65"/>
      <c r="AA194" s="66"/>
      <c r="AB194" s="90">
        <v>180.0</v>
      </c>
      <c r="AC194" s="90">
        <v>180.0</v>
      </c>
      <c r="AD194" s="90">
        <v>65.0</v>
      </c>
      <c r="AE194" s="88"/>
      <c r="AF194" s="14"/>
      <c r="AG194" s="28"/>
      <c r="AH194" s="28"/>
      <c r="AI194" s="28"/>
      <c r="AJ194" s="28"/>
      <c r="AK194" s="28"/>
      <c r="AL194" s="28"/>
      <c r="AM194" s="28"/>
      <c r="AN194" s="28"/>
      <c r="AO194" s="28"/>
    </row>
    <row r="195" ht="15.0" customHeight="1">
      <c r="A195" s="73" t="s">
        <v>217</v>
      </c>
      <c r="B195" s="73" t="s">
        <v>81</v>
      </c>
      <c r="C195" s="39" t="s">
        <v>142</v>
      </c>
      <c r="D195" s="39" t="s">
        <v>7</v>
      </c>
      <c r="E195" s="75"/>
      <c r="F195" s="75"/>
      <c r="G195" s="75"/>
      <c r="H195" s="75"/>
      <c r="I195" s="75"/>
      <c r="J195" s="75"/>
      <c r="K195" s="75"/>
      <c r="L195" s="75"/>
      <c r="M195" s="75"/>
      <c r="N195" s="75"/>
      <c r="O195" s="75"/>
      <c r="P195" s="39" t="s">
        <v>786</v>
      </c>
      <c r="Q195" s="39" t="s">
        <v>1017</v>
      </c>
      <c r="R195" s="82"/>
      <c r="S195" s="48" t="s">
        <v>338</v>
      </c>
      <c r="T195" s="55" t="str">
        <f>HYPERLINK("mailto:email.2.address@nowhere.com#","email.2.address@nowhere.com")</f>
        <v>email.2.address@nowhere.com</v>
      </c>
      <c r="U195" s="73" t="s">
        <v>3771</v>
      </c>
      <c r="V195" s="73" t="s">
        <v>224</v>
      </c>
      <c r="W195" s="62" t="s">
        <v>217</v>
      </c>
      <c r="X195" s="62" t="s">
        <v>225</v>
      </c>
      <c r="Y195" s="64"/>
      <c r="Z195" s="65"/>
      <c r="AA195" s="66"/>
      <c r="AB195" s="90">
        <v>145.0</v>
      </c>
      <c r="AC195" s="90">
        <v>115.0</v>
      </c>
      <c r="AD195" s="90">
        <v>66.0</v>
      </c>
      <c r="AE195" s="88"/>
      <c r="AF195" s="14"/>
      <c r="AG195" s="28"/>
      <c r="AH195" s="28"/>
      <c r="AI195" s="28"/>
      <c r="AJ195" s="28"/>
      <c r="AK195" s="28"/>
      <c r="AL195" s="28"/>
      <c r="AM195" s="28"/>
      <c r="AN195" s="28"/>
      <c r="AO195" s="28"/>
    </row>
    <row r="196" ht="15.0" customHeight="1">
      <c r="A196" s="73" t="s">
        <v>217</v>
      </c>
      <c r="B196" s="73" t="s">
        <v>81</v>
      </c>
      <c r="C196" s="39" t="s">
        <v>142</v>
      </c>
      <c r="D196" s="39" t="s">
        <v>7</v>
      </c>
      <c r="E196" s="75"/>
      <c r="F196" s="75"/>
      <c r="G196" s="75"/>
      <c r="H196" s="75"/>
      <c r="I196" s="75"/>
      <c r="J196" s="75"/>
      <c r="K196" s="75"/>
      <c r="L196" s="75"/>
      <c r="M196" s="75"/>
      <c r="N196" s="75"/>
      <c r="O196" s="75"/>
      <c r="P196" s="39" t="s">
        <v>857</v>
      </c>
      <c r="Q196" s="39" t="s">
        <v>1040</v>
      </c>
      <c r="R196" s="82"/>
      <c r="S196" s="48" t="s">
        <v>338</v>
      </c>
      <c r="T196" s="75"/>
      <c r="U196" s="73" t="s">
        <v>3771</v>
      </c>
      <c r="V196" s="73" t="s">
        <v>224</v>
      </c>
      <c r="W196" s="62" t="s">
        <v>217</v>
      </c>
      <c r="X196" s="62" t="s">
        <v>225</v>
      </c>
      <c r="Y196" s="64"/>
      <c r="Z196" s="65"/>
      <c r="AA196" s="66"/>
      <c r="AB196" s="90">
        <v>145.0</v>
      </c>
      <c r="AC196" s="90">
        <v>115.0</v>
      </c>
      <c r="AD196" s="90">
        <v>66.0</v>
      </c>
      <c r="AE196" s="88"/>
      <c r="AF196" s="14"/>
      <c r="AG196" s="28"/>
      <c r="AH196" s="28"/>
      <c r="AI196" s="28"/>
      <c r="AJ196" s="28"/>
      <c r="AK196" s="28"/>
      <c r="AL196" s="28"/>
      <c r="AM196" s="28"/>
      <c r="AN196" s="28"/>
      <c r="AO196" s="28"/>
    </row>
    <row r="197" ht="15.0" customHeight="1">
      <c r="A197" s="73" t="s">
        <v>217</v>
      </c>
      <c r="B197" s="73" t="s">
        <v>81</v>
      </c>
      <c r="C197" s="39" t="s">
        <v>142</v>
      </c>
      <c r="D197" s="39" t="s">
        <v>7</v>
      </c>
      <c r="E197" s="75"/>
      <c r="F197" s="75"/>
      <c r="G197" s="75"/>
      <c r="H197" s="75"/>
      <c r="I197" s="75"/>
      <c r="J197" s="75"/>
      <c r="K197" s="75"/>
      <c r="L197" s="75"/>
      <c r="M197" s="75"/>
      <c r="N197" s="75"/>
      <c r="O197" s="75"/>
      <c r="P197" s="39" t="s">
        <v>900</v>
      </c>
      <c r="Q197" s="39" t="s">
        <v>1060</v>
      </c>
      <c r="R197" s="82"/>
      <c r="S197" s="48" t="s">
        <v>338</v>
      </c>
      <c r="T197" s="55" t="str">
        <f>HYPERLINK("mailto:email.1.address@nowhere.com#","email.1.address@nowhere.com")</f>
        <v>email.1.address@nowhere.com</v>
      </c>
      <c r="U197" s="73" t="s">
        <v>3779</v>
      </c>
      <c r="V197" s="73" t="s">
        <v>3781</v>
      </c>
      <c r="W197" s="62" t="s">
        <v>217</v>
      </c>
      <c r="X197" s="62" t="s">
        <v>3784</v>
      </c>
      <c r="Y197" s="64"/>
      <c r="Z197" s="65"/>
      <c r="AA197" s="66"/>
      <c r="AB197" s="90">
        <v>170.0</v>
      </c>
      <c r="AC197" s="90">
        <v>150.0</v>
      </c>
      <c r="AD197" s="90">
        <v>100.0</v>
      </c>
      <c r="AE197" s="88"/>
      <c r="AF197" s="14"/>
      <c r="AG197" s="28"/>
      <c r="AH197" s="28"/>
      <c r="AI197" s="28"/>
      <c r="AJ197" s="28"/>
      <c r="AK197" s="28"/>
      <c r="AL197" s="28"/>
      <c r="AM197" s="28"/>
      <c r="AN197" s="28"/>
      <c r="AO197" s="28"/>
    </row>
    <row r="198" ht="15.0" customHeight="1">
      <c r="A198" s="73" t="s">
        <v>217</v>
      </c>
      <c r="B198" s="73" t="s">
        <v>81</v>
      </c>
      <c r="C198" s="39" t="s">
        <v>142</v>
      </c>
      <c r="D198" s="39" t="s">
        <v>7</v>
      </c>
      <c r="E198" s="75"/>
      <c r="F198" s="75"/>
      <c r="G198" s="75"/>
      <c r="H198" s="75"/>
      <c r="I198" s="75"/>
      <c r="J198" s="75"/>
      <c r="K198" s="75"/>
      <c r="L198" s="75"/>
      <c r="M198" s="75"/>
      <c r="N198" s="75"/>
      <c r="O198" s="75"/>
      <c r="P198" s="73" t="s">
        <v>920</v>
      </c>
      <c r="Q198" s="39" t="s">
        <v>1071</v>
      </c>
      <c r="R198" s="82"/>
      <c r="S198" s="48" t="s">
        <v>338</v>
      </c>
      <c r="T198" s="55" t="str">
        <f>HYPERLINK("mailto:email.2.address@nowhere.com#","email.2.address@nowhere.com")</f>
        <v>email.2.address@nowhere.com</v>
      </c>
      <c r="U198" s="73" t="s">
        <v>3799</v>
      </c>
      <c r="V198" s="73" t="s">
        <v>2688</v>
      </c>
      <c r="W198" s="62" t="s">
        <v>217</v>
      </c>
      <c r="X198" s="62" t="s">
        <v>3800</v>
      </c>
      <c r="Y198" s="64"/>
      <c r="Z198" s="65"/>
      <c r="AA198" s="66"/>
      <c r="AB198" s="90">
        <v>170.0</v>
      </c>
      <c r="AC198" s="90">
        <v>150.0</v>
      </c>
      <c r="AD198" s="90">
        <v>100.0</v>
      </c>
      <c r="AE198" s="88"/>
      <c r="AF198" s="14"/>
      <c r="AG198" s="28"/>
      <c r="AH198" s="28"/>
      <c r="AI198" s="28"/>
      <c r="AJ198" s="28"/>
      <c r="AK198" s="28"/>
      <c r="AL198" s="28"/>
      <c r="AM198" s="28"/>
      <c r="AN198" s="28"/>
      <c r="AO198" s="28"/>
    </row>
    <row r="199" ht="15.0" customHeight="1">
      <c r="A199" s="73" t="s">
        <v>217</v>
      </c>
      <c r="B199" s="73" t="s">
        <v>81</v>
      </c>
      <c r="C199" s="39" t="s">
        <v>142</v>
      </c>
      <c r="D199" s="39" t="s">
        <v>7</v>
      </c>
      <c r="E199" s="75"/>
      <c r="F199" s="75"/>
      <c r="G199" s="75"/>
      <c r="H199" s="75"/>
      <c r="I199" s="75"/>
      <c r="J199" s="75"/>
      <c r="K199" s="75"/>
      <c r="L199" s="75"/>
      <c r="M199" s="75"/>
      <c r="N199" s="75"/>
      <c r="O199" s="75"/>
      <c r="P199" s="73" t="s">
        <v>989</v>
      </c>
      <c r="Q199" s="39" t="s">
        <v>1087</v>
      </c>
      <c r="R199" s="82"/>
      <c r="S199" s="48" t="s">
        <v>338</v>
      </c>
      <c r="T199" s="75"/>
      <c r="U199" s="73" t="s">
        <v>3809</v>
      </c>
      <c r="V199" s="73" t="s">
        <v>659</v>
      </c>
      <c r="W199" s="62" t="s">
        <v>217</v>
      </c>
      <c r="X199" s="62" t="s">
        <v>1174</v>
      </c>
      <c r="Y199" s="64"/>
      <c r="Z199" s="65"/>
      <c r="AA199" s="66"/>
      <c r="AB199" s="90">
        <v>120.0</v>
      </c>
      <c r="AC199" s="90">
        <v>120.0</v>
      </c>
      <c r="AD199" s="90">
        <v>110.0</v>
      </c>
      <c r="AE199" s="88"/>
      <c r="AF199" s="14"/>
      <c r="AG199" s="28"/>
      <c r="AH199" s="28"/>
      <c r="AI199" s="28"/>
      <c r="AJ199" s="28"/>
      <c r="AK199" s="28"/>
      <c r="AL199" s="28"/>
      <c r="AM199" s="28"/>
      <c r="AN199" s="28"/>
      <c r="AO199" s="28"/>
    </row>
    <row r="200" ht="15.0" customHeight="1">
      <c r="A200" s="73" t="s">
        <v>217</v>
      </c>
      <c r="B200" s="73" t="s">
        <v>81</v>
      </c>
      <c r="C200" s="39" t="s">
        <v>142</v>
      </c>
      <c r="D200" s="40"/>
      <c r="E200" s="88"/>
      <c r="F200" s="75"/>
      <c r="G200" s="75"/>
      <c r="H200" s="73" t="s">
        <v>12</v>
      </c>
      <c r="I200" s="75"/>
      <c r="J200" s="75"/>
      <c r="K200" s="75"/>
      <c r="L200" s="75"/>
      <c r="M200" s="75"/>
      <c r="N200" s="75"/>
      <c r="O200" s="75"/>
      <c r="P200" s="39" t="s">
        <v>335</v>
      </c>
      <c r="Q200" s="39" t="s">
        <v>336</v>
      </c>
      <c r="R200" s="82"/>
      <c r="S200" s="48" t="s">
        <v>338</v>
      </c>
      <c r="T200" s="55" t="str">
        <f>HYPERLINK("mailto:email.1.address@nowhere.com#","email.1.address@nowhere.com")</f>
        <v>email.1.address@nowhere.com</v>
      </c>
      <c r="U200" s="73" t="s">
        <v>3348</v>
      </c>
      <c r="V200" s="73" t="s">
        <v>163</v>
      </c>
      <c r="W200" s="62" t="s">
        <v>156</v>
      </c>
      <c r="X200" s="64">
        <v>30309.0</v>
      </c>
      <c r="Y200" s="64"/>
      <c r="Z200" s="65"/>
      <c r="AA200" s="66">
        <v>42002.0</v>
      </c>
      <c r="AB200" s="90">
        <v>395.0</v>
      </c>
      <c r="AC200" s="90">
        <v>275.0</v>
      </c>
      <c r="AD200" s="90">
        <v>125.0</v>
      </c>
      <c r="AE200" s="88"/>
      <c r="AF200" s="14"/>
      <c r="AG200" s="28"/>
      <c r="AH200" s="28"/>
      <c r="AI200" s="28"/>
      <c r="AJ200" s="28"/>
      <c r="AK200" s="28"/>
      <c r="AL200" s="28"/>
      <c r="AM200" s="28"/>
      <c r="AN200" s="28"/>
      <c r="AO200" s="28"/>
    </row>
    <row r="201" ht="15.0" customHeight="1">
      <c r="A201" s="73" t="s">
        <v>217</v>
      </c>
      <c r="B201" s="73" t="s">
        <v>81</v>
      </c>
      <c r="C201" s="39" t="s">
        <v>142</v>
      </c>
      <c r="D201" s="40"/>
      <c r="E201" s="88"/>
      <c r="F201" s="75"/>
      <c r="G201" s="75"/>
      <c r="H201" s="73" t="s">
        <v>12</v>
      </c>
      <c r="I201" s="75"/>
      <c r="J201" s="75"/>
      <c r="K201" s="75"/>
      <c r="L201" s="75"/>
      <c r="M201" s="75"/>
      <c r="N201" s="75"/>
      <c r="O201" s="75"/>
      <c r="P201" s="39" t="s">
        <v>786</v>
      </c>
      <c r="Q201" s="39" t="s">
        <v>788</v>
      </c>
      <c r="R201" s="82"/>
      <c r="S201" s="48" t="s">
        <v>338</v>
      </c>
      <c r="T201" s="55" t="str">
        <f>HYPERLINK("mailto:email.2.address@nowhere.com#","email.2.address@nowhere.com")</f>
        <v>email.2.address@nowhere.com</v>
      </c>
      <c r="U201" s="73" t="s">
        <v>2989</v>
      </c>
      <c r="V201" s="73" t="s">
        <v>2990</v>
      </c>
      <c r="W201" s="62" t="s">
        <v>803</v>
      </c>
      <c r="X201" s="62" t="s">
        <v>2991</v>
      </c>
      <c r="Y201" s="64"/>
      <c r="Z201" s="65"/>
      <c r="AA201" s="66">
        <v>42002.0</v>
      </c>
      <c r="AB201" s="90">
        <v>375.0</v>
      </c>
      <c r="AC201" s="90">
        <v>285.0</v>
      </c>
      <c r="AD201" s="90">
        <v>130.0</v>
      </c>
      <c r="AE201" s="88"/>
      <c r="AF201" s="14"/>
      <c r="AG201" s="28"/>
      <c r="AH201" s="28"/>
      <c r="AI201" s="28"/>
      <c r="AJ201" s="28"/>
      <c r="AK201" s="28"/>
      <c r="AL201" s="28"/>
      <c r="AM201" s="28"/>
      <c r="AN201" s="28"/>
      <c r="AO201" s="28"/>
    </row>
    <row r="202" ht="15.0" customHeight="1">
      <c r="A202" s="73" t="s">
        <v>217</v>
      </c>
      <c r="B202" s="73" t="s">
        <v>81</v>
      </c>
      <c r="C202" s="39" t="s">
        <v>142</v>
      </c>
      <c r="D202" s="39" t="s">
        <v>7</v>
      </c>
      <c r="E202" s="75"/>
      <c r="F202" s="75"/>
      <c r="G202" s="75"/>
      <c r="H202" s="75"/>
      <c r="I202" s="75"/>
      <c r="J202" s="75"/>
      <c r="K202" s="75"/>
      <c r="L202" s="75"/>
      <c r="M202" s="75"/>
      <c r="N202" s="75"/>
      <c r="O202" s="75"/>
      <c r="P202" s="39" t="s">
        <v>857</v>
      </c>
      <c r="Q202" s="39" t="s">
        <v>859</v>
      </c>
      <c r="R202" s="82"/>
      <c r="S202" s="48" t="s">
        <v>338</v>
      </c>
      <c r="T202" s="75"/>
      <c r="U202" s="73" t="s">
        <v>3842</v>
      </c>
      <c r="V202" s="73" t="s">
        <v>3844</v>
      </c>
      <c r="W202" s="62" t="s">
        <v>217</v>
      </c>
      <c r="X202" s="62" t="s">
        <v>3847</v>
      </c>
      <c r="Y202" s="64"/>
      <c r="Z202" s="65"/>
      <c r="AA202" s="66"/>
      <c r="AB202" s="90">
        <v>195.0</v>
      </c>
      <c r="AC202" s="90">
        <v>150.0</v>
      </c>
      <c r="AD202" s="90">
        <v>75.0</v>
      </c>
      <c r="AE202" s="88"/>
      <c r="AF202" s="14"/>
      <c r="AG202" s="28"/>
      <c r="AH202" s="28"/>
      <c r="AI202" s="28"/>
      <c r="AJ202" s="28"/>
      <c r="AK202" s="28"/>
      <c r="AL202" s="28"/>
      <c r="AM202" s="28"/>
      <c r="AN202" s="28"/>
      <c r="AO202" s="28"/>
    </row>
    <row r="203" ht="15.0" customHeight="1">
      <c r="A203" s="73" t="s">
        <v>217</v>
      </c>
      <c r="B203" s="73" t="s">
        <v>81</v>
      </c>
      <c r="C203" s="39" t="s">
        <v>142</v>
      </c>
      <c r="D203" s="40"/>
      <c r="E203" s="88"/>
      <c r="F203" s="73" t="s">
        <v>10</v>
      </c>
      <c r="G203" s="75"/>
      <c r="H203" s="75"/>
      <c r="I203" s="75"/>
      <c r="J203" s="75"/>
      <c r="K203" s="75"/>
      <c r="L203" s="75"/>
      <c r="M203" s="75"/>
      <c r="N203" s="75"/>
      <c r="O203" s="75"/>
      <c r="P203" s="39" t="s">
        <v>900</v>
      </c>
      <c r="Q203" s="39" t="s">
        <v>901</v>
      </c>
      <c r="R203" s="82"/>
      <c r="S203" s="48" t="s">
        <v>338</v>
      </c>
      <c r="T203" s="55" t="str">
        <f>HYPERLINK("mailto:email.1.address@nowhere.com#","email.1.address@nowhere.com")</f>
        <v>email.1.address@nowhere.com</v>
      </c>
      <c r="U203" s="73" t="s">
        <v>3859</v>
      </c>
      <c r="V203" s="73" t="s">
        <v>659</v>
      </c>
      <c r="W203" s="62" t="s">
        <v>217</v>
      </c>
      <c r="X203" s="62" t="s">
        <v>660</v>
      </c>
      <c r="Y203" s="64"/>
      <c r="Z203" s="65"/>
      <c r="AA203" s="66"/>
      <c r="AB203" s="90"/>
      <c r="AC203" s="90"/>
      <c r="AD203" s="90"/>
      <c r="AE203" s="88"/>
      <c r="AF203" s="14"/>
      <c r="AG203" s="28"/>
      <c r="AH203" s="28"/>
      <c r="AI203" s="28"/>
      <c r="AJ203" s="28"/>
      <c r="AK203" s="28"/>
      <c r="AL203" s="28"/>
      <c r="AM203" s="28"/>
      <c r="AN203" s="28"/>
      <c r="AO203" s="28"/>
    </row>
    <row r="204" ht="15.0" customHeight="1">
      <c r="A204" s="73" t="s">
        <v>217</v>
      </c>
      <c r="B204" s="73" t="s">
        <v>81</v>
      </c>
      <c r="C204" s="39" t="s">
        <v>142</v>
      </c>
      <c r="D204" s="39" t="s">
        <v>7</v>
      </c>
      <c r="E204" s="75"/>
      <c r="F204" s="75"/>
      <c r="G204" s="75"/>
      <c r="H204" s="75"/>
      <c r="I204" s="75"/>
      <c r="J204" s="75"/>
      <c r="K204" s="75"/>
      <c r="L204" s="75"/>
      <c r="M204" s="75"/>
      <c r="N204" s="75"/>
      <c r="O204" s="75"/>
      <c r="P204" s="73" t="s">
        <v>920</v>
      </c>
      <c r="Q204" s="39" t="s">
        <v>921</v>
      </c>
      <c r="R204" s="192"/>
      <c r="S204" s="48" t="s">
        <v>338</v>
      </c>
      <c r="T204" s="55" t="str">
        <f>HYPERLINK("mailto:email.2.address@nowhere.com#","email.2.address@nowhere.com")</f>
        <v>email.2.address@nowhere.com</v>
      </c>
      <c r="U204" s="73" t="s">
        <v>3912</v>
      </c>
      <c r="V204" s="73" t="s">
        <v>659</v>
      </c>
      <c r="W204" s="62" t="s">
        <v>217</v>
      </c>
      <c r="X204" s="62" t="s">
        <v>660</v>
      </c>
      <c r="Y204" s="64"/>
      <c r="Z204" s="65">
        <v>17465.0</v>
      </c>
      <c r="AA204" s="66"/>
      <c r="AB204" s="90">
        <v>190.0</v>
      </c>
      <c r="AC204" s="90">
        <v>180.0</v>
      </c>
      <c r="AD204" s="90">
        <v>85.0</v>
      </c>
      <c r="AE204" s="88"/>
      <c r="AF204" s="14"/>
      <c r="AG204" s="28"/>
      <c r="AH204" s="28"/>
      <c r="AI204" s="28"/>
      <c r="AJ204" s="28"/>
      <c r="AK204" s="28"/>
      <c r="AL204" s="28"/>
      <c r="AM204" s="28"/>
      <c r="AN204" s="28"/>
      <c r="AO204" s="28"/>
    </row>
    <row r="205" ht="15.0" customHeight="1">
      <c r="A205" s="39" t="s">
        <v>3915</v>
      </c>
      <c r="B205" s="39" t="s">
        <v>782</v>
      </c>
      <c r="C205" s="39" t="s">
        <v>142</v>
      </c>
      <c r="D205" s="40"/>
      <c r="E205" s="41"/>
      <c r="F205" s="46"/>
      <c r="G205" s="46"/>
      <c r="H205" s="46"/>
      <c r="I205" s="46"/>
      <c r="J205" s="47" t="s">
        <v>14</v>
      </c>
      <c r="K205" s="46"/>
      <c r="L205" s="46"/>
      <c r="M205" s="46"/>
      <c r="N205" s="46"/>
      <c r="O205" s="46"/>
      <c r="P205" s="73" t="s">
        <v>989</v>
      </c>
      <c r="Q205" s="39" t="s">
        <v>990</v>
      </c>
      <c r="R205" s="40"/>
      <c r="S205" s="48" t="s">
        <v>338</v>
      </c>
      <c r="T205" s="75"/>
      <c r="U205" s="73" t="s">
        <v>3918</v>
      </c>
      <c r="V205" s="73" t="s">
        <v>1140</v>
      </c>
      <c r="W205" s="62" t="s">
        <v>1131</v>
      </c>
      <c r="X205" s="62" t="s">
        <v>1141</v>
      </c>
      <c r="Y205" s="64"/>
      <c r="Z205" s="65">
        <v>1722.0</v>
      </c>
      <c r="AA205" s="66">
        <v>42019.0</v>
      </c>
      <c r="AB205" s="69"/>
      <c r="AC205" s="69"/>
      <c r="AD205" s="69"/>
      <c r="AE205" s="70" t="s">
        <v>3922</v>
      </c>
      <c r="AF205" s="14"/>
      <c r="AG205" s="28"/>
      <c r="AH205" s="28"/>
      <c r="AI205" s="28"/>
      <c r="AJ205" s="28"/>
      <c r="AK205" s="28"/>
      <c r="AL205" s="28"/>
      <c r="AM205" s="28"/>
      <c r="AN205" s="28"/>
      <c r="AO205" s="28"/>
    </row>
    <row r="206" ht="15.0" customHeight="1">
      <c r="A206" s="39" t="s">
        <v>378</v>
      </c>
      <c r="B206" s="39" t="s">
        <v>140</v>
      </c>
      <c r="C206" s="39" t="s">
        <v>142</v>
      </c>
      <c r="D206" s="40"/>
      <c r="E206" s="41"/>
      <c r="F206" s="46"/>
      <c r="G206" s="46"/>
      <c r="H206" s="46"/>
      <c r="I206" s="46"/>
      <c r="J206" s="46"/>
      <c r="K206" s="47" t="s">
        <v>15</v>
      </c>
      <c r="L206" s="46"/>
      <c r="M206" s="46"/>
      <c r="N206" s="46"/>
      <c r="O206" s="46"/>
      <c r="P206" s="39" t="s">
        <v>335</v>
      </c>
      <c r="Q206" s="39" t="s">
        <v>1017</v>
      </c>
      <c r="R206" s="40"/>
      <c r="S206" s="48" t="s">
        <v>338</v>
      </c>
      <c r="T206" s="55" t="str">
        <f>HYPERLINK("mailto:email.1.address@nowhere.com#","email.1.address@nowhere.com")</f>
        <v>email.1.address@nowhere.com</v>
      </c>
      <c r="U206" s="73" t="s">
        <v>3964</v>
      </c>
      <c r="V206" s="73" t="s">
        <v>386</v>
      </c>
      <c r="W206" s="62" t="s">
        <v>378</v>
      </c>
      <c r="X206" s="62" t="s">
        <v>3965</v>
      </c>
      <c r="Y206" s="64"/>
      <c r="Z206" s="65"/>
      <c r="AA206" s="66"/>
      <c r="AB206" s="69">
        <v>265.0</v>
      </c>
      <c r="AC206" s="69">
        <v>220.0</v>
      </c>
      <c r="AD206" s="69">
        <v>140.0</v>
      </c>
      <c r="AE206" s="70" t="s">
        <v>773</v>
      </c>
      <c r="AF206" s="14"/>
      <c r="AG206" s="28"/>
      <c r="AH206" s="28"/>
      <c r="AI206" s="28"/>
      <c r="AJ206" s="28"/>
      <c r="AK206" s="28"/>
      <c r="AL206" s="28"/>
      <c r="AM206" s="28"/>
      <c r="AN206" s="28"/>
      <c r="AO206" s="28"/>
    </row>
    <row r="207" ht="15.0" customHeight="1">
      <c r="A207" s="39" t="s">
        <v>378</v>
      </c>
      <c r="B207" s="39" t="s">
        <v>782</v>
      </c>
      <c r="C207" s="39" t="s">
        <v>142</v>
      </c>
      <c r="D207" s="40"/>
      <c r="E207" s="41"/>
      <c r="F207" s="46"/>
      <c r="G207" s="46"/>
      <c r="H207" s="46"/>
      <c r="I207" s="46"/>
      <c r="J207" s="47" t="s">
        <v>14</v>
      </c>
      <c r="K207" s="46"/>
      <c r="L207" s="46"/>
      <c r="M207" s="46"/>
      <c r="N207" s="46"/>
      <c r="O207" s="46"/>
      <c r="P207" s="39" t="s">
        <v>786</v>
      </c>
      <c r="Q207" s="39" t="s">
        <v>1040</v>
      </c>
      <c r="R207" s="40"/>
      <c r="S207" s="48" t="s">
        <v>338</v>
      </c>
      <c r="T207" s="55" t="str">
        <f>HYPERLINK("mailto:email.2.address@nowhere.com#","email.2.address@nowhere.com")</f>
        <v>email.2.address@nowhere.com</v>
      </c>
      <c r="U207" s="73" t="s">
        <v>4032</v>
      </c>
      <c r="V207" s="73" t="s">
        <v>386</v>
      </c>
      <c r="W207" s="62" t="s">
        <v>378</v>
      </c>
      <c r="X207" s="62" t="s">
        <v>3965</v>
      </c>
      <c r="Y207" s="64"/>
      <c r="Z207" s="65">
        <v>3805.0</v>
      </c>
      <c r="AA207" s="66">
        <v>40785.0</v>
      </c>
      <c r="AB207" s="69">
        <v>140.0</v>
      </c>
      <c r="AC207" s="69">
        <v>125.0</v>
      </c>
      <c r="AD207" s="69">
        <v>65.0</v>
      </c>
      <c r="AE207" s="70" t="s">
        <v>3111</v>
      </c>
      <c r="AF207" s="14"/>
      <c r="AG207" s="28"/>
      <c r="AH207" s="28"/>
      <c r="AI207" s="28"/>
      <c r="AJ207" s="28"/>
      <c r="AK207" s="28"/>
      <c r="AL207" s="28"/>
      <c r="AM207" s="28"/>
      <c r="AN207" s="28"/>
      <c r="AO207" s="28"/>
    </row>
    <row r="208" ht="15.0" customHeight="1">
      <c r="A208" s="39" t="s">
        <v>378</v>
      </c>
      <c r="B208" s="39" t="s">
        <v>782</v>
      </c>
      <c r="C208" s="39" t="s">
        <v>142</v>
      </c>
      <c r="D208" s="40"/>
      <c r="E208" s="41"/>
      <c r="F208" s="46"/>
      <c r="G208" s="46"/>
      <c r="H208" s="46"/>
      <c r="I208" s="46"/>
      <c r="J208" s="47" t="s">
        <v>14</v>
      </c>
      <c r="K208" s="46"/>
      <c r="L208" s="46"/>
      <c r="M208" s="46"/>
      <c r="N208" s="46"/>
      <c r="O208" s="46"/>
      <c r="P208" s="39" t="s">
        <v>857</v>
      </c>
      <c r="Q208" s="39" t="s">
        <v>1060</v>
      </c>
      <c r="R208" s="40"/>
      <c r="S208" s="48" t="s">
        <v>338</v>
      </c>
      <c r="T208" s="75"/>
      <c r="U208" s="73" t="s">
        <v>4052</v>
      </c>
      <c r="V208" s="73" t="s">
        <v>386</v>
      </c>
      <c r="W208" s="62" t="s">
        <v>378</v>
      </c>
      <c r="X208" s="62" t="s">
        <v>3965</v>
      </c>
      <c r="Y208" s="64"/>
      <c r="Z208" s="65">
        <v>282.0</v>
      </c>
      <c r="AA208" s="66">
        <v>40310.0</v>
      </c>
      <c r="AB208" s="69">
        <v>140.0</v>
      </c>
      <c r="AC208" s="69">
        <v>140.0</v>
      </c>
      <c r="AD208" s="69">
        <v>95.0</v>
      </c>
      <c r="AE208" s="70" t="s">
        <v>3127</v>
      </c>
      <c r="AF208" s="14"/>
      <c r="AG208" s="28"/>
      <c r="AH208" s="28"/>
      <c r="AI208" s="28"/>
      <c r="AJ208" s="28"/>
      <c r="AK208" s="28"/>
      <c r="AL208" s="28"/>
      <c r="AM208" s="28"/>
      <c r="AN208" s="28"/>
      <c r="AO208" s="28"/>
    </row>
    <row r="209" ht="15.0" customHeight="1">
      <c r="A209" s="39" t="s">
        <v>378</v>
      </c>
      <c r="B209" s="39" t="s">
        <v>782</v>
      </c>
      <c r="C209" s="39" t="s">
        <v>142</v>
      </c>
      <c r="D209" s="40"/>
      <c r="E209" s="41"/>
      <c r="F209" s="46"/>
      <c r="G209" s="46"/>
      <c r="H209" s="46"/>
      <c r="I209" s="46"/>
      <c r="J209" s="47" t="s">
        <v>14</v>
      </c>
      <c r="K209" s="46"/>
      <c r="L209" s="46"/>
      <c r="M209" s="46"/>
      <c r="N209" s="46"/>
      <c r="O209" s="46"/>
      <c r="P209" s="39" t="s">
        <v>900</v>
      </c>
      <c r="Q209" s="39" t="s">
        <v>1071</v>
      </c>
      <c r="R209" s="40"/>
      <c r="S209" s="48" t="s">
        <v>338</v>
      </c>
      <c r="T209" s="55" t="str">
        <f>HYPERLINK("mailto:email.1.address@nowhere.com#","email.1.address@nowhere.com")</f>
        <v>email.1.address@nowhere.com</v>
      </c>
      <c r="U209" s="73" t="s">
        <v>4052</v>
      </c>
      <c r="V209" s="73" t="s">
        <v>386</v>
      </c>
      <c r="W209" s="62" t="s">
        <v>378</v>
      </c>
      <c r="X209" s="62" t="s">
        <v>3965</v>
      </c>
      <c r="Y209" s="64"/>
      <c r="Z209" s="65">
        <v>282.0</v>
      </c>
      <c r="AA209" s="66">
        <v>40310.0</v>
      </c>
      <c r="AB209" s="69">
        <v>140.0</v>
      </c>
      <c r="AC209" s="69">
        <v>140.0</v>
      </c>
      <c r="AD209" s="69">
        <v>95.0</v>
      </c>
      <c r="AE209" s="70" t="s">
        <v>3127</v>
      </c>
      <c r="AF209" s="14"/>
      <c r="AG209" s="28"/>
      <c r="AH209" s="28"/>
      <c r="AI209" s="28"/>
      <c r="AJ209" s="28"/>
      <c r="AK209" s="28"/>
      <c r="AL209" s="28"/>
      <c r="AM209" s="28"/>
      <c r="AN209" s="28"/>
      <c r="AO209" s="28"/>
    </row>
    <row r="210" ht="15.0" customHeight="1">
      <c r="A210" s="39" t="s">
        <v>378</v>
      </c>
      <c r="B210" s="39" t="s">
        <v>782</v>
      </c>
      <c r="C210" s="39" t="s">
        <v>142</v>
      </c>
      <c r="D210" s="40"/>
      <c r="E210" s="41"/>
      <c r="F210" s="46"/>
      <c r="G210" s="46"/>
      <c r="H210" s="46"/>
      <c r="I210" s="47" t="s">
        <v>13</v>
      </c>
      <c r="J210" s="46"/>
      <c r="K210" s="46"/>
      <c r="L210" s="46"/>
      <c r="M210" s="46"/>
      <c r="N210" s="46"/>
      <c r="O210" s="46"/>
      <c r="P210" s="73" t="s">
        <v>920</v>
      </c>
      <c r="Q210" s="39" t="s">
        <v>1087</v>
      </c>
      <c r="R210" s="40"/>
      <c r="S210" s="48" t="s">
        <v>338</v>
      </c>
      <c r="T210" s="55" t="str">
        <f>HYPERLINK("mailto:email.2.address@nowhere.com#","email.2.address@nowhere.com")</f>
        <v>email.2.address@nowhere.com</v>
      </c>
      <c r="U210" s="73" t="s">
        <v>3704</v>
      </c>
      <c r="V210" s="73" t="s">
        <v>823</v>
      </c>
      <c r="W210" s="62" t="s">
        <v>803</v>
      </c>
      <c r="X210" s="62" t="s">
        <v>824</v>
      </c>
      <c r="Y210" s="64"/>
      <c r="Z210" s="65">
        <v>601.0</v>
      </c>
      <c r="AA210" s="66">
        <v>42064.0</v>
      </c>
      <c r="AB210" s="69">
        <v>215.0</v>
      </c>
      <c r="AC210" s="69">
        <v>190.0</v>
      </c>
      <c r="AD210" s="69">
        <v>100.0</v>
      </c>
      <c r="AE210" s="70" t="s">
        <v>3038</v>
      </c>
      <c r="AF210" s="14"/>
      <c r="AG210" s="28"/>
      <c r="AH210" s="28"/>
      <c r="AI210" s="28"/>
      <c r="AJ210" s="28"/>
      <c r="AK210" s="28"/>
      <c r="AL210" s="28"/>
      <c r="AM210" s="28"/>
      <c r="AN210" s="28"/>
      <c r="AO210" s="28"/>
    </row>
    <row r="211" ht="15.0" customHeight="1">
      <c r="A211" s="39" t="s">
        <v>378</v>
      </c>
      <c r="B211" s="39" t="s">
        <v>782</v>
      </c>
      <c r="C211" s="39" t="s">
        <v>142</v>
      </c>
      <c r="D211" s="40"/>
      <c r="E211" s="41"/>
      <c r="F211" s="46"/>
      <c r="G211" s="46"/>
      <c r="H211" s="46"/>
      <c r="I211" s="47" t="s">
        <v>13</v>
      </c>
      <c r="J211" s="46"/>
      <c r="K211" s="46"/>
      <c r="L211" s="46"/>
      <c r="M211" s="46"/>
      <c r="N211" s="46"/>
      <c r="O211" s="46"/>
      <c r="P211" s="73" t="s">
        <v>989</v>
      </c>
      <c r="Q211" s="39" t="s">
        <v>336</v>
      </c>
      <c r="R211" s="82"/>
      <c r="S211" s="48" t="s">
        <v>338</v>
      </c>
      <c r="T211" s="75"/>
      <c r="U211" s="73" t="s">
        <v>3704</v>
      </c>
      <c r="V211" s="73" t="s">
        <v>823</v>
      </c>
      <c r="W211" s="62" t="s">
        <v>803</v>
      </c>
      <c r="X211" s="62" t="s">
        <v>824</v>
      </c>
      <c r="Y211" s="64"/>
      <c r="Z211" s="65">
        <v>601.0</v>
      </c>
      <c r="AA211" s="66">
        <v>42064.0</v>
      </c>
      <c r="AB211" s="69">
        <v>215.0</v>
      </c>
      <c r="AC211" s="69">
        <v>190.0</v>
      </c>
      <c r="AD211" s="69">
        <v>100.0</v>
      </c>
      <c r="AE211" s="70" t="s">
        <v>3038</v>
      </c>
      <c r="AF211" s="14"/>
      <c r="AG211" s="28"/>
      <c r="AH211" s="28"/>
      <c r="AI211" s="28"/>
      <c r="AJ211" s="28"/>
      <c r="AK211" s="28"/>
      <c r="AL211" s="28"/>
      <c r="AM211" s="28"/>
      <c r="AN211" s="28"/>
      <c r="AO211" s="28"/>
    </row>
    <row r="212" ht="15.0" customHeight="1">
      <c r="A212" s="73" t="s">
        <v>378</v>
      </c>
      <c r="B212" s="73" t="s">
        <v>81</v>
      </c>
      <c r="C212" s="39" t="s">
        <v>142</v>
      </c>
      <c r="D212" s="39" t="s">
        <v>7</v>
      </c>
      <c r="E212" s="75"/>
      <c r="F212" s="75"/>
      <c r="G212" s="75"/>
      <c r="H212" s="75"/>
      <c r="I212" s="75"/>
      <c r="J212" s="75"/>
      <c r="K212" s="75"/>
      <c r="L212" s="75"/>
      <c r="M212" s="75"/>
      <c r="N212" s="75"/>
      <c r="O212" s="75"/>
      <c r="P212" s="39" t="s">
        <v>335</v>
      </c>
      <c r="Q212" s="39" t="s">
        <v>788</v>
      </c>
      <c r="R212" s="82"/>
      <c r="S212" s="48" t="s">
        <v>338</v>
      </c>
      <c r="T212" s="55" t="str">
        <f>HYPERLINK("mailto:email.1.address@nowhere.com#","email.1.address@nowhere.com")</f>
        <v>email.1.address@nowhere.com</v>
      </c>
      <c r="U212" s="73" t="s">
        <v>4107</v>
      </c>
      <c r="V212" s="73" t="s">
        <v>386</v>
      </c>
      <c r="W212" s="62" t="s">
        <v>378</v>
      </c>
      <c r="X212" s="62" t="s">
        <v>3695</v>
      </c>
      <c r="Y212" s="64"/>
      <c r="Z212" s="65"/>
      <c r="AA212" s="66"/>
      <c r="AB212" s="90"/>
      <c r="AC212" s="90"/>
      <c r="AD212" s="90"/>
      <c r="AE212" s="88"/>
      <c r="AF212" s="14"/>
      <c r="AG212" s="28"/>
      <c r="AH212" s="28"/>
      <c r="AI212" s="28"/>
      <c r="AJ212" s="28"/>
      <c r="AK212" s="28"/>
      <c r="AL212" s="28"/>
      <c r="AM212" s="28"/>
      <c r="AN212" s="28"/>
      <c r="AO212" s="28"/>
    </row>
    <row r="213" ht="15.0" customHeight="1">
      <c r="A213" s="73" t="s">
        <v>378</v>
      </c>
      <c r="B213" s="73" t="s">
        <v>81</v>
      </c>
      <c r="C213" s="39" t="s">
        <v>142</v>
      </c>
      <c r="D213" s="39" t="s">
        <v>7</v>
      </c>
      <c r="E213" s="75"/>
      <c r="F213" s="75"/>
      <c r="G213" s="75"/>
      <c r="H213" s="75"/>
      <c r="I213" s="75"/>
      <c r="J213" s="75"/>
      <c r="K213" s="75"/>
      <c r="L213" s="75"/>
      <c r="M213" s="75"/>
      <c r="N213" s="75"/>
      <c r="O213" s="75"/>
      <c r="P213" s="39" t="s">
        <v>786</v>
      </c>
      <c r="Q213" s="39" t="s">
        <v>859</v>
      </c>
      <c r="R213" s="82"/>
      <c r="S213" s="48" t="s">
        <v>338</v>
      </c>
      <c r="T213" s="55" t="str">
        <f>HYPERLINK("mailto:email.2.address@nowhere.com#","email.2.address@nowhere.com")</f>
        <v>email.2.address@nowhere.com</v>
      </c>
      <c r="U213" s="73" t="s">
        <v>4122</v>
      </c>
      <c r="V213" s="73" t="s">
        <v>386</v>
      </c>
      <c r="W213" s="62" t="s">
        <v>378</v>
      </c>
      <c r="X213" s="62" t="s">
        <v>3965</v>
      </c>
      <c r="Y213" s="64"/>
      <c r="Z213" s="65"/>
      <c r="AA213" s="66">
        <v>42095.0</v>
      </c>
      <c r="AB213" s="90">
        <v>180.0</v>
      </c>
      <c r="AC213" s="90">
        <v>160.0</v>
      </c>
      <c r="AD213" s="90">
        <v>85.0</v>
      </c>
      <c r="AE213" s="48" t="s">
        <v>1211</v>
      </c>
      <c r="AF213" s="14"/>
      <c r="AG213" s="28"/>
      <c r="AH213" s="28"/>
      <c r="AI213" s="28"/>
      <c r="AJ213" s="28"/>
      <c r="AK213" s="28"/>
      <c r="AL213" s="28"/>
      <c r="AM213" s="28"/>
      <c r="AN213" s="28"/>
      <c r="AO213" s="28"/>
    </row>
    <row r="214" ht="15.0" customHeight="1">
      <c r="A214" s="73" t="s">
        <v>378</v>
      </c>
      <c r="B214" s="73" t="s">
        <v>81</v>
      </c>
      <c r="C214" s="39" t="s">
        <v>142</v>
      </c>
      <c r="D214" s="39" t="s">
        <v>7</v>
      </c>
      <c r="E214" s="75"/>
      <c r="F214" s="75"/>
      <c r="G214" s="75"/>
      <c r="H214" s="75"/>
      <c r="I214" s="75"/>
      <c r="J214" s="75"/>
      <c r="K214" s="75"/>
      <c r="L214" s="75"/>
      <c r="M214" s="75"/>
      <c r="N214" s="75"/>
      <c r="O214" s="75"/>
      <c r="P214" s="39" t="s">
        <v>857</v>
      </c>
      <c r="Q214" s="39" t="s">
        <v>901</v>
      </c>
      <c r="R214" s="82"/>
      <c r="S214" s="48" t="s">
        <v>338</v>
      </c>
      <c r="T214" s="75"/>
      <c r="U214" s="73" t="s">
        <v>4129</v>
      </c>
      <c r="V214" s="73" t="s">
        <v>780</v>
      </c>
      <c r="W214" s="62" t="s">
        <v>378</v>
      </c>
      <c r="X214" s="62" t="s">
        <v>781</v>
      </c>
      <c r="Y214" s="64"/>
      <c r="Z214" s="65"/>
      <c r="AA214" s="66"/>
      <c r="AB214" s="90">
        <v>170.0</v>
      </c>
      <c r="AC214" s="90">
        <v>145.0</v>
      </c>
      <c r="AD214" s="90">
        <v>75.0</v>
      </c>
      <c r="AE214" s="88"/>
      <c r="AF214" s="14"/>
      <c r="AG214" s="28"/>
      <c r="AH214" s="28"/>
      <c r="AI214" s="28"/>
      <c r="AJ214" s="28"/>
      <c r="AK214" s="28"/>
      <c r="AL214" s="28"/>
      <c r="AM214" s="28"/>
      <c r="AN214" s="28"/>
      <c r="AO214" s="28"/>
    </row>
    <row r="215" ht="15.0" customHeight="1">
      <c r="A215" s="73" t="s">
        <v>378</v>
      </c>
      <c r="B215" s="73" t="s">
        <v>81</v>
      </c>
      <c r="C215" s="39" t="s">
        <v>142</v>
      </c>
      <c r="D215" s="39" t="s">
        <v>7</v>
      </c>
      <c r="E215" s="75"/>
      <c r="F215" s="75"/>
      <c r="G215" s="75"/>
      <c r="H215" s="75"/>
      <c r="I215" s="75"/>
      <c r="J215" s="75"/>
      <c r="K215" s="75"/>
      <c r="L215" s="75"/>
      <c r="M215" s="75"/>
      <c r="N215" s="75"/>
      <c r="O215" s="75"/>
      <c r="P215" s="39" t="s">
        <v>900</v>
      </c>
      <c r="Q215" s="39" t="s">
        <v>921</v>
      </c>
      <c r="R215" s="40"/>
      <c r="S215" s="48" t="s">
        <v>338</v>
      </c>
      <c r="T215" s="55" t="str">
        <f>HYPERLINK("mailto:email.1.address@nowhere.com#","email.1.address@nowhere.com")</f>
        <v>email.1.address@nowhere.com</v>
      </c>
      <c r="U215" s="73" t="s">
        <v>4137</v>
      </c>
      <c r="V215" s="73" t="s">
        <v>386</v>
      </c>
      <c r="W215" s="62" t="s">
        <v>378</v>
      </c>
      <c r="X215" s="62" t="s">
        <v>4138</v>
      </c>
      <c r="Y215" s="64"/>
      <c r="Z215" s="65"/>
      <c r="AA215" s="66"/>
      <c r="AB215" s="90"/>
      <c r="AC215" s="90"/>
      <c r="AD215" s="90"/>
      <c r="AE215" s="88"/>
      <c r="AF215" s="14"/>
      <c r="AG215" s="28"/>
      <c r="AH215" s="28"/>
      <c r="AI215" s="28"/>
      <c r="AJ215" s="28"/>
      <c r="AK215" s="28"/>
      <c r="AL215" s="28"/>
      <c r="AM215" s="28"/>
      <c r="AN215" s="28"/>
      <c r="AO215" s="28"/>
    </row>
    <row r="216" ht="15.0" customHeight="1">
      <c r="A216" s="39" t="s">
        <v>417</v>
      </c>
      <c r="B216" s="39" t="s">
        <v>782</v>
      </c>
      <c r="C216" s="39" t="s">
        <v>142</v>
      </c>
      <c r="D216" s="40"/>
      <c r="E216" s="41"/>
      <c r="F216" s="46"/>
      <c r="G216" s="46"/>
      <c r="H216" s="46"/>
      <c r="I216" s="46"/>
      <c r="J216" s="47" t="s">
        <v>14</v>
      </c>
      <c r="K216" s="46"/>
      <c r="L216" s="46"/>
      <c r="M216" s="46"/>
      <c r="N216" s="46"/>
      <c r="O216" s="46"/>
      <c r="P216" s="73" t="s">
        <v>920</v>
      </c>
      <c r="Q216" s="39" t="s">
        <v>990</v>
      </c>
      <c r="R216" s="40"/>
      <c r="S216" s="48" t="s">
        <v>338</v>
      </c>
      <c r="T216" s="55" t="str">
        <f>HYPERLINK("mailto:email.2.address@nowhere.com#","email.2.address@nowhere.com")</f>
        <v>email.2.address@nowhere.com</v>
      </c>
      <c r="U216" s="73" t="s">
        <v>4144</v>
      </c>
      <c r="V216" s="73" t="s">
        <v>2729</v>
      </c>
      <c r="W216" s="62" t="s">
        <v>1131</v>
      </c>
      <c r="X216" s="62" t="s">
        <v>4145</v>
      </c>
      <c r="Y216" s="64"/>
      <c r="Z216" s="65">
        <v>1731.0</v>
      </c>
      <c r="AA216" s="66">
        <v>39084.0</v>
      </c>
      <c r="AB216" s="187">
        <v>175.0</v>
      </c>
      <c r="AC216" s="187">
        <v>155.0</v>
      </c>
      <c r="AD216" s="187">
        <v>85.0</v>
      </c>
      <c r="AE216" s="70" t="s">
        <v>3184</v>
      </c>
      <c r="AF216" s="14"/>
      <c r="AG216" s="28"/>
      <c r="AH216" s="28"/>
      <c r="AI216" s="28"/>
      <c r="AJ216" s="28"/>
      <c r="AK216" s="28"/>
      <c r="AL216" s="28"/>
      <c r="AM216" s="28"/>
      <c r="AN216" s="28"/>
      <c r="AO216" s="28"/>
    </row>
    <row r="217" ht="15.0" customHeight="1">
      <c r="A217" s="39" t="s">
        <v>417</v>
      </c>
      <c r="B217" s="39" t="s">
        <v>782</v>
      </c>
      <c r="C217" s="39" t="s">
        <v>142</v>
      </c>
      <c r="D217" s="40"/>
      <c r="E217" s="41"/>
      <c r="F217" s="47" t="s">
        <v>10</v>
      </c>
      <c r="G217" s="46"/>
      <c r="H217" s="46"/>
      <c r="I217" s="46"/>
      <c r="J217" s="46"/>
      <c r="K217" s="46"/>
      <c r="L217" s="46"/>
      <c r="M217" s="46"/>
      <c r="N217" s="46"/>
      <c r="O217" s="46"/>
      <c r="P217" s="73" t="s">
        <v>989</v>
      </c>
      <c r="Q217" s="39" t="s">
        <v>1017</v>
      </c>
      <c r="R217" s="82"/>
      <c r="S217" s="48" t="s">
        <v>338</v>
      </c>
      <c r="T217" s="75"/>
      <c r="U217" s="73" t="s">
        <v>4193</v>
      </c>
      <c r="V217" s="73" t="s">
        <v>3171</v>
      </c>
      <c r="W217" s="62" t="s">
        <v>417</v>
      </c>
      <c r="X217" s="62" t="s">
        <v>4194</v>
      </c>
      <c r="Y217" s="64"/>
      <c r="Z217" s="65">
        <v>6281.0</v>
      </c>
      <c r="AA217" s="66">
        <v>39114.0</v>
      </c>
      <c r="AB217" s="69">
        <v>130.0</v>
      </c>
      <c r="AC217" s="69">
        <v>120.0</v>
      </c>
      <c r="AD217" s="69">
        <v>75.0</v>
      </c>
      <c r="AE217" s="41"/>
      <c r="AF217" s="14"/>
      <c r="AG217" s="28"/>
      <c r="AH217" s="28"/>
      <c r="AI217" s="28"/>
      <c r="AJ217" s="28"/>
      <c r="AK217" s="28"/>
      <c r="AL217" s="28"/>
      <c r="AM217" s="28"/>
      <c r="AN217" s="28"/>
      <c r="AO217" s="28"/>
    </row>
    <row r="218" ht="15.0" customHeight="1">
      <c r="A218" s="73" t="s">
        <v>417</v>
      </c>
      <c r="B218" s="73" t="s">
        <v>81</v>
      </c>
      <c r="C218" s="39" t="s">
        <v>142</v>
      </c>
      <c r="D218" s="39" t="s">
        <v>7</v>
      </c>
      <c r="E218" s="75"/>
      <c r="F218" s="75"/>
      <c r="G218" s="75"/>
      <c r="H218" s="75"/>
      <c r="I218" s="75"/>
      <c r="J218" s="75"/>
      <c r="K218" s="75"/>
      <c r="L218" s="75"/>
      <c r="M218" s="75"/>
      <c r="N218" s="75"/>
      <c r="O218" s="75"/>
      <c r="P218" s="39" t="s">
        <v>335</v>
      </c>
      <c r="Q218" s="39" t="s">
        <v>1040</v>
      </c>
      <c r="R218" s="82"/>
      <c r="S218" s="48" t="s">
        <v>338</v>
      </c>
      <c r="T218" s="55" t="str">
        <f>HYPERLINK("mailto:email.1.address@nowhere.com#","email.1.address@nowhere.com")</f>
        <v>email.1.address@nowhere.com</v>
      </c>
      <c r="U218" s="73" t="s">
        <v>4204</v>
      </c>
      <c r="V218" s="73" t="s">
        <v>425</v>
      </c>
      <c r="W218" s="62" t="s">
        <v>417</v>
      </c>
      <c r="X218" s="62" t="s">
        <v>4206</v>
      </c>
      <c r="Y218" s="64"/>
      <c r="Z218" s="65"/>
      <c r="AA218" s="66"/>
      <c r="AB218" s="90">
        <v>195.0</v>
      </c>
      <c r="AC218" s="90">
        <v>155.0</v>
      </c>
      <c r="AD218" s="90">
        <v>85.0</v>
      </c>
      <c r="AE218" s="88"/>
      <c r="AF218" s="14"/>
      <c r="AG218" s="28"/>
      <c r="AH218" s="28"/>
      <c r="AI218" s="28"/>
      <c r="AJ218" s="28"/>
      <c r="AK218" s="28"/>
      <c r="AL218" s="28"/>
      <c r="AM218" s="28"/>
      <c r="AN218" s="28"/>
      <c r="AO218" s="28"/>
    </row>
    <row r="219" ht="15.0" customHeight="1">
      <c r="A219" s="73" t="s">
        <v>417</v>
      </c>
      <c r="B219" s="73" t="s">
        <v>81</v>
      </c>
      <c r="C219" s="39" t="s">
        <v>142</v>
      </c>
      <c r="D219" s="39" t="s">
        <v>7</v>
      </c>
      <c r="E219" s="75"/>
      <c r="F219" s="75"/>
      <c r="G219" s="75"/>
      <c r="H219" s="75"/>
      <c r="I219" s="75"/>
      <c r="J219" s="75"/>
      <c r="K219" s="75"/>
      <c r="L219" s="75"/>
      <c r="M219" s="75"/>
      <c r="N219" s="75"/>
      <c r="O219" s="75"/>
      <c r="P219" s="39" t="s">
        <v>786</v>
      </c>
      <c r="Q219" s="39" t="s">
        <v>1060</v>
      </c>
      <c r="R219" s="82"/>
      <c r="S219" s="48" t="s">
        <v>338</v>
      </c>
      <c r="T219" s="55" t="str">
        <f>HYPERLINK("mailto:email.2.address@nowhere.com#","email.2.address@nowhere.com")</f>
        <v>email.2.address@nowhere.com</v>
      </c>
      <c r="U219" s="73" t="s">
        <v>4216</v>
      </c>
      <c r="V219" s="73" t="s">
        <v>425</v>
      </c>
      <c r="W219" s="62" t="s">
        <v>417</v>
      </c>
      <c r="X219" s="62" t="s">
        <v>4206</v>
      </c>
      <c r="Y219" s="64"/>
      <c r="Z219" s="65"/>
      <c r="AA219" s="66"/>
      <c r="AB219" s="90">
        <v>185.0</v>
      </c>
      <c r="AC219" s="90">
        <v>165.0</v>
      </c>
      <c r="AD219" s="90">
        <v>60.0</v>
      </c>
      <c r="AE219" s="88"/>
      <c r="AF219" s="14"/>
      <c r="AG219" s="28"/>
      <c r="AH219" s="28"/>
      <c r="AI219" s="28"/>
      <c r="AJ219" s="28"/>
      <c r="AK219" s="28"/>
      <c r="AL219" s="28"/>
      <c r="AM219" s="28"/>
      <c r="AN219" s="28"/>
      <c r="AO219" s="28"/>
    </row>
    <row r="220" ht="15.0" customHeight="1">
      <c r="A220" s="73" t="s">
        <v>417</v>
      </c>
      <c r="B220" s="73" t="s">
        <v>81</v>
      </c>
      <c r="C220" s="39" t="s">
        <v>142</v>
      </c>
      <c r="D220" s="40"/>
      <c r="E220" s="73" t="s">
        <v>169</v>
      </c>
      <c r="F220" s="75"/>
      <c r="G220" s="75"/>
      <c r="H220" s="75"/>
      <c r="I220" s="75"/>
      <c r="J220" s="75"/>
      <c r="K220" s="75"/>
      <c r="L220" s="75"/>
      <c r="M220" s="75"/>
      <c r="N220" s="75"/>
      <c r="O220" s="75"/>
      <c r="P220" s="39" t="s">
        <v>857</v>
      </c>
      <c r="Q220" s="39" t="s">
        <v>1071</v>
      </c>
      <c r="R220" s="82"/>
      <c r="S220" s="48" t="s">
        <v>338</v>
      </c>
      <c r="T220" s="75"/>
      <c r="U220" s="73" t="s">
        <v>4218</v>
      </c>
      <c r="V220" s="73" t="s">
        <v>4219</v>
      </c>
      <c r="W220" s="62" t="s">
        <v>417</v>
      </c>
      <c r="X220" s="62" t="s">
        <v>4220</v>
      </c>
      <c r="Y220" s="64"/>
      <c r="Z220" s="65"/>
      <c r="AA220" s="66"/>
      <c r="AB220" s="90"/>
      <c r="AC220" s="90"/>
      <c r="AD220" s="90"/>
      <c r="AE220" s="88"/>
      <c r="AF220" s="14"/>
      <c r="AG220" s="28"/>
      <c r="AH220" s="28"/>
      <c r="AI220" s="28"/>
      <c r="AJ220" s="28"/>
      <c r="AK220" s="28"/>
      <c r="AL220" s="28"/>
      <c r="AM220" s="28"/>
      <c r="AN220" s="28"/>
      <c r="AO220" s="28"/>
    </row>
    <row r="221" ht="15.0" customHeight="1">
      <c r="A221" s="73" t="s">
        <v>417</v>
      </c>
      <c r="B221" s="73" t="s">
        <v>81</v>
      </c>
      <c r="C221" s="39" t="s">
        <v>142</v>
      </c>
      <c r="D221" s="39" t="s">
        <v>7</v>
      </c>
      <c r="E221" s="75"/>
      <c r="F221" s="75"/>
      <c r="G221" s="75"/>
      <c r="H221" s="75"/>
      <c r="I221" s="75"/>
      <c r="J221" s="75"/>
      <c r="K221" s="75"/>
      <c r="L221" s="75"/>
      <c r="M221" s="75"/>
      <c r="N221" s="75"/>
      <c r="O221" s="75"/>
      <c r="P221" s="39" t="s">
        <v>900</v>
      </c>
      <c r="Q221" s="39" t="s">
        <v>1087</v>
      </c>
      <c r="R221" s="40"/>
      <c r="S221" s="48" t="s">
        <v>338</v>
      </c>
      <c r="T221" s="55" t="str">
        <f>HYPERLINK("mailto:email.1.address@nowhere.com#","email.1.address@nowhere.com")</f>
        <v>email.1.address@nowhere.com</v>
      </c>
      <c r="U221" s="73" t="s">
        <v>4232</v>
      </c>
      <c r="V221" s="73" t="s">
        <v>3171</v>
      </c>
      <c r="W221" s="62" t="s">
        <v>417</v>
      </c>
      <c r="X221" s="62" t="s">
        <v>4194</v>
      </c>
      <c r="Y221" s="64"/>
      <c r="Z221" s="65"/>
      <c r="AA221" s="66"/>
      <c r="AB221" s="90">
        <v>180.0</v>
      </c>
      <c r="AC221" s="90">
        <v>155.0</v>
      </c>
      <c r="AD221" s="90">
        <v>75.0</v>
      </c>
      <c r="AE221" s="88"/>
      <c r="AF221" s="14"/>
      <c r="AG221" s="28"/>
      <c r="AH221" s="28"/>
      <c r="AI221" s="28"/>
      <c r="AJ221" s="28"/>
      <c r="AK221" s="28"/>
      <c r="AL221" s="28"/>
      <c r="AM221" s="28"/>
      <c r="AN221" s="28"/>
      <c r="AO221" s="28"/>
    </row>
    <row r="222" ht="15.0" customHeight="1">
      <c r="A222" s="39" t="s">
        <v>665</v>
      </c>
      <c r="B222" s="39" t="s">
        <v>140</v>
      </c>
      <c r="C222" s="39" t="s">
        <v>142</v>
      </c>
      <c r="D222" s="40"/>
      <c r="E222" s="41"/>
      <c r="F222" s="46"/>
      <c r="G222" s="46"/>
      <c r="H222" s="46"/>
      <c r="I222" s="46"/>
      <c r="J222" s="46"/>
      <c r="K222" s="47" t="s">
        <v>15</v>
      </c>
      <c r="L222" s="46"/>
      <c r="M222" s="46"/>
      <c r="N222" s="46"/>
      <c r="O222" s="46"/>
      <c r="P222" s="73" t="s">
        <v>920</v>
      </c>
      <c r="Q222" s="39" t="s">
        <v>336</v>
      </c>
      <c r="R222" s="40"/>
      <c r="S222" s="48" t="s">
        <v>338</v>
      </c>
      <c r="T222" s="55" t="str">
        <f>HYPERLINK("mailto:email.2.address@nowhere.com#","email.2.address@nowhere.com")</f>
        <v>email.2.address@nowhere.com</v>
      </c>
      <c r="U222" s="73" t="s">
        <v>4243</v>
      </c>
      <c r="V222" s="73" t="s">
        <v>674</v>
      </c>
      <c r="W222" s="62" t="s">
        <v>665</v>
      </c>
      <c r="X222" s="62" t="s">
        <v>4244</v>
      </c>
      <c r="Y222" s="64"/>
      <c r="Z222" s="65"/>
      <c r="AA222" s="66"/>
      <c r="AB222" s="69">
        <v>245.0</v>
      </c>
      <c r="AC222" s="69">
        <v>210.0</v>
      </c>
      <c r="AD222" s="69">
        <v>135.0</v>
      </c>
      <c r="AE222" s="70" t="s">
        <v>773</v>
      </c>
      <c r="AF222" s="14"/>
      <c r="AG222" s="28"/>
      <c r="AH222" s="28"/>
      <c r="AI222" s="28"/>
      <c r="AJ222" s="28"/>
      <c r="AK222" s="28"/>
      <c r="AL222" s="28"/>
      <c r="AM222" s="28"/>
      <c r="AN222" s="28"/>
      <c r="AO222" s="28"/>
    </row>
    <row r="223" ht="15.0" customHeight="1">
      <c r="A223" s="39" t="s">
        <v>665</v>
      </c>
      <c r="B223" s="39" t="s">
        <v>140</v>
      </c>
      <c r="C223" s="39" t="s">
        <v>142</v>
      </c>
      <c r="D223" s="40"/>
      <c r="E223" s="41"/>
      <c r="F223" s="46"/>
      <c r="G223" s="46"/>
      <c r="H223" s="46"/>
      <c r="I223" s="46"/>
      <c r="J223" s="46"/>
      <c r="K223" s="47" t="s">
        <v>15</v>
      </c>
      <c r="L223" s="46"/>
      <c r="M223" s="46"/>
      <c r="N223" s="46"/>
      <c r="O223" s="46"/>
      <c r="P223" s="73" t="s">
        <v>989</v>
      </c>
      <c r="Q223" s="39" t="s">
        <v>788</v>
      </c>
      <c r="R223" s="40"/>
      <c r="S223" s="48" t="s">
        <v>338</v>
      </c>
      <c r="T223" s="75"/>
      <c r="U223" s="73" t="s">
        <v>4249</v>
      </c>
      <c r="V223" s="73" t="s">
        <v>3256</v>
      </c>
      <c r="W223" s="62" t="s">
        <v>665</v>
      </c>
      <c r="X223" s="62" t="s">
        <v>3769</v>
      </c>
      <c r="Y223" s="64"/>
      <c r="Z223" s="65"/>
      <c r="AA223" s="66"/>
      <c r="AB223" s="69">
        <v>340.0</v>
      </c>
      <c r="AC223" s="69">
        <v>200.0</v>
      </c>
      <c r="AD223" s="69">
        <v>110.0</v>
      </c>
      <c r="AE223" s="70" t="s">
        <v>773</v>
      </c>
      <c r="AF223" s="14"/>
      <c r="AG223" s="28"/>
      <c r="AH223" s="28"/>
      <c r="AI223" s="28"/>
      <c r="AJ223" s="28"/>
      <c r="AK223" s="28"/>
      <c r="AL223" s="28"/>
      <c r="AM223" s="28"/>
      <c r="AN223" s="28"/>
      <c r="AO223" s="28"/>
    </row>
    <row r="224" ht="15.0" customHeight="1">
      <c r="A224" s="39" t="s">
        <v>665</v>
      </c>
      <c r="B224" s="39" t="s">
        <v>782</v>
      </c>
      <c r="C224" s="39" t="s">
        <v>142</v>
      </c>
      <c r="D224" s="40"/>
      <c r="E224" s="41"/>
      <c r="F224" s="46"/>
      <c r="G224" s="46"/>
      <c r="H224" s="46"/>
      <c r="I224" s="46"/>
      <c r="J224" s="47" t="s">
        <v>14</v>
      </c>
      <c r="K224" s="46"/>
      <c r="L224" s="46"/>
      <c r="M224" s="46"/>
      <c r="N224" s="46"/>
      <c r="O224" s="46"/>
      <c r="P224" s="39" t="s">
        <v>335</v>
      </c>
      <c r="Q224" s="39" t="s">
        <v>859</v>
      </c>
      <c r="R224" s="40"/>
      <c r="S224" s="48" t="s">
        <v>338</v>
      </c>
      <c r="T224" s="55" t="str">
        <f>HYPERLINK("mailto:email.1.address@nowhere.com#","email.1.address@nowhere.com")</f>
        <v>email.1.address@nowhere.com</v>
      </c>
      <c r="U224" s="73" t="s">
        <v>4261</v>
      </c>
      <c r="V224" s="73" t="s">
        <v>674</v>
      </c>
      <c r="W224" s="62" t="s">
        <v>665</v>
      </c>
      <c r="X224" s="62" t="s">
        <v>4265</v>
      </c>
      <c r="Y224" s="64"/>
      <c r="Z224" s="65">
        <v>32906.0</v>
      </c>
      <c r="AA224" s="66">
        <v>40893.0</v>
      </c>
      <c r="AB224" s="69">
        <v>120.0</v>
      </c>
      <c r="AC224" s="69">
        <v>115.0</v>
      </c>
      <c r="AD224" s="69">
        <v>70.0</v>
      </c>
      <c r="AE224" s="70" t="s">
        <v>3193</v>
      </c>
      <c r="AF224" s="14"/>
      <c r="AG224" s="28"/>
      <c r="AH224" s="28"/>
      <c r="AI224" s="28"/>
      <c r="AJ224" s="28"/>
      <c r="AK224" s="28"/>
      <c r="AL224" s="28"/>
      <c r="AM224" s="28"/>
      <c r="AN224" s="28"/>
      <c r="AO224" s="28"/>
    </row>
    <row r="225" ht="15.0" customHeight="1">
      <c r="A225" s="39" t="s">
        <v>665</v>
      </c>
      <c r="B225" s="39" t="s">
        <v>782</v>
      </c>
      <c r="C225" s="39" t="s">
        <v>142</v>
      </c>
      <c r="D225" s="40"/>
      <c r="E225" s="41"/>
      <c r="F225" s="47" t="s">
        <v>10</v>
      </c>
      <c r="G225" s="46"/>
      <c r="H225" s="46"/>
      <c r="I225" s="47" t="s">
        <v>13</v>
      </c>
      <c r="J225" s="46"/>
      <c r="K225" s="46"/>
      <c r="L225" s="46"/>
      <c r="M225" s="46"/>
      <c r="N225" s="46"/>
      <c r="O225" s="46"/>
      <c r="P225" s="39" t="s">
        <v>786</v>
      </c>
      <c r="Q225" s="39" t="s">
        <v>901</v>
      </c>
      <c r="R225" s="40"/>
      <c r="S225" s="48" t="s">
        <v>338</v>
      </c>
      <c r="T225" s="55" t="str">
        <f>HYPERLINK("mailto:email.2.address@nowhere.com#","email.2.address@nowhere.com")</f>
        <v>email.2.address@nowhere.com</v>
      </c>
      <c r="U225" s="73" t="s">
        <v>4274</v>
      </c>
      <c r="V225" s="73" t="s">
        <v>674</v>
      </c>
      <c r="W225" s="62" t="s">
        <v>665</v>
      </c>
      <c r="X225" s="62" t="s">
        <v>902</v>
      </c>
      <c r="Y225" s="64"/>
      <c r="Z225" s="65">
        <v>35180.0</v>
      </c>
      <c r="AA225" s="66">
        <v>40812.0</v>
      </c>
      <c r="AB225" s="69">
        <v>160.0</v>
      </c>
      <c r="AC225" s="69">
        <v>145.0</v>
      </c>
      <c r="AD225" s="69">
        <v>80.0</v>
      </c>
      <c r="AE225" s="70" t="s">
        <v>3216</v>
      </c>
      <c r="AF225" s="14"/>
      <c r="AG225" s="28"/>
      <c r="AH225" s="28"/>
      <c r="AI225" s="28"/>
      <c r="AJ225" s="28"/>
      <c r="AK225" s="28"/>
      <c r="AL225" s="28"/>
      <c r="AM225" s="28"/>
      <c r="AN225" s="28"/>
      <c r="AO225" s="28"/>
    </row>
    <row r="226" ht="15.0" customHeight="1">
      <c r="A226" s="39" t="s">
        <v>665</v>
      </c>
      <c r="B226" s="39" t="s">
        <v>782</v>
      </c>
      <c r="C226" s="39" t="s">
        <v>142</v>
      </c>
      <c r="D226" s="40"/>
      <c r="E226" s="41"/>
      <c r="F226" s="47" t="s">
        <v>10</v>
      </c>
      <c r="G226" s="46"/>
      <c r="H226" s="46"/>
      <c r="I226" s="47" t="s">
        <v>13</v>
      </c>
      <c r="J226" s="46"/>
      <c r="K226" s="46"/>
      <c r="L226" s="46"/>
      <c r="M226" s="46"/>
      <c r="N226" s="46"/>
      <c r="O226" s="46"/>
      <c r="P226" s="39" t="s">
        <v>857</v>
      </c>
      <c r="Q226" s="39" t="s">
        <v>921</v>
      </c>
      <c r="R226" s="82"/>
      <c r="S226" s="48" t="s">
        <v>338</v>
      </c>
      <c r="T226" s="75"/>
      <c r="U226" s="73" t="s">
        <v>4274</v>
      </c>
      <c r="V226" s="73" t="s">
        <v>674</v>
      </c>
      <c r="W226" s="62" t="s">
        <v>665</v>
      </c>
      <c r="X226" s="62" t="s">
        <v>902</v>
      </c>
      <c r="Y226" s="64"/>
      <c r="Z226" s="65">
        <v>35180.0</v>
      </c>
      <c r="AA226" s="66">
        <v>40812.0</v>
      </c>
      <c r="AB226" s="69">
        <v>160.0</v>
      </c>
      <c r="AC226" s="69">
        <v>145.0</v>
      </c>
      <c r="AD226" s="69">
        <v>80.0</v>
      </c>
      <c r="AE226" s="70" t="s">
        <v>3216</v>
      </c>
      <c r="AF226" s="14"/>
      <c r="AG226" s="28"/>
      <c r="AH226" s="28"/>
      <c r="AI226" s="28"/>
      <c r="AJ226" s="28"/>
      <c r="AK226" s="28"/>
      <c r="AL226" s="28"/>
      <c r="AM226" s="28"/>
      <c r="AN226" s="28"/>
      <c r="AO226" s="28"/>
    </row>
    <row r="227" ht="15.0" customHeight="1">
      <c r="A227" s="73" t="s">
        <v>665</v>
      </c>
      <c r="B227" s="73" t="s">
        <v>81</v>
      </c>
      <c r="C227" s="39" t="s">
        <v>142</v>
      </c>
      <c r="D227" s="39" t="s">
        <v>7</v>
      </c>
      <c r="E227" s="75"/>
      <c r="F227" s="75"/>
      <c r="G227" s="75"/>
      <c r="H227" s="75"/>
      <c r="I227" s="75"/>
      <c r="J227" s="75"/>
      <c r="K227" s="75"/>
      <c r="L227" s="75"/>
      <c r="M227" s="75"/>
      <c r="N227" s="75"/>
      <c r="O227" s="75"/>
      <c r="P227" s="39" t="s">
        <v>900</v>
      </c>
      <c r="Q227" s="39" t="s">
        <v>990</v>
      </c>
      <c r="R227" s="82"/>
      <c r="S227" s="48" t="s">
        <v>338</v>
      </c>
      <c r="T227" s="55" t="str">
        <f>HYPERLINK("mailto:email.1.address@nowhere.com#","email.1.address@nowhere.com")</f>
        <v>email.1.address@nowhere.com</v>
      </c>
      <c r="U227" s="73" t="s">
        <v>4285</v>
      </c>
      <c r="V227" s="73" t="s">
        <v>4287</v>
      </c>
      <c r="W227" s="62" t="s">
        <v>665</v>
      </c>
      <c r="X227" s="62" t="s">
        <v>4288</v>
      </c>
      <c r="Y227" s="64"/>
      <c r="Z227" s="65"/>
      <c r="AA227" s="66"/>
      <c r="AB227" s="90">
        <v>120.0</v>
      </c>
      <c r="AC227" s="90">
        <v>110.0</v>
      </c>
      <c r="AD227" s="90"/>
      <c r="AE227" s="88"/>
      <c r="AF227" s="14"/>
      <c r="AG227" s="28"/>
      <c r="AH227" s="28"/>
      <c r="AI227" s="28"/>
      <c r="AJ227" s="28"/>
      <c r="AK227" s="28"/>
      <c r="AL227" s="28"/>
      <c r="AM227" s="28"/>
      <c r="AN227" s="28"/>
      <c r="AO227" s="28"/>
    </row>
    <row r="228" ht="15.0" customHeight="1">
      <c r="A228" s="73" t="s">
        <v>665</v>
      </c>
      <c r="B228" s="73" t="s">
        <v>81</v>
      </c>
      <c r="C228" s="39" t="s">
        <v>142</v>
      </c>
      <c r="D228" s="39" t="s">
        <v>7</v>
      </c>
      <c r="E228" s="75"/>
      <c r="F228" s="75"/>
      <c r="G228" s="75"/>
      <c r="H228" s="75"/>
      <c r="I228" s="75"/>
      <c r="J228" s="75"/>
      <c r="K228" s="75"/>
      <c r="L228" s="75"/>
      <c r="M228" s="75"/>
      <c r="N228" s="75"/>
      <c r="O228" s="75"/>
      <c r="P228" s="73" t="s">
        <v>920</v>
      </c>
      <c r="Q228" s="39" t="s">
        <v>1017</v>
      </c>
      <c r="R228" s="82"/>
      <c r="S228" s="48" t="s">
        <v>338</v>
      </c>
      <c r="T228" s="55" t="str">
        <f>HYPERLINK("mailto:email.2.address@nowhere.com#","email.2.address@nowhere.com")</f>
        <v>email.2.address@nowhere.com</v>
      </c>
      <c r="U228" s="73" t="s">
        <v>4297</v>
      </c>
      <c r="V228" s="73" t="s">
        <v>1606</v>
      </c>
      <c r="W228" s="62" t="s">
        <v>665</v>
      </c>
      <c r="X228" s="62" t="s">
        <v>4299</v>
      </c>
      <c r="Y228" s="64"/>
      <c r="Z228" s="65"/>
      <c r="AA228" s="66"/>
      <c r="AB228" s="90">
        <v>110.0</v>
      </c>
      <c r="AC228" s="90">
        <v>75.0</v>
      </c>
      <c r="AD228" s="90">
        <v>35.0</v>
      </c>
      <c r="AE228" s="88"/>
      <c r="AF228" s="14"/>
      <c r="AG228" s="28"/>
      <c r="AH228" s="28"/>
      <c r="AI228" s="28"/>
      <c r="AJ228" s="28"/>
      <c r="AK228" s="28"/>
      <c r="AL228" s="28"/>
      <c r="AM228" s="28"/>
      <c r="AN228" s="28"/>
      <c r="AO228" s="28"/>
    </row>
    <row r="229" ht="15.0" customHeight="1">
      <c r="A229" s="73" t="s">
        <v>665</v>
      </c>
      <c r="B229" s="73" t="s">
        <v>81</v>
      </c>
      <c r="C229" s="39" t="s">
        <v>142</v>
      </c>
      <c r="D229" s="39" t="s">
        <v>7</v>
      </c>
      <c r="E229" s="75"/>
      <c r="F229" s="75"/>
      <c r="G229" s="75"/>
      <c r="H229" s="75"/>
      <c r="I229" s="75"/>
      <c r="J229" s="75"/>
      <c r="K229" s="75"/>
      <c r="L229" s="75"/>
      <c r="M229" s="75"/>
      <c r="N229" s="75"/>
      <c r="O229" s="75"/>
      <c r="P229" s="73" t="s">
        <v>989</v>
      </c>
      <c r="Q229" s="39" t="s">
        <v>1040</v>
      </c>
      <c r="R229" s="82"/>
      <c r="S229" s="48" t="s">
        <v>338</v>
      </c>
      <c r="T229" s="75"/>
      <c r="U229" s="73" t="s">
        <v>4306</v>
      </c>
      <c r="V229" s="73" t="s">
        <v>674</v>
      </c>
      <c r="W229" s="62" t="s">
        <v>665</v>
      </c>
      <c r="X229" s="62" t="s">
        <v>902</v>
      </c>
      <c r="Y229" s="64"/>
      <c r="Z229" s="65"/>
      <c r="AA229" s="66"/>
      <c r="AB229" s="90">
        <v>175.0</v>
      </c>
      <c r="AC229" s="90">
        <v>175.0</v>
      </c>
      <c r="AD229" s="90">
        <v>95.0</v>
      </c>
      <c r="AE229" s="88"/>
      <c r="AF229" s="14"/>
      <c r="AG229" s="28"/>
      <c r="AH229" s="28"/>
      <c r="AI229" s="28"/>
      <c r="AJ229" s="28"/>
      <c r="AK229" s="28"/>
      <c r="AL229" s="28"/>
      <c r="AM229" s="28"/>
      <c r="AN229" s="28"/>
      <c r="AO229" s="28"/>
    </row>
    <row r="230" ht="15.0" customHeight="1">
      <c r="A230" s="73" t="s">
        <v>665</v>
      </c>
      <c r="B230" s="73" t="s">
        <v>81</v>
      </c>
      <c r="C230" s="39" t="s">
        <v>142</v>
      </c>
      <c r="D230" s="39" t="s">
        <v>7</v>
      </c>
      <c r="E230" s="75"/>
      <c r="F230" s="75"/>
      <c r="G230" s="75"/>
      <c r="H230" s="75"/>
      <c r="I230" s="75"/>
      <c r="J230" s="75"/>
      <c r="K230" s="75"/>
      <c r="L230" s="75"/>
      <c r="M230" s="75"/>
      <c r="N230" s="75"/>
      <c r="O230" s="75"/>
      <c r="P230" s="39" t="s">
        <v>335</v>
      </c>
      <c r="Q230" s="39" t="s">
        <v>1060</v>
      </c>
      <c r="R230" s="82"/>
      <c r="S230" s="48" t="s">
        <v>338</v>
      </c>
      <c r="T230" s="55" t="str">
        <f>HYPERLINK("mailto:email.1.address@nowhere.com#","email.1.address@nowhere.com")</f>
        <v>email.1.address@nowhere.com</v>
      </c>
      <c r="U230" s="73" t="s">
        <v>4320</v>
      </c>
      <c r="V230" s="73" t="s">
        <v>3256</v>
      </c>
      <c r="W230" s="62" t="s">
        <v>665</v>
      </c>
      <c r="X230" s="62" t="s">
        <v>3769</v>
      </c>
      <c r="Y230" s="64"/>
      <c r="Z230" s="65"/>
      <c r="AA230" s="66"/>
      <c r="AB230" s="90">
        <v>205.0</v>
      </c>
      <c r="AC230" s="90"/>
      <c r="AD230" s="90">
        <v>90.0</v>
      </c>
      <c r="AE230" s="88"/>
      <c r="AF230" s="14"/>
      <c r="AG230" s="28"/>
      <c r="AH230" s="28"/>
      <c r="AI230" s="28"/>
      <c r="AJ230" s="28"/>
      <c r="AK230" s="28"/>
      <c r="AL230" s="28"/>
      <c r="AM230" s="28"/>
      <c r="AN230" s="28"/>
      <c r="AO230" s="28"/>
    </row>
    <row r="231" ht="15.0" customHeight="1">
      <c r="A231" s="73" t="s">
        <v>665</v>
      </c>
      <c r="B231" s="73" t="s">
        <v>81</v>
      </c>
      <c r="C231" s="39" t="s">
        <v>142</v>
      </c>
      <c r="D231" s="39" t="s">
        <v>7</v>
      </c>
      <c r="E231" s="75"/>
      <c r="F231" s="75"/>
      <c r="G231" s="75"/>
      <c r="H231" s="75"/>
      <c r="I231" s="75"/>
      <c r="J231" s="75"/>
      <c r="K231" s="75"/>
      <c r="L231" s="75"/>
      <c r="M231" s="75"/>
      <c r="N231" s="75"/>
      <c r="O231" s="75"/>
      <c r="P231" s="39" t="s">
        <v>786</v>
      </c>
      <c r="Q231" s="39" t="s">
        <v>1071</v>
      </c>
      <c r="R231" s="82"/>
      <c r="S231" s="48" t="s">
        <v>338</v>
      </c>
      <c r="T231" s="55" t="str">
        <f>HYPERLINK("mailto:email.2.address@nowhere.com#","email.2.address@nowhere.com")</f>
        <v>email.2.address@nowhere.com</v>
      </c>
      <c r="U231" s="73" t="s">
        <v>4340</v>
      </c>
      <c r="V231" s="73" t="s">
        <v>674</v>
      </c>
      <c r="W231" s="62" t="s">
        <v>665</v>
      </c>
      <c r="X231" s="62" t="s">
        <v>902</v>
      </c>
      <c r="Y231" s="64"/>
      <c r="Z231" s="65"/>
      <c r="AA231" s="66"/>
      <c r="AB231" s="90">
        <v>180.0</v>
      </c>
      <c r="AC231" s="90"/>
      <c r="AD231" s="90"/>
      <c r="AE231" s="88"/>
      <c r="AF231" s="14"/>
      <c r="AG231" s="28"/>
      <c r="AH231" s="28"/>
      <c r="AI231" s="28"/>
      <c r="AJ231" s="28"/>
      <c r="AK231" s="28"/>
      <c r="AL231" s="28"/>
      <c r="AM231" s="28"/>
      <c r="AN231" s="28"/>
      <c r="AO231" s="28"/>
    </row>
    <row r="232" ht="15.0" customHeight="1">
      <c r="A232" s="73" t="s">
        <v>665</v>
      </c>
      <c r="B232" s="73" t="s">
        <v>81</v>
      </c>
      <c r="C232" s="39" t="s">
        <v>142</v>
      </c>
      <c r="D232" s="39" t="s">
        <v>7</v>
      </c>
      <c r="E232" s="75"/>
      <c r="F232" s="75"/>
      <c r="G232" s="75"/>
      <c r="H232" s="75"/>
      <c r="I232" s="75"/>
      <c r="J232" s="75"/>
      <c r="K232" s="75"/>
      <c r="L232" s="75"/>
      <c r="M232" s="75"/>
      <c r="N232" s="75"/>
      <c r="O232" s="75"/>
      <c r="P232" s="39" t="s">
        <v>857</v>
      </c>
      <c r="Q232" s="39" t="s">
        <v>1087</v>
      </c>
      <c r="R232" s="82"/>
      <c r="S232" s="48" t="s">
        <v>338</v>
      </c>
      <c r="T232" s="75"/>
      <c r="U232" s="73" t="s">
        <v>4347</v>
      </c>
      <c r="V232" s="73" t="s">
        <v>674</v>
      </c>
      <c r="W232" s="62" t="s">
        <v>665</v>
      </c>
      <c r="X232" s="62" t="s">
        <v>902</v>
      </c>
      <c r="Y232" s="64"/>
      <c r="Z232" s="65"/>
      <c r="AA232" s="66">
        <v>42095.0</v>
      </c>
      <c r="AB232" s="90">
        <v>265.0</v>
      </c>
      <c r="AC232" s="90">
        <v>245.0</v>
      </c>
      <c r="AD232" s="90">
        <v>125.0</v>
      </c>
      <c r="AE232" s="48" t="s">
        <v>1211</v>
      </c>
      <c r="AF232" s="14"/>
      <c r="AG232" s="28"/>
      <c r="AH232" s="28"/>
      <c r="AI232" s="28"/>
      <c r="AJ232" s="28"/>
      <c r="AK232" s="28"/>
      <c r="AL232" s="28"/>
      <c r="AM232" s="28"/>
      <c r="AN232" s="28"/>
      <c r="AO232" s="28"/>
    </row>
    <row r="233" ht="15.0" customHeight="1">
      <c r="A233" s="73" t="s">
        <v>665</v>
      </c>
      <c r="B233" s="73" t="s">
        <v>81</v>
      </c>
      <c r="C233" s="39" t="s">
        <v>142</v>
      </c>
      <c r="D233" s="39" t="s">
        <v>7</v>
      </c>
      <c r="E233" s="75"/>
      <c r="F233" s="75"/>
      <c r="G233" s="75"/>
      <c r="H233" s="75"/>
      <c r="I233" s="75"/>
      <c r="J233" s="75"/>
      <c r="K233" s="75"/>
      <c r="L233" s="75"/>
      <c r="M233" s="75"/>
      <c r="N233" s="75"/>
      <c r="O233" s="75"/>
      <c r="P233" s="39" t="s">
        <v>900</v>
      </c>
      <c r="Q233" s="39" t="s">
        <v>336</v>
      </c>
      <c r="R233" s="82"/>
      <c r="S233" s="48" t="s">
        <v>338</v>
      </c>
      <c r="T233" s="55" t="str">
        <f>HYPERLINK("mailto:email.1.address@nowhere.com#","email.1.address@nowhere.com")</f>
        <v>email.1.address@nowhere.com</v>
      </c>
      <c r="U233" s="73" t="s">
        <v>4357</v>
      </c>
      <c r="V233" s="73" t="s">
        <v>674</v>
      </c>
      <c r="W233" s="62" t="s">
        <v>665</v>
      </c>
      <c r="X233" s="62" t="s">
        <v>902</v>
      </c>
      <c r="Y233" s="64"/>
      <c r="Z233" s="65"/>
      <c r="AA233" s="66"/>
      <c r="AB233" s="90">
        <v>160.0</v>
      </c>
      <c r="AC233" s="90">
        <v>145.0</v>
      </c>
      <c r="AD233" s="90">
        <v>100.0</v>
      </c>
      <c r="AE233" s="88"/>
      <c r="AF233" s="14"/>
      <c r="AG233" s="28"/>
      <c r="AH233" s="28"/>
      <c r="AI233" s="28"/>
      <c r="AJ233" s="28"/>
      <c r="AK233" s="28"/>
      <c r="AL233" s="28"/>
      <c r="AM233" s="28"/>
      <c r="AN233" s="28"/>
      <c r="AO233" s="28"/>
    </row>
    <row r="234" ht="15.0" customHeight="1">
      <c r="A234" s="73" t="s">
        <v>665</v>
      </c>
      <c r="B234" s="73" t="s">
        <v>81</v>
      </c>
      <c r="C234" s="39" t="s">
        <v>142</v>
      </c>
      <c r="D234" s="39" t="s">
        <v>7</v>
      </c>
      <c r="E234" s="75"/>
      <c r="F234" s="75"/>
      <c r="G234" s="75"/>
      <c r="H234" s="75"/>
      <c r="I234" s="75"/>
      <c r="J234" s="75"/>
      <c r="K234" s="75"/>
      <c r="L234" s="75"/>
      <c r="M234" s="75"/>
      <c r="N234" s="75"/>
      <c r="O234" s="75"/>
      <c r="P234" s="73" t="s">
        <v>920</v>
      </c>
      <c r="Q234" s="39" t="s">
        <v>788</v>
      </c>
      <c r="R234" s="40"/>
      <c r="S234" s="48" t="s">
        <v>338</v>
      </c>
      <c r="T234" s="55" t="str">
        <f>HYPERLINK("mailto:email.2.address@nowhere.com#","email.2.address@nowhere.com")</f>
        <v>email.2.address@nowhere.com</v>
      </c>
      <c r="U234" s="73" t="s">
        <v>4380</v>
      </c>
      <c r="V234" s="73" t="s">
        <v>674</v>
      </c>
      <c r="W234" s="62" t="s">
        <v>665</v>
      </c>
      <c r="X234" s="62" t="s">
        <v>902</v>
      </c>
      <c r="Y234" s="64"/>
      <c r="Z234" s="65"/>
      <c r="AA234" s="66"/>
      <c r="AB234" s="90">
        <v>150.0</v>
      </c>
      <c r="AC234" s="90">
        <v>125.0</v>
      </c>
      <c r="AD234" s="90">
        <v>60.0</v>
      </c>
      <c r="AE234" s="88"/>
      <c r="AF234" s="14"/>
      <c r="AG234" s="28"/>
      <c r="AH234" s="28"/>
      <c r="AI234" s="28"/>
      <c r="AJ234" s="28"/>
      <c r="AK234" s="28"/>
      <c r="AL234" s="28"/>
      <c r="AM234" s="28"/>
      <c r="AN234" s="28"/>
      <c r="AO234" s="28"/>
    </row>
    <row r="235" ht="15.0" customHeight="1">
      <c r="A235" s="39" t="s">
        <v>521</v>
      </c>
      <c r="B235" s="39" t="s">
        <v>140</v>
      </c>
      <c r="C235" s="39" t="s">
        <v>142</v>
      </c>
      <c r="D235" s="40"/>
      <c r="E235" s="41"/>
      <c r="F235" s="46"/>
      <c r="G235" s="46"/>
      <c r="H235" s="46"/>
      <c r="I235" s="46"/>
      <c r="J235" s="46"/>
      <c r="K235" s="47" t="s">
        <v>15</v>
      </c>
      <c r="L235" s="46"/>
      <c r="M235" s="46"/>
      <c r="N235" s="46"/>
      <c r="O235" s="46"/>
      <c r="P235" s="73" t="s">
        <v>989</v>
      </c>
      <c r="Q235" s="39" t="s">
        <v>859</v>
      </c>
      <c r="R235" s="147"/>
      <c r="S235" s="48" t="s">
        <v>338</v>
      </c>
      <c r="T235" s="75"/>
      <c r="U235" s="73" t="s">
        <v>4385</v>
      </c>
      <c r="V235" s="73" t="s">
        <v>1695</v>
      </c>
      <c r="W235" s="62" t="s">
        <v>521</v>
      </c>
      <c r="X235" s="62" t="s">
        <v>1697</v>
      </c>
      <c r="Y235" s="64"/>
      <c r="Z235" s="65"/>
      <c r="AA235" s="66"/>
      <c r="AB235" s="69">
        <v>230.0</v>
      </c>
      <c r="AC235" s="69">
        <v>190.0</v>
      </c>
      <c r="AD235" s="69">
        <v>100.0</v>
      </c>
      <c r="AE235" s="70" t="s">
        <v>773</v>
      </c>
      <c r="AF235" s="14"/>
      <c r="AG235" s="28"/>
      <c r="AH235" s="28"/>
      <c r="AI235" s="28"/>
      <c r="AJ235" s="28"/>
      <c r="AK235" s="28"/>
      <c r="AL235" s="28"/>
      <c r="AM235" s="28"/>
      <c r="AN235" s="28"/>
      <c r="AO235" s="28"/>
    </row>
    <row r="236" ht="15.0" customHeight="1">
      <c r="A236" s="73" t="s">
        <v>521</v>
      </c>
      <c r="B236" s="39" t="s">
        <v>782</v>
      </c>
      <c r="C236" s="39" t="s">
        <v>142</v>
      </c>
      <c r="D236" s="40"/>
      <c r="E236" s="41"/>
      <c r="F236" s="46"/>
      <c r="G236" s="46"/>
      <c r="H236" s="46"/>
      <c r="I236" s="46"/>
      <c r="J236" s="47" t="s">
        <v>14</v>
      </c>
      <c r="K236" s="46"/>
      <c r="L236" s="46"/>
      <c r="M236" s="46"/>
      <c r="N236" s="46"/>
      <c r="O236" s="46"/>
      <c r="P236" s="39" t="s">
        <v>335</v>
      </c>
      <c r="Q236" s="39" t="s">
        <v>901</v>
      </c>
      <c r="R236" s="40"/>
      <c r="S236" s="48" t="s">
        <v>338</v>
      </c>
      <c r="T236" s="55" t="str">
        <f>HYPERLINK("mailto:email.1.address@nowhere.com#","email.1.address@nowhere.com")</f>
        <v>email.1.address@nowhere.com</v>
      </c>
      <c r="U236" s="73" t="s">
        <v>4394</v>
      </c>
      <c r="V236" s="73" t="s">
        <v>1695</v>
      </c>
      <c r="W236" s="62" t="s">
        <v>3296</v>
      </c>
      <c r="X236" s="62" t="s">
        <v>4396</v>
      </c>
      <c r="Y236" s="64"/>
      <c r="Z236" s="65">
        <v>17165.0</v>
      </c>
      <c r="AA236" s="66">
        <v>40107.0</v>
      </c>
      <c r="AB236" s="69">
        <v>185.0</v>
      </c>
      <c r="AC236" s="69">
        <v>155.0</v>
      </c>
      <c r="AD236" s="69">
        <v>90.0</v>
      </c>
      <c r="AE236" s="195" t="s">
        <v>3317</v>
      </c>
      <c r="AF236" s="14"/>
      <c r="AG236" s="28"/>
      <c r="AH236" s="28"/>
      <c r="AI236" s="28"/>
      <c r="AJ236" s="28"/>
      <c r="AK236" s="28"/>
      <c r="AL236" s="28"/>
      <c r="AM236" s="28"/>
      <c r="AN236" s="28"/>
      <c r="AO236" s="28"/>
    </row>
    <row r="237" ht="15.0" customHeight="1">
      <c r="A237" s="39" t="s">
        <v>521</v>
      </c>
      <c r="B237" s="39" t="s">
        <v>782</v>
      </c>
      <c r="C237" s="39" t="s">
        <v>142</v>
      </c>
      <c r="D237" s="40"/>
      <c r="E237" s="41"/>
      <c r="F237" s="47" t="s">
        <v>10</v>
      </c>
      <c r="G237" s="46"/>
      <c r="H237" s="46"/>
      <c r="I237" s="46"/>
      <c r="J237" s="46"/>
      <c r="K237" s="46"/>
      <c r="L237" s="46"/>
      <c r="M237" s="46"/>
      <c r="N237" s="46"/>
      <c r="O237" s="46"/>
      <c r="P237" s="39" t="s">
        <v>786</v>
      </c>
      <c r="Q237" s="39" t="s">
        <v>921</v>
      </c>
      <c r="R237" s="82"/>
      <c r="S237" s="48" t="s">
        <v>338</v>
      </c>
      <c r="T237" s="55" t="str">
        <f>HYPERLINK("mailto:email.2.address@nowhere.com#","email.2.address@nowhere.com")</f>
        <v>email.2.address@nowhere.com</v>
      </c>
      <c r="U237" s="73" t="s">
        <v>4432</v>
      </c>
      <c r="V237" s="73" t="s">
        <v>1695</v>
      </c>
      <c r="W237" s="62" t="s">
        <v>521</v>
      </c>
      <c r="X237" s="62" t="s">
        <v>4447</v>
      </c>
      <c r="Y237" s="64"/>
      <c r="Z237" s="65">
        <v>32818.0</v>
      </c>
      <c r="AA237" s="66">
        <v>40914.0</v>
      </c>
      <c r="AB237" s="69">
        <v>190.0</v>
      </c>
      <c r="AC237" s="69">
        <v>165.0</v>
      </c>
      <c r="AD237" s="69">
        <v>90.0</v>
      </c>
      <c r="AE237" s="70" t="s">
        <v>3294</v>
      </c>
      <c r="AF237" s="14"/>
      <c r="AG237" s="28"/>
      <c r="AH237" s="28"/>
      <c r="AI237" s="28"/>
      <c r="AJ237" s="28"/>
      <c r="AK237" s="28"/>
      <c r="AL237" s="28"/>
      <c r="AM237" s="28"/>
      <c r="AN237" s="28"/>
      <c r="AO237" s="28"/>
    </row>
    <row r="238" ht="15.0" customHeight="1">
      <c r="A238" s="73" t="s">
        <v>521</v>
      </c>
      <c r="B238" s="73" t="s">
        <v>81</v>
      </c>
      <c r="C238" s="39" t="s">
        <v>142</v>
      </c>
      <c r="D238" s="39" t="s">
        <v>7</v>
      </c>
      <c r="E238" s="75"/>
      <c r="F238" s="75"/>
      <c r="G238" s="75"/>
      <c r="H238" s="75"/>
      <c r="I238" s="75"/>
      <c r="J238" s="75"/>
      <c r="K238" s="75"/>
      <c r="L238" s="75"/>
      <c r="M238" s="75"/>
      <c r="N238" s="75"/>
      <c r="O238" s="75"/>
      <c r="P238" s="39" t="s">
        <v>857</v>
      </c>
      <c r="Q238" s="39" t="s">
        <v>990</v>
      </c>
      <c r="R238" s="82"/>
      <c r="S238" s="48" t="s">
        <v>338</v>
      </c>
      <c r="T238" s="75"/>
      <c r="U238" s="73" t="s">
        <v>4450</v>
      </c>
      <c r="V238" s="73" t="s">
        <v>1695</v>
      </c>
      <c r="W238" s="62" t="s">
        <v>521</v>
      </c>
      <c r="X238" s="62" t="s">
        <v>1697</v>
      </c>
      <c r="Y238" s="64"/>
      <c r="Z238" s="65"/>
      <c r="AA238" s="66"/>
      <c r="AB238" s="90">
        <v>175.0</v>
      </c>
      <c r="AC238" s="90">
        <v>145.0</v>
      </c>
      <c r="AD238" s="90">
        <v>75.0</v>
      </c>
      <c r="AE238" s="88"/>
      <c r="AF238" s="14"/>
      <c r="AG238" s="28"/>
      <c r="AH238" s="28"/>
      <c r="AI238" s="28"/>
      <c r="AJ238" s="28"/>
      <c r="AK238" s="28"/>
      <c r="AL238" s="28"/>
      <c r="AM238" s="28"/>
      <c r="AN238" s="28"/>
      <c r="AO238" s="28"/>
    </row>
    <row r="239" ht="15.0" customHeight="1">
      <c r="A239" s="73" t="s">
        <v>521</v>
      </c>
      <c r="B239" s="73" t="s">
        <v>81</v>
      </c>
      <c r="C239" s="39" t="s">
        <v>142</v>
      </c>
      <c r="D239" s="39" t="s">
        <v>7</v>
      </c>
      <c r="E239" s="75"/>
      <c r="F239" s="75"/>
      <c r="G239" s="75"/>
      <c r="H239" s="75"/>
      <c r="I239" s="75"/>
      <c r="J239" s="75"/>
      <c r="K239" s="75"/>
      <c r="L239" s="75"/>
      <c r="M239" s="75"/>
      <c r="N239" s="75"/>
      <c r="O239" s="75"/>
      <c r="P239" s="39" t="s">
        <v>900</v>
      </c>
      <c r="Q239" s="39" t="s">
        <v>1017</v>
      </c>
      <c r="R239" s="82"/>
      <c r="S239" s="48" t="s">
        <v>338</v>
      </c>
      <c r="T239" s="55" t="str">
        <f>HYPERLINK("mailto:email.1.address@nowhere.com#","email.1.address@nowhere.com")</f>
        <v>email.1.address@nowhere.com</v>
      </c>
      <c r="U239" s="73" t="s">
        <v>4469</v>
      </c>
      <c r="V239" s="73" t="s">
        <v>1457</v>
      </c>
      <c r="W239" s="62" t="s">
        <v>521</v>
      </c>
      <c r="X239" s="62" t="s">
        <v>1458</v>
      </c>
      <c r="Y239" s="64"/>
      <c r="Z239" s="65"/>
      <c r="AA239" s="66"/>
      <c r="AB239" s="90"/>
      <c r="AC239" s="90"/>
      <c r="AD239" s="90"/>
      <c r="AE239" s="88"/>
      <c r="AF239" s="14"/>
      <c r="AG239" s="28"/>
      <c r="AH239" s="28"/>
      <c r="AI239" s="28"/>
      <c r="AJ239" s="28"/>
      <c r="AK239" s="28"/>
      <c r="AL239" s="28"/>
      <c r="AM239" s="28"/>
      <c r="AN239" s="28"/>
      <c r="AO239" s="28"/>
    </row>
    <row r="240" ht="15.0" customHeight="1">
      <c r="A240" s="73" t="s">
        <v>521</v>
      </c>
      <c r="B240" s="73" t="s">
        <v>81</v>
      </c>
      <c r="C240" s="39" t="s">
        <v>142</v>
      </c>
      <c r="D240" s="39" t="s">
        <v>7</v>
      </c>
      <c r="E240" s="75"/>
      <c r="F240" s="75"/>
      <c r="G240" s="75"/>
      <c r="H240" s="75"/>
      <c r="I240" s="75"/>
      <c r="J240" s="75"/>
      <c r="K240" s="75"/>
      <c r="L240" s="75"/>
      <c r="M240" s="75"/>
      <c r="N240" s="75"/>
      <c r="O240" s="75"/>
      <c r="P240" s="73" t="s">
        <v>920</v>
      </c>
      <c r="Q240" s="39" t="s">
        <v>1040</v>
      </c>
      <c r="R240" s="82"/>
      <c r="S240" s="48" t="s">
        <v>338</v>
      </c>
      <c r="T240" s="55" t="str">
        <f>HYPERLINK("mailto:email.2.address@nowhere.com#","email.2.address@nowhere.com")</f>
        <v>email.2.address@nowhere.com</v>
      </c>
      <c r="U240" s="73" t="s">
        <v>4490</v>
      </c>
      <c r="V240" s="73" t="s">
        <v>4491</v>
      </c>
      <c r="W240" s="62" t="s">
        <v>521</v>
      </c>
      <c r="X240" s="62" t="s">
        <v>4492</v>
      </c>
      <c r="Y240" s="64"/>
      <c r="Z240" s="65"/>
      <c r="AA240" s="66"/>
      <c r="AB240" s="90"/>
      <c r="AC240" s="90"/>
      <c r="AD240" s="90"/>
      <c r="AE240" s="88"/>
      <c r="AF240" s="14"/>
      <c r="AG240" s="28"/>
      <c r="AH240" s="28"/>
      <c r="AI240" s="28"/>
      <c r="AJ240" s="28"/>
      <c r="AK240" s="28"/>
      <c r="AL240" s="28"/>
      <c r="AM240" s="28"/>
      <c r="AN240" s="28"/>
      <c r="AO240" s="28"/>
    </row>
    <row r="241" ht="15.0" customHeight="1">
      <c r="A241" s="73" t="s">
        <v>521</v>
      </c>
      <c r="B241" s="73" t="s">
        <v>81</v>
      </c>
      <c r="C241" s="39" t="s">
        <v>142</v>
      </c>
      <c r="D241" s="39" t="s">
        <v>7</v>
      </c>
      <c r="E241" s="75"/>
      <c r="F241" s="75"/>
      <c r="G241" s="75"/>
      <c r="H241" s="75"/>
      <c r="I241" s="75"/>
      <c r="J241" s="75"/>
      <c r="K241" s="75"/>
      <c r="L241" s="75"/>
      <c r="M241" s="75"/>
      <c r="N241" s="75"/>
      <c r="O241" s="75"/>
      <c r="P241" s="73" t="s">
        <v>989</v>
      </c>
      <c r="Q241" s="39" t="s">
        <v>1060</v>
      </c>
      <c r="R241" s="82"/>
      <c r="S241" s="48" t="s">
        <v>338</v>
      </c>
      <c r="T241" s="75"/>
      <c r="U241" s="73" t="s">
        <v>4496</v>
      </c>
      <c r="V241" s="73" t="s">
        <v>1695</v>
      </c>
      <c r="W241" s="62" t="s">
        <v>521</v>
      </c>
      <c r="X241" s="62" t="s">
        <v>1697</v>
      </c>
      <c r="Y241" s="64"/>
      <c r="Z241" s="65"/>
      <c r="AA241" s="66">
        <v>42095.0</v>
      </c>
      <c r="AB241" s="90">
        <v>235.0</v>
      </c>
      <c r="AC241" s="90">
        <v>160.0</v>
      </c>
      <c r="AD241" s="90">
        <v>90.0</v>
      </c>
      <c r="AE241" s="48" t="s">
        <v>1211</v>
      </c>
      <c r="AF241" s="14"/>
      <c r="AG241" s="28"/>
      <c r="AH241" s="28"/>
      <c r="AI241" s="28"/>
      <c r="AJ241" s="28"/>
      <c r="AK241" s="28"/>
      <c r="AL241" s="28"/>
      <c r="AM241" s="28"/>
      <c r="AN241" s="28"/>
      <c r="AO241" s="28"/>
    </row>
    <row r="242" ht="15.0" customHeight="1">
      <c r="A242" s="73" t="s">
        <v>521</v>
      </c>
      <c r="B242" s="73" t="s">
        <v>81</v>
      </c>
      <c r="C242" s="39" t="s">
        <v>142</v>
      </c>
      <c r="D242" s="40"/>
      <c r="E242" s="88"/>
      <c r="F242" s="75"/>
      <c r="G242" s="75"/>
      <c r="H242" s="73" t="s">
        <v>12</v>
      </c>
      <c r="I242" s="75"/>
      <c r="J242" s="75"/>
      <c r="K242" s="75"/>
      <c r="L242" s="75"/>
      <c r="M242" s="75"/>
      <c r="N242" s="75"/>
      <c r="O242" s="75"/>
      <c r="P242" s="39" t="s">
        <v>335</v>
      </c>
      <c r="Q242" s="39" t="s">
        <v>1071</v>
      </c>
      <c r="R242" s="40"/>
      <c r="S242" s="48" t="s">
        <v>338</v>
      </c>
      <c r="T242" s="55" t="str">
        <f>HYPERLINK("mailto:email.1.address@nowhere.com#","email.1.address@nowhere.com")</f>
        <v>email.1.address@nowhere.com</v>
      </c>
      <c r="U242" s="73" t="s">
        <v>1584</v>
      </c>
      <c r="V242" s="73" t="s">
        <v>1585</v>
      </c>
      <c r="W242" s="62" t="s">
        <v>252</v>
      </c>
      <c r="X242" s="62" t="s">
        <v>1586</v>
      </c>
      <c r="Y242" s="64"/>
      <c r="Z242" s="65">
        <v>15133.0</v>
      </c>
      <c r="AA242" s="66">
        <v>42002.0</v>
      </c>
      <c r="AB242" s="90">
        <v>390.0</v>
      </c>
      <c r="AC242" s="90">
        <v>325.0</v>
      </c>
      <c r="AD242" s="90">
        <v>135.0</v>
      </c>
      <c r="AE242" s="88"/>
      <c r="AF242" s="14"/>
      <c r="AG242" s="28"/>
      <c r="AH242" s="28"/>
      <c r="AI242" s="28"/>
      <c r="AJ242" s="28"/>
      <c r="AK242" s="28"/>
      <c r="AL242" s="28"/>
      <c r="AM242" s="28"/>
      <c r="AN242" s="28"/>
      <c r="AO242" s="28"/>
    </row>
    <row r="243" ht="15.0" customHeight="1">
      <c r="A243" s="39" t="s">
        <v>280</v>
      </c>
      <c r="B243" s="39" t="s">
        <v>140</v>
      </c>
      <c r="C243" s="39" t="s">
        <v>142</v>
      </c>
      <c r="D243" s="40"/>
      <c r="E243" s="41"/>
      <c r="F243" s="46"/>
      <c r="G243" s="46"/>
      <c r="H243" s="46"/>
      <c r="I243" s="46"/>
      <c r="J243" s="46"/>
      <c r="K243" s="47" t="s">
        <v>15</v>
      </c>
      <c r="L243" s="46"/>
      <c r="M243" s="46"/>
      <c r="N243" s="46"/>
      <c r="O243" s="46"/>
      <c r="P243" s="39" t="s">
        <v>786</v>
      </c>
      <c r="Q243" s="39" t="s">
        <v>1087</v>
      </c>
      <c r="R243" s="40"/>
      <c r="S243" s="48" t="s">
        <v>338</v>
      </c>
      <c r="T243" s="55" t="str">
        <f>HYPERLINK("mailto:email.2.address@nowhere.com#","email.2.address@nowhere.com")</f>
        <v>email.2.address@nowhere.com</v>
      </c>
      <c r="U243" s="73" t="s">
        <v>4508</v>
      </c>
      <c r="V243" s="73" t="s">
        <v>354</v>
      </c>
      <c r="W243" s="62" t="s">
        <v>280</v>
      </c>
      <c r="X243" s="62" t="s">
        <v>4509</v>
      </c>
      <c r="Y243" s="64"/>
      <c r="Z243" s="65"/>
      <c r="AA243" s="66"/>
      <c r="AB243" s="69">
        <v>280.0</v>
      </c>
      <c r="AC243" s="69">
        <v>260.0</v>
      </c>
      <c r="AD243" s="69">
        <v>100.0</v>
      </c>
      <c r="AE243" s="70" t="s">
        <v>773</v>
      </c>
      <c r="AF243" s="14"/>
      <c r="AG243" s="28"/>
      <c r="AH243" s="28"/>
      <c r="AI243" s="28"/>
      <c r="AJ243" s="28"/>
      <c r="AK243" s="28"/>
      <c r="AL243" s="28"/>
      <c r="AM243" s="28"/>
      <c r="AN243" s="28"/>
      <c r="AO243" s="28"/>
    </row>
    <row r="244" ht="15.0" customHeight="1">
      <c r="A244" s="39" t="s">
        <v>280</v>
      </c>
      <c r="B244" s="39" t="s">
        <v>782</v>
      </c>
      <c r="C244" s="39" t="s">
        <v>142</v>
      </c>
      <c r="D244" s="40"/>
      <c r="E244" s="41"/>
      <c r="F244" s="46"/>
      <c r="G244" s="46"/>
      <c r="H244" s="46"/>
      <c r="I244" s="46"/>
      <c r="J244" s="47" t="s">
        <v>14</v>
      </c>
      <c r="K244" s="46"/>
      <c r="L244" s="46"/>
      <c r="M244" s="46"/>
      <c r="N244" s="46"/>
      <c r="O244" s="46"/>
      <c r="P244" s="39" t="s">
        <v>857</v>
      </c>
      <c r="Q244" s="39" t="s">
        <v>336</v>
      </c>
      <c r="R244" s="147"/>
      <c r="S244" s="48" t="s">
        <v>338</v>
      </c>
      <c r="T244" s="75"/>
      <c r="U244" s="73" t="s">
        <v>4513</v>
      </c>
      <c r="V244" s="73" t="s">
        <v>354</v>
      </c>
      <c r="W244" s="62" t="s">
        <v>280</v>
      </c>
      <c r="X244" s="62" t="s">
        <v>4514</v>
      </c>
      <c r="Y244" s="64"/>
      <c r="Z244" s="65">
        <v>11.0</v>
      </c>
      <c r="AA244" s="66">
        <v>40107.0</v>
      </c>
      <c r="AB244" s="69">
        <v>280.0</v>
      </c>
      <c r="AC244" s="69">
        <v>255.0</v>
      </c>
      <c r="AD244" s="69">
        <v>110.0</v>
      </c>
      <c r="AE244" s="70" t="s">
        <v>3372</v>
      </c>
      <c r="AF244" s="14"/>
      <c r="AG244" s="28"/>
      <c r="AH244" s="28"/>
      <c r="AI244" s="28"/>
      <c r="AJ244" s="28"/>
      <c r="AK244" s="28"/>
      <c r="AL244" s="28"/>
      <c r="AM244" s="28"/>
      <c r="AN244" s="28"/>
      <c r="AO244" s="28"/>
    </row>
    <row r="245" ht="15.0" customHeight="1">
      <c r="A245" s="39" t="s">
        <v>280</v>
      </c>
      <c r="B245" s="39" t="s">
        <v>782</v>
      </c>
      <c r="C245" s="39" t="s">
        <v>142</v>
      </c>
      <c r="D245" s="40"/>
      <c r="E245" s="41"/>
      <c r="F245" s="47" t="s">
        <v>10</v>
      </c>
      <c r="G245" s="46"/>
      <c r="H245" s="46"/>
      <c r="I245" s="46"/>
      <c r="J245" s="46"/>
      <c r="K245" s="46"/>
      <c r="L245" s="46"/>
      <c r="M245" s="46"/>
      <c r="N245" s="46"/>
      <c r="O245" s="46"/>
      <c r="P245" s="39" t="s">
        <v>900</v>
      </c>
      <c r="Q245" s="39" t="s">
        <v>788</v>
      </c>
      <c r="R245" s="82"/>
      <c r="S245" s="48" t="s">
        <v>338</v>
      </c>
      <c r="T245" s="55" t="str">
        <f>HYPERLINK("mailto:email.1.address@nowhere.com#","email.1.address@nowhere.com")</f>
        <v>email.1.address@nowhere.com</v>
      </c>
      <c r="U245" s="73" t="s">
        <v>4523</v>
      </c>
      <c r="V245" s="73" t="s">
        <v>354</v>
      </c>
      <c r="W245" s="62" t="s">
        <v>280</v>
      </c>
      <c r="X245" s="62" t="s">
        <v>4524</v>
      </c>
      <c r="Y245" s="64"/>
      <c r="Z245" s="65">
        <v>35833.0</v>
      </c>
      <c r="AA245" s="66"/>
      <c r="AB245" s="69"/>
      <c r="AC245" s="69"/>
      <c r="AD245" s="69"/>
      <c r="AE245" s="41"/>
      <c r="AF245" s="14"/>
      <c r="AG245" s="28"/>
      <c r="AH245" s="28"/>
      <c r="AI245" s="28"/>
      <c r="AJ245" s="28"/>
      <c r="AK245" s="28"/>
      <c r="AL245" s="28"/>
      <c r="AM245" s="28"/>
      <c r="AN245" s="28"/>
      <c r="AO245" s="28"/>
    </row>
    <row r="246" ht="15.0" customHeight="1">
      <c r="A246" s="73" t="s">
        <v>280</v>
      </c>
      <c r="B246" s="73" t="s">
        <v>81</v>
      </c>
      <c r="C246" s="39" t="s">
        <v>142</v>
      </c>
      <c r="D246" s="40"/>
      <c r="E246" s="73" t="s">
        <v>169</v>
      </c>
      <c r="F246" s="75"/>
      <c r="G246" s="75"/>
      <c r="H246" s="75"/>
      <c r="I246" s="75"/>
      <c r="J246" s="75"/>
      <c r="K246" s="75"/>
      <c r="L246" s="75"/>
      <c r="M246" s="75"/>
      <c r="N246" s="75"/>
      <c r="O246" s="75"/>
      <c r="P246" s="73" t="s">
        <v>920</v>
      </c>
      <c r="Q246" s="39" t="s">
        <v>859</v>
      </c>
      <c r="R246" s="82"/>
      <c r="S246" s="48" t="s">
        <v>338</v>
      </c>
      <c r="T246" s="55" t="str">
        <f>HYPERLINK("mailto:email.2.address@nowhere.com#","email.2.address@nowhere.com")</f>
        <v>email.2.address@nowhere.com</v>
      </c>
      <c r="U246" s="73" t="s">
        <v>4528</v>
      </c>
      <c r="V246" s="73" t="s">
        <v>354</v>
      </c>
      <c r="W246" s="62" t="s">
        <v>280</v>
      </c>
      <c r="X246" s="62" t="s">
        <v>2257</v>
      </c>
      <c r="Y246" s="64"/>
      <c r="Z246" s="65"/>
      <c r="AA246" s="66"/>
      <c r="AB246" s="90"/>
      <c r="AC246" s="90"/>
      <c r="AD246" s="90"/>
      <c r="AE246" s="88"/>
      <c r="AF246" s="14"/>
      <c r="AG246" s="28"/>
      <c r="AH246" s="28"/>
      <c r="AI246" s="28"/>
      <c r="AJ246" s="28"/>
      <c r="AK246" s="28"/>
      <c r="AL246" s="28"/>
      <c r="AM246" s="28"/>
      <c r="AN246" s="28"/>
      <c r="AO246" s="28"/>
    </row>
    <row r="247" ht="15.0" customHeight="1">
      <c r="A247" s="73" t="s">
        <v>280</v>
      </c>
      <c r="B247" s="73" t="s">
        <v>81</v>
      </c>
      <c r="C247" s="39" t="s">
        <v>142</v>
      </c>
      <c r="D247" s="40"/>
      <c r="E247" s="73" t="s">
        <v>169</v>
      </c>
      <c r="F247" s="75"/>
      <c r="G247" s="75"/>
      <c r="H247" s="75"/>
      <c r="I247" s="75"/>
      <c r="J247" s="75"/>
      <c r="K247" s="75"/>
      <c r="L247" s="75"/>
      <c r="M247" s="75"/>
      <c r="N247" s="75"/>
      <c r="O247" s="75"/>
      <c r="P247" s="73" t="s">
        <v>989</v>
      </c>
      <c r="Q247" s="39" t="s">
        <v>901</v>
      </c>
      <c r="R247" s="82"/>
      <c r="S247" s="48" t="s">
        <v>338</v>
      </c>
      <c r="T247" s="75"/>
      <c r="U247" s="73" t="s">
        <v>4536</v>
      </c>
      <c r="V247" s="73" t="s">
        <v>287</v>
      </c>
      <c r="W247" s="62" t="s">
        <v>280</v>
      </c>
      <c r="X247" s="62" t="s">
        <v>288</v>
      </c>
      <c r="Y247" s="64"/>
      <c r="Z247" s="65"/>
      <c r="AA247" s="66"/>
      <c r="AB247" s="90"/>
      <c r="AC247" s="90"/>
      <c r="AD247" s="90"/>
      <c r="AE247" s="88"/>
      <c r="AF247" s="14"/>
      <c r="AG247" s="28"/>
      <c r="AH247" s="28"/>
      <c r="AI247" s="28"/>
      <c r="AJ247" s="28"/>
      <c r="AK247" s="28"/>
      <c r="AL247" s="28"/>
      <c r="AM247" s="28"/>
      <c r="AN247" s="28"/>
      <c r="AO247" s="28"/>
    </row>
    <row r="248" ht="15.0" customHeight="1">
      <c r="A248" s="73" t="s">
        <v>280</v>
      </c>
      <c r="B248" s="73" t="s">
        <v>81</v>
      </c>
      <c r="C248" s="39" t="s">
        <v>142</v>
      </c>
      <c r="D248" s="39" t="s">
        <v>7</v>
      </c>
      <c r="E248" s="75"/>
      <c r="F248" s="75"/>
      <c r="G248" s="75"/>
      <c r="H248" s="75"/>
      <c r="I248" s="75"/>
      <c r="J248" s="75"/>
      <c r="K248" s="75"/>
      <c r="L248" s="75"/>
      <c r="M248" s="75"/>
      <c r="N248" s="75"/>
      <c r="O248" s="75"/>
      <c r="P248" s="39" t="s">
        <v>335</v>
      </c>
      <c r="Q248" s="39" t="s">
        <v>921</v>
      </c>
      <c r="R248" s="82"/>
      <c r="S248" s="48" t="s">
        <v>338</v>
      </c>
      <c r="T248" s="55" t="str">
        <f>HYPERLINK("mailto:email.1.address@nowhere.com#","email.1.address@nowhere.com")</f>
        <v>email.1.address@nowhere.com</v>
      </c>
      <c r="U248" s="73" t="s">
        <v>4550</v>
      </c>
      <c r="V248" s="73" t="s">
        <v>354</v>
      </c>
      <c r="W248" s="62" t="s">
        <v>280</v>
      </c>
      <c r="X248" s="62" t="s">
        <v>361</v>
      </c>
      <c r="Y248" s="64"/>
      <c r="Z248" s="65"/>
      <c r="AA248" s="66"/>
      <c r="AB248" s="90"/>
      <c r="AC248" s="90"/>
      <c r="AD248" s="90"/>
      <c r="AE248" s="88"/>
      <c r="AF248" s="14"/>
      <c r="AG248" s="28"/>
      <c r="AH248" s="28"/>
      <c r="AI248" s="28"/>
      <c r="AJ248" s="28"/>
      <c r="AK248" s="28"/>
      <c r="AL248" s="28"/>
      <c r="AM248" s="28"/>
      <c r="AN248" s="28"/>
      <c r="AO248" s="28"/>
    </row>
    <row r="249" ht="15.0" customHeight="1">
      <c r="A249" s="73" t="s">
        <v>280</v>
      </c>
      <c r="B249" s="73" t="s">
        <v>81</v>
      </c>
      <c r="C249" s="39" t="s">
        <v>142</v>
      </c>
      <c r="D249" s="39" t="s">
        <v>7</v>
      </c>
      <c r="E249" s="75"/>
      <c r="F249" s="75"/>
      <c r="G249" s="75"/>
      <c r="H249" s="75"/>
      <c r="I249" s="75"/>
      <c r="J249" s="75"/>
      <c r="K249" s="75"/>
      <c r="L249" s="75"/>
      <c r="M249" s="75"/>
      <c r="N249" s="75"/>
      <c r="O249" s="75"/>
      <c r="P249" s="39" t="s">
        <v>786</v>
      </c>
      <c r="Q249" s="39" t="s">
        <v>990</v>
      </c>
      <c r="R249" s="82"/>
      <c r="S249" s="48" t="s">
        <v>338</v>
      </c>
      <c r="T249" s="55" t="str">
        <f>HYPERLINK("mailto:email.2.address@nowhere.com#","email.2.address@nowhere.com")</f>
        <v>email.2.address@nowhere.com</v>
      </c>
      <c r="U249" s="73" t="s">
        <v>4566</v>
      </c>
      <c r="V249" s="73" t="s">
        <v>354</v>
      </c>
      <c r="W249" s="62" t="s">
        <v>280</v>
      </c>
      <c r="X249" s="62" t="s">
        <v>395</v>
      </c>
      <c r="Y249" s="64"/>
      <c r="Z249" s="65"/>
      <c r="AA249" s="66"/>
      <c r="AB249" s="90">
        <v>210.0</v>
      </c>
      <c r="AC249" s="90">
        <v>195.0</v>
      </c>
      <c r="AD249" s="90"/>
      <c r="AE249" s="88"/>
      <c r="AF249" s="14"/>
      <c r="AG249" s="28"/>
      <c r="AH249" s="28"/>
      <c r="AI249" s="28"/>
      <c r="AJ249" s="28"/>
      <c r="AK249" s="28"/>
      <c r="AL249" s="28"/>
      <c r="AM249" s="28"/>
      <c r="AN249" s="28"/>
      <c r="AO249" s="28"/>
    </row>
    <row r="250" ht="15.0" customHeight="1">
      <c r="A250" s="73" t="s">
        <v>280</v>
      </c>
      <c r="B250" s="73" t="s">
        <v>81</v>
      </c>
      <c r="C250" s="39" t="s">
        <v>142</v>
      </c>
      <c r="D250" s="40"/>
      <c r="E250" s="73" t="s">
        <v>169</v>
      </c>
      <c r="F250" s="75"/>
      <c r="G250" s="75"/>
      <c r="H250" s="75"/>
      <c r="I250" s="75"/>
      <c r="J250" s="75"/>
      <c r="K250" s="75"/>
      <c r="L250" s="75"/>
      <c r="M250" s="75"/>
      <c r="N250" s="75"/>
      <c r="O250" s="75"/>
      <c r="P250" s="39" t="s">
        <v>857</v>
      </c>
      <c r="Q250" s="39" t="s">
        <v>1017</v>
      </c>
      <c r="R250" s="82"/>
      <c r="S250" s="48" t="s">
        <v>338</v>
      </c>
      <c r="T250" s="75"/>
      <c r="U250" s="73" t="s">
        <v>4573</v>
      </c>
      <c r="V250" s="73" t="s">
        <v>354</v>
      </c>
      <c r="W250" s="62" t="s">
        <v>280</v>
      </c>
      <c r="X250" s="62" t="s">
        <v>395</v>
      </c>
      <c r="Y250" s="64"/>
      <c r="Z250" s="65"/>
      <c r="AA250" s="66"/>
      <c r="AB250" s="90">
        <v>200.0</v>
      </c>
      <c r="AC250" s="90">
        <v>185.0</v>
      </c>
      <c r="AD250" s="90">
        <v>75.0</v>
      </c>
      <c r="AE250" s="88"/>
      <c r="AF250" s="14"/>
      <c r="AG250" s="28"/>
      <c r="AH250" s="28"/>
      <c r="AI250" s="28"/>
      <c r="AJ250" s="28"/>
      <c r="AK250" s="28"/>
      <c r="AL250" s="28"/>
      <c r="AM250" s="28"/>
      <c r="AN250" s="28"/>
      <c r="AO250" s="28"/>
    </row>
    <row r="251" ht="15.0" customHeight="1">
      <c r="A251" s="73" t="s">
        <v>280</v>
      </c>
      <c r="B251" s="73" t="s">
        <v>81</v>
      </c>
      <c r="C251" s="39" t="s">
        <v>142</v>
      </c>
      <c r="D251" s="39" t="s">
        <v>7</v>
      </c>
      <c r="E251" s="75"/>
      <c r="F251" s="75"/>
      <c r="G251" s="75"/>
      <c r="H251" s="75"/>
      <c r="I251" s="75"/>
      <c r="J251" s="75"/>
      <c r="K251" s="75"/>
      <c r="L251" s="75"/>
      <c r="M251" s="75"/>
      <c r="N251" s="75"/>
      <c r="O251" s="75"/>
      <c r="P251" s="39" t="s">
        <v>900</v>
      </c>
      <c r="Q251" s="39" t="s">
        <v>1040</v>
      </c>
      <c r="R251" s="82"/>
      <c r="S251" s="48" t="s">
        <v>338</v>
      </c>
      <c r="T251" s="55" t="str">
        <f>HYPERLINK("mailto:email.1.address@nowhere.com#","email.1.address@nowhere.com")</f>
        <v>email.1.address@nowhere.com</v>
      </c>
      <c r="U251" s="73" t="s">
        <v>2255</v>
      </c>
      <c r="V251" s="73" t="s">
        <v>354</v>
      </c>
      <c r="W251" s="62" t="s">
        <v>280</v>
      </c>
      <c r="X251" s="62" t="s">
        <v>2257</v>
      </c>
      <c r="Y251" s="64"/>
      <c r="Z251" s="65"/>
      <c r="AA251" s="66">
        <v>42095.0</v>
      </c>
      <c r="AB251" s="90">
        <v>225.0</v>
      </c>
      <c r="AC251" s="90">
        <v>185.0</v>
      </c>
      <c r="AD251" s="90">
        <v>95.0</v>
      </c>
      <c r="AE251" s="48" t="s">
        <v>1211</v>
      </c>
      <c r="AF251" s="14"/>
      <c r="AG251" s="28"/>
      <c r="AH251" s="28"/>
      <c r="AI251" s="28"/>
      <c r="AJ251" s="28"/>
      <c r="AK251" s="28"/>
      <c r="AL251" s="28"/>
      <c r="AM251" s="28"/>
      <c r="AN251" s="28"/>
      <c r="AO251" s="28"/>
    </row>
    <row r="252" ht="15.0" customHeight="1">
      <c r="A252" s="73" t="s">
        <v>280</v>
      </c>
      <c r="B252" s="73" t="s">
        <v>81</v>
      </c>
      <c r="C252" s="39" t="s">
        <v>142</v>
      </c>
      <c r="D252" s="39" t="s">
        <v>7</v>
      </c>
      <c r="E252" s="75"/>
      <c r="F252" s="75"/>
      <c r="G252" s="75"/>
      <c r="H252" s="75"/>
      <c r="I252" s="75"/>
      <c r="J252" s="75"/>
      <c r="K252" s="75"/>
      <c r="L252" s="75"/>
      <c r="M252" s="75"/>
      <c r="N252" s="75"/>
      <c r="O252" s="75"/>
      <c r="P252" s="73" t="s">
        <v>920</v>
      </c>
      <c r="Q252" s="39" t="s">
        <v>1060</v>
      </c>
      <c r="R252" s="82"/>
      <c r="S252" s="48" t="s">
        <v>338</v>
      </c>
      <c r="T252" s="55" t="str">
        <f>HYPERLINK("mailto:email.2.address@nowhere.com#","email.2.address@nowhere.com")</f>
        <v>email.2.address@nowhere.com</v>
      </c>
      <c r="U252" s="73" t="s">
        <v>2255</v>
      </c>
      <c r="V252" s="73" t="s">
        <v>354</v>
      </c>
      <c r="W252" s="62" t="s">
        <v>280</v>
      </c>
      <c r="X252" s="62" t="s">
        <v>4619</v>
      </c>
      <c r="Y252" s="64"/>
      <c r="Z252" s="65"/>
      <c r="AA252" s="66">
        <v>42095.0</v>
      </c>
      <c r="AB252" s="90">
        <v>225.0</v>
      </c>
      <c r="AC252" s="90">
        <v>185.0</v>
      </c>
      <c r="AD252" s="90">
        <v>95.0</v>
      </c>
      <c r="AE252" s="48" t="s">
        <v>1211</v>
      </c>
      <c r="AF252" s="14"/>
      <c r="AG252" s="28"/>
      <c r="AH252" s="28"/>
      <c r="AI252" s="28"/>
      <c r="AJ252" s="28"/>
      <c r="AK252" s="28"/>
      <c r="AL252" s="28"/>
      <c r="AM252" s="28"/>
      <c r="AN252" s="28"/>
      <c r="AO252" s="28"/>
    </row>
    <row r="253" ht="15.0" customHeight="1">
      <c r="A253" s="73" t="s">
        <v>280</v>
      </c>
      <c r="B253" s="73" t="s">
        <v>81</v>
      </c>
      <c r="C253" s="39" t="s">
        <v>142</v>
      </c>
      <c r="D253" s="39" t="s">
        <v>7</v>
      </c>
      <c r="E253" s="75"/>
      <c r="F253" s="75"/>
      <c r="G253" s="75"/>
      <c r="H253" s="75"/>
      <c r="I253" s="75"/>
      <c r="J253" s="75"/>
      <c r="K253" s="75"/>
      <c r="L253" s="75"/>
      <c r="M253" s="75"/>
      <c r="N253" s="75"/>
      <c r="O253" s="75"/>
      <c r="P253" s="73" t="s">
        <v>989</v>
      </c>
      <c r="Q253" s="39" t="s">
        <v>1071</v>
      </c>
      <c r="R253" s="82"/>
      <c r="S253" s="48" t="s">
        <v>338</v>
      </c>
      <c r="T253" s="75"/>
      <c r="U253" s="73" t="s">
        <v>4624</v>
      </c>
      <c r="V253" s="73" t="s">
        <v>354</v>
      </c>
      <c r="W253" s="62" t="s">
        <v>280</v>
      </c>
      <c r="X253" s="62" t="s">
        <v>4509</v>
      </c>
      <c r="Y253" s="64"/>
      <c r="Z253" s="65"/>
      <c r="AA253" s="66">
        <v>42095.0</v>
      </c>
      <c r="AB253" s="90">
        <v>225.0</v>
      </c>
      <c r="AC253" s="90">
        <v>175.0</v>
      </c>
      <c r="AD253" s="90">
        <v>100.0</v>
      </c>
      <c r="AE253" s="48" t="s">
        <v>1211</v>
      </c>
      <c r="AF253" s="14"/>
      <c r="AG253" s="28"/>
      <c r="AH253" s="28"/>
      <c r="AI253" s="28"/>
      <c r="AJ253" s="28"/>
      <c r="AK253" s="28"/>
      <c r="AL253" s="28"/>
      <c r="AM253" s="28"/>
      <c r="AN253" s="28"/>
      <c r="AO253" s="28"/>
    </row>
    <row r="254" ht="15.0" customHeight="1">
      <c r="A254" s="73" t="s">
        <v>280</v>
      </c>
      <c r="B254" s="73" t="s">
        <v>81</v>
      </c>
      <c r="C254" s="39" t="s">
        <v>142</v>
      </c>
      <c r="D254" s="39" t="s">
        <v>7</v>
      </c>
      <c r="E254" s="75"/>
      <c r="F254" s="75"/>
      <c r="G254" s="75"/>
      <c r="H254" s="75"/>
      <c r="I254" s="75"/>
      <c r="J254" s="75"/>
      <c r="K254" s="75"/>
      <c r="L254" s="75"/>
      <c r="M254" s="75"/>
      <c r="N254" s="75"/>
      <c r="O254" s="75"/>
      <c r="P254" s="39" t="s">
        <v>335</v>
      </c>
      <c r="Q254" s="39" t="s">
        <v>1087</v>
      </c>
      <c r="R254" s="82"/>
      <c r="S254" s="48" t="s">
        <v>338</v>
      </c>
      <c r="T254" s="55" t="str">
        <f>HYPERLINK("mailto:email.1.address@nowhere.com#","email.1.address@nowhere.com")</f>
        <v>email.1.address@nowhere.com</v>
      </c>
      <c r="U254" s="73" t="s">
        <v>4632</v>
      </c>
      <c r="V254" s="73" t="s">
        <v>354</v>
      </c>
      <c r="W254" s="62" t="s">
        <v>280</v>
      </c>
      <c r="X254" s="62" t="s">
        <v>377</v>
      </c>
      <c r="Y254" s="64"/>
      <c r="Z254" s="65"/>
      <c r="AA254" s="66"/>
      <c r="AB254" s="90">
        <v>195.0</v>
      </c>
      <c r="AC254" s="90">
        <v>175.0</v>
      </c>
      <c r="AD254" s="90"/>
      <c r="AE254" s="88"/>
      <c r="AF254" s="14"/>
      <c r="AG254" s="28"/>
      <c r="AH254" s="28"/>
      <c r="AI254" s="28"/>
      <c r="AJ254" s="28"/>
      <c r="AK254" s="28"/>
      <c r="AL254" s="28"/>
      <c r="AM254" s="28"/>
      <c r="AN254" s="28"/>
      <c r="AO254" s="28"/>
    </row>
    <row r="255" ht="15.0" customHeight="1">
      <c r="A255" s="73" t="s">
        <v>280</v>
      </c>
      <c r="B255" s="73" t="s">
        <v>81</v>
      </c>
      <c r="C255" s="39" t="s">
        <v>142</v>
      </c>
      <c r="D255" s="39" t="s">
        <v>7</v>
      </c>
      <c r="E255" s="75"/>
      <c r="F255" s="75"/>
      <c r="G255" s="75"/>
      <c r="H255" s="75"/>
      <c r="I255" s="75"/>
      <c r="J255" s="75"/>
      <c r="K255" s="75"/>
      <c r="L255" s="75"/>
      <c r="M255" s="75"/>
      <c r="N255" s="75"/>
      <c r="O255" s="75"/>
      <c r="P255" s="39" t="s">
        <v>786</v>
      </c>
      <c r="Q255" s="39" t="s">
        <v>336</v>
      </c>
      <c r="R255" s="40"/>
      <c r="S255" s="48" t="s">
        <v>338</v>
      </c>
      <c r="T255" s="55" t="str">
        <f>HYPERLINK("mailto:email.2.address@nowhere.com#","email.2.address@nowhere.com")</f>
        <v>email.2.address@nowhere.com</v>
      </c>
      <c r="U255" s="73" t="s">
        <v>4632</v>
      </c>
      <c r="V255" s="73" t="s">
        <v>354</v>
      </c>
      <c r="W255" s="62" t="s">
        <v>280</v>
      </c>
      <c r="X255" s="62" t="s">
        <v>377</v>
      </c>
      <c r="Y255" s="64"/>
      <c r="Z255" s="65"/>
      <c r="AA255" s="66"/>
      <c r="AB255" s="90"/>
      <c r="AC255" s="90"/>
      <c r="AD255" s="90"/>
      <c r="AE255" s="88"/>
      <c r="AF255" s="14"/>
      <c r="AG255" s="28"/>
      <c r="AH255" s="28"/>
      <c r="AI255" s="28"/>
      <c r="AJ255" s="28"/>
      <c r="AK255" s="28"/>
      <c r="AL255" s="28"/>
      <c r="AM255" s="28"/>
      <c r="AN255" s="28"/>
      <c r="AO255" s="28"/>
    </row>
    <row r="256" ht="15.0" customHeight="1">
      <c r="A256" s="39" t="s">
        <v>560</v>
      </c>
      <c r="B256" s="39" t="s">
        <v>140</v>
      </c>
      <c r="C256" s="39" t="s">
        <v>142</v>
      </c>
      <c r="D256" s="40"/>
      <c r="E256" s="41"/>
      <c r="F256" s="46"/>
      <c r="G256" s="46"/>
      <c r="H256" s="46"/>
      <c r="I256" s="46"/>
      <c r="J256" s="46"/>
      <c r="K256" s="47" t="s">
        <v>15</v>
      </c>
      <c r="L256" s="46"/>
      <c r="M256" s="46"/>
      <c r="N256" s="46"/>
      <c r="O256" s="46"/>
      <c r="P256" s="39" t="s">
        <v>857</v>
      </c>
      <c r="Q256" s="39" t="s">
        <v>788</v>
      </c>
      <c r="R256" s="40"/>
      <c r="S256" s="48" t="s">
        <v>338</v>
      </c>
      <c r="T256" s="75"/>
      <c r="U256" s="73" t="s">
        <v>4668</v>
      </c>
      <c r="V256" s="73" t="s">
        <v>3432</v>
      </c>
      <c r="W256" s="62" t="s">
        <v>560</v>
      </c>
      <c r="X256" s="62" t="s">
        <v>4669</v>
      </c>
      <c r="Y256" s="64"/>
      <c r="Z256" s="65"/>
      <c r="AA256" s="66"/>
      <c r="AB256" s="69">
        <v>275.0</v>
      </c>
      <c r="AC256" s="69">
        <v>250.0</v>
      </c>
      <c r="AD256" s="69">
        <v>100.0</v>
      </c>
      <c r="AE256" s="70" t="s">
        <v>773</v>
      </c>
      <c r="AF256" s="14"/>
      <c r="AG256" s="28"/>
      <c r="AH256" s="28"/>
      <c r="AI256" s="28"/>
      <c r="AJ256" s="28"/>
      <c r="AK256" s="28"/>
      <c r="AL256" s="28"/>
      <c r="AM256" s="28"/>
      <c r="AN256" s="28"/>
      <c r="AO256" s="28"/>
    </row>
    <row r="257" ht="15.0" customHeight="1">
      <c r="A257" s="39" t="s">
        <v>560</v>
      </c>
      <c r="B257" s="39" t="s">
        <v>140</v>
      </c>
      <c r="C257" s="39" t="s">
        <v>142</v>
      </c>
      <c r="D257" s="40"/>
      <c r="E257" s="41"/>
      <c r="F257" s="46"/>
      <c r="G257" s="46"/>
      <c r="H257" s="46"/>
      <c r="I257" s="46"/>
      <c r="J257" s="46"/>
      <c r="K257" s="47" t="s">
        <v>15</v>
      </c>
      <c r="L257" s="46"/>
      <c r="M257" s="46"/>
      <c r="N257" s="46"/>
      <c r="O257" s="46"/>
      <c r="P257" s="39" t="s">
        <v>900</v>
      </c>
      <c r="Q257" s="39" t="s">
        <v>859</v>
      </c>
      <c r="R257" s="40"/>
      <c r="S257" s="48" t="s">
        <v>338</v>
      </c>
      <c r="T257" s="55" t="str">
        <f>HYPERLINK("mailto:email.1.address@nowhere.com#","email.1.address@nowhere.com")</f>
        <v>email.1.address@nowhere.com</v>
      </c>
      <c r="U257" s="73" t="s">
        <v>4672</v>
      </c>
      <c r="V257" s="73" t="s">
        <v>567</v>
      </c>
      <c r="W257" s="62" t="s">
        <v>560</v>
      </c>
      <c r="X257" s="62" t="s">
        <v>4673</v>
      </c>
      <c r="Y257" s="64"/>
      <c r="Z257" s="65"/>
      <c r="AA257" s="66"/>
      <c r="AB257" s="69">
        <v>250.0</v>
      </c>
      <c r="AC257" s="69">
        <v>215.0</v>
      </c>
      <c r="AD257" s="69">
        <v>150.0</v>
      </c>
      <c r="AE257" s="70" t="s">
        <v>773</v>
      </c>
      <c r="AF257" s="14"/>
      <c r="AG257" s="28"/>
      <c r="AH257" s="28"/>
      <c r="AI257" s="28"/>
      <c r="AJ257" s="28"/>
      <c r="AK257" s="28"/>
      <c r="AL257" s="28"/>
      <c r="AM257" s="28"/>
      <c r="AN257" s="28"/>
      <c r="AO257" s="28"/>
    </row>
    <row r="258" ht="15.0" customHeight="1">
      <c r="A258" s="39" t="s">
        <v>560</v>
      </c>
      <c r="B258" s="39" t="s">
        <v>140</v>
      </c>
      <c r="C258" s="39" t="s">
        <v>142</v>
      </c>
      <c r="D258" s="40"/>
      <c r="E258" s="41"/>
      <c r="F258" s="46"/>
      <c r="G258" s="46"/>
      <c r="H258" s="46"/>
      <c r="I258" s="46"/>
      <c r="J258" s="46"/>
      <c r="K258" s="47" t="s">
        <v>15</v>
      </c>
      <c r="L258" s="46"/>
      <c r="M258" s="46"/>
      <c r="N258" s="46"/>
      <c r="O258" s="46"/>
      <c r="P258" s="73" t="s">
        <v>920</v>
      </c>
      <c r="Q258" s="39" t="s">
        <v>901</v>
      </c>
      <c r="R258" s="40"/>
      <c r="S258" s="48" t="s">
        <v>338</v>
      </c>
      <c r="T258" s="55" t="str">
        <f>HYPERLINK("mailto:email.2.address@nowhere.com#","email.2.address@nowhere.com")</f>
        <v>email.2.address@nowhere.com</v>
      </c>
      <c r="U258" s="73" t="s">
        <v>4672</v>
      </c>
      <c r="V258" s="73" t="s">
        <v>567</v>
      </c>
      <c r="W258" s="62" t="s">
        <v>560</v>
      </c>
      <c r="X258" s="62" t="s">
        <v>4673</v>
      </c>
      <c r="Y258" s="64"/>
      <c r="Z258" s="65"/>
      <c r="AA258" s="66"/>
      <c r="AB258" s="69">
        <v>250.0</v>
      </c>
      <c r="AC258" s="69">
        <v>215.0</v>
      </c>
      <c r="AD258" s="69">
        <v>150.0</v>
      </c>
      <c r="AE258" s="70" t="s">
        <v>773</v>
      </c>
      <c r="AF258" s="14"/>
      <c r="AG258" s="28"/>
      <c r="AH258" s="28"/>
      <c r="AI258" s="28"/>
      <c r="AJ258" s="28"/>
      <c r="AK258" s="28"/>
      <c r="AL258" s="28"/>
      <c r="AM258" s="28"/>
      <c r="AN258" s="28"/>
      <c r="AO258" s="28"/>
    </row>
    <row r="259" ht="15.0" customHeight="1">
      <c r="A259" s="39" t="s">
        <v>560</v>
      </c>
      <c r="B259" s="39" t="s">
        <v>782</v>
      </c>
      <c r="C259" s="39" t="s">
        <v>142</v>
      </c>
      <c r="D259" s="40"/>
      <c r="E259" s="41"/>
      <c r="F259" s="46"/>
      <c r="G259" s="46"/>
      <c r="H259" s="46"/>
      <c r="I259" s="46"/>
      <c r="J259" s="47" t="s">
        <v>14</v>
      </c>
      <c r="K259" s="46"/>
      <c r="L259" s="46"/>
      <c r="M259" s="46"/>
      <c r="N259" s="46"/>
      <c r="O259" s="46"/>
      <c r="P259" s="73" t="s">
        <v>989</v>
      </c>
      <c r="Q259" s="39" t="s">
        <v>921</v>
      </c>
      <c r="R259" s="40"/>
      <c r="S259" s="48" t="s">
        <v>338</v>
      </c>
      <c r="T259" s="75"/>
      <c r="U259" s="73" t="s">
        <v>4695</v>
      </c>
      <c r="V259" s="73" t="s">
        <v>567</v>
      </c>
      <c r="W259" s="62" t="s">
        <v>560</v>
      </c>
      <c r="X259" s="62" t="s">
        <v>4673</v>
      </c>
      <c r="Y259" s="64"/>
      <c r="Z259" s="65">
        <v>29036.0</v>
      </c>
      <c r="AA259" s="66">
        <v>40073.0</v>
      </c>
      <c r="AB259" s="69">
        <v>150.0</v>
      </c>
      <c r="AC259" s="69">
        <v>135.0</v>
      </c>
      <c r="AD259" s="69">
        <v>85.0</v>
      </c>
      <c r="AE259" s="41"/>
      <c r="AF259" s="14"/>
      <c r="AG259" s="28"/>
      <c r="AH259" s="28"/>
      <c r="AI259" s="28"/>
      <c r="AJ259" s="28"/>
      <c r="AK259" s="28"/>
      <c r="AL259" s="28"/>
      <c r="AM259" s="28"/>
      <c r="AN259" s="28"/>
      <c r="AO259" s="28"/>
    </row>
    <row r="260" ht="15.0" customHeight="1">
      <c r="A260" s="39" t="s">
        <v>560</v>
      </c>
      <c r="B260" s="39" t="s">
        <v>782</v>
      </c>
      <c r="C260" s="39" t="s">
        <v>142</v>
      </c>
      <c r="D260" s="40"/>
      <c r="E260" s="41"/>
      <c r="F260" s="46"/>
      <c r="G260" s="46"/>
      <c r="H260" s="46"/>
      <c r="I260" s="46"/>
      <c r="J260" s="47" t="s">
        <v>14</v>
      </c>
      <c r="K260" s="46"/>
      <c r="L260" s="46"/>
      <c r="M260" s="46"/>
      <c r="N260" s="46"/>
      <c r="O260" s="46"/>
      <c r="P260" s="39" t="s">
        <v>335</v>
      </c>
      <c r="Q260" s="39" t="s">
        <v>990</v>
      </c>
      <c r="R260" s="40"/>
      <c r="S260" s="48" t="s">
        <v>338</v>
      </c>
      <c r="T260" s="55" t="str">
        <f>HYPERLINK("mailto:email.1.address@nowhere.com#","email.1.address@nowhere.com")</f>
        <v>email.1.address@nowhere.com</v>
      </c>
      <c r="U260" s="73" t="s">
        <v>4700</v>
      </c>
      <c r="V260" s="73" t="s">
        <v>567</v>
      </c>
      <c r="W260" s="62" t="s">
        <v>560</v>
      </c>
      <c r="X260" s="62" t="s">
        <v>4702</v>
      </c>
      <c r="Y260" s="64"/>
      <c r="Z260" s="65">
        <v>31002.0</v>
      </c>
      <c r="AA260" s="66">
        <v>40991.0</v>
      </c>
      <c r="AB260" s="69">
        <v>175.0</v>
      </c>
      <c r="AC260" s="69">
        <v>150.0</v>
      </c>
      <c r="AD260" s="69">
        <v>110.0</v>
      </c>
      <c r="AE260" s="70" t="s">
        <v>3417</v>
      </c>
      <c r="AF260" s="14"/>
      <c r="AG260" s="28"/>
      <c r="AH260" s="28"/>
      <c r="AI260" s="28"/>
      <c r="AJ260" s="28"/>
      <c r="AK260" s="28"/>
      <c r="AL260" s="28"/>
      <c r="AM260" s="28"/>
      <c r="AN260" s="28"/>
      <c r="AO260" s="28"/>
    </row>
    <row r="261" ht="15.0" customHeight="1">
      <c r="A261" s="39" t="s">
        <v>560</v>
      </c>
      <c r="B261" s="39" t="s">
        <v>782</v>
      </c>
      <c r="C261" s="39" t="s">
        <v>142</v>
      </c>
      <c r="D261" s="40"/>
      <c r="E261" s="41"/>
      <c r="F261" s="47" t="s">
        <v>10</v>
      </c>
      <c r="G261" s="46"/>
      <c r="H261" s="46"/>
      <c r="I261" s="46"/>
      <c r="J261" s="46"/>
      <c r="K261" s="46"/>
      <c r="L261" s="46"/>
      <c r="M261" s="46"/>
      <c r="N261" s="46"/>
      <c r="O261" s="46"/>
      <c r="P261" s="39" t="s">
        <v>786</v>
      </c>
      <c r="Q261" s="39" t="s">
        <v>1017</v>
      </c>
      <c r="R261" s="40"/>
      <c r="S261" s="48" t="s">
        <v>338</v>
      </c>
      <c r="T261" s="55" t="str">
        <f>HYPERLINK("mailto:email.2.address@nowhere.com#","email.2.address@nowhere.com")</f>
        <v>email.2.address@nowhere.com</v>
      </c>
      <c r="U261" s="73" t="s">
        <v>4700</v>
      </c>
      <c r="V261" s="73" t="s">
        <v>567</v>
      </c>
      <c r="W261" s="62" t="s">
        <v>560</v>
      </c>
      <c r="X261" s="62" t="s">
        <v>4702</v>
      </c>
      <c r="Y261" s="64"/>
      <c r="Z261" s="65">
        <v>31002.0</v>
      </c>
      <c r="AA261" s="66">
        <v>40991.0</v>
      </c>
      <c r="AB261" s="69">
        <v>225.0</v>
      </c>
      <c r="AC261" s="69">
        <v>175.0</v>
      </c>
      <c r="AD261" s="69">
        <v>115.0</v>
      </c>
      <c r="AE261" s="70" t="s">
        <v>3417</v>
      </c>
      <c r="AF261" s="14"/>
      <c r="AG261" s="28"/>
      <c r="AH261" s="28"/>
      <c r="AI261" s="28"/>
      <c r="AJ261" s="28"/>
      <c r="AK261" s="28"/>
      <c r="AL261" s="28"/>
      <c r="AM261" s="28"/>
      <c r="AN261" s="28"/>
      <c r="AO261" s="28"/>
    </row>
    <row r="262" ht="15.0" customHeight="1">
      <c r="A262" s="39" t="s">
        <v>560</v>
      </c>
      <c r="B262" s="39" t="s">
        <v>782</v>
      </c>
      <c r="C262" s="39" t="s">
        <v>142</v>
      </c>
      <c r="D262" s="40"/>
      <c r="E262" s="41"/>
      <c r="F262" s="46"/>
      <c r="G262" s="46"/>
      <c r="H262" s="46"/>
      <c r="I262" s="46"/>
      <c r="J262" s="47" t="s">
        <v>14</v>
      </c>
      <c r="K262" s="46"/>
      <c r="L262" s="46"/>
      <c r="M262" s="46"/>
      <c r="N262" s="46"/>
      <c r="O262" s="46"/>
      <c r="P262" s="39" t="s">
        <v>857</v>
      </c>
      <c r="Q262" s="39" t="s">
        <v>1040</v>
      </c>
      <c r="R262" s="82"/>
      <c r="S262" s="48" t="s">
        <v>338</v>
      </c>
      <c r="T262" s="75"/>
      <c r="U262" s="73" t="s">
        <v>4726</v>
      </c>
      <c r="V262" s="73" t="s">
        <v>567</v>
      </c>
      <c r="W262" s="62" t="s">
        <v>560</v>
      </c>
      <c r="X262" s="62" t="s">
        <v>568</v>
      </c>
      <c r="Y262" s="64"/>
      <c r="Z262" s="65">
        <v>6453.0</v>
      </c>
      <c r="AA262" s="66">
        <v>40107.0</v>
      </c>
      <c r="AB262" s="69">
        <v>280.0</v>
      </c>
      <c r="AC262" s="69">
        <v>210.0</v>
      </c>
      <c r="AD262" s="69">
        <v>180.0</v>
      </c>
      <c r="AE262" s="70" t="s">
        <v>187</v>
      </c>
      <c r="AF262" s="14"/>
      <c r="AG262" s="28"/>
      <c r="AH262" s="28"/>
      <c r="AI262" s="28"/>
      <c r="AJ262" s="28"/>
      <c r="AK262" s="28"/>
      <c r="AL262" s="28"/>
      <c r="AM262" s="28"/>
      <c r="AN262" s="28"/>
      <c r="AO262" s="28"/>
    </row>
    <row r="263" ht="15.0" customHeight="1">
      <c r="A263" s="73" t="s">
        <v>560</v>
      </c>
      <c r="B263" s="73" t="s">
        <v>81</v>
      </c>
      <c r="C263" s="39" t="s">
        <v>142</v>
      </c>
      <c r="D263" s="39" t="s">
        <v>7</v>
      </c>
      <c r="E263" s="75"/>
      <c r="F263" s="75"/>
      <c r="G263" s="75"/>
      <c r="H263" s="75"/>
      <c r="I263" s="75"/>
      <c r="J263" s="75"/>
      <c r="K263" s="75"/>
      <c r="L263" s="75"/>
      <c r="M263" s="75"/>
      <c r="N263" s="75"/>
      <c r="O263" s="75"/>
      <c r="P263" s="39" t="s">
        <v>900</v>
      </c>
      <c r="Q263" s="39" t="s">
        <v>1060</v>
      </c>
      <c r="R263" s="82"/>
      <c r="S263" s="48" t="s">
        <v>338</v>
      </c>
      <c r="T263" s="55" t="str">
        <f>HYPERLINK("mailto:email.1.address@nowhere.com#","email.1.address@nowhere.com")</f>
        <v>email.1.address@nowhere.com</v>
      </c>
      <c r="U263" s="73" t="s">
        <v>4749</v>
      </c>
      <c r="V263" s="73" t="s">
        <v>2350</v>
      </c>
      <c r="W263" s="62" t="s">
        <v>560</v>
      </c>
      <c r="X263" s="62" t="s">
        <v>2351</v>
      </c>
      <c r="Y263" s="64"/>
      <c r="Z263" s="65"/>
      <c r="AA263" s="66"/>
      <c r="AB263" s="90">
        <v>210.0</v>
      </c>
      <c r="AC263" s="90">
        <v>185.0</v>
      </c>
      <c r="AD263" s="90"/>
      <c r="AE263" s="88"/>
      <c r="AF263" s="14"/>
      <c r="AG263" s="28"/>
      <c r="AH263" s="28"/>
      <c r="AI263" s="28"/>
      <c r="AJ263" s="28"/>
      <c r="AK263" s="28"/>
      <c r="AL263" s="28"/>
      <c r="AM263" s="28"/>
      <c r="AN263" s="28"/>
      <c r="AO263" s="28"/>
    </row>
    <row r="264" ht="15.0" customHeight="1">
      <c r="A264" s="73" t="s">
        <v>560</v>
      </c>
      <c r="B264" s="73" t="s">
        <v>81</v>
      </c>
      <c r="C264" s="39" t="s">
        <v>142</v>
      </c>
      <c r="D264" s="39" t="s">
        <v>7</v>
      </c>
      <c r="E264" s="75"/>
      <c r="F264" s="75"/>
      <c r="G264" s="75"/>
      <c r="H264" s="75"/>
      <c r="I264" s="75"/>
      <c r="J264" s="75"/>
      <c r="K264" s="75"/>
      <c r="L264" s="75"/>
      <c r="M264" s="75"/>
      <c r="N264" s="75"/>
      <c r="O264" s="75"/>
      <c r="P264" s="73" t="s">
        <v>920</v>
      </c>
      <c r="Q264" s="39" t="s">
        <v>1071</v>
      </c>
      <c r="R264" s="82"/>
      <c r="S264" s="48" t="s">
        <v>338</v>
      </c>
      <c r="T264" s="55" t="str">
        <f>HYPERLINK("mailto:email.2.address@nowhere.com#","email.2.address@nowhere.com")</f>
        <v>email.2.address@nowhere.com</v>
      </c>
      <c r="U264" s="73" t="s">
        <v>4759</v>
      </c>
      <c r="V264" s="73" t="s">
        <v>567</v>
      </c>
      <c r="W264" s="62" t="s">
        <v>560</v>
      </c>
      <c r="X264" s="62" t="s">
        <v>568</v>
      </c>
      <c r="Y264" s="64"/>
      <c r="Z264" s="65"/>
      <c r="AA264" s="66"/>
      <c r="AB264" s="90">
        <v>200.0</v>
      </c>
      <c r="AC264" s="90">
        <v>135.0</v>
      </c>
      <c r="AD264" s="90">
        <v>75.0</v>
      </c>
      <c r="AE264" s="88"/>
      <c r="AF264" s="14"/>
      <c r="AG264" s="28"/>
      <c r="AH264" s="28"/>
      <c r="AI264" s="28"/>
      <c r="AJ264" s="28"/>
      <c r="AK264" s="28"/>
      <c r="AL264" s="28"/>
      <c r="AM264" s="28"/>
      <c r="AN264" s="28"/>
      <c r="AO264" s="28"/>
    </row>
    <row r="265" ht="15.0" customHeight="1">
      <c r="A265" s="73" t="s">
        <v>560</v>
      </c>
      <c r="B265" s="73" t="s">
        <v>81</v>
      </c>
      <c r="C265" s="39" t="s">
        <v>142</v>
      </c>
      <c r="D265" s="39" t="s">
        <v>7</v>
      </c>
      <c r="E265" s="75"/>
      <c r="F265" s="75"/>
      <c r="G265" s="75"/>
      <c r="H265" s="75"/>
      <c r="I265" s="75"/>
      <c r="J265" s="75"/>
      <c r="K265" s="75"/>
      <c r="L265" s="75"/>
      <c r="M265" s="75"/>
      <c r="N265" s="75"/>
      <c r="O265" s="75"/>
      <c r="P265" s="73" t="s">
        <v>989</v>
      </c>
      <c r="Q265" s="39" t="s">
        <v>1087</v>
      </c>
      <c r="R265" s="82"/>
      <c r="S265" s="48" t="s">
        <v>338</v>
      </c>
      <c r="T265" s="75"/>
      <c r="U265" s="73" t="s">
        <v>4763</v>
      </c>
      <c r="V265" s="73" t="s">
        <v>567</v>
      </c>
      <c r="W265" s="62" t="s">
        <v>560</v>
      </c>
      <c r="X265" s="62" t="s">
        <v>568</v>
      </c>
      <c r="Y265" s="64"/>
      <c r="Z265" s="65"/>
      <c r="AA265" s="66"/>
      <c r="AB265" s="90"/>
      <c r="AC265" s="90"/>
      <c r="AD265" s="90"/>
      <c r="AE265" s="88"/>
      <c r="AF265" s="14"/>
      <c r="AG265" s="28"/>
      <c r="AH265" s="28"/>
      <c r="AI265" s="28"/>
      <c r="AJ265" s="28"/>
      <c r="AK265" s="28"/>
      <c r="AL265" s="28"/>
      <c r="AM265" s="28"/>
      <c r="AN265" s="28"/>
      <c r="AO265" s="28"/>
    </row>
    <row r="266" ht="15.0" customHeight="1">
      <c r="A266" s="73" t="s">
        <v>560</v>
      </c>
      <c r="B266" s="73" t="s">
        <v>81</v>
      </c>
      <c r="C266" s="39" t="s">
        <v>142</v>
      </c>
      <c r="D266" s="39" t="s">
        <v>7</v>
      </c>
      <c r="E266" s="75"/>
      <c r="F266" s="75"/>
      <c r="G266" s="75"/>
      <c r="H266" s="75"/>
      <c r="I266" s="75"/>
      <c r="J266" s="75"/>
      <c r="K266" s="75"/>
      <c r="L266" s="75"/>
      <c r="M266" s="75"/>
      <c r="N266" s="75"/>
      <c r="O266" s="75"/>
      <c r="P266" s="39" t="s">
        <v>335</v>
      </c>
      <c r="Q266" s="39" t="s">
        <v>336</v>
      </c>
      <c r="R266" s="82"/>
      <c r="S266" s="48" t="s">
        <v>338</v>
      </c>
      <c r="T266" s="55" t="str">
        <f>HYPERLINK("mailto:email.1.address@nowhere.com#","email.1.address@nowhere.com")</f>
        <v>email.1.address@nowhere.com</v>
      </c>
      <c r="U266" s="73" t="s">
        <v>4776</v>
      </c>
      <c r="V266" s="73" t="s">
        <v>2319</v>
      </c>
      <c r="W266" s="62" t="s">
        <v>560</v>
      </c>
      <c r="X266" s="62" t="s">
        <v>2320</v>
      </c>
      <c r="Y266" s="64"/>
      <c r="Z266" s="65"/>
      <c r="AA266" s="66"/>
      <c r="AB266" s="90">
        <v>200.0</v>
      </c>
      <c r="AC266" s="90"/>
      <c r="AD266" s="90"/>
      <c r="AE266" s="88"/>
      <c r="AF266" s="14"/>
      <c r="AG266" s="28"/>
      <c r="AH266" s="28"/>
      <c r="AI266" s="28"/>
      <c r="AJ266" s="28"/>
      <c r="AK266" s="28"/>
      <c r="AL266" s="28"/>
      <c r="AM266" s="28"/>
      <c r="AN266" s="28"/>
      <c r="AO266" s="28"/>
    </row>
    <row r="267" ht="15.0" customHeight="1">
      <c r="A267" s="73" t="s">
        <v>560</v>
      </c>
      <c r="B267" s="73" t="s">
        <v>81</v>
      </c>
      <c r="C267" s="39" t="s">
        <v>142</v>
      </c>
      <c r="D267" s="39" t="s">
        <v>7</v>
      </c>
      <c r="E267" s="75"/>
      <c r="F267" s="75"/>
      <c r="G267" s="75"/>
      <c r="H267" s="75"/>
      <c r="I267" s="75"/>
      <c r="J267" s="75"/>
      <c r="K267" s="75"/>
      <c r="L267" s="75"/>
      <c r="M267" s="75"/>
      <c r="N267" s="75"/>
      <c r="O267" s="75"/>
      <c r="P267" s="39" t="s">
        <v>786</v>
      </c>
      <c r="Q267" s="39" t="s">
        <v>788</v>
      </c>
      <c r="R267" s="82"/>
      <c r="S267" s="48" t="s">
        <v>338</v>
      </c>
      <c r="T267" s="55" t="str">
        <f>HYPERLINK("mailto:email.2.address@nowhere.com#","email.2.address@nowhere.com")</f>
        <v>email.2.address@nowhere.com</v>
      </c>
      <c r="U267" s="73" t="s">
        <v>4797</v>
      </c>
      <c r="V267" s="73" t="s">
        <v>2319</v>
      </c>
      <c r="W267" s="62" t="s">
        <v>560</v>
      </c>
      <c r="X267" s="62" t="s">
        <v>2320</v>
      </c>
      <c r="Y267" s="64"/>
      <c r="Z267" s="65"/>
      <c r="AA267" s="66"/>
      <c r="AB267" s="90">
        <v>200.0</v>
      </c>
      <c r="AC267" s="90"/>
      <c r="AD267" s="90"/>
      <c r="AE267" s="88"/>
      <c r="AF267" s="14"/>
      <c r="AG267" s="28"/>
      <c r="AH267" s="28"/>
      <c r="AI267" s="28"/>
      <c r="AJ267" s="28"/>
      <c r="AK267" s="28"/>
      <c r="AL267" s="28"/>
      <c r="AM267" s="28"/>
      <c r="AN267" s="28"/>
      <c r="AO267" s="28"/>
    </row>
    <row r="268" ht="15.0" customHeight="1">
      <c r="A268" s="73" t="s">
        <v>560</v>
      </c>
      <c r="B268" s="73" t="s">
        <v>81</v>
      </c>
      <c r="C268" s="39" t="s">
        <v>142</v>
      </c>
      <c r="D268" s="39" t="s">
        <v>7</v>
      </c>
      <c r="E268" s="75"/>
      <c r="F268" s="75"/>
      <c r="G268" s="75"/>
      <c r="H268" s="75"/>
      <c r="I268" s="75"/>
      <c r="J268" s="75"/>
      <c r="K268" s="75"/>
      <c r="L268" s="75"/>
      <c r="M268" s="75"/>
      <c r="N268" s="75"/>
      <c r="O268" s="75"/>
      <c r="P268" s="39" t="s">
        <v>857</v>
      </c>
      <c r="Q268" s="39" t="s">
        <v>859</v>
      </c>
      <c r="R268" s="82"/>
      <c r="S268" s="48" t="s">
        <v>338</v>
      </c>
      <c r="T268" s="75"/>
      <c r="U268" s="73" t="s">
        <v>4805</v>
      </c>
      <c r="V268" s="73" t="s">
        <v>4807</v>
      </c>
      <c r="W268" s="62" t="s">
        <v>560</v>
      </c>
      <c r="X268" s="62" t="s">
        <v>4816</v>
      </c>
      <c r="Y268" s="64"/>
      <c r="Z268" s="65"/>
      <c r="AA268" s="66"/>
      <c r="AB268" s="90">
        <v>220.0</v>
      </c>
      <c r="AC268" s="90">
        <v>198.0</v>
      </c>
      <c r="AD268" s="90">
        <v>82.5</v>
      </c>
      <c r="AE268" s="88"/>
      <c r="AF268" s="14"/>
      <c r="AG268" s="28"/>
      <c r="AH268" s="28"/>
      <c r="AI268" s="28"/>
      <c r="AJ268" s="28"/>
      <c r="AK268" s="28"/>
      <c r="AL268" s="28"/>
      <c r="AM268" s="28"/>
      <c r="AN268" s="28"/>
      <c r="AO268" s="28"/>
    </row>
    <row r="269" ht="15.0" customHeight="1">
      <c r="A269" s="73" t="s">
        <v>560</v>
      </c>
      <c r="B269" s="73" t="s">
        <v>81</v>
      </c>
      <c r="C269" s="39" t="s">
        <v>142</v>
      </c>
      <c r="D269" s="39" t="s">
        <v>7</v>
      </c>
      <c r="E269" s="75"/>
      <c r="F269" s="75"/>
      <c r="G269" s="75"/>
      <c r="H269" s="75"/>
      <c r="I269" s="75"/>
      <c r="J269" s="75"/>
      <c r="K269" s="75"/>
      <c r="L269" s="75"/>
      <c r="M269" s="75"/>
      <c r="N269" s="75"/>
      <c r="O269" s="75"/>
      <c r="P269" s="39" t="s">
        <v>900</v>
      </c>
      <c r="Q269" s="39" t="s">
        <v>901</v>
      </c>
      <c r="R269" s="82"/>
      <c r="S269" s="48" t="s">
        <v>338</v>
      </c>
      <c r="T269" s="55" t="str">
        <f>HYPERLINK("mailto:email.1.address@nowhere.com#","email.1.address@nowhere.com")</f>
        <v>email.1.address@nowhere.com</v>
      </c>
      <c r="U269" s="73" t="s">
        <v>4805</v>
      </c>
      <c r="V269" s="73" t="s">
        <v>4807</v>
      </c>
      <c r="W269" s="62" t="s">
        <v>560</v>
      </c>
      <c r="X269" s="62" t="s">
        <v>4821</v>
      </c>
      <c r="Y269" s="64"/>
      <c r="Z269" s="65"/>
      <c r="AA269" s="66"/>
      <c r="AB269" s="90"/>
      <c r="AC269" s="90"/>
      <c r="AD269" s="90"/>
      <c r="AE269" s="88"/>
      <c r="AF269" s="14"/>
      <c r="AG269" s="28"/>
      <c r="AH269" s="28"/>
      <c r="AI269" s="28"/>
      <c r="AJ269" s="28"/>
      <c r="AK269" s="28"/>
      <c r="AL269" s="28"/>
      <c r="AM269" s="28"/>
      <c r="AN269" s="28"/>
      <c r="AO269" s="28"/>
    </row>
    <row r="270" ht="15.0" customHeight="1">
      <c r="A270" s="73" t="s">
        <v>560</v>
      </c>
      <c r="B270" s="73" t="s">
        <v>81</v>
      </c>
      <c r="C270" s="39" t="s">
        <v>142</v>
      </c>
      <c r="D270" s="39" t="s">
        <v>7</v>
      </c>
      <c r="E270" s="75"/>
      <c r="F270" s="75"/>
      <c r="G270" s="75"/>
      <c r="H270" s="75"/>
      <c r="I270" s="75"/>
      <c r="J270" s="75"/>
      <c r="K270" s="75"/>
      <c r="L270" s="75"/>
      <c r="M270" s="75"/>
      <c r="N270" s="75"/>
      <c r="O270" s="75"/>
      <c r="P270" s="73" t="s">
        <v>920</v>
      </c>
      <c r="Q270" s="39" t="s">
        <v>921</v>
      </c>
      <c r="R270" s="40"/>
      <c r="S270" s="48" t="s">
        <v>338</v>
      </c>
      <c r="T270" s="55" t="str">
        <f>HYPERLINK("mailto:email.2.address@nowhere.com#","email.2.address@nowhere.com")</f>
        <v>email.2.address@nowhere.com</v>
      </c>
      <c r="U270" s="73" t="s">
        <v>4829</v>
      </c>
      <c r="V270" s="73" t="s">
        <v>567</v>
      </c>
      <c r="W270" s="62" t="s">
        <v>560</v>
      </c>
      <c r="X270" s="62" t="s">
        <v>4673</v>
      </c>
      <c r="Y270" s="64"/>
      <c r="Z270" s="65"/>
      <c r="AA270" s="66">
        <v>42095.0</v>
      </c>
      <c r="AB270" s="90">
        <v>235.0</v>
      </c>
      <c r="AC270" s="90">
        <v>185.0</v>
      </c>
      <c r="AD270" s="90">
        <v>110.0</v>
      </c>
      <c r="AE270" s="48" t="s">
        <v>1211</v>
      </c>
      <c r="AF270" s="14"/>
      <c r="AG270" s="28"/>
      <c r="AH270" s="28"/>
      <c r="AI270" s="28"/>
      <c r="AJ270" s="28"/>
      <c r="AK270" s="28"/>
      <c r="AL270" s="28"/>
      <c r="AM270" s="28"/>
      <c r="AN270" s="28"/>
      <c r="AO270" s="28"/>
    </row>
    <row r="271" ht="15.0" customHeight="1">
      <c r="A271" s="39" t="s">
        <v>579</v>
      </c>
      <c r="B271" s="39" t="s">
        <v>782</v>
      </c>
      <c r="C271" s="39" t="s">
        <v>142</v>
      </c>
      <c r="D271" s="40"/>
      <c r="E271" s="41"/>
      <c r="F271" s="46"/>
      <c r="G271" s="46"/>
      <c r="H271" s="46"/>
      <c r="I271" s="46"/>
      <c r="J271" s="47" t="s">
        <v>14</v>
      </c>
      <c r="K271" s="46"/>
      <c r="L271" s="46"/>
      <c r="M271" s="46"/>
      <c r="N271" s="46"/>
      <c r="O271" s="46"/>
      <c r="P271" s="73" t="s">
        <v>989</v>
      </c>
      <c r="Q271" s="39" t="s">
        <v>990</v>
      </c>
      <c r="R271" s="40"/>
      <c r="S271" s="48" t="s">
        <v>338</v>
      </c>
      <c r="T271" s="75"/>
      <c r="U271" s="73" t="s">
        <v>4838</v>
      </c>
      <c r="V271" s="73" t="s">
        <v>482</v>
      </c>
      <c r="W271" s="62" t="s">
        <v>579</v>
      </c>
      <c r="X271" s="62" t="s">
        <v>4839</v>
      </c>
      <c r="Y271" s="64"/>
      <c r="Z271" s="65">
        <v>28178.0</v>
      </c>
      <c r="AA271" s="66">
        <v>40107.0</v>
      </c>
      <c r="AB271" s="69">
        <v>175.0</v>
      </c>
      <c r="AC271" s="69">
        <v>150.0</v>
      </c>
      <c r="AD271" s="69">
        <v>80.0</v>
      </c>
      <c r="AE271" s="70" t="s">
        <v>3459</v>
      </c>
      <c r="AF271" s="14"/>
      <c r="AG271" s="28"/>
      <c r="AH271" s="28"/>
      <c r="AI271" s="28"/>
      <c r="AJ271" s="28"/>
      <c r="AK271" s="28"/>
      <c r="AL271" s="28"/>
      <c r="AM271" s="28"/>
      <c r="AN271" s="28"/>
      <c r="AO271" s="28"/>
    </row>
    <row r="272" ht="15.0" customHeight="1">
      <c r="A272" s="39" t="s">
        <v>579</v>
      </c>
      <c r="B272" s="39" t="s">
        <v>782</v>
      </c>
      <c r="C272" s="39" t="s">
        <v>142</v>
      </c>
      <c r="D272" s="40"/>
      <c r="E272" s="41"/>
      <c r="F272" s="46"/>
      <c r="G272" s="46"/>
      <c r="H272" s="46"/>
      <c r="I272" s="46"/>
      <c r="J272" s="47" t="s">
        <v>14</v>
      </c>
      <c r="K272" s="46"/>
      <c r="L272" s="46"/>
      <c r="M272" s="46"/>
      <c r="N272" s="46"/>
      <c r="O272" s="46"/>
      <c r="P272" s="39" t="s">
        <v>335</v>
      </c>
      <c r="Q272" s="39" t="s">
        <v>1017</v>
      </c>
      <c r="R272" s="82"/>
      <c r="S272" s="48" t="s">
        <v>338</v>
      </c>
      <c r="T272" s="55" t="str">
        <f>HYPERLINK("mailto:email.1.address@nowhere.com#","email.1.address@nowhere.com")</f>
        <v>email.1.address@nowhere.com</v>
      </c>
      <c r="U272" s="73" t="s">
        <v>4843</v>
      </c>
      <c r="V272" s="73" t="s">
        <v>3468</v>
      </c>
      <c r="W272" s="62" t="s">
        <v>579</v>
      </c>
      <c r="X272" s="62" t="s">
        <v>3469</v>
      </c>
      <c r="Y272" s="64"/>
      <c r="Z272" s="65">
        <v>53059.0</v>
      </c>
      <c r="AA272" s="66">
        <v>40107.0</v>
      </c>
      <c r="AB272" s="69">
        <v>135.0</v>
      </c>
      <c r="AC272" s="69">
        <v>120.0</v>
      </c>
      <c r="AD272" s="69">
        <v>70.0</v>
      </c>
      <c r="AE272" s="70" t="s">
        <v>187</v>
      </c>
      <c r="AF272" s="14"/>
      <c r="AG272" s="28"/>
      <c r="AH272" s="28"/>
      <c r="AI272" s="28"/>
      <c r="AJ272" s="28"/>
      <c r="AK272" s="28"/>
      <c r="AL272" s="28"/>
      <c r="AM272" s="28"/>
      <c r="AN272" s="28"/>
      <c r="AO272" s="28"/>
    </row>
    <row r="273" ht="15.0" customHeight="1">
      <c r="A273" s="73" t="s">
        <v>579</v>
      </c>
      <c r="B273" s="73" t="s">
        <v>81</v>
      </c>
      <c r="C273" s="39" t="s">
        <v>142</v>
      </c>
      <c r="D273" s="39" t="s">
        <v>7</v>
      </c>
      <c r="E273" s="75"/>
      <c r="F273" s="75"/>
      <c r="G273" s="75"/>
      <c r="H273" s="75"/>
      <c r="I273" s="75"/>
      <c r="J273" s="75"/>
      <c r="K273" s="75"/>
      <c r="L273" s="75"/>
      <c r="M273" s="75"/>
      <c r="N273" s="75"/>
      <c r="O273" s="75"/>
      <c r="P273" s="39" t="s">
        <v>786</v>
      </c>
      <c r="Q273" s="39" t="s">
        <v>1040</v>
      </c>
      <c r="R273" s="82"/>
      <c r="S273" s="48" t="s">
        <v>338</v>
      </c>
      <c r="T273" s="55" t="str">
        <f>HYPERLINK("mailto:email.2.address@nowhere.com#","email.2.address@nowhere.com")</f>
        <v>email.2.address@nowhere.com</v>
      </c>
      <c r="U273" s="73" t="s">
        <v>4852</v>
      </c>
      <c r="V273" s="73" t="s">
        <v>482</v>
      </c>
      <c r="W273" s="62" t="s">
        <v>579</v>
      </c>
      <c r="X273" s="62" t="s">
        <v>1399</v>
      </c>
      <c r="Y273" s="64"/>
      <c r="Z273" s="65"/>
      <c r="AA273" s="66"/>
      <c r="AB273" s="90"/>
      <c r="AC273" s="90"/>
      <c r="AD273" s="90"/>
      <c r="AE273" s="88"/>
      <c r="AF273" s="14"/>
      <c r="AG273" s="28"/>
      <c r="AH273" s="28"/>
      <c r="AI273" s="28"/>
      <c r="AJ273" s="28"/>
      <c r="AK273" s="28"/>
      <c r="AL273" s="28"/>
      <c r="AM273" s="28"/>
      <c r="AN273" s="28"/>
      <c r="AO273" s="28"/>
    </row>
    <row r="274" ht="15.0" customHeight="1">
      <c r="A274" s="73" t="s">
        <v>579</v>
      </c>
      <c r="B274" s="73" t="s">
        <v>81</v>
      </c>
      <c r="C274" s="39" t="s">
        <v>142</v>
      </c>
      <c r="D274" s="39" t="s">
        <v>7</v>
      </c>
      <c r="E274" s="75"/>
      <c r="F274" s="75"/>
      <c r="G274" s="75"/>
      <c r="H274" s="75"/>
      <c r="I274" s="75"/>
      <c r="J274" s="75"/>
      <c r="K274" s="75"/>
      <c r="L274" s="75"/>
      <c r="M274" s="75"/>
      <c r="N274" s="75"/>
      <c r="O274" s="75"/>
      <c r="P274" s="39" t="s">
        <v>857</v>
      </c>
      <c r="Q274" s="39" t="s">
        <v>1060</v>
      </c>
      <c r="R274" s="82"/>
      <c r="S274" s="48" t="s">
        <v>338</v>
      </c>
      <c r="T274" s="75"/>
      <c r="U274" s="73" t="s">
        <v>4854</v>
      </c>
      <c r="V274" s="73" t="s">
        <v>482</v>
      </c>
      <c r="W274" s="62" t="s">
        <v>579</v>
      </c>
      <c r="X274" s="62" t="s">
        <v>3679</v>
      </c>
      <c r="Y274" s="64"/>
      <c r="Z274" s="65"/>
      <c r="AA274" s="66"/>
      <c r="AB274" s="90"/>
      <c r="AC274" s="90"/>
      <c r="AD274" s="90"/>
      <c r="AE274" s="88"/>
      <c r="AF274" s="14"/>
      <c r="AG274" s="28"/>
      <c r="AH274" s="28"/>
      <c r="AI274" s="28"/>
      <c r="AJ274" s="28"/>
      <c r="AK274" s="28"/>
      <c r="AL274" s="28"/>
      <c r="AM274" s="28"/>
      <c r="AN274" s="28"/>
      <c r="AO274" s="28"/>
    </row>
    <row r="275" ht="15.0" customHeight="1">
      <c r="A275" s="73" t="s">
        <v>579</v>
      </c>
      <c r="B275" s="73" t="s">
        <v>81</v>
      </c>
      <c r="C275" s="39" t="s">
        <v>142</v>
      </c>
      <c r="D275" s="39" t="s">
        <v>7</v>
      </c>
      <c r="E275" s="75"/>
      <c r="F275" s="75"/>
      <c r="G275" s="75"/>
      <c r="H275" s="75"/>
      <c r="I275" s="75"/>
      <c r="J275" s="75"/>
      <c r="K275" s="75"/>
      <c r="L275" s="75"/>
      <c r="M275" s="75"/>
      <c r="N275" s="75"/>
      <c r="O275" s="75"/>
      <c r="P275" s="39" t="s">
        <v>900</v>
      </c>
      <c r="Q275" s="39" t="s">
        <v>1071</v>
      </c>
      <c r="R275" s="82"/>
      <c r="S275" s="48" t="s">
        <v>338</v>
      </c>
      <c r="T275" s="55" t="str">
        <f>HYPERLINK("mailto:email.1.address@nowhere.com#","email.1.address@nowhere.com")</f>
        <v>email.1.address@nowhere.com</v>
      </c>
      <c r="U275" s="73" t="s">
        <v>4862</v>
      </c>
      <c r="V275" s="73" t="s">
        <v>482</v>
      </c>
      <c r="W275" s="62" t="s">
        <v>579</v>
      </c>
      <c r="X275" s="62" t="s">
        <v>3679</v>
      </c>
      <c r="Y275" s="64"/>
      <c r="Z275" s="65"/>
      <c r="AA275" s="66"/>
      <c r="AB275" s="90"/>
      <c r="AC275" s="90"/>
      <c r="AD275" s="90"/>
      <c r="AE275" s="88"/>
      <c r="AF275" s="14"/>
      <c r="AG275" s="28"/>
      <c r="AH275" s="28"/>
      <c r="AI275" s="28"/>
      <c r="AJ275" s="28"/>
      <c r="AK275" s="28"/>
      <c r="AL275" s="28"/>
      <c r="AM275" s="28"/>
      <c r="AN275" s="28"/>
      <c r="AO275" s="28"/>
    </row>
    <row r="276" ht="15.0" customHeight="1">
      <c r="A276" s="73" t="s">
        <v>579</v>
      </c>
      <c r="B276" s="73" t="s">
        <v>81</v>
      </c>
      <c r="C276" s="39" t="s">
        <v>142</v>
      </c>
      <c r="D276" s="39" t="s">
        <v>7</v>
      </c>
      <c r="E276" s="75"/>
      <c r="F276" s="75"/>
      <c r="G276" s="75"/>
      <c r="H276" s="75"/>
      <c r="I276" s="75"/>
      <c r="J276" s="75"/>
      <c r="K276" s="75"/>
      <c r="L276" s="75"/>
      <c r="M276" s="75"/>
      <c r="N276" s="75"/>
      <c r="O276" s="75"/>
      <c r="P276" s="73" t="s">
        <v>920</v>
      </c>
      <c r="Q276" s="39" t="s">
        <v>1087</v>
      </c>
      <c r="R276" s="82"/>
      <c r="S276" s="48" t="s">
        <v>338</v>
      </c>
      <c r="T276" s="55" t="str">
        <f>HYPERLINK("mailto:email.2.address@nowhere.com#","email.2.address@nowhere.com")</f>
        <v>email.2.address@nowhere.com</v>
      </c>
      <c r="U276" s="73" t="s">
        <v>4876</v>
      </c>
      <c r="V276" s="73" t="s">
        <v>482</v>
      </c>
      <c r="W276" s="62" t="s">
        <v>579</v>
      </c>
      <c r="X276" s="62" t="s">
        <v>3679</v>
      </c>
      <c r="Y276" s="64"/>
      <c r="Z276" s="65"/>
      <c r="AA276" s="66"/>
      <c r="AB276" s="90"/>
      <c r="AC276" s="90"/>
      <c r="AD276" s="90"/>
      <c r="AE276" s="88"/>
      <c r="AF276" s="14"/>
      <c r="AG276" s="28"/>
      <c r="AH276" s="28"/>
      <c r="AI276" s="28"/>
      <c r="AJ276" s="28"/>
      <c r="AK276" s="28"/>
      <c r="AL276" s="28"/>
      <c r="AM276" s="28"/>
      <c r="AN276" s="28"/>
      <c r="AO276" s="28"/>
    </row>
    <row r="277" ht="15.0" customHeight="1">
      <c r="A277" s="73" t="s">
        <v>579</v>
      </c>
      <c r="B277" s="73" t="s">
        <v>81</v>
      </c>
      <c r="C277" s="39" t="s">
        <v>142</v>
      </c>
      <c r="D277" s="39" t="s">
        <v>7</v>
      </c>
      <c r="E277" s="75"/>
      <c r="F277" s="75"/>
      <c r="G277" s="75"/>
      <c r="H277" s="75"/>
      <c r="I277" s="75"/>
      <c r="J277" s="75"/>
      <c r="K277" s="75"/>
      <c r="L277" s="75"/>
      <c r="M277" s="75"/>
      <c r="N277" s="75"/>
      <c r="O277" s="75"/>
      <c r="P277" s="73" t="s">
        <v>989</v>
      </c>
      <c r="Q277" s="39" t="s">
        <v>336</v>
      </c>
      <c r="R277" s="82"/>
      <c r="S277" s="48" t="s">
        <v>338</v>
      </c>
      <c r="T277" s="75"/>
      <c r="U277" s="73" t="s">
        <v>4952</v>
      </c>
      <c r="V277" s="73" t="s">
        <v>482</v>
      </c>
      <c r="W277" s="62" t="s">
        <v>579</v>
      </c>
      <c r="X277" s="64">
        <v>4101.0</v>
      </c>
      <c r="Y277" s="64"/>
      <c r="Z277" s="65"/>
      <c r="AA277" s="66">
        <v>42095.0</v>
      </c>
      <c r="AB277" s="90">
        <v>225.0</v>
      </c>
      <c r="AC277" s="90">
        <v>175.0</v>
      </c>
      <c r="AD277" s="90">
        <v>100.0</v>
      </c>
      <c r="AE277" s="48" t="s">
        <v>1211</v>
      </c>
      <c r="AF277" s="14"/>
      <c r="AG277" s="28"/>
      <c r="AH277" s="28"/>
      <c r="AI277" s="28"/>
      <c r="AJ277" s="28"/>
      <c r="AK277" s="28"/>
      <c r="AL277" s="28"/>
      <c r="AM277" s="28"/>
      <c r="AN277" s="28"/>
      <c r="AO277" s="28"/>
    </row>
    <row r="278" ht="15.0" customHeight="1">
      <c r="A278" s="73" t="s">
        <v>579</v>
      </c>
      <c r="B278" s="73" t="s">
        <v>81</v>
      </c>
      <c r="C278" s="39" t="s">
        <v>142</v>
      </c>
      <c r="D278" s="39" t="s">
        <v>7</v>
      </c>
      <c r="E278" s="75"/>
      <c r="F278" s="75"/>
      <c r="G278" s="75"/>
      <c r="H278" s="75"/>
      <c r="I278" s="75"/>
      <c r="J278" s="75"/>
      <c r="K278" s="75"/>
      <c r="L278" s="75"/>
      <c r="M278" s="75"/>
      <c r="N278" s="75"/>
      <c r="O278" s="75"/>
      <c r="P278" s="39" t="s">
        <v>335</v>
      </c>
      <c r="Q278" s="39" t="s">
        <v>788</v>
      </c>
      <c r="R278" s="40"/>
      <c r="S278" s="48" t="s">
        <v>338</v>
      </c>
      <c r="T278" s="55" t="str">
        <f>HYPERLINK("mailto:email.1.address@nowhere.com#","email.1.address@nowhere.com")</f>
        <v>email.1.address@nowhere.com</v>
      </c>
      <c r="U278" s="73" t="s">
        <v>4966</v>
      </c>
      <c r="V278" s="73" t="s">
        <v>482</v>
      </c>
      <c r="W278" s="62" t="s">
        <v>579</v>
      </c>
      <c r="X278" s="62" t="s">
        <v>3679</v>
      </c>
      <c r="Y278" s="64"/>
      <c r="Z278" s="65"/>
      <c r="AA278" s="66"/>
      <c r="AB278" s="90">
        <v>315.0</v>
      </c>
      <c r="AC278" s="90"/>
      <c r="AD278" s="90"/>
      <c r="AE278" s="88"/>
      <c r="AF278" s="14"/>
      <c r="AG278" s="28"/>
      <c r="AH278" s="28"/>
      <c r="AI278" s="28"/>
      <c r="AJ278" s="28"/>
      <c r="AK278" s="28"/>
      <c r="AL278" s="28"/>
      <c r="AM278" s="28"/>
      <c r="AN278" s="28"/>
      <c r="AO278" s="28"/>
    </row>
    <row r="279" ht="15.0" customHeight="1">
      <c r="A279" s="39" t="s">
        <v>803</v>
      </c>
      <c r="B279" s="39" t="s">
        <v>140</v>
      </c>
      <c r="C279" s="39" t="s">
        <v>142</v>
      </c>
      <c r="D279" s="40"/>
      <c r="E279" s="41"/>
      <c r="F279" s="46"/>
      <c r="G279" s="46"/>
      <c r="H279" s="46"/>
      <c r="I279" s="46"/>
      <c r="J279" s="46"/>
      <c r="K279" s="47" t="s">
        <v>15</v>
      </c>
      <c r="L279" s="46"/>
      <c r="M279" s="46"/>
      <c r="N279" s="46"/>
      <c r="O279" s="46"/>
      <c r="P279" s="39" t="s">
        <v>786</v>
      </c>
      <c r="Q279" s="39" t="s">
        <v>859</v>
      </c>
      <c r="R279" s="40"/>
      <c r="S279" s="48" t="s">
        <v>338</v>
      </c>
      <c r="T279" s="55" t="str">
        <f>HYPERLINK("mailto:email.2.address@nowhere.com#","email.2.address@nowhere.com")</f>
        <v>email.2.address@nowhere.com</v>
      </c>
      <c r="U279" s="73" t="s">
        <v>4974</v>
      </c>
      <c r="V279" s="39" t="s">
        <v>823</v>
      </c>
      <c r="W279" s="62" t="s">
        <v>803</v>
      </c>
      <c r="X279" s="62" t="s">
        <v>4979</v>
      </c>
      <c r="Y279" s="64"/>
      <c r="Z279" s="65"/>
      <c r="AA279" s="66"/>
      <c r="AB279" s="69">
        <v>245.0</v>
      </c>
      <c r="AC279" s="69">
        <v>210.0</v>
      </c>
      <c r="AD279" s="69">
        <v>135.0</v>
      </c>
      <c r="AE279" s="70" t="s">
        <v>773</v>
      </c>
      <c r="AF279" s="14"/>
      <c r="AG279" s="28"/>
      <c r="AH279" s="28"/>
      <c r="AI279" s="28"/>
      <c r="AJ279" s="28"/>
      <c r="AK279" s="28"/>
      <c r="AL279" s="28"/>
      <c r="AM279" s="28"/>
      <c r="AN279" s="28"/>
      <c r="AO279" s="28"/>
    </row>
    <row r="280" ht="15.0" customHeight="1">
      <c r="A280" s="39" t="s">
        <v>803</v>
      </c>
      <c r="B280" s="39" t="s">
        <v>140</v>
      </c>
      <c r="C280" s="39" t="s">
        <v>142</v>
      </c>
      <c r="D280" s="40"/>
      <c r="E280" s="41"/>
      <c r="F280" s="46"/>
      <c r="G280" s="46"/>
      <c r="H280" s="46"/>
      <c r="I280" s="46"/>
      <c r="J280" s="46"/>
      <c r="K280" s="47" t="s">
        <v>15</v>
      </c>
      <c r="L280" s="46"/>
      <c r="M280" s="46"/>
      <c r="N280" s="46"/>
      <c r="O280" s="46"/>
      <c r="P280" s="39" t="s">
        <v>857</v>
      </c>
      <c r="Q280" s="39" t="s">
        <v>901</v>
      </c>
      <c r="R280" s="40"/>
      <c r="S280" s="48" t="s">
        <v>338</v>
      </c>
      <c r="T280" s="75"/>
      <c r="U280" s="73" t="s">
        <v>4995</v>
      </c>
      <c r="V280" s="39" t="s">
        <v>823</v>
      </c>
      <c r="W280" s="62" t="s">
        <v>803</v>
      </c>
      <c r="X280" s="62" t="s">
        <v>824</v>
      </c>
      <c r="Y280" s="64"/>
      <c r="Z280" s="65"/>
      <c r="AA280" s="66"/>
      <c r="AB280" s="69">
        <v>205.0</v>
      </c>
      <c r="AC280" s="69">
        <v>175.0</v>
      </c>
      <c r="AD280" s="69">
        <v>125.0</v>
      </c>
      <c r="AE280" s="70" t="s">
        <v>773</v>
      </c>
      <c r="AF280" s="14"/>
      <c r="AG280" s="28"/>
      <c r="AH280" s="28"/>
      <c r="AI280" s="28"/>
      <c r="AJ280" s="28"/>
      <c r="AK280" s="28"/>
      <c r="AL280" s="28"/>
      <c r="AM280" s="28"/>
      <c r="AN280" s="28"/>
      <c r="AO280" s="28"/>
    </row>
    <row r="281" ht="15.0" customHeight="1">
      <c r="A281" s="39" t="s">
        <v>803</v>
      </c>
      <c r="B281" s="39" t="s">
        <v>782</v>
      </c>
      <c r="C281" s="39" t="s">
        <v>142</v>
      </c>
      <c r="D281" s="40"/>
      <c r="E281" s="41"/>
      <c r="F281" s="46"/>
      <c r="G281" s="46"/>
      <c r="H281" s="46"/>
      <c r="I281" s="47" t="s">
        <v>13</v>
      </c>
      <c r="J281" s="46"/>
      <c r="K281" s="46"/>
      <c r="L281" s="46"/>
      <c r="M281" s="46"/>
      <c r="N281" s="46"/>
      <c r="O281" s="46"/>
      <c r="P281" s="39" t="s">
        <v>900</v>
      </c>
      <c r="Q281" s="39" t="s">
        <v>921</v>
      </c>
      <c r="R281" s="40"/>
      <c r="S281" s="48" t="s">
        <v>338</v>
      </c>
      <c r="T281" s="55" t="str">
        <f>HYPERLINK("mailto:email.1.address@nowhere.com#","email.1.address@nowhere.com")</f>
        <v>email.1.address@nowhere.com</v>
      </c>
      <c r="U281" s="73" t="s">
        <v>5007</v>
      </c>
      <c r="V281" s="39" t="s">
        <v>811</v>
      </c>
      <c r="W281" s="62" t="s">
        <v>803</v>
      </c>
      <c r="X281" s="62" t="s">
        <v>4979</v>
      </c>
      <c r="Y281" s="64"/>
      <c r="Z281" s="65">
        <v>35652.0</v>
      </c>
      <c r="AA281" s="66">
        <v>41907.0</v>
      </c>
      <c r="AB281" s="69">
        <v>225.0</v>
      </c>
      <c r="AC281" s="69">
        <v>175.0</v>
      </c>
      <c r="AD281" s="69">
        <v>65.0</v>
      </c>
      <c r="AE281" s="70" t="s">
        <v>3563</v>
      </c>
      <c r="AF281" s="14"/>
      <c r="AG281" s="28"/>
      <c r="AH281" s="28"/>
      <c r="AI281" s="28"/>
      <c r="AJ281" s="28"/>
      <c r="AK281" s="28"/>
      <c r="AL281" s="28"/>
      <c r="AM281" s="28"/>
      <c r="AN281" s="28"/>
      <c r="AO281" s="28"/>
    </row>
    <row r="282" ht="15.0" customHeight="1">
      <c r="A282" s="39" t="s">
        <v>803</v>
      </c>
      <c r="B282" s="39" t="s">
        <v>782</v>
      </c>
      <c r="C282" s="39" t="s">
        <v>142</v>
      </c>
      <c r="D282" s="40"/>
      <c r="E282" s="41"/>
      <c r="F282" s="46"/>
      <c r="G282" s="46"/>
      <c r="H282" s="46"/>
      <c r="I282" s="47" t="s">
        <v>13</v>
      </c>
      <c r="J282" s="46"/>
      <c r="K282" s="46"/>
      <c r="L282" s="46"/>
      <c r="M282" s="46"/>
      <c r="N282" s="46"/>
      <c r="O282" s="46"/>
      <c r="P282" s="73" t="s">
        <v>920</v>
      </c>
      <c r="Q282" s="39" t="s">
        <v>990</v>
      </c>
      <c r="R282" s="40"/>
      <c r="S282" s="48" t="s">
        <v>338</v>
      </c>
      <c r="T282" s="55" t="str">
        <f>HYPERLINK("mailto:email.2.address@nowhere.com#","email.2.address@nowhere.com")</f>
        <v>email.2.address@nowhere.com</v>
      </c>
      <c r="U282" s="73" t="s">
        <v>5017</v>
      </c>
      <c r="V282" s="39" t="s">
        <v>659</v>
      </c>
      <c r="W282" s="62" t="s">
        <v>217</v>
      </c>
      <c r="X282" s="62" t="s">
        <v>1741</v>
      </c>
      <c r="Y282" s="64"/>
      <c r="Z282" s="65">
        <v>35726.0</v>
      </c>
      <c r="AA282" s="66"/>
      <c r="AB282" s="69"/>
      <c r="AC282" s="69"/>
      <c r="AD282" s="69"/>
      <c r="AE282" s="70" t="s">
        <v>3599</v>
      </c>
      <c r="AF282" s="14"/>
      <c r="AG282" s="28"/>
      <c r="AH282" s="28"/>
      <c r="AI282" s="28"/>
      <c r="AJ282" s="28"/>
      <c r="AK282" s="28"/>
      <c r="AL282" s="28"/>
      <c r="AM282" s="28"/>
      <c r="AN282" s="28"/>
      <c r="AO282" s="28"/>
    </row>
    <row r="283" ht="15.0" customHeight="1">
      <c r="A283" s="39" t="s">
        <v>803</v>
      </c>
      <c r="B283" s="39" t="s">
        <v>782</v>
      </c>
      <c r="C283" s="39" t="s">
        <v>142</v>
      </c>
      <c r="D283" s="40"/>
      <c r="E283" s="41"/>
      <c r="F283" s="46"/>
      <c r="G283" s="46"/>
      <c r="H283" s="46"/>
      <c r="I283" s="46"/>
      <c r="J283" s="47" t="s">
        <v>14</v>
      </c>
      <c r="K283" s="46"/>
      <c r="L283" s="46"/>
      <c r="M283" s="46"/>
      <c r="N283" s="46"/>
      <c r="O283" s="46"/>
      <c r="P283" s="73" t="s">
        <v>989</v>
      </c>
      <c r="Q283" s="39" t="s">
        <v>1017</v>
      </c>
      <c r="R283" s="40"/>
      <c r="S283" s="48" t="s">
        <v>338</v>
      </c>
      <c r="T283" s="75"/>
      <c r="U283" s="73" t="s">
        <v>5019</v>
      </c>
      <c r="V283" s="39" t="s">
        <v>3520</v>
      </c>
      <c r="W283" s="62" t="s">
        <v>803</v>
      </c>
      <c r="X283" s="62" t="s">
        <v>5020</v>
      </c>
      <c r="Y283" s="64"/>
      <c r="Z283" s="65">
        <v>697.0</v>
      </c>
      <c r="AA283" s="66">
        <v>40107.0</v>
      </c>
      <c r="AB283" s="69">
        <v>150.0</v>
      </c>
      <c r="AC283" s="69">
        <v>125.0</v>
      </c>
      <c r="AD283" s="69">
        <v>75.0</v>
      </c>
      <c r="AE283" s="70" t="s">
        <v>3529</v>
      </c>
      <c r="AF283" s="14"/>
      <c r="AG283" s="28"/>
      <c r="AH283" s="28"/>
      <c r="AI283" s="28"/>
      <c r="AJ283" s="28"/>
      <c r="AK283" s="28"/>
      <c r="AL283" s="28"/>
      <c r="AM283" s="28"/>
      <c r="AN283" s="28"/>
      <c r="AO283" s="28"/>
    </row>
    <row r="284" ht="15.0" customHeight="1">
      <c r="A284" s="39" t="s">
        <v>803</v>
      </c>
      <c r="B284" s="39" t="s">
        <v>782</v>
      </c>
      <c r="C284" s="39" t="s">
        <v>142</v>
      </c>
      <c r="D284" s="40"/>
      <c r="E284" s="41"/>
      <c r="F284" s="46"/>
      <c r="G284" s="46"/>
      <c r="H284" s="46"/>
      <c r="I284" s="47" t="s">
        <v>13</v>
      </c>
      <c r="J284" s="46"/>
      <c r="K284" s="46"/>
      <c r="L284" s="46"/>
      <c r="M284" s="46"/>
      <c r="N284" s="46"/>
      <c r="O284" s="46"/>
      <c r="P284" s="39" t="s">
        <v>335</v>
      </c>
      <c r="Q284" s="39" t="s">
        <v>1040</v>
      </c>
      <c r="R284" s="40"/>
      <c r="S284" s="48" t="s">
        <v>338</v>
      </c>
      <c r="T284" s="55" t="str">
        <f>HYPERLINK("mailto:email.1.address@nowhere.com#","email.1.address@nowhere.com")</f>
        <v>email.1.address@nowhere.com</v>
      </c>
      <c r="U284" s="73" t="s">
        <v>3704</v>
      </c>
      <c r="V284" s="73" t="s">
        <v>823</v>
      </c>
      <c r="W284" s="62" t="s">
        <v>803</v>
      </c>
      <c r="X284" s="62" t="s">
        <v>824</v>
      </c>
      <c r="Y284" s="64"/>
      <c r="Z284" s="65">
        <v>601.0</v>
      </c>
      <c r="AA284" s="66">
        <v>42064.0</v>
      </c>
      <c r="AB284" s="69">
        <v>215.0</v>
      </c>
      <c r="AC284" s="69">
        <v>190.0</v>
      </c>
      <c r="AD284" s="69">
        <v>100.0</v>
      </c>
      <c r="AE284" s="70" t="s">
        <v>3038</v>
      </c>
      <c r="AF284" s="14"/>
      <c r="AG284" s="28"/>
      <c r="AH284" s="28"/>
      <c r="AI284" s="28"/>
      <c r="AJ284" s="28"/>
      <c r="AK284" s="28"/>
      <c r="AL284" s="28"/>
      <c r="AM284" s="28"/>
      <c r="AN284" s="28"/>
      <c r="AO284" s="28"/>
    </row>
    <row r="285" ht="15.0" customHeight="1">
      <c r="A285" s="39" t="s">
        <v>803</v>
      </c>
      <c r="B285" s="39" t="s">
        <v>782</v>
      </c>
      <c r="C285" s="39" t="s">
        <v>142</v>
      </c>
      <c r="D285" s="40"/>
      <c r="E285" s="41"/>
      <c r="F285" s="47" t="s">
        <v>10</v>
      </c>
      <c r="G285" s="47" t="s">
        <v>11</v>
      </c>
      <c r="H285" s="46"/>
      <c r="I285" s="46"/>
      <c r="J285" s="46"/>
      <c r="K285" s="46"/>
      <c r="L285" s="46"/>
      <c r="M285" s="46"/>
      <c r="N285" s="46"/>
      <c r="O285" s="46"/>
      <c r="P285" s="39" t="s">
        <v>786</v>
      </c>
      <c r="Q285" s="39" t="s">
        <v>1060</v>
      </c>
      <c r="R285" s="82"/>
      <c r="S285" s="48" t="s">
        <v>338</v>
      </c>
      <c r="T285" s="55" t="str">
        <f>HYPERLINK("mailto:email.2.address@nowhere.com#","email.2.address@nowhere.com")</f>
        <v>email.2.address@nowhere.com</v>
      </c>
      <c r="U285" s="73" t="s">
        <v>5042</v>
      </c>
      <c r="V285" s="39" t="s">
        <v>811</v>
      </c>
      <c r="W285" s="62" t="s">
        <v>803</v>
      </c>
      <c r="X285" s="62" t="s">
        <v>5043</v>
      </c>
      <c r="Y285" s="64"/>
      <c r="Z285" s="65">
        <v>597.0</v>
      </c>
      <c r="AA285" s="66">
        <v>40918.0</v>
      </c>
      <c r="AB285" s="69">
        <v>150.0</v>
      </c>
      <c r="AC285" s="69">
        <v>135.0</v>
      </c>
      <c r="AD285" s="69">
        <v>65.0</v>
      </c>
      <c r="AE285" s="70" t="s">
        <v>3597</v>
      </c>
      <c r="AF285" s="14"/>
      <c r="AG285" s="28"/>
      <c r="AH285" s="28"/>
      <c r="AI285" s="28"/>
      <c r="AJ285" s="28"/>
      <c r="AK285" s="28"/>
      <c r="AL285" s="28"/>
      <c r="AM285" s="28"/>
      <c r="AN285" s="28"/>
      <c r="AO285" s="28"/>
    </row>
    <row r="286" ht="15.0" customHeight="1">
      <c r="A286" s="73" t="s">
        <v>803</v>
      </c>
      <c r="B286" s="73" t="s">
        <v>81</v>
      </c>
      <c r="C286" s="39" t="s">
        <v>142</v>
      </c>
      <c r="D286" s="39" t="s">
        <v>7</v>
      </c>
      <c r="E286" s="75"/>
      <c r="F286" s="75"/>
      <c r="G286" s="75"/>
      <c r="H286" s="75"/>
      <c r="I286" s="75"/>
      <c r="J286" s="75"/>
      <c r="K286" s="75"/>
      <c r="L286" s="75"/>
      <c r="M286" s="75"/>
      <c r="N286" s="75"/>
      <c r="O286" s="75"/>
      <c r="P286" s="39" t="s">
        <v>857</v>
      </c>
      <c r="Q286" s="39" t="s">
        <v>1071</v>
      </c>
      <c r="R286" s="82"/>
      <c r="S286" s="48" t="s">
        <v>338</v>
      </c>
      <c r="T286" s="75"/>
      <c r="U286" s="73" t="s">
        <v>5073</v>
      </c>
      <c r="V286" s="73" t="s">
        <v>3487</v>
      </c>
      <c r="W286" s="62" t="s">
        <v>803</v>
      </c>
      <c r="X286" s="62" t="s">
        <v>5075</v>
      </c>
      <c r="Y286" s="64"/>
      <c r="Z286" s="65"/>
      <c r="AA286" s="66">
        <v>42095.0</v>
      </c>
      <c r="AB286" s="90">
        <v>220.0</v>
      </c>
      <c r="AC286" s="90">
        <v>185.0</v>
      </c>
      <c r="AD286" s="90">
        <v>105.0</v>
      </c>
      <c r="AE286" s="48" t="s">
        <v>1211</v>
      </c>
      <c r="AF286" s="14"/>
      <c r="AG286" s="28"/>
      <c r="AH286" s="28"/>
      <c r="AI286" s="28"/>
      <c r="AJ286" s="28"/>
      <c r="AK286" s="28"/>
      <c r="AL286" s="28"/>
      <c r="AM286" s="28"/>
      <c r="AN286" s="28"/>
      <c r="AO286" s="28"/>
    </row>
    <row r="287" ht="15.0" customHeight="1">
      <c r="A287" s="73" t="s">
        <v>803</v>
      </c>
      <c r="B287" s="73" t="s">
        <v>81</v>
      </c>
      <c r="C287" s="39" t="s">
        <v>142</v>
      </c>
      <c r="D287" s="39" t="s">
        <v>7</v>
      </c>
      <c r="E287" s="75"/>
      <c r="F287" s="75"/>
      <c r="G287" s="75"/>
      <c r="H287" s="75"/>
      <c r="I287" s="75"/>
      <c r="J287" s="75"/>
      <c r="K287" s="75"/>
      <c r="L287" s="75"/>
      <c r="M287" s="75"/>
      <c r="N287" s="75"/>
      <c r="O287" s="75"/>
      <c r="P287" s="39" t="s">
        <v>900</v>
      </c>
      <c r="Q287" s="39" t="s">
        <v>1087</v>
      </c>
      <c r="R287" s="82"/>
      <c r="S287" s="48" t="s">
        <v>338</v>
      </c>
      <c r="T287" s="55" t="str">
        <f>HYPERLINK("mailto:email.1.address@nowhere.com#","email.1.address@nowhere.com")</f>
        <v>email.1.address@nowhere.com</v>
      </c>
      <c r="U287" s="73" t="s">
        <v>5093</v>
      </c>
      <c r="V287" s="73" t="s">
        <v>823</v>
      </c>
      <c r="W287" s="62" t="s">
        <v>803</v>
      </c>
      <c r="X287" s="62" t="s">
        <v>5094</v>
      </c>
      <c r="Y287" s="64"/>
      <c r="Z287" s="65"/>
      <c r="AA287" s="66"/>
      <c r="AB287" s="90">
        <v>120.0</v>
      </c>
      <c r="AC287" s="90"/>
      <c r="AD287" s="90">
        <v>90.0</v>
      </c>
      <c r="AE287" s="88"/>
      <c r="AF287" s="14"/>
      <c r="AG287" s="28"/>
      <c r="AH287" s="28"/>
      <c r="AI287" s="28"/>
      <c r="AJ287" s="28"/>
      <c r="AK287" s="28"/>
      <c r="AL287" s="28"/>
      <c r="AM287" s="28"/>
      <c r="AN287" s="28"/>
      <c r="AO287" s="28"/>
    </row>
    <row r="288" ht="15.0" customHeight="1">
      <c r="A288" s="73" t="s">
        <v>803</v>
      </c>
      <c r="B288" s="73" t="s">
        <v>81</v>
      </c>
      <c r="C288" s="39" t="s">
        <v>142</v>
      </c>
      <c r="D288" s="39" t="s">
        <v>7</v>
      </c>
      <c r="E288" s="75"/>
      <c r="F288" s="75"/>
      <c r="G288" s="75"/>
      <c r="H288" s="75"/>
      <c r="I288" s="75"/>
      <c r="J288" s="75"/>
      <c r="K288" s="75"/>
      <c r="L288" s="75"/>
      <c r="M288" s="75"/>
      <c r="N288" s="75"/>
      <c r="O288" s="75"/>
      <c r="P288" s="73" t="s">
        <v>920</v>
      </c>
      <c r="Q288" s="39" t="s">
        <v>336</v>
      </c>
      <c r="R288" s="82"/>
      <c r="S288" s="48" t="s">
        <v>338</v>
      </c>
      <c r="T288" s="55" t="str">
        <f>HYPERLINK("mailto:email.2.address@nowhere.com#","email.2.address@nowhere.com")</f>
        <v>email.2.address@nowhere.com</v>
      </c>
      <c r="U288" s="73" t="s">
        <v>5104</v>
      </c>
      <c r="V288" s="73" t="s">
        <v>823</v>
      </c>
      <c r="W288" s="62" t="s">
        <v>803</v>
      </c>
      <c r="X288" s="62" t="s">
        <v>824</v>
      </c>
      <c r="Y288" s="64"/>
      <c r="Z288" s="65"/>
      <c r="AA288" s="66"/>
      <c r="AB288" s="90">
        <v>200.0</v>
      </c>
      <c r="AC288" s="90">
        <v>185.0</v>
      </c>
      <c r="AD288" s="90">
        <v>135.0</v>
      </c>
      <c r="AE288" s="88"/>
      <c r="AF288" s="14"/>
      <c r="AG288" s="28"/>
      <c r="AH288" s="28"/>
      <c r="AI288" s="28"/>
      <c r="AJ288" s="28"/>
      <c r="AK288" s="28"/>
      <c r="AL288" s="28"/>
      <c r="AM288" s="28"/>
      <c r="AN288" s="28"/>
      <c r="AO288" s="28"/>
    </row>
    <row r="289" ht="15.0" customHeight="1">
      <c r="A289" s="73" t="s">
        <v>803</v>
      </c>
      <c r="B289" s="73" t="s">
        <v>81</v>
      </c>
      <c r="C289" s="39" t="s">
        <v>142</v>
      </c>
      <c r="D289" s="39" t="s">
        <v>7</v>
      </c>
      <c r="E289" s="75"/>
      <c r="F289" s="75"/>
      <c r="G289" s="75"/>
      <c r="H289" s="75"/>
      <c r="I289" s="75"/>
      <c r="J289" s="75"/>
      <c r="K289" s="75"/>
      <c r="L289" s="75"/>
      <c r="M289" s="75"/>
      <c r="N289" s="75"/>
      <c r="O289" s="75"/>
      <c r="P289" s="73" t="s">
        <v>989</v>
      </c>
      <c r="Q289" s="39" t="s">
        <v>788</v>
      </c>
      <c r="R289" s="82"/>
      <c r="S289" s="48" t="s">
        <v>338</v>
      </c>
      <c r="T289" s="75"/>
      <c r="U289" s="73" t="s">
        <v>5120</v>
      </c>
      <c r="V289" s="73" t="s">
        <v>2990</v>
      </c>
      <c r="W289" s="62" t="s">
        <v>803</v>
      </c>
      <c r="X289" s="62" t="s">
        <v>5124</v>
      </c>
      <c r="Y289" s="64"/>
      <c r="Z289" s="65"/>
      <c r="AA289" s="66">
        <v>42095.0</v>
      </c>
      <c r="AB289" s="90">
        <v>225.0</v>
      </c>
      <c r="AC289" s="90">
        <v>200.0</v>
      </c>
      <c r="AD289" s="90">
        <v>110.0</v>
      </c>
      <c r="AE289" s="48" t="s">
        <v>1211</v>
      </c>
      <c r="AF289" s="14"/>
      <c r="AG289" s="28"/>
      <c r="AH289" s="28"/>
      <c r="AI289" s="28"/>
      <c r="AJ289" s="28"/>
      <c r="AK289" s="28"/>
      <c r="AL289" s="28"/>
      <c r="AM289" s="28"/>
      <c r="AN289" s="28"/>
      <c r="AO289" s="28"/>
    </row>
    <row r="290" ht="15.0" customHeight="1">
      <c r="A290" s="73" t="s">
        <v>803</v>
      </c>
      <c r="B290" s="73" t="s">
        <v>81</v>
      </c>
      <c r="C290" s="39" t="s">
        <v>142</v>
      </c>
      <c r="D290" s="40"/>
      <c r="E290" s="88"/>
      <c r="F290" s="75"/>
      <c r="G290" s="75"/>
      <c r="H290" s="73" t="s">
        <v>12</v>
      </c>
      <c r="I290" s="75"/>
      <c r="J290" s="75"/>
      <c r="K290" s="75"/>
      <c r="L290" s="75"/>
      <c r="M290" s="75"/>
      <c r="N290" s="75"/>
      <c r="O290" s="75"/>
      <c r="P290" s="39" t="s">
        <v>335</v>
      </c>
      <c r="Q290" s="39" t="s">
        <v>859</v>
      </c>
      <c r="R290" s="40"/>
      <c r="S290" s="48" t="s">
        <v>338</v>
      </c>
      <c r="T290" s="55" t="str">
        <f>HYPERLINK("mailto:email.1.address@nowhere.com#","email.1.address@nowhere.com")</f>
        <v>email.1.address@nowhere.com</v>
      </c>
      <c r="U290" s="73" t="s">
        <v>2989</v>
      </c>
      <c r="V290" s="73" t="s">
        <v>2990</v>
      </c>
      <c r="W290" s="62" t="s">
        <v>803</v>
      </c>
      <c r="X290" s="62" t="s">
        <v>2991</v>
      </c>
      <c r="Y290" s="64"/>
      <c r="Z290" s="65"/>
      <c r="AA290" s="66">
        <v>42002.0</v>
      </c>
      <c r="AB290" s="90">
        <v>375.0</v>
      </c>
      <c r="AC290" s="90">
        <v>285.0</v>
      </c>
      <c r="AD290" s="90">
        <v>130.0</v>
      </c>
      <c r="AE290" s="88"/>
      <c r="AF290" s="14"/>
      <c r="AG290" s="28"/>
      <c r="AH290" s="28"/>
      <c r="AI290" s="28"/>
      <c r="AJ290" s="28"/>
      <c r="AK290" s="28"/>
      <c r="AL290" s="28"/>
      <c r="AM290" s="28"/>
      <c r="AN290" s="28"/>
      <c r="AO290" s="28"/>
    </row>
    <row r="291" ht="15.0" customHeight="1">
      <c r="A291" s="39" t="s">
        <v>938</v>
      </c>
      <c r="B291" s="39" t="s">
        <v>140</v>
      </c>
      <c r="C291" s="39" t="s">
        <v>142</v>
      </c>
      <c r="D291" s="40"/>
      <c r="E291" s="41"/>
      <c r="F291" s="46"/>
      <c r="G291" s="46"/>
      <c r="H291" s="46"/>
      <c r="I291" s="46"/>
      <c r="J291" s="46"/>
      <c r="K291" s="47" t="s">
        <v>15</v>
      </c>
      <c r="L291" s="46"/>
      <c r="M291" s="46"/>
      <c r="N291" s="46"/>
      <c r="O291" s="46"/>
      <c r="P291" s="39" t="s">
        <v>786</v>
      </c>
      <c r="Q291" s="39" t="s">
        <v>901</v>
      </c>
      <c r="R291" s="40"/>
      <c r="S291" s="48" t="s">
        <v>338</v>
      </c>
      <c r="T291" s="55" t="str">
        <f>HYPERLINK("mailto:email.2.address@nowhere.com#","email.2.address@nowhere.com")</f>
        <v>email.2.address@nowhere.com</v>
      </c>
      <c r="U291" s="73" t="s">
        <v>5156</v>
      </c>
      <c r="V291" s="73" t="s">
        <v>947</v>
      </c>
      <c r="W291" s="62" t="s">
        <v>938</v>
      </c>
      <c r="X291" s="62" t="s">
        <v>948</v>
      </c>
      <c r="Y291" s="64"/>
      <c r="Z291" s="65">
        <v>1370.0</v>
      </c>
      <c r="AA291" s="66"/>
      <c r="AB291" s="69">
        <v>200.0</v>
      </c>
      <c r="AC291" s="69">
        <v>175.0</v>
      </c>
      <c r="AD291" s="69">
        <v>95.0</v>
      </c>
      <c r="AE291" s="70" t="s">
        <v>773</v>
      </c>
      <c r="AF291" s="14"/>
      <c r="AG291" s="28"/>
      <c r="AH291" s="28"/>
      <c r="AI291" s="28"/>
      <c r="AJ291" s="28"/>
      <c r="AK291" s="28"/>
      <c r="AL291" s="28"/>
      <c r="AM291" s="28"/>
      <c r="AN291" s="28"/>
      <c r="AO291" s="28"/>
    </row>
    <row r="292" ht="15.0" customHeight="1">
      <c r="A292" s="39" t="s">
        <v>938</v>
      </c>
      <c r="B292" s="39" t="s">
        <v>140</v>
      </c>
      <c r="C292" s="39" t="s">
        <v>142</v>
      </c>
      <c r="D292" s="40"/>
      <c r="E292" s="41"/>
      <c r="F292" s="46"/>
      <c r="G292" s="46"/>
      <c r="H292" s="46"/>
      <c r="I292" s="46"/>
      <c r="J292" s="46"/>
      <c r="K292" s="47" t="s">
        <v>15</v>
      </c>
      <c r="L292" s="46"/>
      <c r="M292" s="46"/>
      <c r="N292" s="46"/>
      <c r="O292" s="46"/>
      <c r="P292" s="39" t="s">
        <v>857</v>
      </c>
      <c r="Q292" s="39" t="s">
        <v>921</v>
      </c>
      <c r="R292" s="40"/>
      <c r="S292" s="48" t="s">
        <v>338</v>
      </c>
      <c r="T292" s="75"/>
      <c r="U292" s="73" t="s">
        <v>5156</v>
      </c>
      <c r="V292" s="73" t="s">
        <v>947</v>
      </c>
      <c r="W292" s="62" t="s">
        <v>938</v>
      </c>
      <c r="X292" s="62" t="s">
        <v>948</v>
      </c>
      <c r="Y292" s="64"/>
      <c r="Z292" s="65">
        <v>1370.0</v>
      </c>
      <c r="AA292" s="66"/>
      <c r="AB292" s="69">
        <v>200.0</v>
      </c>
      <c r="AC292" s="69">
        <v>175.0</v>
      </c>
      <c r="AD292" s="69">
        <v>95.0</v>
      </c>
      <c r="AE292" s="70" t="s">
        <v>773</v>
      </c>
      <c r="AF292" s="14"/>
      <c r="AG292" s="28"/>
      <c r="AH292" s="28"/>
      <c r="AI292" s="28"/>
      <c r="AJ292" s="28"/>
      <c r="AK292" s="28"/>
      <c r="AL292" s="28"/>
      <c r="AM292" s="28"/>
      <c r="AN292" s="28"/>
      <c r="AO292" s="28"/>
    </row>
    <row r="293" ht="15.0" customHeight="1">
      <c r="A293" s="39" t="s">
        <v>938</v>
      </c>
      <c r="B293" s="39" t="s">
        <v>782</v>
      </c>
      <c r="C293" s="39" t="s">
        <v>142</v>
      </c>
      <c r="D293" s="40"/>
      <c r="E293" s="41"/>
      <c r="F293" s="46"/>
      <c r="G293" s="46"/>
      <c r="H293" s="46"/>
      <c r="I293" s="46"/>
      <c r="J293" s="47" t="s">
        <v>14</v>
      </c>
      <c r="K293" s="46"/>
      <c r="L293" s="46"/>
      <c r="M293" s="46"/>
      <c r="N293" s="46"/>
      <c r="O293" s="46"/>
      <c r="P293" s="39" t="s">
        <v>900</v>
      </c>
      <c r="Q293" s="39" t="s">
        <v>990</v>
      </c>
      <c r="R293" s="40"/>
      <c r="S293" s="48" t="s">
        <v>338</v>
      </c>
      <c r="T293" s="55" t="str">
        <f>HYPERLINK("mailto:email.1.address@nowhere.com#","email.1.address@nowhere.com")</f>
        <v>email.1.address@nowhere.com</v>
      </c>
      <c r="U293" s="73" t="s">
        <v>5181</v>
      </c>
      <c r="V293" s="73" t="s">
        <v>3957</v>
      </c>
      <c r="W293" s="62" t="s">
        <v>938</v>
      </c>
      <c r="X293" s="62" t="s">
        <v>5190</v>
      </c>
      <c r="Y293" s="64"/>
      <c r="Z293" s="65">
        <v>1426.0</v>
      </c>
      <c r="AA293" s="66">
        <v>40107.0</v>
      </c>
      <c r="AB293" s="69">
        <v>130.0</v>
      </c>
      <c r="AC293" s="69">
        <v>110.0</v>
      </c>
      <c r="AD293" s="69">
        <v>75.0</v>
      </c>
      <c r="AE293" s="70" t="s">
        <v>3959</v>
      </c>
      <c r="AF293" s="14"/>
      <c r="AG293" s="28"/>
      <c r="AH293" s="28"/>
      <c r="AI293" s="28"/>
      <c r="AJ293" s="28"/>
      <c r="AK293" s="28"/>
      <c r="AL293" s="28"/>
      <c r="AM293" s="28"/>
      <c r="AN293" s="28"/>
      <c r="AO293" s="28"/>
    </row>
    <row r="294" ht="15.0" customHeight="1">
      <c r="A294" s="39" t="s">
        <v>938</v>
      </c>
      <c r="B294" s="39" t="s">
        <v>782</v>
      </c>
      <c r="C294" s="39" t="s">
        <v>142</v>
      </c>
      <c r="D294" s="40"/>
      <c r="E294" s="41"/>
      <c r="F294" s="46"/>
      <c r="G294" s="46"/>
      <c r="H294" s="46"/>
      <c r="I294" s="46"/>
      <c r="J294" s="47" t="s">
        <v>14</v>
      </c>
      <c r="K294" s="46"/>
      <c r="L294" s="46"/>
      <c r="M294" s="46"/>
      <c r="N294" s="46"/>
      <c r="O294" s="46"/>
      <c r="P294" s="73" t="s">
        <v>920</v>
      </c>
      <c r="Q294" s="39" t="s">
        <v>1017</v>
      </c>
      <c r="R294" s="40"/>
      <c r="S294" s="48" t="s">
        <v>338</v>
      </c>
      <c r="T294" s="55" t="str">
        <f>HYPERLINK("mailto:email.2.address@nowhere.com#","email.2.address@nowhere.com")</f>
        <v>email.2.address@nowhere.com</v>
      </c>
      <c r="U294" s="73" t="s">
        <v>5202</v>
      </c>
      <c r="V294" s="73" t="s">
        <v>3614</v>
      </c>
      <c r="W294" s="62" t="s">
        <v>938</v>
      </c>
      <c r="X294" s="62" t="s">
        <v>5203</v>
      </c>
      <c r="Y294" s="64"/>
      <c r="Z294" s="65">
        <v>29826.0</v>
      </c>
      <c r="AA294" s="66">
        <v>40107.0</v>
      </c>
      <c r="AB294" s="69">
        <v>160.0</v>
      </c>
      <c r="AC294" s="69">
        <v>140.0</v>
      </c>
      <c r="AD294" s="69">
        <v>110.0</v>
      </c>
      <c r="AE294" s="70" t="s">
        <v>3622</v>
      </c>
      <c r="AF294" s="14"/>
      <c r="AG294" s="28"/>
      <c r="AH294" s="28"/>
      <c r="AI294" s="28"/>
      <c r="AJ294" s="28"/>
      <c r="AK294" s="28"/>
      <c r="AL294" s="28"/>
      <c r="AM294" s="28"/>
      <c r="AN294" s="28"/>
      <c r="AO294" s="28"/>
    </row>
    <row r="295" ht="15.0" customHeight="1">
      <c r="A295" s="39" t="s">
        <v>938</v>
      </c>
      <c r="B295" s="39" t="s">
        <v>782</v>
      </c>
      <c r="C295" s="39" t="s">
        <v>142</v>
      </c>
      <c r="D295" s="40"/>
      <c r="E295" s="41"/>
      <c r="F295" s="46"/>
      <c r="G295" s="46"/>
      <c r="H295" s="46"/>
      <c r="I295" s="47" t="s">
        <v>13</v>
      </c>
      <c r="J295" s="46"/>
      <c r="K295" s="46"/>
      <c r="L295" s="46"/>
      <c r="M295" s="46"/>
      <c r="N295" s="46"/>
      <c r="O295" s="46"/>
      <c r="P295" s="73" t="s">
        <v>989</v>
      </c>
      <c r="Q295" s="39" t="s">
        <v>1040</v>
      </c>
      <c r="R295" s="40"/>
      <c r="S295" s="48" t="s">
        <v>338</v>
      </c>
      <c r="T295" s="75"/>
      <c r="U295" s="73" t="s">
        <v>5156</v>
      </c>
      <c r="V295" s="73" t="s">
        <v>947</v>
      </c>
      <c r="W295" s="62" t="s">
        <v>938</v>
      </c>
      <c r="X295" s="62" t="s">
        <v>948</v>
      </c>
      <c r="Y295" s="64"/>
      <c r="Z295" s="65">
        <v>1370.0</v>
      </c>
      <c r="AA295" s="66">
        <v>39899.0</v>
      </c>
      <c r="AB295" s="69">
        <v>190.0</v>
      </c>
      <c r="AC295" s="69">
        <v>165.0</v>
      </c>
      <c r="AD295" s="69">
        <v>80.0</v>
      </c>
      <c r="AE295" s="70" t="s">
        <v>187</v>
      </c>
      <c r="AF295" s="14"/>
      <c r="AG295" s="28"/>
      <c r="AH295" s="28"/>
      <c r="AI295" s="28"/>
      <c r="AJ295" s="28"/>
      <c r="AK295" s="28"/>
      <c r="AL295" s="28"/>
      <c r="AM295" s="28"/>
      <c r="AN295" s="28"/>
      <c r="AO295" s="28"/>
    </row>
    <row r="296" ht="15.0" customHeight="1">
      <c r="A296" s="39" t="s">
        <v>938</v>
      </c>
      <c r="B296" s="39" t="s">
        <v>782</v>
      </c>
      <c r="C296" s="39" t="s">
        <v>142</v>
      </c>
      <c r="D296" s="40"/>
      <c r="E296" s="41"/>
      <c r="F296" s="46"/>
      <c r="G296" s="46"/>
      <c r="H296" s="46"/>
      <c r="I296" s="46"/>
      <c r="J296" s="47" t="s">
        <v>14</v>
      </c>
      <c r="K296" s="46"/>
      <c r="L296" s="46"/>
      <c r="M296" s="46"/>
      <c r="N296" s="46"/>
      <c r="O296" s="46"/>
      <c r="P296" s="39" t="s">
        <v>335</v>
      </c>
      <c r="Q296" s="39" t="s">
        <v>1060</v>
      </c>
      <c r="R296" s="82"/>
      <c r="S296" s="48" t="s">
        <v>338</v>
      </c>
      <c r="T296" s="55" t="str">
        <f>HYPERLINK("mailto:email.1.address@nowhere.com#","email.1.address@nowhere.com")</f>
        <v>email.1.address@nowhere.com</v>
      </c>
      <c r="U296" s="73" t="s">
        <v>5252</v>
      </c>
      <c r="V296" s="73" t="s">
        <v>947</v>
      </c>
      <c r="W296" s="62" t="s">
        <v>938</v>
      </c>
      <c r="X296" s="62" t="s">
        <v>948</v>
      </c>
      <c r="Y296" s="64"/>
      <c r="Z296" s="65">
        <v>36312.0</v>
      </c>
      <c r="AA296" s="66"/>
      <c r="AB296" s="69"/>
      <c r="AC296" s="69"/>
      <c r="AD296" s="69"/>
      <c r="AE296" s="41"/>
      <c r="AF296" s="14"/>
      <c r="AG296" s="28"/>
      <c r="AH296" s="28"/>
      <c r="AI296" s="28"/>
      <c r="AJ296" s="28"/>
      <c r="AK296" s="28"/>
      <c r="AL296" s="28"/>
      <c r="AM296" s="28"/>
      <c r="AN296" s="28"/>
      <c r="AO296" s="28"/>
    </row>
    <row r="297" ht="15.0" customHeight="1">
      <c r="A297" s="73" t="s">
        <v>938</v>
      </c>
      <c r="B297" s="73" t="s">
        <v>81</v>
      </c>
      <c r="C297" s="39" t="s">
        <v>142</v>
      </c>
      <c r="D297" s="39" t="s">
        <v>7</v>
      </c>
      <c r="E297" s="75"/>
      <c r="F297" s="75"/>
      <c r="G297" s="75"/>
      <c r="H297" s="75"/>
      <c r="I297" s="75"/>
      <c r="J297" s="75"/>
      <c r="K297" s="75"/>
      <c r="L297" s="75"/>
      <c r="M297" s="75"/>
      <c r="N297" s="75"/>
      <c r="O297" s="75"/>
      <c r="P297" s="39" t="s">
        <v>786</v>
      </c>
      <c r="Q297" s="39" t="s">
        <v>1071</v>
      </c>
      <c r="R297" s="40"/>
      <c r="S297" s="48" t="s">
        <v>338</v>
      </c>
      <c r="T297" s="55" t="str">
        <f>HYPERLINK("mailto:email.2.address@nowhere.com#","email.2.address@nowhere.com")</f>
        <v>email.2.address@nowhere.com</v>
      </c>
      <c r="U297" s="73" t="s">
        <v>5258</v>
      </c>
      <c r="V297" s="73" t="s">
        <v>947</v>
      </c>
      <c r="W297" s="62" t="s">
        <v>938</v>
      </c>
      <c r="X297" s="62" t="s">
        <v>5260</v>
      </c>
      <c r="Y297" s="64"/>
      <c r="Z297" s="65"/>
      <c r="AA297" s="66"/>
      <c r="AB297" s="90"/>
      <c r="AC297" s="90"/>
      <c r="AD297" s="90"/>
      <c r="AE297" s="88"/>
      <c r="AF297" s="14"/>
      <c r="AG297" s="28"/>
      <c r="AH297" s="28"/>
      <c r="AI297" s="28"/>
      <c r="AJ297" s="28"/>
      <c r="AK297" s="28"/>
      <c r="AL297" s="28"/>
      <c r="AM297" s="28"/>
      <c r="AN297" s="28"/>
      <c r="AO297" s="28"/>
    </row>
    <row r="298" ht="15.0" customHeight="1">
      <c r="A298" s="39" t="s">
        <v>938</v>
      </c>
      <c r="B298" s="39" t="s">
        <v>81</v>
      </c>
      <c r="C298" s="39" t="s">
        <v>142</v>
      </c>
      <c r="D298" s="39" t="s">
        <v>7</v>
      </c>
      <c r="E298" s="41"/>
      <c r="F298" s="46"/>
      <c r="G298" s="46"/>
      <c r="H298" s="46"/>
      <c r="I298" s="46"/>
      <c r="J298" s="46"/>
      <c r="K298" s="46"/>
      <c r="L298" s="46"/>
      <c r="M298" s="46"/>
      <c r="N298" s="46"/>
      <c r="O298" s="46"/>
      <c r="P298" s="39" t="s">
        <v>857</v>
      </c>
      <c r="Q298" s="39" t="s">
        <v>1087</v>
      </c>
      <c r="R298" s="40"/>
      <c r="S298" s="48" t="s">
        <v>338</v>
      </c>
      <c r="T298" s="75"/>
      <c r="U298" s="73" t="s">
        <v>5252</v>
      </c>
      <c r="V298" s="73" t="s">
        <v>947</v>
      </c>
      <c r="W298" s="62" t="s">
        <v>938</v>
      </c>
      <c r="X298" s="62" t="s">
        <v>948</v>
      </c>
      <c r="Y298" s="64"/>
      <c r="Z298" s="65"/>
      <c r="AA298" s="66"/>
      <c r="AB298" s="69"/>
      <c r="AC298" s="69"/>
      <c r="AD298" s="69"/>
      <c r="AE298" s="41"/>
      <c r="AF298" s="14"/>
      <c r="AG298" s="28"/>
      <c r="AH298" s="28"/>
      <c r="AI298" s="28"/>
      <c r="AJ298" s="28"/>
      <c r="AK298" s="28"/>
      <c r="AL298" s="28"/>
      <c r="AM298" s="28"/>
      <c r="AN298" s="28"/>
      <c r="AO298" s="28"/>
    </row>
    <row r="299" ht="15.0" customHeight="1">
      <c r="A299" s="39" t="s">
        <v>1131</v>
      </c>
      <c r="B299" s="39" t="s">
        <v>140</v>
      </c>
      <c r="C299" s="39" t="s">
        <v>142</v>
      </c>
      <c r="D299" s="40"/>
      <c r="E299" s="41"/>
      <c r="F299" s="46"/>
      <c r="G299" s="46"/>
      <c r="H299" s="46"/>
      <c r="I299" s="46"/>
      <c r="J299" s="46"/>
      <c r="K299" s="47" t="s">
        <v>15</v>
      </c>
      <c r="L299" s="46"/>
      <c r="M299" s="46"/>
      <c r="N299" s="46"/>
      <c r="O299" s="46"/>
      <c r="P299" s="39" t="s">
        <v>900</v>
      </c>
      <c r="Q299" s="39" t="s">
        <v>336</v>
      </c>
      <c r="R299" s="40"/>
      <c r="S299" s="48" t="s">
        <v>338</v>
      </c>
      <c r="T299" s="55" t="str">
        <f>HYPERLINK("mailto:email.1.address@nowhere.com#","email.1.address@nowhere.com")</f>
        <v>email.1.address@nowhere.com</v>
      </c>
      <c r="U299" s="73" t="s">
        <v>5274</v>
      </c>
      <c r="V299" s="73" t="s">
        <v>2729</v>
      </c>
      <c r="W299" s="62" t="s">
        <v>1131</v>
      </c>
      <c r="X299" s="62" t="s">
        <v>5294</v>
      </c>
      <c r="Y299" s="64"/>
      <c r="Z299" s="65"/>
      <c r="AA299" s="66"/>
      <c r="AB299" s="69">
        <v>275.0</v>
      </c>
      <c r="AC299" s="69">
        <v>190.0</v>
      </c>
      <c r="AD299" s="69">
        <v>125.0</v>
      </c>
      <c r="AE299" s="70" t="s">
        <v>773</v>
      </c>
      <c r="AF299" s="14"/>
      <c r="AG299" s="28"/>
      <c r="AH299" s="28"/>
      <c r="AI299" s="28"/>
      <c r="AJ299" s="28"/>
      <c r="AK299" s="28"/>
      <c r="AL299" s="28"/>
      <c r="AM299" s="28"/>
      <c r="AN299" s="28"/>
      <c r="AO299" s="28"/>
    </row>
    <row r="300" ht="15.0" customHeight="1">
      <c r="A300" s="39" t="s">
        <v>1131</v>
      </c>
      <c r="B300" s="39" t="s">
        <v>140</v>
      </c>
      <c r="C300" s="39" t="s">
        <v>142</v>
      </c>
      <c r="D300" s="40"/>
      <c r="E300" s="41"/>
      <c r="F300" s="46"/>
      <c r="G300" s="46"/>
      <c r="H300" s="46"/>
      <c r="I300" s="46"/>
      <c r="J300" s="46"/>
      <c r="K300" s="47" t="s">
        <v>15</v>
      </c>
      <c r="L300" s="46"/>
      <c r="M300" s="46"/>
      <c r="N300" s="46"/>
      <c r="O300" s="46"/>
      <c r="P300" s="73" t="s">
        <v>920</v>
      </c>
      <c r="Q300" s="39" t="s">
        <v>788</v>
      </c>
      <c r="R300" s="40"/>
      <c r="S300" s="48" t="s">
        <v>338</v>
      </c>
      <c r="T300" s="55" t="str">
        <f>HYPERLINK("mailto:email.2.address@nowhere.com#","email.2.address@nowhere.com")</f>
        <v>email.2.address@nowhere.com</v>
      </c>
      <c r="U300" s="73" t="s">
        <v>5314</v>
      </c>
      <c r="V300" s="73" t="s">
        <v>3378</v>
      </c>
      <c r="W300" s="62" t="s">
        <v>1131</v>
      </c>
      <c r="X300" s="62" t="s">
        <v>3381</v>
      </c>
      <c r="Y300" s="64"/>
      <c r="Z300" s="65"/>
      <c r="AA300" s="66"/>
      <c r="AB300" s="69">
        <v>295.0</v>
      </c>
      <c r="AC300" s="69">
        <v>185.0</v>
      </c>
      <c r="AD300" s="69">
        <v>110.0</v>
      </c>
      <c r="AE300" s="70" t="s">
        <v>773</v>
      </c>
      <c r="AF300" s="14"/>
      <c r="AG300" s="28"/>
      <c r="AH300" s="28"/>
      <c r="AI300" s="28"/>
      <c r="AJ300" s="28"/>
      <c r="AK300" s="28"/>
      <c r="AL300" s="28"/>
      <c r="AM300" s="28"/>
      <c r="AN300" s="28"/>
      <c r="AO300" s="28"/>
    </row>
    <row r="301" ht="15.0" customHeight="1">
      <c r="A301" s="39" t="s">
        <v>1131</v>
      </c>
      <c r="B301" s="39" t="s">
        <v>782</v>
      </c>
      <c r="C301" s="39" t="s">
        <v>142</v>
      </c>
      <c r="D301" s="40"/>
      <c r="E301" s="41"/>
      <c r="F301" s="46"/>
      <c r="G301" s="46"/>
      <c r="H301" s="46"/>
      <c r="I301" s="46"/>
      <c r="J301" s="47" t="s">
        <v>14</v>
      </c>
      <c r="K301" s="46"/>
      <c r="L301" s="46"/>
      <c r="M301" s="46"/>
      <c r="N301" s="46"/>
      <c r="O301" s="46"/>
      <c r="P301" s="73" t="s">
        <v>989</v>
      </c>
      <c r="Q301" s="39" t="s">
        <v>859</v>
      </c>
      <c r="R301" s="40"/>
      <c r="S301" s="48" t="s">
        <v>338</v>
      </c>
      <c r="T301" s="75"/>
      <c r="U301" s="73" t="s">
        <v>4144</v>
      </c>
      <c r="V301" s="73" t="s">
        <v>2729</v>
      </c>
      <c r="W301" s="62" t="s">
        <v>1131</v>
      </c>
      <c r="X301" s="62" t="s">
        <v>4145</v>
      </c>
      <c r="Y301" s="64"/>
      <c r="Z301" s="65">
        <v>1731.0</v>
      </c>
      <c r="AA301" s="66">
        <v>39084.0</v>
      </c>
      <c r="AB301" s="187">
        <v>175.0</v>
      </c>
      <c r="AC301" s="187">
        <v>155.0</v>
      </c>
      <c r="AD301" s="187">
        <v>85.0</v>
      </c>
      <c r="AE301" s="70" t="s">
        <v>3773</v>
      </c>
      <c r="AF301" s="14"/>
      <c r="AG301" s="28"/>
      <c r="AH301" s="28"/>
      <c r="AI301" s="28"/>
      <c r="AJ301" s="28"/>
      <c r="AK301" s="28"/>
      <c r="AL301" s="28"/>
      <c r="AM301" s="28"/>
      <c r="AN301" s="28"/>
      <c r="AO301" s="28"/>
    </row>
    <row r="302" ht="15.0" customHeight="1">
      <c r="A302" s="39" t="s">
        <v>1131</v>
      </c>
      <c r="B302" s="39" t="s">
        <v>782</v>
      </c>
      <c r="C302" s="39" t="s">
        <v>142</v>
      </c>
      <c r="D302" s="40"/>
      <c r="E302" s="41"/>
      <c r="F302" s="46"/>
      <c r="G302" s="46"/>
      <c r="H302" s="46"/>
      <c r="I302" s="46"/>
      <c r="J302" s="47" t="s">
        <v>14</v>
      </c>
      <c r="K302" s="46"/>
      <c r="L302" s="46"/>
      <c r="M302" s="46"/>
      <c r="N302" s="46"/>
      <c r="O302" s="46"/>
      <c r="P302" s="39" t="s">
        <v>335</v>
      </c>
      <c r="Q302" s="39" t="s">
        <v>901</v>
      </c>
      <c r="R302" s="82"/>
      <c r="S302" s="48" t="s">
        <v>338</v>
      </c>
      <c r="T302" s="55" t="str">
        <f>HYPERLINK("mailto:email.1.address@nowhere.com#","email.1.address@nowhere.com")</f>
        <v>email.1.address@nowhere.com</v>
      </c>
      <c r="U302" s="73" t="s">
        <v>5336</v>
      </c>
      <c r="V302" s="73" t="s">
        <v>1140</v>
      </c>
      <c r="W302" s="62" t="s">
        <v>1131</v>
      </c>
      <c r="X302" s="62" t="s">
        <v>1141</v>
      </c>
      <c r="Y302" s="64"/>
      <c r="Z302" s="65">
        <v>1722.0</v>
      </c>
      <c r="AA302" s="66">
        <v>40724.0</v>
      </c>
      <c r="AB302" s="187">
        <v>145.0</v>
      </c>
      <c r="AC302" s="187">
        <v>135.0</v>
      </c>
      <c r="AD302" s="69">
        <v>75.0</v>
      </c>
      <c r="AE302" s="70" t="s">
        <v>3680</v>
      </c>
      <c r="AF302" s="14"/>
      <c r="AG302" s="28"/>
      <c r="AH302" s="28"/>
      <c r="AI302" s="28"/>
      <c r="AJ302" s="28"/>
      <c r="AK302" s="28"/>
      <c r="AL302" s="28"/>
      <c r="AM302" s="28"/>
      <c r="AN302" s="28"/>
      <c r="AO302" s="28"/>
    </row>
    <row r="303" ht="15.0" customHeight="1">
      <c r="A303" s="73" t="s">
        <v>1131</v>
      </c>
      <c r="B303" s="73" t="s">
        <v>81</v>
      </c>
      <c r="C303" s="39" t="s">
        <v>142</v>
      </c>
      <c r="D303" s="39" t="s">
        <v>7</v>
      </c>
      <c r="E303" s="75"/>
      <c r="F303" s="75"/>
      <c r="G303" s="75"/>
      <c r="H303" s="75"/>
      <c r="I303" s="75"/>
      <c r="J303" s="75"/>
      <c r="K303" s="75"/>
      <c r="L303" s="75"/>
      <c r="M303" s="75"/>
      <c r="N303" s="75"/>
      <c r="O303" s="75"/>
      <c r="P303" s="39" t="s">
        <v>786</v>
      </c>
      <c r="Q303" s="39" t="s">
        <v>921</v>
      </c>
      <c r="R303" s="82"/>
      <c r="S303" s="48" t="s">
        <v>338</v>
      </c>
      <c r="T303" s="55" t="str">
        <f>HYPERLINK("mailto:email.2.address@nowhere.com#","email.2.address@nowhere.com")</f>
        <v>email.2.address@nowhere.com</v>
      </c>
      <c r="U303" s="73" t="s">
        <v>5349</v>
      </c>
      <c r="V303" s="73" t="s">
        <v>1140</v>
      </c>
      <c r="W303" s="62" t="s">
        <v>1131</v>
      </c>
      <c r="X303" s="62" t="s">
        <v>1141</v>
      </c>
      <c r="Y303" s="64"/>
      <c r="Z303" s="65">
        <v>1672.0</v>
      </c>
      <c r="AA303" s="66"/>
      <c r="AB303" s="90">
        <v>175.0</v>
      </c>
      <c r="AC303" s="90"/>
      <c r="AD303" s="90">
        <v>85.0</v>
      </c>
      <c r="AE303" s="88"/>
      <c r="AF303" s="14"/>
      <c r="AG303" s="28"/>
      <c r="AH303" s="28"/>
      <c r="AI303" s="28"/>
      <c r="AJ303" s="28"/>
      <c r="AK303" s="28"/>
      <c r="AL303" s="28"/>
      <c r="AM303" s="28"/>
      <c r="AN303" s="28"/>
      <c r="AO303" s="28"/>
    </row>
    <row r="304" ht="15.0" customHeight="1">
      <c r="A304" s="73" t="s">
        <v>1131</v>
      </c>
      <c r="B304" s="73" t="s">
        <v>81</v>
      </c>
      <c r="C304" s="39" t="s">
        <v>142</v>
      </c>
      <c r="D304" s="39" t="s">
        <v>7</v>
      </c>
      <c r="E304" s="75"/>
      <c r="F304" s="75"/>
      <c r="G304" s="75"/>
      <c r="H304" s="75"/>
      <c r="I304" s="75"/>
      <c r="J304" s="75"/>
      <c r="K304" s="75"/>
      <c r="L304" s="75"/>
      <c r="M304" s="75"/>
      <c r="N304" s="75"/>
      <c r="O304" s="75"/>
      <c r="P304" s="39" t="s">
        <v>857</v>
      </c>
      <c r="Q304" s="39" t="s">
        <v>990</v>
      </c>
      <c r="R304" s="82"/>
      <c r="S304" s="48" t="s">
        <v>338</v>
      </c>
      <c r="T304" s="75"/>
      <c r="U304" s="73" t="s">
        <v>5369</v>
      </c>
      <c r="V304" s="73" t="s">
        <v>1140</v>
      </c>
      <c r="W304" s="62" t="s">
        <v>1131</v>
      </c>
      <c r="X304" s="62" t="s">
        <v>5370</v>
      </c>
      <c r="Y304" s="64"/>
      <c r="Z304" s="65"/>
      <c r="AA304" s="66"/>
      <c r="AB304" s="90">
        <v>175.0</v>
      </c>
      <c r="AC304" s="90"/>
      <c r="AD304" s="90"/>
      <c r="AE304" s="88"/>
      <c r="AF304" s="14"/>
      <c r="AG304" s="28"/>
      <c r="AH304" s="28"/>
      <c r="AI304" s="28"/>
      <c r="AJ304" s="28"/>
      <c r="AK304" s="28"/>
      <c r="AL304" s="28"/>
      <c r="AM304" s="28"/>
      <c r="AN304" s="28"/>
      <c r="AO304" s="28"/>
    </row>
    <row r="305" ht="15.0" customHeight="1">
      <c r="A305" s="73" t="s">
        <v>1131</v>
      </c>
      <c r="B305" s="73" t="s">
        <v>81</v>
      </c>
      <c r="C305" s="39" t="s">
        <v>142</v>
      </c>
      <c r="D305" s="39" t="s">
        <v>7</v>
      </c>
      <c r="E305" s="75"/>
      <c r="F305" s="75"/>
      <c r="G305" s="75"/>
      <c r="H305" s="75"/>
      <c r="I305" s="75"/>
      <c r="J305" s="75"/>
      <c r="K305" s="75"/>
      <c r="L305" s="75"/>
      <c r="M305" s="75"/>
      <c r="N305" s="75"/>
      <c r="O305" s="75"/>
      <c r="P305" s="39" t="s">
        <v>900</v>
      </c>
      <c r="Q305" s="39" t="s">
        <v>1017</v>
      </c>
      <c r="R305" s="82"/>
      <c r="S305" s="48" t="s">
        <v>338</v>
      </c>
      <c r="T305" s="55" t="str">
        <f>HYPERLINK("mailto:email.1.address@nowhere.com#","email.1.address@nowhere.com")</f>
        <v>email.1.address@nowhere.com</v>
      </c>
      <c r="U305" s="73" t="s">
        <v>5383</v>
      </c>
      <c r="V305" s="73" t="s">
        <v>242</v>
      </c>
      <c r="W305" s="62" t="s">
        <v>1131</v>
      </c>
      <c r="X305" s="62" t="s">
        <v>5385</v>
      </c>
      <c r="Y305" s="64"/>
      <c r="Z305" s="65"/>
      <c r="AA305" s="66"/>
      <c r="AB305" s="90">
        <v>125.0</v>
      </c>
      <c r="AC305" s="90"/>
      <c r="AD305" s="90"/>
      <c r="AE305" s="88"/>
      <c r="AF305" s="14"/>
      <c r="AG305" s="28"/>
      <c r="AH305" s="28"/>
      <c r="AI305" s="28"/>
      <c r="AJ305" s="28"/>
      <c r="AK305" s="28"/>
      <c r="AL305" s="28"/>
      <c r="AM305" s="28"/>
      <c r="AN305" s="28"/>
      <c r="AO305" s="28"/>
    </row>
    <row r="306" ht="15.0" customHeight="1">
      <c r="A306" s="73" t="s">
        <v>1131</v>
      </c>
      <c r="B306" s="73" t="s">
        <v>81</v>
      </c>
      <c r="C306" s="39" t="s">
        <v>142</v>
      </c>
      <c r="D306" s="39" t="s">
        <v>7</v>
      </c>
      <c r="E306" s="75"/>
      <c r="F306" s="75"/>
      <c r="G306" s="75"/>
      <c r="H306" s="75"/>
      <c r="I306" s="75"/>
      <c r="J306" s="75"/>
      <c r="K306" s="75"/>
      <c r="L306" s="75"/>
      <c r="M306" s="75"/>
      <c r="N306" s="75"/>
      <c r="O306" s="75"/>
      <c r="P306" s="73" t="s">
        <v>920</v>
      </c>
      <c r="Q306" s="39" t="s">
        <v>1040</v>
      </c>
      <c r="R306" s="82"/>
      <c r="S306" s="48" t="s">
        <v>338</v>
      </c>
      <c r="T306" s="55" t="str">
        <f>HYPERLINK("mailto:email.2.address@nowhere.com#","email.2.address@nowhere.com")</f>
        <v>email.2.address@nowhere.com</v>
      </c>
      <c r="U306" s="73" t="s">
        <v>5388</v>
      </c>
      <c r="V306" s="73" t="s">
        <v>5389</v>
      </c>
      <c r="W306" s="62" t="s">
        <v>1131</v>
      </c>
      <c r="X306" s="62" t="s">
        <v>2730</v>
      </c>
      <c r="Y306" s="64"/>
      <c r="Z306" s="65"/>
      <c r="AA306" s="66"/>
      <c r="AB306" s="90"/>
      <c r="AC306" s="90"/>
      <c r="AD306" s="90"/>
      <c r="AE306" s="88"/>
      <c r="AF306" s="14"/>
      <c r="AG306" s="28"/>
      <c r="AH306" s="28"/>
      <c r="AI306" s="28"/>
      <c r="AJ306" s="28"/>
      <c r="AK306" s="28"/>
      <c r="AL306" s="28"/>
      <c r="AM306" s="28"/>
      <c r="AN306" s="28"/>
      <c r="AO306" s="28"/>
    </row>
    <row r="307" ht="15.0" customHeight="1">
      <c r="A307" s="73" t="s">
        <v>1131</v>
      </c>
      <c r="B307" s="73" t="s">
        <v>81</v>
      </c>
      <c r="C307" s="39" t="s">
        <v>142</v>
      </c>
      <c r="D307" s="39" t="s">
        <v>7</v>
      </c>
      <c r="E307" s="75"/>
      <c r="F307" s="75"/>
      <c r="G307" s="75"/>
      <c r="H307" s="75"/>
      <c r="I307" s="75"/>
      <c r="J307" s="75"/>
      <c r="K307" s="75"/>
      <c r="L307" s="75"/>
      <c r="M307" s="75"/>
      <c r="N307" s="75"/>
      <c r="O307" s="75"/>
      <c r="P307" s="73" t="s">
        <v>989</v>
      </c>
      <c r="Q307" s="39" t="s">
        <v>1060</v>
      </c>
      <c r="R307" s="82"/>
      <c r="S307" s="48" t="s">
        <v>338</v>
      </c>
      <c r="T307" s="75"/>
      <c r="U307" s="73" t="s">
        <v>5391</v>
      </c>
      <c r="V307" s="73" t="s">
        <v>2729</v>
      </c>
      <c r="W307" s="62" t="s">
        <v>1131</v>
      </c>
      <c r="X307" s="62" t="s">
        <v>2730</v>
      </c>
      <c r="Y307" s="64"/>
      <c r="Z307" s="65"/>
      <c r="AA307" s="66"/>
      <c r="AB307" s="90"/>
      <c r="AC307" s="90"/>
      <c r="AD307" s="90"/>
      <c r="AE307" s="88"/>
      <c r="AF307" s="14"/>
      <c r="AG307" s="28"/>
      <c r="AH307" s="28"/>
      <c r="AI307" s="28"/>
      <c r="AJ307" s="28"/>
      <c r="AK307" s="28"/>
      <c r="AL307" s="28"/>
      <c r="AM307" s="28"/>
      <c r="AN307" s="28"/>
      <c r="AO307" s="28"/>
    </row>
    <row r="308" ht="15.0" customHeight="1">
      <c r="A308" s="73" t="s">
        <v>1131</v>
      </c>
      <c r="B308" s="73" t="s">
        <v>81</v>
      </c>
      <c r="C308" s="39" t="s">
        <v>142</v>
      </c>
      <c r="D308" s="39" t="s">
        <v>7</v>
      </c>
      <c r="E308" s="75"/>
      <c r="F308" s="75"/>
      <c r="G308" s="75"/>
      <c r="H308" s="75"/>
      <c r="I308" s="75"/>
      <c r="J308" s="75"/>
      <c r="K308" s="75"/>
      <c r="L308" s="75"/>
      <c r="M308" s="75"/>
      <c r="N308" s="75"/>
      <c r="O308" s="75"/>
      <c r="P308" s="39" t="s">
        <v>335</v>
      </c>
      <c r="Q308" s="39" t="s">
        <v>1071</v>
      </c>
      <c r="R308" s="82"/>
      <c r="S308" s="48" t="s">
        <v>338</v>
      </c>
      <c r="T308" s="55" t="str">
        <f>HYPERLINK("mailto:email.1.address@nowhere.com#","email.1.address@nowhere.com")</f>
        <v>email.1.address@nowhere.com</v>
      </c>
      <c r="U308" s="73" t="s">
        <v>5421</v>
      </c>
      <c r="V308" s="73" t="s">
        <v>1140</v>
      </c>
      <c r="W308" s="62" t="s">
        <v>1131</v>
      </c>
      <c r="X308" s="62" t="s">
        <v>1141</v>
      </c>
      <c r="Y308" s="64"/>
      <c r="Z308" s="65"/>
      <c r="AA308" s="66"/>
      <c r="AB308" s="90">
        <v>150.0</v>
      </c>
      <c r="AC308" s="90">
        <v>125.0</v>
      </c>
      <c r="AD308" s="90">
        <v>70.0</v>
      </c>
      <c r="AE308" s="88"/>
      <c r="AF308" s="14"/>
      <c r="AG308" s="28"/>
      <c r="AH308" s="28"/>
      <c r="AI308" s="28"/>
      <c r="AJ308" s="28"/>
      <c r="AK308" s="28"/>
      <c r="AL308" s="28"/>
      <c r="AM308" s="28"/>
      <c r="AN308" s="28"/>
      <c r="AO308" s="28"/>
    </row>
    <row r="309" ht="15.0" customHeight="1">
      <c r="A309" s="73" t="s">
        <v>1131</v>
      </c>
      <c r="B309" s="73" t="s">
        <v>81</v>
      </c>
      <c r="C309" s="39" t="s">
        <v>142</v>
      </c>
      <c r="D309" s="39" t="s">
        <v>7</v>
      </c>
      <c r="E309" s="75"/>
      <c r="F309" s="75"/>
      <c r="G309" s="75"/>
      <c r="H309" s="75"/>
      <c r="I309" s="75"/>
      <c r="J309" s="75"/>
      <c r="K309" s="75"/>
      <c r="L309" s="75"/>
      <c r="M309" s="75"/>
      <c r="N309" s="75"/>
      <c r="O309" s="75"/>
      <c r="P309" s="39" t="s">
        <v>786</v>
      </c>
      <c r="Q309" s="39" t="s">
        <v>1087</v>
      </c>
      <c r="R309" s="82"/>
      <c r="S309" s="48" t="s">
        <v>338</v>
      </c>
      <c r="T309" s="55" t="str">
        <f>HYPERLINK("mailto:email.2.address@nowhere.com#","email.2.address@nowhere.com")</f>
        <v>email.2.address@nowhere.com</v>
      </c>
      <c r="U309" s="73" t="s">
        <v>5421</v>
      </c>
      <c r="V309" s="73" t="s">
        <v>1140</v>
      </c>
      <c r="W309" s="62" t="s">
        <v>1131</v>
      </c>
      <c r="X309" s="62" t="s">
        <v>1141</v>
      </c>
      <c r="Y309" s="64"/>
      <c r="Z309" s="65"/>
      <c r="AA309" s="66"/>
      <c r="AB309" s="90">
        <v>150.0</v>
      </c>
      <c r="AC309" s="90">
        <v>125.0</v>
      </c>
      <c r="AD309" s="90">
        <v>70.0</v>
      </c>
      <c r="AE309" s="88"/>
      <c r="AF309" s="14"/>
      <c r="AG309" s="28"/>
      <c r="AH309" s="28"/>
      <c r="AI309" s="28"/>
      <c r="AJ309" s="28"/>
      <c r="AK309" s="28"/>
      <c r="AL309" s="28"/>
      <c r="AM309" s="28"/>
      <c r="AN309" s="28"/>
      <c r="AO309" s="28"/>
    </row>
    <row r="310" ht="15.0" customHeight="1">
      <c r="A310" s="73" t="s">
        <v>1131</v>
      </c>
      <c r="B310" s="73" t="s">
        <v>81</v>
      </c>
      <c r="C310" s="39" t="s">
        <v>142</v>
      </c>
      <c r="D310" s="39" t="s">
        <v>7</v>
      </c>
      <c r="E310" s="75"/>
      <c r="F310" s="75"/>
      <c r="G310" s="75"/>
      <c r="H310" s="75"/>
      <c r="I310" s="75"/>
      <c r="J310" s="75"/>
      <c r="K310" s="75"/>
      <c r="L310" s="75"/>
      <c r="M310" s="75"/>
      <c r="N310" s="75"/>
      <c r="O310" s="75"/>
      <c r="P310" s="39" t="s">
        <v>857</v>
      </c>
      <c r="Q310" s="39" t="s">
        <v>336</v>
      </c>
      <c r="R310" s="82"/>
      <c r="S310" s="48" t="s">
        <v>338</v>
      </c>
      <c r="T310" s="75"/>
      <c r="U310" s="73" t="s">
        <v>5431</v>
      </c>
      <c r="V310" s="73" t="s">
        <v>1140</v>
      </c>
      <c r="W310" s="62" t="s">
        <v>1131</v>
      </c>
      <c r="X310" s="62" t="s">
        <v>1141</v>
      </c>
      <c r="Y310" s="64"/>
      <c r="Z310" s="65"/>
      <c r="AA310" s="66"/>
      <c r="AB310" s="90">
        <v>150.0</v>
      </c>
      <c r="AC310" s="90">
        <v>125.0</v>
      </c>
      <c r="AD310" s="90">
        <v>70.0</v>
      </c>
      <c r="AE310" s="88"/>
      <c r="AF310" s="14"/>
      <c r="AG310" s="28"/>
      <c r="AH310" s="28"/>
      <c r="AI310" s="28"/>
      <c r="AJ310" s="28"/>
      <c r="AK310" s="28"/>
      <c r="AL310" s="28"/>
      <c r="AM310" s="28"/>
      <c r="AN310" s="28"/>
      <c r="AO310" s="28"/>
    </row>
    <row r="311" ht="15.0" customHeight="1">
      <c r="A311" s="73" t="s">
        <v>1131</v>
      </c>
      <c r="B311" s="73" t="s">
        <v>81</v>
      </c>
      <c r="C311" s="39" t="s">
        <v>142</v>
      </c>
      <c r="D311" s="39" t="s">
        <v>7</v>
      </c>
      <c r="E311" s="75"/>
      <c r="F311" s="75"/>
      <c r="G311" s="75"/>
      <c r="H311" s="75"/>
      <c r="I311" s="75"/>
      <c r="J311" s="75"/>
      <c r="K311" s="75"/>
      <c r="L311" s="75"/>
      <c r="M311" s="75"/>
      <c r="N311" s="75"/>
      <c r="O311" s="75"/>
      <c r="P311" s="39" t="s">
        <v>900</v>
      </c>
      <c r="Q311" s="39" t="s">
        <v>788</v>
      </c>
      <c r="R311" s="40"/>
      <c r="S311" s="48" t="s">
        <v>338</v>
      </c>
      <c r="T311" s="55" t="str">
        <f>HYPERLINK("mailto:email.1.address@nowhere.com#","email.1.address@nowhere.com")</f>
        <v>email.1.address@nowhere.com</v>
      </c>
      <c r="U311" s="73" t="s">
        <v>5421</v>
      </c>
      <c r="V311" s="73" t="s">
        <v>1140</v>
      </c>
      <c r="W311" s="62" t="s">
        <v>1131</v>
      </c>
      <c r="X311" s="62" t="s">
        <v>1141</v>
      </c>
      <c r="Y311" s="64"/>
      <c r="Z311" s="65"/>
      <c r="AA311" s="66"/>
      <c r="AB311" s="90">
        <v>150.0</v>
      </c>
      <c r="AC311" s="90"/>
      <c r="AD311" s="90">
        <v>70.0</v>
      </c>
      <c r="AE311" s="88"/>
      <c r="AF311" s="14"/>
      <c r="AG311" s="28"/>
      <c r="AH311" s="28"/>
      <c r="AI311" s="28"/>
      <c r="AJ311" s="28"/>
      <c r="AK311" s="28"/>
      <c r="AL311" s="28"/>
      <c r="AM311" s="28"/>
      <c r="AN311" s="28"/>
      <c r="AO311" s="28"/>
    </row>
    <row r="312" ht="15.0" customHeight="1">
      <c r="A312" s="39" t="s">
        <v>694</v>
      </c>
      <c r="B312" s="39" t="s">
        <v>140</v>
      </c>
      <c r="C312" s="39" t="s">
        <v>142</v>
      </c>
      <c r="D312" s="40"/>
      <c r="E312" s="41"/>
      <c r="F312" s="46"/>
      <c r="G312" s="46"/>
      <c r="H312" s="46"/>
      <c r="I312" s="46"/>
      <c r="J312" s="46"/>
      <c r="K312" s="47" t="s">
        <v>15</v>
      </c>
      <c r="L312" s="46"/>
      <c r="M312" s="46"/>
      <c r="N312" s="46"/>
      <c r="O312" s="46"/>
      <c r="P312" s="73" t="s">
        <v>920</v>
      </c>
      <c r="Q312" s="39" t="s">
        <v>859</v>
      </c>
      <c r="R312" s="40"/>
      <c r="S312" s="48" t="s">
        <v>338</v>
      </c>
      <c r="T312" s="55" t="str">
        <f>HYPERLINK("mailto:email.2.address@nowhere.com#","email.2.address@nowhere.com")</f>
        <v>email.2.address@nowhere.com</v>
      </c>
      <c r="U312" s="73" t="s">
        <v>4385</v>
      </c>
      <c r="V312" s="73" t="s">
        <v>1695</v>
      </c>
      <c r="W312" s="62" t="s">
        <v>521</v>
      </c>
      <c r="X312" s="62" t="s">
        <v>1697</v>
      </c>
      <c r="Y312" s="64"/>
      <c r="Z312" s="65"/>
      <c r="AA312" s="66"/>
      <c r="AB312" s="69">
        <v>230.0</v>
      </c>
      <c r="AC312" s="69">
        <v>190.0</v>
      </c>
      <c r="AD312" s="69">
        <v>100.0</v>
      </c>
      <c r="AE312" s="70" t="s">
        <v>773</v>
      </c>
      <c r="AF312" s="14"/>
      <c r="AG312" s="28"/>
      <c r="AH312" s="28"/>
      <c r="AI312" s="28"/>
      <c r="AJ312" s="28"/>
      <c r="AK312" s="28"/>
      <c r="AL312" s="28"/>
      <c r="AM312" s="28"/>
      <c r="AN312" s="28"/>
      <c r="AO312" s="28"/>
    </row>
    <row r="313" ht="15.0" customHeight="1">
      <c r="A313" s="39" t="s">
        <v>694</v>
      </c>
      <c r="B313" s="39" t="s">
        <v>782</v>
      </c>
      <c r="C313" s="39" t="s">
        <v>142</v>
      </c>
      <c r="D313" s="40"/>
      <c r="E313" s="41"/>
      <c r="F313" s="46"/>
      <c r="G313" s="46"/>
      <c r="H313" s="46"/>
      <c r="I313" s="47" t="s">
        <v>13</v>
      </c>
      <c r="J313" s="46"/>
      <c r="K313" s="46"/>
      <c r="L313" s="46"/>
      <c r="M313" s="46"/>
      <c r="N313" s="46"/>
      <c r="O313" s="46"/>
      <c r="P313" s="73" t="s">
        <v>989</v>
      </c>
      <c r="Q313" s="39" t="s">
        <v>901</v>
      </c>
      <c r="R313" s="40"/>
      <c r="S313" s="48" t="s">
        <v>338</v>
      </c>
      <c r="T313" s="75"/>
      <c r="U313" s="73" t="s">
        <v>5475</v>
      </c>
      <c r="V313" s="73" t="s">
        <v>1121</v>
      </c>
      <c r="W313" s="62" t="s">
        <v>694</v>
      </c>
      <c r="X313" s="62" t="s">
        <v>5476</v>
      </c>
      <c r="Y313" s="64"/>
      <c r="Z313" s="65">
        <v>17645.0</v>
      </c>
      <c r="AA313" s="66">
        <v>40981.0</v>
      </c>
      <c r="AB313" s="69">
        <v>190.0</v>
      </c>
      <c r="AC313" s="69">
        <v>145.0</v>
      </c>
      <c r="AD313" s="69">
        <v>85.0</v>
      </c>
      <c r="AE313" s="70" t="s">
        <v>2674</v>
      </c>
      <c r="AF313" s="14"/>
      <c r="AG313" s="28"/>
      <c r="AH313" s="28"/>
      <c r="AI313" s="28"/>
      <c r="AJ313" s="28"/>
      <c r="AK313" s="28"/>
      <c r="AL313" s="28"/>
      <c r="AM313" s="28"/>
      <c r="AN313" s="28"/>
      <c r="AO313" s="28"/>
    </row>
    <row r="314" ht="15.0" customHeight="1">
      <c r="A314" s="39" t="s">
        <v>694</v>
      </c>
      <c r="B314" s="39" t="s">
        <v>782</v>
      </c>
      <c r="C314" s="39" t="s">
        <v>142</v>
      </c>
      <c r="D314" s="40"/>
      <c r="E314" s="41"/>
      <c r="F314" s="46"/>
      <c r="G314" s="46"/>
      <c r="H314" s="46"/>
      <c r="I314" s="46"/>
      <c r="J314" s="47" t="s">
        <v>14</v>
      </c>
      <c r="K314" s="46"/>
      <c r="L314" s="46"/>
      <c r="M314" s="46"/>
      <c r="N314" s="46"/>
      <c r="O314" s="46"/>
      <c r="P314" s="39" t="s">
        <v>335</v>
      </c>
      <c r="Q314" s="39" t="s">
        <v>921</v>
      </c>
      <c r="R314" s="82"/>
      <c r="S314" s="48" t="s">
        <v>338</v>
      </c>
      <c r="T314" s="55" t="str">
        <f>HYPERLINK("mailto:email.1.address@nowhere.com#","email.1.address@nowhere.com")</f>
        <v>email.1.address@nowhere.com</v>
      </c>
      <c r="U314" s="73" t="s">
        <v>5487</v>
      </c>
      <c r="V314" s="73" t="s">
        <v>761</v>
      </c>
      <c r="W314" s="62" t="s">
        <v>694</v>
      </c>
      <c r="X314" s="62" t="s">
        <v>5489</v>
      </c>
      <c r="Y314" s="64"/>
      <c r="Z314" s="65">
        <v>6561.0</v>
      </c>
      <c r="AA314" s="66">
        <v>40107.0</v>
      </c>
      <c r="AB314" s="69">
        <v>175.0</v>
      </c>
      <c r="AC314" s="69">
        <v>150.0</v>
      </c>
      <c r="AD314" s="69">
        <v>50.0</v>
      </c>
      <c r="AE314" s="70" t="s">
        <v>3803</v>
      </c>
      <c r="AF314" s="14"/>
      <c r="AG314" s="28"/>
      <c r="AH314" s="28"/>
      <c r="AI314" s="28"/>
      <c r="AJ314" s="28"/>
      <c r="AK314" s="28"/>
      <c r="AL314" s="28"/>
      <c r="AM314" s="28"/>
      <c r="AN314" s="28"/>
      <c r="AO314" s="28"/>
    </row>
    <row r="315" ht="15.0" customHeight="1">
      <c r="A315" s="73" t="s">
        <v>694</v>
      </c>
      <c r="B315" s="73" t="s">
        <v>81</v>
      </c>
      <c r="C315" s="39" t="s">
        <v>142</v>
      </c>
      <c r="D315" s="39" t="s">
        <v>7</v>
      </c>
      <c r="E315" s="75"/>
      <c r="F315" s="75"/>
      <c r="G315" s="75"/>
      <c r="H315" s="75"/>
      <c r="I315" s="75"/>
      <c r="J315" s="75"/>
      <c r="K315" s="75"/>
      <c r="L315" s="75"/>
      <c r="M315" s="75"/>
      <c r="N315" s="75"/>
      <c r="O315" s="75"/>
      <c r="P315" s="39" t="s">
        <v>786</v>
      </c>
      <c r="Q315" s="39" t="s">
        <v>990</v>
      </c>
      <c r="R315" s="82"/>
      <c r="S315" s="48" t="s">
        <v>338</v>
      </c>
      <c r="T315" s="55" t="str">
        <f>HYPERLINK("mailto:email.2.address@nowhere.com#","email.2.address@nowhere.com")</f>
        <v>email.2.address@nowhere.com</v>
      </c>
      <c r="U315" s="73" t="s">
        <v>5497</v>
      </c>
      <c r="V315" s="73" t="s">
        <v>1307</v>
      </c>
      <c r="W315" s="62" t="s">
        <v>694</v>
      </c>
      <c r="X315" s="62" t="s">
        <v>1308</v>
      </c>
      <c r="Y315" s="64"/>
      <c r="Z315" s="65"/>
      <c r="AA315" s="66"/>
      <c r="AB315" s="90"/>
      <c r="AC315" s="90"/>
      <c r="AD315" s="90"/>
      <c r="AE315" s="88"/>
      <c r="AF315" s="14"/>
      <c r="AG315" s="28"/>
      <c r="AH315" s="28"/>
      <c r="AI315" s="28"/>
      <c r="AJ315" s="28"/>
      <c r="AK315" s="28"/>
      <c r="AL315" s="28"/>
      <c r="AM315" s="28"/>
      <c r="AN315" s="28"/>
      <c r="AO315" s="28"/>
    </row>
    <row r="316" ht="15.0" customHeight="1">
      <c r="A316" s="73" t="s">
        <v>694</v>
      </c>
      <c r="B316" s="73" t="s">
        <v>81</v>
      </c>
      <c r="C316" s="39" t="s">
        <v>142</v>
      </c>
      <c r="D316" s="39" t="s">
        <v>7</v>
      </c>
      <c r="E316" s="75"/>
      <c r="F316" s="75"/>
      <c r="G316" s="75"/>
      <c r="H316" s="75"/>
      <c r="I316" s="75"/>
      <c r="J316" s="75"/>
      <c r="K316" s="75"/>
      <c r="L316" s="75"/>
      <c r="M316" s="75"/>
      <c r="N316" s="75"/>
      <c r="O316" s="75"/>
      <c r="P316" s="39" t="s">
        <v>857</v>
      </c>
      <c r="Q316" s="39" t="s">
        <v>1017</v>
      </c>
      <c r="R316" s="82"/>
      <c r="S316" s="48" t="s">
        <v>338</v>
      </c>
      <c r="T316" s="75"/>
      <c r="U316" s="73" t="s">
        <v>5514</v>
      </c>
      <c r="V316" s="73" t="s">
        <v>3788</v>
      </c>
      <c r="W316" s="62" t="s">
        <v>694</v>
      </c>
      <c r="X316" s="62" t="s">
        <v>5515</v>
      </c>
      <c r="Y316" s="64"/>
      <c r="Z316" s="65"/>
      <c r="AA316" s="66">
        <v>42095.0</v>
      </c>
      <c r="AB316" s="90">
        <v>235.0</v>
      </c>
      <c r="AC316" s="90">
        <v>160.0</v>
      </c>
      <c r="AD316" s="90">
        <v>90.0</v>
      </c>
      <c r="AE316" s="48" t="s">
        <v>1211</v>
      </c>
      <c r="AF316" s="14"/>
      <c r="AG316" s="28"/>
      <c r="AH316" s="28"/>
      <c r="AI316" s="28"/>
      <c r="AJ316" s="28"/>
      <c r="AK316" s="28"/>
      <c r="AL316" s="28"/>
      <c r="AM316" s="28"/>
      <c r="AN316" s="28"/>
      <c r="AO316" s="28"/>
    </row>
    <row r="317" ht="15.0" customHeight="1">
      <c r="A317" s="73" t="s">
        <v>694</v>
      </c>
      <c r="B317" s="73" t="s">
        <v>81</v>
      </c>
      <c r="C317" s="39" t="s">
        <v>142</v>
      </c>
      <c r="D317" s="39" t="s">
        <v>7</v>
      </c>
      <c r="E317" s="75"/>
      <c r="F317" s="75"/>
      <c r="G317" s="75"/>
      <c r="H317" s="75"/>
      <c r="I317" s="75"/>
      <c r="J317" s="75"/>
      <c r="K317" s="75"/>
      <c r="L317" s="75"/>
      <c r="M317" s="75"/>
      <c r="N317" s="75"/>
      <c r="O317" s="75"/>
      <c r="P317" s="39" t="s">
        <v>900</v>
      </c>
      <c r="Q317" s="39" t="s">
        <v>1040</v>
      </c>
      <c r="R317" s="82"/>
      <c r="S317" s="48" t="s">
        <v>338</v>
      </c>
      <c r="T317" s="55" t="str">
        <f>HYPERLINK("mailto:email.1.address@nowhere.com#","email.1.address@nowhere.com")</f>
        <v>email.1.address@nowhere.com</v>
      </c>
      <c r="U317" s="73" t="s">
        <v>5527</v>
      </c>
      <c r="V317" s="73" t="s">
        <v>1121</v>
      </c>
      <c r="W317" s="62" t="s">
        <v>694</v>
      </c>
      <c r="X317" s="62" t="s">
        <v>1122</v>
      </c>
      <c r="Y317" s="64"/>
      <c r="Z317" s="65"/>
      <c r="AA317" s="66"/>
      <c r="AB317" s="90"/>
      <c r="AC317" s="90"/>
      <c r="AD317" s="90"/>
      <c r="AE317" s="88"/>
      <c r="AF317" s="14"/>
      <c r="AG317" s="28"/>
      <c r="AH317" s="28"/>
      <c r="AI317" s="28"/>
      <c r="AJ317" s="28"/>
      <c r="AK317" s="28"/>
      <c r="AL317" s="28"/>
      <c r="AM317" s="28"/>
      <c r="AN317" s="28"/>
      <c r="AO317" s="28"/>
    </row>
    <row r="318" ht="15.0" customHeight="1">
      <c r="A318" s="73" t="s">
        <v>694</v>
      </c>
      <c r="B318" s="73" t="s">
        <v>81</v>
      </c>
      <c r="C318" s="39" t="s">
        <v>142</v>
      </c>
      <c r="D318" s="39" t="s">
        <v>7</v>
      </c>
      <c r="E318" s="75"/>
      <c r="F318" s="75"/>
      <c r="G318" s="75"/>
      <c r="H318" s="75"/>
      <c r="I318" s="75"/>
      <c r="J318" s="75"/>
      <c r="K318" s="75"/>
      <c r="L318" s="75"/>
      <c r="M318" s="75"/>
      <c r="N318" s="75"/>
      <c r="O318" s="75"/>
      <c r="P318" s="73" t="s">
        <v>920</v>
      </c>
      <c r="Q318" s="39" t="s">
        <v>1060</v>
      </c>
      <c r="R318" s="82"/>
      <c r="S318" s="48" t="s">
        <v>338</v>
      </c>
      <c r="T318" s="55" t="str">
        <f>HYPERLINK("mailto:email.2.address@nowhere.com#","email.2.address@nowhere.com")</f>
        <v>email.2.address@nowhere.com</v>
      </c>
      <c r="U318" s="73" t="s">
        <v>5540</v>
      </c>
      <c r="V318" s="73" t="s">
        <v>1307</v>
      </c>
      <c r="W318" s="62" t="s">
        <v>694</v>
      </c>
      <c r="X318" s="62" t="s">
        <v>3295</v>
      </c>
      <c r="Y318" s="64"/>
      <c r="Z318" s="65"/>
      <c r="AA318" s="66"/>
      <c r="AB318" s="90">
        <v>175.0</v>
      </c>
      <c r="AC318" s="90"/>
      <c r="AD318" s="90"/>
      <c r="AE318" s="88"/>
      <c r="AF318" s="14"/>
      <c r="AG318" s="28"/>
      <c r="AH318" s="28"/>
      <c r="AI318" s="28"/>
      <c r="AJ318" s="28"/>
      <c r="AK318" s="28"/>
      <c r="AL318" s="28"/>
      <c r="AM318" s="28"/>
      <c r="AN318" s="28"/>
      <c r="AO318" s="28"/>
    </row>
    <row r="319" ht="15.0" customHeight="1">
      <c r="A319" s="73" t="s">
        <v>694</v>
      </c>
      <c r="B319" s="73" t="s">
        <v>81</v>
      </c>
      <c r="C319" s="39" t="s">
        <v>142</v>
      </c>
      <c r="D319" s="39" t="s">
        <v>7</v>
      </c>
      <c r="E319" s="75"/>
      <c r="F319" s="75"/>
      <c r="G319" s="75"/>
      <c r="H319" s="75"/>
      <c r="I319" s="75"/>
      <c r="J319" s="75"/>
      <c r="K319" s="75"/>
      <c r="L319" s="75"/>
      <c r="M319" s="75"/>
      <c r="N319" s="75"/>
      <c r="O319" s="75"/>
      <c r="P319" s="73" t="s">
        <v>989</v>
      </c>
      <c r="Q319" s="39" t="s">
        <v>1071</v>
      </c>
      <c r="R319" s="82"/>
      <c r="S319" s="48" t="s">
        <v>338</v>
      </c>
      <c r="T319" s="75"/>
      <c r="U319" s="73" t="s">
        <v>5542</v>
      </c>
      <c r="V319" s="73" t="s">
        <v>1307</v>
      </c>
      <c r="W319" s="62" t="s">
        <v>694</v>
      </c>
      <c r="X319" s="62" t="s">
        <v>2126</v>
      </c>
      <c r="Y319" s="64"/>
      <c r="Z319" s="65"/>
      <c r="AA319" s="66"/>
      <c r="AB319" s="90">
        <v>190.0</v>
      </c>
      <c r="AC319" s="90">
        <v>175.0</v>
      </c>
      <c r="AD319" s="90">
        <v>90.0</v>
      </c>
      <c r="AE319" s="88"/>
      <c r="AF319" s="14"/>
      <c r="AG319" s="28"/>
      <c r="AH319" s="28"/>
      <c r="AI319" s="28"/>
      <c r="AJ319" s="28"/>
      <c r="AK319" s="28"/>
      <c r="AL319" s="28"/>
      <c r="AM319" s="28"/>
      <c r="AN319" s="28"/>
      <c r="AO319" s="28"/>
    </row>
    <row r="320" ht="15.0" customHeight="1">
      <c r="A320" s="73" t="s">
        <v>694</v>
      </c>
      <c r="B320" s="73" t="s">
        <v>81</v>
      </c>
      <c r="C320" s="39" t="s">
        <v>142</v>
      </c>
      <c r="D320" s="39" t="s">
        <v>7</v>
      </c>
      <c r="E320" s="75"/>
      <c r="F320" s="75"/>
      <c r="G320" s="75"/>
      <c r="H320" s="75"/>
      <c r="I320" s="75"/>
      <c r="J320" s="75"/>
      <c r="K320" s="75"/>
      <c r="L320" s="75"/>
      <c r="M320" s="75"/>
      <c r="N320" s="75"/>
      <c r="O320" s="75"/>
      <c r="P320" s="39" t="s">
        <v>335</v>
      </c>
      <c r="Q320" s="39" t="s">
        <v>1087</v>
      </c>
      <c r="R320" s="82"/>
      <c r="S320" s="48" t="s">
        <v>338</v>
      </c>
      <c r="T320" s="55" t="str">
        <f>HYPERLINK("mailto:email.1.address@nowhere.com#","email.1.address@nowhere.com")</f>
        <v>email.1.address@nowhere.com</v>
      </c>
      <c r="U320" s="73" t="s">
        <v>5542</v>
      </c>
      <c r="V320" s="73" t="s">
        <v>1307</v>
      </c>
      <c r="W320" s="62" t="s">
        <v>694</v>
      </c>
      <c r="X320" s="62" t="s">
        <v>2126</v>
      </c>
      <c r="Y320" s="64"/>
      <c r="Z320" s="65"/>
      <c r="AA320" s="66"/>
      <c r="AB320" s="90">
        <v>190.0</v>
      </c>
      <c r="AC320" s="90">
        <v>175.0</v>
      </c>
      <c r="AD320" s="90">
        <v>90.0</v>
      </c>
      <c r="AE320" s="88"/>
      <c r="AF320" s="14"/>
      <c r="AG320" s="28"/>
      <c r="AH320" s="28"/>
      <c r="AI320" s="28"/>
      <c r="AJ320" s="28"/>
      <c r="AK320" s="28"/>
      <c r="AL320" s="28"/>
      <c r="AM320" s="28"/>
      <c r="AN320" s="28"/>
      <c r="AO320" s="28"/>
    </row>
    <row r="321" ht="15.0" customHeight="1">
      <c r="A321" s="73" t="s">
        <v>694</v>
      </c>
      <c r="B321" s="73" t="s">
        <v>81</v>
      </c>
      <c r="C321" s="39" t="s">
        <v>142</v>
      </c>
      <c r="D321" s="39" t="s">
        <v>7</v>
      </c>
      <c r="E321" s="75"/>
      <c r="F321" s="75"/>
      <c r="G321" s="75"/>
      <c r="H321" s="75"/>
      <c r="I321" s="75"/>
      <c r="J321" s="75"/>
      <c r="K321" s="75"/>
      <c r="L321" s="75"/>
      <c r="M321" s="75"/>
      <c r="N321" s="75"/>
      <c r="O321" s="75"/>
      <c r="P321" s="39" t="s">
        <v>786</v>
      </c>
      <c r="Q321" s="39" t="s">
        <v>336</v>
      </c>
      <c r="R321" s="40"/>
      <c r="S321" s="48" t="s">
        <v>338</v>
      </c>
      <c r="T321" s="55" t="str">
        <f>HYPERLINK("mailto:email.2.address@nowhere.com#","email.2.address@nowhere.com")</f>
        <v>email.2.address@nowhere.com</v>
      </c>
      <c r="U321" s="73" t="s">
        <v>5554</v>
      </c>
      <c r="V321" s="73" t="s">
        <v>702</v>
      </c>
      <c r="W321" s="62" t="s">
        <v>694</v>
      </c>
      <c r="X321" s="62" t="s">
        <v>703</v>
      </c>
      <c r="Y321" s="64"/>
      <c r="Z321" s="65"/>
      <c r="AA321" s="66"/>
      <c r="AB321" s="90">
        <v>190.0</v>
      </c>
      <c r="AC321" s="90">
        <v>150.0</v>
      </c>
      <c r="AD321" s="90">
        <v>90.0</v>
      </c>
      <c r="AE321" s="88"/>
      <c r="AF321" s="14"/>
      <c r="AG321" s="28"/>
      <c r="AH321" s="28"/>
      <c r="AI321" s="28"/>
      <c r="AJ321" s="28"/>
      <c r="AK321" s="28"/>
      <c r="AL321" s="28"/>
      <c r="AM321" s="28"/>
      <c r="AN321" s="28"/>
      <c r="AO321" s="28"/>
    </row>
    <row r="322" ht="15.0" customHeight="1">
      <c r="A322" s="39" t="s">
        <v>3180</v>
      </c>
      <c r="B322" s="39" t="s">
        <v>782</v>
      </c>
      <c r="C322" s="39" t="s">
        <v>142</v>
      </c>
      <c r="D322" s="40"/>
      <c r="E322" s="41"/>
      <c r="F322" s="47" t="s">
        <v>10</v>
      </c>
      <c r="G322" s="46"/>
      <c r="H322" s="46"/>
      <c r="I322" s="46"/>
      <c r="J322" s="46"/>
      <c r="K322" s="46"/>
      <c r="L322" s="46"/>
      <c r="M322" s="46"/>
      <c r="N322" s="46"/>
      <c r="O322" s="46"/>
      <c r="P322" s="39" t="s">
        <v>857</v>
      </c>
      <c r="Q322" s="39" t="s">
        <v>788</v>
      </c>
      <c r="R322" s="40"/>
      <c r="S322" s="48" t="s">
        <v>338</v>
      </c>
      <c r="T322" s="75"/>
      <c r="U322" s="73" t="s">
        <v>5562</v>
      </c>
      <c r="V322" s="73" t="s">
        <v>3838</v>
      </c>
      <c r="W322" s="62" t="s">
        <v>3180</v>
      </c>
      <c r="X322" s="62" t="s">
        <v>5563</v>
      </c>
      <c r="Y322" s="64"/>
      <c r="Z322" s="65">
        <v>4570.0</v>
      </c>
      <c r="AA322" s="66">
        <v>40107.0</v>
      </c>
      <c r="AB322" s="69">
        <v>200.0</v>
      </c>
      <c r="AC322" s="69">
        <v>165.0</v>
      </c>
      <c r="AD322" s="69">
        <v>80.0</v>
      </c>
      <c r="AE322" s="70" t="s">
        <v>3840</v>
      </c>
      <c r="AF322" s="14"/>
      <c r="AG322" s="28"/>
      <c r="AH322" s="28"/>
      <c r="AI322" s="28"/>
      <c r="AJ322" s="28"/>
      <c r="AK322" s="28"/>
      <c r="AL322" s="28"/>
      <c r="AM322" s="28"/>
      <c r="AN322" s="28"/>
      <c r="AO322" s="28"/>
    </row>
    <row r="323" ht="15.0" customHeight="1">
      <c r="A323" s="39" t="s">
        <v>3180</v>
      </c>
      <c r="B323" s="39" t="s">
        <v>782</v>
      </c>
      <c r="C323" s="39" t="s">
        <v>142</v>
      </c>
      <c r="D323" s="40"/>
      <c r="E323" s="41"/>
      <c r="F323" s="46"/>
      <c r="G323" s="46"/>
      <c r="H323" s="46"/>
      <c r="I323" s="46"/>
      <c r="J323" s="47" t="s">
        <v>14</v>
      </c>
      <c r="K323" s="46"/>
      <c r="L323" s="46"/>
      <c r="M323" s="46"/>
      <c r="N323" s="46"/>
      <c r="O323" s="46"/>
      <c r="P323" s="39" t="s">
        <v>900</v>
      </c>
      <c r="Q323" s="39" t="s">
        <v>859</v>
      </c>
      <c r="R323" s="40"/>
      <c r="S323" s="48" t="s">
        <v>338</v>
      </c>
      <c r="T323" s="55" t="str">
        <f>HYPERLINK("mailto:email.1.address@nowhere.com#","email.1.address@nowhere.com")</f>
        <v>email.1.address@nowhere.com</v>
      </c>
      <c r="U323" s="73" t="s">
        <v>5573</v>
      </c>
      <c r="V323" s="73" t="s">
        <v>5574</v>
      </c>
      <c r="W323" s="62" t="s">
        <v>3180</v>
      </c>
      <c r="X323" s="62" t="s">
        <v>5575</v>
      </c>
      <c r="Y323" s="64"/>
      <c r="Z323" s="65">
        <v>2400.0</v>
      </c>
      <c r="AA323" s="66">
        <v>42064.0</v>
      </c>
      <c r="AB323" s="69"/>
      <c r="AC323" s="69"/>
      <c r="AD323" s="69"/>
      <c r="AE323" s="41"/>
      <c r="AF323" s="14"/>
      <c r="AG323" s="28"/>
      <c r="AH323" s="28"/>
      <c r="AI323" s="28"/>
      <c r="AJ323" s="28"/>
      <c r="AK323" s="28"/>
      <c r="AL323" s="28"/>
      <c r="AM323" s="28"/>
      <c r="AN323" s="28"/>
      <c r="AO323" s="28"/>
    </row>
    <row r="324" ht="15.0" customHeight="1">
      <c r="A324" s="39" t="s">
        <v>3180</v>
      </c>
      <c r="B324" s="39" t="s">
        <v>782</v>
      </c>
      <c r="C324" s="39" t="s">
        <v>142</v>
      </c>
      <c r="D324" s="40"/>
      <c r="E324" s="41"/>
      <c r="F324" s="46"/>
      <c r="G324" s="46"/>
      <c r="H324" s="46"/>
      <c r="I324" s="46"/>
      <c r="J324" s="47" t="s">
        <v>14</v>
      </c>
      <c r="K324" s="46"/>
      <c r="L324" s="46"/>
      <c r="M324" s="46"/>
      <c r="N324" s="46"/>
      <c r="O324" s="46"/>
      <c r="P324" s="73" t="s">
        <v>920</v>
      </c>
      <c r="Q324" s="39" t="s">
        <v>901</v>
      </c>
      <c r="R324" s="82"/>
      <c r="S324" s="48" t="s">
        <v>338</v>
      </c>
      <c r="T324" s="55" t="str">
        <f>HYPERLINK("mailto:email.2.address@nowhere.com#","email.2.address@nowhere.com")</f>
        <v>email.2.address@nowhere.com</v>
      </c>
      <c r="U324" s="73" t="s">
        <v>5594</v>
      </c>
      <c r="V324" s="73" t="s">
        <v>3838</v>
      </c>
      <c r="W324" s="62" t="s">
        <v>3180</v>
      </c>
      <c r="X324" s="62" t="s">
        <v>5563</v>
      </c>
      <c r="Y324" s="64"/>
      <c r="Z324" s="65">
        <v>9302.0</v>
      </c>
      <c r="AA324" s="66">
        <v>40893.0</v>
      </c>
      <c r="AB324" s="69">
        <v>200.0</v>
      </c>
      <c r="AC324" s="69">
        <v>160.0</v>
      </c>
      <c r="AD324" s="69">
        <v>100.0</v>
      </c>
      <c r="AE324" s="70" t="s">
        <v>3867</v>
      </c>
      <c r="AF324" s="14"/>
      <c r="AG324" s="28"/>
      <c r="AH324" s="28"/>
      <c r="AI324" s="28"/>
      <c r="AJ324" s="28"/>
      <c r="AK324" s="28"/>
      <c r="AL324" s="28"/>
      <c r="AM324" s="28"/>
      <c r="AN324" s="28"/>
      <c r="AO324" s="28"/>
    </row>
    <row r="325" ht="15.0" customHeight="1">
      <c r="A325" s="73" t="s">
        <v>3180</v>
      </c>
      <c r="B325" s="73" t="s">
        <v>81</v>
      </c>
      <c r="C325" s="39" t="s">
        <v>142</v>
      </c>
      <c r="D325" s="39" t="s">
        <v>7</v>
      </c>
      <c r="E325" s="75"/>
      <c r="F325" s="75"/>
      <c r="G325" s="75"/>
      <c r="H325" s="75"/>
      <c r="I325" s="75"/>
      <c r="J325" s="75"/>
      <c r="K325" s="75"/>
      <c r="L325" s="75"/>
      <c r="M325" s="75"/>
      <c r="N325" s="75"/>
      <c r="O325" s="75"/>
      <c r="P325" s="73" t="s">
        <v>989</v>
      </c>
      <c r="Q325" s="39" t="s">
        <v>921</v>
      </c>
      <c r="R325" s="82"/>
      <c r="S325" s="48" t="s">
        <v>338</v>
      </c>
      <c r="T325" s="75"/>
      <c r="U325" s="73" t="s">
        <v>5623</v>
      </c>
      <c r="V325" s="73" t="s">
        <v>3838</v>
      </c>
      <c r="W325" s="62" t="s">
        <v>3180</v>
      </c>
      <c r="X325" s="62" t="s">
        <v>5563</v>
      </c>
      <c r="Y325" s="64"/>
      <c r="Z325" s="65"/>
      <c r="AA325" s="66"/>
      <c r="AB325" s="90"/>
      <c r="AC325" s="90"/>
      <c r="AD325" s="90"/>
      <c r="AE325" s="88"/>
      <c r="AF325" s="14"/>
      <c r="AG325" s="28"/>
      <c r="AH325" s="28"/>
      <c r="AI325" s="28"/>
      <c r="AJ325" s="28"/>
      <c r="AK325" s="28"/>
      <c r="AL325" s="28"/>
      <c r="AM325" s="28"/>
      <c r="AN325" s="28"/>
      <c r="AO325" s="28"/>
    </row>
    <row r="326" ht="15.0" customHeight="1">
      <c r="A326" s="73" t="s">
        <v>3180</v>
      </c>
      <c r="B326" s="73" t="s">
        <v>81</v>
      </c>
      <c r="C326" s="39" t="s">
        <v>142</v>
      </c>
      <c r="D326" s="39" t="s">
        <v>7</v>
      </c>
      <c r="E326" s="75"/>
      <c r="F326" s="75"/>
      <c r="G326" s="75"/>
      <c r="H326" s="75"/>
      <c r="I326" s="75"/>
      <c r="J326" s="75"/>
      <c r="K326" s="75"/>
      <c r="L326" s="75"/>
      <c r="M326" s="75"/>
      <c r="N326" s="75"/>
      <c r="O326" s="75"/>
      <c r="P326" s="39" t="s">
        <v>335</v>
      </c>
      <c r="Q326" s="39" t="s">
        <v>990</v>
      </c>
      <c r="R326" s="82"/>
      <c r="S326" s="48" t="s">
        <v>338</v>
      </c>
      <c r="T326" s="55" t="str">
        <f>HYPERLINK("mailto:email.1.address@nowhere.com#","email.1.address@nowhere.com")</f>
        <v>email.1.address@nowhere.com</v>
      </c>
      <c r="U326" s="73" t="s">
        <v>5638</v>
      </c>
      <c r="V326" s="73" t="s">
        <v>3199</v>
      </c>
      <c r="W326" s="62" t="s">
        <v>3180</v>
      </c>
      <c r="X326" s="62" t="s">
        <v>3200</v>
      </c>
      <c r="Y326" s="64"/>
      <c r="Z326" s="65"/>
      <c r="AA326" s="66"/>
      <c r="AB326" s="90"/>
      <c r="AC326" s="90"/>
      <c r="AD326" s="90"/>
      <c r="AE326" s="88"/>
      <c r="AF326" s="14"/>
      <c r="AG326" s="28"/>
      <c r="AH326" s="28"/>
      <c r="AI326" s="28"/>
      <c r="AJ326" s="28"/>
      <c r="AK326" s="28"/>
      <c r="AL326" s="28"/>
      <c r="AM326" s="28"/>
      <c r="AN326" s="28"/>
      <c r="AO326" s="28"/>
    </row>
    <row r="327" ht="15.0" customHeight="1">
      <c r="A327" s="73" t="s">
        <v>3180</v>
      </c>
      <c r="B327" s="73" t="s">
        <v>81</v>
      </c>
      <c r="C327" s="39" t="s">
        <v>142</v>
      </c>
      <c r="D327" s="40"/>
      <c r="E327" s="73" t="s">
        <v>169</v>
      </c>
      <c r="F327" s="75"/>
      <c r="G327" s="75"/>
      <c r="H327" s="75"/>
      <c r="I327" s="75"/>
      <c r="J327" s="75"/>
      <c r="K327" s="75"/>
      <c r="L327" s="75"/>
      <c r="M327" s="75"/>
      <c r="N327" s="75"/>
      <c r="O327" s="75"/>
      <c r="P327" s="39" t="s">
        <v>786</v>
      </c>
      <c r="Q327" s="39" t="s">
        <v>1017</v>
      </c>
      <c r="R327" s="40"/>
      <c r="S327" s="48" t="s">
        <v>338</v>
      </c>
      <c r="T327" s="55" t="str">
        <f>HYPERLINK("mailto:email.2.address@nowhere.com#","email.2.address@nowhere.com")</f>
        <v>email.2.address@nowhere.com</v>
      </c>
      <c r="U327" s="73" t="s">
        <v>5659</v>
      </c>
      <c r="V327" s="73" t="s">
        <v>5660</v>
      </c>
      <c r="W327" s="62" t="s">
        <v>3180</v>
      </c>
      <c r="X327" s="62" t="s">
        <v>5662</v>
      </c>
      <c r="Y327" s="64"/>
      <c r="Z327" s="65"/>
      <c r="AA327" s="66"/>
      <c r="AB327" s="90"/>
      <c r="AC327" s="90"/>
      <c r="AD327" s="90"/>
      <c r="AE327" s="88"/>
      <c r="AF327" s="14"/>
      <c r="AG327" s="28"/>
      <c r="AH327" s="28"/>
      <c r="AI327" s="28"/>
      <c r="AJ327" s="28"/>
      <c r="AK327" s="28"/>
      <c r="AL327" s="28"/>
      <c r="AM327" s="28"/>
      <c r="AN327" s="28"/>
      <c r="AO327" s="28"/>
    </row>
    <row r="328" ht="15.0" customHeight="1">
      <c r="A328" s="39" t="s">
        <v>3869</v>
      </c>
      <c r="B328" s="39" t="s">
        <v>782</v>
      </c>
      <c r="C328" s="39" t="s">
        <v>142</v>
      </c>
      <c r="D328" s="40"/>
      <c r="E328" s="41"/>
      <c r="F328" s="46"/>
      <c r="G328" s="46"/>
      <c r="H328" s="46"/>
      <c r="I328" s="46"/>
      <c r="J328" s="46"/>
      <c r="K328" s="46"/>
      <c r="L328" s="46"/>
      <c r="M328" s="47" t="s">
        <v>5665</v>
      </c>
      <c r="N328" s="46"/>
      <c r="O328" s="46"/>
      <c r="P328" s="39" t="s">
        <v>857</v>
      </c>
      <c r="Q328" s="39" t="s">
        <v>1040</v>
      </c>
      <c r="R328" s="40"/>
      <c r="S328" s="48" t="s">
        <v>338</v>
      </c>
      <c r="T328" s="75"/>
      <c r="U328" s="73" t="s">
        <v>5667</v>
      </c>
      <c r="V328" s="73" t="s">
        <v>1436</v>
      </c>
      <c r="W328" s="62" t="s">
        <v>1461</v>
      </c>
      <c r="X328" s="62" t="s">
        <v>5668</v>
      </c>
      <c r="Y328" s="64"/>
      <c r="Z328" s="65">
        <v>1148.0</v>
      </c>
      <c r="AA328" s="66">
        <v>40107.0</v>
      </c>
      <c r="AB328" s="69">
        <v>175.0</v>
      </c>
      <c r="AC328" s="69">
        <v>150.0</v>
      </c>
      <c r="AD328" s="69">
        <v>80.0</v>
      </c>
      <c r="AE328" s="70" t="s">
        <v>3896</v>
      </c>
      <c r="AF328" s="14"/>
      <c r="AG328" s="28"/>
      <c r="AH328" s="28"/>
      <c r="AI328" s="28"/>
      <c r="AJ328" s="28"/>
      <c r="AK328" s="28"/>
      <c r="AL328" s="28"/>
      <c r="AM328" s="28"/>
      <c r="AN328" s="28"/>
      <c r="AO328" s="28"/>
    </row>
    <row r="329" ht="15.0" customHeight="1">
      <c r="A329" s="39" t="s">
        <v>3869</v>
      </c>
      <c r="B329" s="39" t="s">
        <v>782</v>
      </c>
      <c r="C329" s="39" t="s">
        <v>142</v>
      </c>
      <c r="D329" s="40"/>
      <c r="E329" s="41"/>
      <c r="F329" s="46"/>
      <c r="G329" s="46"/>
      <c r="H329" s="46"/>
      <c r="I329" s="46"/>
      <c r="J329" s="46"/>
      <c r="K329" s="46"/>
      <c r="L329" s="46"/>
      <c r="M329" s="47" t="s">
        <v>5665</v>
      </c>
      <c r="N329" s="46"/>
      <c r="O329" s="46"/>
      <c r="P329" s="39" t="s">
        <v>900</v>
      </c>
      <c r="Q329" s="39" t="s">
        <v>1060</v>
      </c>
      <c r="R329" s="40"/>
      <c r="S329" s="48" t="s">
        <v>338</v>
      </c>
      <c r="T329" s="55" t="str">
        <f>HYPERLINK("mailto:email.1.address@nowhere.com#","email.1.address@nowhere.com")</f>
        <v>email.1.address@nowhere.com</v>
      </c>
      <c r="U329" s="73" t="s">
        <v>5683</v>
      </c>
      <c r="V329" s="73" t="s">
        <v>1436</v>
      </c>
      <c r="W329" s="62" t="s">
        <v>1461</v>
      </c>
      <c r="X329" s="62" t="s">
        <v>5668</v>
      </c>
      <c r="Y329" s="64"/>
      <c r="Z329" s="65">
        <v>1148.0</v>
      </c>
      <c r="AA329" s="66">
        <v>41264.0</v>
      </c>
      <c r="AB329" s="69">
        <v>175.0</v>
      </c>
      <c r="AC329" s="69">
        <v>150.0</v>
      </c>
      <c r="AD329" s="69">
        <v>80.0</v>
      </c>
      <c r="AE329" s="70" t="s">
        <v>5687</v>
      </c>
      <c r="AF329" s="14"/>
      <c r="AG329" s="28"/>
      <c r="AH329" s="28"/>
      <c r="AI329" s="28"/>
      <c r="AJ329" s="28"/>
      <c r="AK329" s="28"/>
      <c r="AL329" s="28"/>
      <c r="AM329" s="28"/>
      <c r="AN329" s="28"/>
      <c r="AO329" s="28"/>
    </row>
    <row r="330" ht="15.0" customHeight="1">
      <c r="A330" s="39" t="s">
        <v>3869</v>
      </c>
      <c r="B330" s="39" t="s">
        <v>782</v>
      </c>
      <c r="C330" s="39" t="s">
        <v>142</v>
      </c>
      <c r="D330" s="40"/>
      <c r="E330" s="41"/>
      <c r="F330" s="46"/>
      <c r="G330" s="47" t="s">
        <v>11</v>
      </c>
      <c r="H330" s="46"/>
      <c r="I330" s="46"/>
      <c r="J330" s="46"/>
      <c r="K330" s="46"/>
      <c r="L330" s="46"/>
      <c r="M330" s="46"/>
      <c r="N330" s="47" t="s">
        <v>18</v>
      </c>
      <c r="O330" s="46"/>
      <c r="P330" s="73" t="s">
        <v>920</v>
      </c>
      <c r="Q330" s="39" t="s">
        <v>1071</v>
      </c>
      <c r="R330" s="40"/>
      <c r="S330" s="48" t="s">
        <v>338</v>
      </c>
      <c r="T330" s="55" t="str">
        <f>HYPERLINK("mailto:email.2.address@nowhere.com#","email.2.address@nowhere.com")</f>
        <v>email.2.address@nowhere.com</v>
      </c>
      <c r="U330" s="73" t="s">
        <v>5698</v>
      </c>
      <c r="V330" s="73" t="s">
        <v>659</v>
      </c>
      <c r="W330" s="62" t="s">
        <v>217</v>
      </c>
      <c r="X330" s="62" t="s">
        <v>1741</v>
      </c>
      <c r="Y330" s="64"/>
      <c r="Z330" s="65">
        <v>34088.0</v>
      </c>
      <c r="AA330" s="66">
        <v>40946.0</v>
      </c>
      <c r="AB330" s="69">
        <v>175.0</v>
      </c>
      <c r="AC330" s="69">
        <v>150.0</v>
      </c>
      <c r="AD330" s="69">
        <v>55.0</v>
      </c>
      <c r="AE330" s="70" t="s">
        <v>3010</v>
      </c>
      <c r="AF330" s="14"/>
      <c r="AG330" s="28"/>
      <c r="AH330" s="28"/>
      <c r="AI330" s="28"/>
      <c r="AJ330" s="28"/>
      <c r="AK330" s="28"/>
      <c r="AL330" s="28"/>
      <c r="AM330" s="28"/>
      <c r="AN330" s="28"/>
      <c r="AO330" s="28"/>
    </row>
    <row r="331" ht="15.0" customHeight="1">
      <c r="A331" s="39" t="s">
        <v>3869</v>
      </c>
      <c r="B331" s="39" t="s">
        <v>782</v>
      </c>
      <c r="C331" s="39" t="s">
        <v>142</v>
      </c>
      <c r="D331" s="40"/>
      <c r="E331" s="41"/>
      <c r="F331" s="46"/>
      <c r="G331" s="46"/>
      <c r="H331" s="46"/>
      <c r="I331" s="46"/>
      <c r="J331" s="46"/>
      <c r="K331" s="46"/>
      <c r="L331" s="46"/>
      <c r="M331" s="46"/>
      <c r="N331" s="46"/>
      <c r="O331" s="47" t="s">
        <v>2420</v>
      </c>
      <c r="P331" s="73" t="s">
        <v>989</v>
      </c>
      <c r="Q331" s="39" t="s">
        <v>1087</v>
      </c>
      <c r="R331" s="40"/>
      <c r="S331" s="48" t="s">
        <v>338</v>
      </c>
      <c r="T331" s="75"/>
      <c r="U331" s="73" t="s">
        <v>2428</v>
      </c>
      <c r="V331" s="73" t="s">
        <v>413</v>
      </c>
      <c r="W331" s="62" t="s">
        <v>406</v>
      </c>
      <c r="X331" s="62" t="s">
        <v>1800</v>
      </c>
      <c r="Y331" s="64"/>
      <c r="Z331" s="65">
        <v>35097.0</v>
      </c>
      <c r="AA331" s="66"/>
      <c r="AB331" s="69"/>
      <c r="AC331" s="69"/>
      <c r="AD331" s="69"/>
      <c r="AE331" s="70" t="s">
        <v>2435</v>
      </c>
      <c r="AF331" s="14"/>
      <c r="AG331" s="28"/>
      <c r="AH331" s="28"/>
      <c r="AI331" s="28"/>
      <c r="AJ331" s="28"/>
      <c r="AK331" s="28"/>
      <c r="AL331" s="28"/>
      <c r="AM331" s="28"/>
      <c r="AN331" s="28"/>
      <c r="AO331" s="28"/>
    </row>
    <row r="332" ht="15.0" customHeight="1">
      <c r="A332" s="39" t="s">
        <v>3869</v>
      </c>
      <c r="B332" s="39" t="s">
        <v>782</v>
      </c>
      <c r="C332" s="39" t="s">
        <v>142</v>
      </c>
      <c r="D332" s="40"/>
      <c r="E332" s="41"/>
      <c r="F332" s="47" t="s">
        <v>10</v>
      </c>
      <c r="G332" s="46"/>
      <c r="H332" s="46"/>
      <c r="I332" s="46"/>
      <c r="J332" s="46"/>
      <c r="K332" s="46"/>
      <c r="L332" s="46"/>
      <c r="M332" s="46"/>
      <c r="N332" s="46"/>
      <c r="O332" s="46"/>
      <c r="P332" s="39" t="s">
        <v>335</v>
      </c>
      <c r="Q332" s="39" t="s">
        <v>336</v>
      </c>
      <c r="R332" s="82"/>
      <c r="S332" s="48" t="s">
        <v>338</v>
      </c>
      <c r="T332" s="55" t="str">
        <f>HYPERLINK("mailto:email.1.address@nowhere.com#","email.1.address@nowhere.com")</f>
        <v>email.1.address@nowhere.com</v>
      </c>
      <c r="U332" s="73" t="s">
        <v>2428</v>
      </c>
      <c r="V332" s="73" t="s">
        <v>413</v>
      </c>
      <c r="W332" s="62" t="s">
        <v>406</v>
      </c>
      <c r="X332" s="62" t="s">
        <v>1800</v>
      </c>
      <c r="Y332" s="64"/>
      <c r="Z332" s="65">
        <v>35097.0</v>
      </c>
      <c r="AA332" s="66"/>
      <c r="AB332" s="69"/>
      <c r="AC332" s="69"/>
      <c r="AD332" s="69"/>
      <c r="AE332" s="70" t="s">
        <v>2435</v>
      </c>
      <c r="AF332" s="14"/>
      <c r="AG332" s="28"/>
      <c r="AH332" s="28"/>
      <c r="AI332" s="28"/>
      <c r="AJ332" s="28"/>
      <c r="AK332" s="28"/>
      <c r="AL332" s="28"/>
      <c r="AM332" s="28"/>
      <c r="AN332" s="28"/>
      <c r="AO332" s="28"/>
    </row>
    <row r="333" ht="15.0" customHeight="1">
      <c r="A333" s="73" t="s">
        <v>3869</v>
      </c>
      <c r="B333" s="73" t="s">
        <v>782</v>
      </c>
      <c r="C333" s="39" t="s">
        <v>142</v>
      </c>
      <c r="D333" s="40"/>
      <c r="E333" s="75"/>
      <c r="F333" s="75"/>
      <c r="G333" s="75"/>
      <c r="H333" s="75"/>
      <c r="I333" s="75"/>
      <c r="J333" s="75"/>
      <c r="K333" s="75"/>
      <c r="L333" s="75"/>
      <c r="M333" s="73" t="s">
        <v>5665</v>
      </c>
      <c r="N333" s="75"/>
      <c r="O333" s="75"/>
      <c r="P333" s="39" t="s">
        <v>786</v>
      </c>
      <c r="Q333" s="39" t="s">
        <v>788</v>
      </c>
      <c r="R333" s="40"/>
      <c r="S333" s="48" t="s">
        <v>338</v>
      </c>
      <c r="T333" s="55" t="str">
        <f>HYPERLINK("mailto:email.2.address@nowhere.com#","email.2.address@nowhere.com")</f>
        <v>email.2.address@nowhere.com</v>
      </c>
      <c r="U333" s="73" t="s">
        <v>5733</v>
      </c>
      <c r="V333" s="73" t="s">
        <v>602</v>
      </c>
      <c r="W333" s="62" t="s">
        <v>252</v>
      </c>
      <c r="X333" s="62" t="s">
        <v>603</v>
      </c>
      <c r="Y333" s="64"/>
      <c r="Z333" s="65">
        <v>60091.0</v>
      </c>
      <c r="AA333" s="66">
        <v>42095.0</v>
      </c>
      <c r="AB333" s="90"/>
      <c r="AC333" s="90"/>
      <c r="AD333" s="90"/>
      <c r="AE333" s="88"/>
      <c r="AF333" s="14"/>
      <c r="AG333" s="28"/>
      <c r="AH333" s="28"/>
      <c r="AI333" s="28"/>
      <c r="AJ333" s="28"/>
      <c r="AK333" s="28"/>
      <c r="AL333" s="28"/>
      <c r="AM333" s="28"/>
      <c r="AN333" s="28"/>
      <c r="AO333" s="28"/>
    </row>
    <row r="334" ht="15.0" customHeight="1">
      <c r="A334" s="39" t="s">
        <v>337</v>
      </c>
      <c r="B334" s="39" t="s">
        <v>140</v>
      </c>
      <c r="C334" s="39" t="s">
        <v>142</v>
      </c>
      <c r="D334" s="40"/>
      <c r="E334" s="41"/>
      <c r="F334" s="46"/>
      <c r="G334" s="46"/>
      <c r="H334" s="46"/>
      <c r="I334" s="46"/>
      <c r="J334" s="46"/>
      <c r="K334" s="47" t="s">
        <v>15</v>
      </c>
      <c r="L334" s="46"/>
      <c r="M334" s="46"/>
      <c r="N334" s="46"/>
      <c r="O334" s="46"/>
      <c r="P334" s="39" t="s">
        <v>857</v>
      </c>
      <c r="Q334" s="39" t="s">
        <v>859</v>
      </c>
      <c r="R334" s="40"/>
      <c r="S334" s="48" t="s">
        <v>338</v>
      </c>
      <c r="T334" s="75"/>
      <c r="U334" s="73" t="s">
        <v>5737</v>
      </c>
      <c r="V334" s="39" t="s">
        <v>404</v>
      </c>
      <c r="W334" s="62" t="s">
        <v>337</v>
      </c>
      <c r="X334" s="62" t="s">
        <v>5738</v>
      </c>
      <c r="Y334" s="64"/>
      <c r="Z334" s="65"/>
      <c r="AA334" s="66"/>
      <c r="AB334" s="69">
        <v>230.0</v>
      </c>
      <c r="AC334" s="69">
        <v>185.0</v>
      </c>
      <c r="AD334" s="69">
        <v>95.0</v>
      </c>
      <c r="AE334" s="70" t="s">
        <v>3946</v>
      </c>
      <c r="AF334" s="14"/>
      <c r="AG334" s="28"/>
      <c r="AH334" s="28"/>
      <c r="AI334" s="28"/>
      <c r="AJ334" s="28"/>
      <c r="AK334" s="28"/>
      <c r="AL334" s="28"/>
      <c r="AM334" s="28"/>
      <c r="AN334" s="28"/>
      <c r="AO334" s="28"/>
    </row>
    <row r="335" ht="15.0" customHeight="1">
      <c r="A335" s="39" t="s">
        <v>337</v>
      </c>
      <c r="B335" s="39" t="s">
        <v>140</v>
      </c>
      <c r="C335" s="39" t="s">
        <v>142</v>
      </c>
      <c r="D335" s="40"/>
      <c r="E335" s="41"/>
      <c r="F335" s="46"/>
      <c r="G335" s="46"/>
      <c r="H335" s="46"/>
      <c r="I335" s="46"/>
      <c r="J335" s="46"/>
      <c r="K335" s="47" t="s">
        <v>15</v>
      </c>
      <c r="L335" s="46"/>
      <c r="M335" s="46"/>
      <c r="N335" s="46"/>
      <c r="O335" s="46"/>
      <c r="P335" s="39" t="s">
        <v>900</v>
      </c>
      <c r="Q335" s="39" t="s">
        <v>901</v>
      </c>
      <c r="R335" s="40"/>
      <c r="S335" s="48" t="s">
        <v>338</v>
      </c>
      <c r="T335" s="55" t="str">
        <f>HYPERLINK("mailto:email.1.address@nowhere.com#","email.1.address@nowhere.com")</f>
        <v>email.1.address@nowhere.com</v>
      </c>
      <c r="U335" s="73" t="s">
        <v>5744</v>
      </c>
      <c r="V335" s="39" t="s">
        <v>404</v>
      </c>
      <c r="W335" s="62" t="s">
        <v>337</v>
      </c>
      <c r="X335" s="62" t="s">
        <v>5745</v>
      </c>
      <c r="Y335" s="64"/>
      <c r="Z335" s="65"/>
      <c r="AA335" s="66"/>
      <c r="AB335" s="69">
        <v>200.0</v>
      </c>
      <c r="AC335" s="69">
        <v>155.0</v>
      </c>
      <c r="AD335" s="69">
        <v>100.0</v>
      </c>
      <c r="AE335" s="70" t="s">
        <v>773</v>
      </c>
      <c r="AF335" s="14"/>
      <c r="AG335" s="28"/>
      <c r="AH335" s="28"/>
      <c r="AI335" s="28"/>
      <c r="AJ335" s="28"/>
      <c r="AK335" s="28"/>
      <c r="AL335" s="28"/>
      <c r="AM335" s="28"/>
      <c r="AN335" s="28"/>
      <c r="AO335" s="28"/>
    </row>
    <row r="336" ht="15.0" customHeight="1">
      <c r="A336" s="39" t="s">
        <v>337</v>
      </c>
      <c r="B336" s="39" t="s">
        <v>782</v>
      </c>
      <c r="C336" s="39" t="s">
        <v>142</v>
      </c>
      <c r="D336" s="40"/>
      <c r="E336" s="41"/>
      <c r="F336" s="46"/>
      <c r="G336" s="46"/>
      <c r="H336" s="46"/>
      <c r="I336" s="46"/>
      <c r="J336" s="47" t="s">
        <v>14</v>
      </c>
      <c r="K336" s="46"/>
      <c r="L336" s="46"/>
      <c r="M336" s="46"/>
      <c r="N336" s="46"/>
      <c r="O336" s="46"/>
      <c r="P336" s="73" t="s">
        <v>920</v>
      </c>
      <c r="Q336" s="39" t="s">
        <v>921</v>
      </c>
      <c r="R336" s="75"/>
      <c r="S336" s="48" t="s">
        <v>338</v>
      </c>
      <c r="T336" s="55" t="str">
        <f>HYPERLINK("mailto:email.2.address@nowhere.com#","email.2.address@nowhere.com")</f>
        <v>email.2.address@nowhere.com</v>
      </c>
      <c r="U336" s="73" t="s">
        <v>5765</v>
      </c>
      <c r="V336" s="73" t="s">
        <v>346</v>
      </c>
      <c r="W336" s="62" t="s">
        <v>337</v>
      </c>
      <c r="X336" s="62" t="s">
        <v>5766</v>
      </c>
      <c r="Y336" s="64"/>
      <c r="Z336" s="65">
        <v>29631.0</v>
      </c>
      <c r="AA336" s="66">
        <v>40107.0</v>
      </c>
      <c r="AB336" s="69">
        <v>200.0</v>
      </c>
      <c r="AC336" s="69">
        <v>175.0</v>
      </c>
      <c r="AD336" s="69">
        <v>75.0</v>
      </c>
      <c r="AE336" s="70" t="s">
        <v>3911</v>
      </c>
      <c r="AF336" s="14"/>
      <c r="AG336" s="28"/>
      <c r="AH336" s="28"/>
      <c r="AI336" s="28"/>
      <c r="AJ336" s="28"/>
      <c r="AK336" s="28"/>
      <c r="AL336" s="28"/>
      <c r="AM336" s="28"/>
      <c r="AN336" s="28"/>
      <c r="AO336" s="28"/>
    </row>
    <row r="337" ht="15.0" customHeight="1">
      <c r="A337" s="73" t="s">
        <v>337</v>
      </c>
      <c r="B337" s="73" t="s">
        <v>782</v>
      </c>
      <c r="C337" s="73" t="s">
        <v>2553</v>
      </c>
      <c r="D337" s="75"/>
      <c r="E337" s="75"/>
      <c r="F337" s="75"/>
      <c r="G337" s="75"/>
      <c r="H337" s="75"/>
      <c r="I337" s="75"/>
      <c r="J337" s="73" t="s">
        <v>14</v>
      </c>
      <c r="K337" s="75"/>
      <c r="L337" s="75"/>
      <c r="M337" s="75"/>
      <c r="N337" s="75"/>
      <c r="O337" s="75"/>
      <c r="P337" s="73" t="s">
        <v>989</v>
      </c>
      <c r="Q337" s="39" t="s">
        <v>990</v>
      </c>
      <c r="R337" s="82"/>
      <c r="S337" s="48" t="s">
        <v>338</v>
      </c>
      <c r="T337" s="75"/>
      <c r="U337" s="73" t="s">
        <v>1899</v>
      </c>
      <c r="V337" s="73" t="s">
        <v>404</v>
      </c>
      <c r="W337" s="73" t="s">
        <v>337</v>
      </c>
      <c r="X337" s="48">
        <v>27622.0</v>
      </c>
      <c r="Y337" s="88"/>
      <c r="Z337" s="65"/>
      <c r="AA337" s="75"/>
      <c r="AB337" s="75"/>
      <c r="AC337" s="75"/>
      <c r="AD337" s="75"/>
      <c r="AE337" s="75"/>
      <c r="AF337" s="14"/>
      <c r="AG337" s="28"/>
      <c r="AH337" s="28"/>
      <c r="AI337" s="28"/>
      <c r="AJ337" s="28"/>
      <c r="AK337" s="28"/>
      <c r="AL337" s="28"/>
      <c r="AM337" s="28"/>
      <c r="AN337" s="28"/>
      <c r="AO337" s="28"/>
    </row>
    <row r="338" ht="15.0" customHeight="1">
      <c r="A338" s="73" t="s">
        <v>337</v>
      </c>
      <c r="B338" s="73" t="s">
        <v>81</v>
      </c>
      <c r="C338" s="39" t="s">
        <v>142</v>
      </c>
      <c r="D338" s="39" t="s">
        <v>7</v>
      </c>
      <c r="E338" s="75"/>
      <c r="F338" s="75"/>
      <c r="G338" s="75"/>
      <c r="H338" s="75"/>
      <c r="I338" s="75"/>
      <c r="J338" s="75"/>
      <c r="K338" s="75"/>
      <c r="L338" s="75"/>
      <c r="M338" s="75"/>
      <c r="N338" s="75"/>
      <c r="O338" s="75"/>
      <c r="P338" s="39" t="s">
        <v>335</v>
      </c>
      <c r="Q338" s="39" t="s">
        <v>1017</v>
      </c>
      <c r="R338" s="82"/>
      <c r="S338" s="48" t="s">
        <v>338</v>
      </c>
      <c r="T338" s="55" t="str">
        <f>HYPERLINK("mailto:email.1.address@nowhere.com#","email.1.address@nowhere.com")</f>
        <v>email.1.address@nowhere.com</v>
      </c>
      <c r="U338" s="73" t="s">
        <v>5799</v>
      </c>
      <c r="V338" s="73" t="s">
        <v>194</v>
      </c>
      <c r="W338" s="62" t="s">
        <v>337</v>
      </c>
      <c r="X338" s="62" t="s">
        <v>5802</v>
      </c>
      <c r="Y338" s="64"/>
      <c r="Z338" s="65"/>
      <c r="AA338" s="66"/>
      <c r="AB338" s="90">
        <v>175.0</v>
      </c>
      <c r="AC338" s="90"/>
      <c r="AD338" s="90">
        <v>82.5</v>
      </c>
      <c r="AE338" s="88"/>
      <c r="AF338" s="14"/>
      <c r="AG338" s="28"/>
      <c r="AH338" s="28"/>
      <c r="AI338" s="28"/>
      <c r="AJ338" s="28"/>
      <c r="AK338" s="28"/>
      <c r="AL338" s="28"/>
      <c r="AM338" s="28"/>
      <c r="AN338" s="28"/>
      <c r="AO338" s="28"/>
    </row>
    <row r="339" ht="15.0" customHeight="1">
      <c r="A339" s="73" t="s">
        <v>337</v>
      </c>
      <c r="B339" s="73" t="s">
        <v>81</v>
      </c>
      <c r="C339" s="39" t="s">
        <v>142</v>
      </c>
      <c r="D339" s="39" t="s">
        <v>7</v>
      </c>
      <c r="E339" s="75"/>
      <c r="F339" s="75"/>
      <c r="G339" s="75"/>
      <c r="H339" s="75"/>
      <c r="I339" s="75"/>
      <c r="J339" s="75"/>
      <c r="K339" s="75"/>
      <c r="L339" s="75"/>
      <c r="M339" s="75"/>
      <c r="N339" s="75"/>
      <c r="O339" s="75"/>
      <c r="P339" s="39" t="s">
        <v>786</v>
      </c>
      <c r="Q339" s="39" t="s">
        <v>1040</v>
      </c>
      <c r="R339" s="82"/>
      <c r="S339" s="48" t="s">
        <v>338</v>
      </c>
      <c r="T339" s="55" t="str">
        <f>HYPERLINK("mailto:email.2.address@nowhere.com#","email.2.address@nowhere.com")</f>
        <v>email.2.address@nowhere.com</v>
      </c>
      <c r="U339" s="73" t="s">
        <v>5817</v>
      </c>
      <c r="V339" s="73" t="s">
        <v>346</v>
      </c>
      <c r="W339" s="62" t="s">
        <v>337</v>
      </c>
      <c r="X339" s="62" t="s">
        <v>5546</v>
      </c>
      <c r="Y339" s="64"/>
      <c r="Z339" s="65"/>
      <c r="AA339" s="66"/>
      <c r="AB339" s="90">
        <v>200.0</v>
      </c>
      <c r="AC339" s="90"/>
      <c r="AD339" s="90">
        <v>100.0</v>
      </c>
      <c r="AE339" s="88"/>
      <c r="AF339" s="14"/>
      <c r="AG339" s="28"/>
      <c r="AH339" s="28"/>
      <c r="AI339" s="28"/>
      <c r="AJ339" s="28"/>
      <c r="AK339" s="28"/>
      <c r="AL339" s="28"/>
      <c r="AM339" s="28"/>
      <c r="AN339" s="28"/>
      <c r="AO339" s="28"/>
    </row>
    <row r="340" ht="15.0" customHeight="1">
      <c r="A340" s="73" t="s">
        <v>337</v>
      </c>
      <c r="B340" s="73" t="s">
        <v>81</v>
      </c>
      <c r="C340" s="39" t="s">
        <v>142</v>
      </c>
      <c r="D340" s="40"/>
      <c r="E340" s="88"/>
      <c r="F340" s="75"/>
      <c r="G340" s="75"/>
      <c r="H340" s="73" t="s">
        <v>12</v>
      </c>
      <c r="I340" s="75"/>
      <c r="J340" s="75"/>
      <c r="K340" s="75"/>
      <c r="L340" s="75"/>
      <c r="M340" s="75"/>
      <c r="N340" s="75"/>
      <c r="O340" s="75"/>
      <c r="P340" s="39" t="s">
        <v>857</v>
      </c>
      <c r="Q340" s="39" t="s">
        <v>1060</v>
      </c>
      <c r="R340" s="82"/>
      <c r="S340" s="48" t="s">
        <v>338</v>
      </c>
      <c r="T340" s="75"/>
      <c r="U340" s="73" t="s">
        <v>3348</v>
      </c>
      <c r="V340" s="73" t="s">
        <v>163</v>
      </c>
      <c r="W340" s="62" t="s">
        <v>156</v>
      </c>
      <c r="X340" s="64">
        <v>30309.0</v>
      </c>
      <c r="Y340" s="64"/>
      <c r="Z340" s="65"/>
      <c r="AA340" s="66">
        <v>42002.0</v>
      </c>
      <c r="AB340" s="90">
        <v>395.0</v>
      </c>
      <c r="AC340" s="90">
        <v>275.0</v>
      </c>
      <c r="AD340" s="90">
        <v>125.0</v>
      </c>
      <c r="AE340" s="88"/>
      <c r="AF340" s="14"/>
      <c r="AG340" s="28"/>
      <c r="AH340" s="28"/>
      <c r="AI340" s="28"/>
      <c r="AJ340" s="28"/>
      <c r="AK340" s="28"/>
      <c r="AL340" s="28"/>
      <c r="AM340" s="28"/>
      <c r="AN340" s="28"/>
      <c r="AO340" s="28"/>
    </row>
    <row r="341" ht="15.0" customHeight="1">
      <c r="A341" s="73" t="s">
        <v>337</v>
      </c>
      <c r="B341" s="73" t="s">
        <v>81</v>
      </c>
      <c r="C341" s="39" t="s">
        <v>142</v>
      </c>
      <c r="D341" s="39" t="s">
        <v>7</v>
      </c>
      <c r="E341" s="75"/>
      <c r="F341" s="75"/>
      <c r="G341" s="75"/>
      <c r="H341" s="75"/>
      <c r="I341" s="75"/>
      <c r="J341" s="75"/>
      <c r="K341" s="75"/>
      <c r="L341" s="75"/>
      <c r="M341" s="75"/>
      <c r="N341" s="75"/>
      <c r="O341" s="75"/>
      <c r="P341" s="39" t="s">
        <v>900</v>
      </c>
      <c r="Q341" s="39" t="s">
        <v>1071</v>
      </c>
      <c r="R341" s="82"/>
      <c r="S341" s="48" t="s">
        <v>338</v>
      </c>
      <c r="T341" s="55" t="str">
        <f>HYPERLINK("mailto:email.1.address@nowhere.com#","email.1.address@nowhere.com")</f>
        <v>email.1.address@nowhere.com</v>
      </c>
      <c r="U341" s="73" t="s">
        <v>5853</v>
      </c>
      <c r="V341" s="73" t="s">
        <v>346</v>
      </c>
      <c r="W341" s="62" t="s">
        <v>337</v>
      </c>
      <c r="X341" s="62" t="s">
        <v>2826</v>
      </c>
      <c r="Y341" s="64"/>
      <c r="Z341" s="65"/>
      <c r="AA341" s="66"/>
      <c r="AB341" s="90">
        <v>225.0</v>
      </c>
      <c r="AC341" s="90"/>
      <c r="AD341" s="90">
        <v>100.0</v>
      </c>
      <c r="AE341" s="88"/>
      <c r="AF341" s="14"/>
      <c r="AG341" s="28"/>
      <c r="AH341" s="28"/>
      <c r="AI341" s="28"/>
      <c r="AJ341" s="28"/>
      <c r="AK341" s="28"/>
      <c r="AL341" s="28"/>
      <c r="AM341" s="28"/>
      <c r="AN341" s="28"/>
      <c r="AO341" s="28"/>
    </row>
    <row r="342" ht="15.0" customHeight="1">
      <c r="A342" s="73" t="s">
        <v>337</v>
      </c>
      <c r="B342" s="73" t="s">
        <v>81</v>
      </c>
      <c r="C342" s="39" t="s">
        <v>142</v>
      </c>
      <c r="D342" s="40"/>
      <c r="E342" s="75"/>
      <c r="F342" s="73" t="s">
        <v>10</v>
      </c>
      <c r="G342" s="75"/>
      <c r="H342" s="75"/>
      <c r="I342" s="75"/>
      <c r="J342" s="75"/>
      <c r="K342" s="75"/>
      <c r="L342" s="75"/>
      <c r="M342" s="75"/>
      <c r="N342" s="75"/>
      <c r="O342" s="75"/>
      <c r="P342" s="73" t="s">
        <v>920</v>
      </c>
      <c r="Q342" s="39" t="s">
        <v>1087</v>
      </c>
      <c r="R342" s="82"/>
      <c r="S342" s="48" t="s">
        <v>338</v>
      </c>
      <c r="T342" s="55" t="str">
        <f>HYPERLINK("mailto:email.2.address@nowhere.com#","email.2.address@nowhere.com")</f>
        <v>email.2.address@nowhere.com</v>
      </c>
      <c r="U342" s="73" t="s">
        <v>5866</v>
      </c>
      <c r="V342" s="73" t="s">
        <v>3096</v>
      </c>
      <c r="W342" s="62" t="s">
        <v>337</v>
      </c>
      <c r="X342" s="62" t="s">
        <v>4965</v>
      </c>
      <c r="Y342" s="64"/>
      <c r="Z342" s="65"/>
      <c r="AA342" s="66"/>
      <c r="AB342" s="90">
        <v>170.0</v>
      </c>
      <c r="AC342" s="90">
        <v>125.0</v>
      </c>
      <c r="AD342" s="90"/>
      <c r="AE342" s="88"/>
      <c r="AF342" s="14"/>
      <c r="AG342" s="28"/>
      <c r="AH342" s="28"/>
      <c r="AI342" s="28"/>
      <c r="AJ342" s="28"/>
      <c r="AK342" s="28"/>
      <c r="AL342" s="28"/>
      <c r="AM342" s="28"/>
      <c r="AN342" s="28"/>
      <c r="AO342" s="28"/>
    </row>
    <row r="343" ht="15.0" customHeight="1">
      <c r="A343" s="73" t="s">
        <v>337</v>
      </c>
      <c r="B343" s="73" t="s">
        <v>81</v>
      </c>
      <c r="C343" s="39" t="s">
        <v>142</v>
      </c>
      <c r="D343" s="39" t="s">
        <v>7</v>
      </c>
      <c r="E343" s="75"/>
      <c r="F343" s="75"/>
      <c r="G343" s="75"/>
      <c r="H343" s="75"/>
      <c r="I343" s="75"/>
      <c r="J343" s="75"/>
      <c r="K343" s="75"/>
      <c r="L343" s="75"/>
      <c r="M343" s="75"/>
      <c r="N343" s="75"/>
      <c r="O343" s="75"/>
      <c r="P343" s="73" t="s">
        <v>989</v>
      </c>
      <c r="Q343" s="39" t="s">
        <v>336</v>
      </c>
      <c r="R343" s="82"/>
      <c r="S343" s="48" t="s">
        <v>338</v>
      </c>
      <c r="T343" s="75"/>
      <c r="U343" s="73" t="s">
        <v>5870</v>
      </c>
      <c r="V343" s="73" t="s">
        <v>2416</v>
      </c>
      <c r="W343" s="62" t="s">
        <v>337</v>
      </c>
      <c r="X343" s="62" t="s">
        <v>5871</v>
      </c>
      <c r="Y343" s="64"/>
      <c r="Z343" s="65"/>
      <c r="AA343" s="66"/>
      <c r="AB343" s="90">
        <v>175.0</v>
      </c>
      <c r="AC343" s="90"/>
      <c r="AD343" s="90"/>
      <c r="AE343" s="88"/>
      <c r="AF343" s="14"/>
      <c r="AG343" s="28"/>
      <c r="AH343" s="28"/>
      <c r="AI343" s="28"/>
      <c r="AJ343" s="28"/>
      <c r="AK343" s="28"/>
      <c r="AL343" s="28"/>
      <c r="AM343" s="28"/>
      <c r="AN343" s="28"/>
      <c r="AO343" s="28"/>
    </row>
    <row r="344" ht="15.0" customHeight="1">
      <c r="A344" s="73" t="s">
        <v>337</v>
      </c>
      <c r="B344" s="73" t="s">
        <v>81</v>
      </c>
      <c r="C344" s="39" t="s">
        <v>142</v>
      </c>
      <c r="D344" s="40"/>
      <c r="E344" s="73" t="s">
        <v>169</v>
      </c>
      <c r="F344" s="75"/>
      <c r="G344" s="75"/>
      <c r="H344" s="75"/>
      <c r="I344" s="75"/>
      <c r="J344" s="75"/>
      <c r="K344" s="75"/>
      <c r="L344" s="75"/>
      <c r="M344" s="75"/>
      <c r="N344" s="75"/>
      <c r="O344" s="75"/>
      <c r="P344" s="39" t="s">
        <v>335</v>
      </c>
      <c r="Q344" s="39" t="s">
        <v>788</v>
      </c>
      <c r="R344" s="82"/>
      <c r="S344" s="48" t="s">
        <v>338</v>
      </c>
      <c r="T344" s="55" t="str">
        <f>HYPERLINK("mailto:email.1.address@nowhere.com#","email.1.address@nowhere.com")</f>
        <v>email.1.address@nowhere.com</v>
      </c>
      <c r="U344" s="73" t="s">
        <v>5876</v>
      </c>
      <c r="V344" s="73" t="s">
        <v>404</v>
      </c>
      <c r="W344" s="62" t="s">
        <v>337</v>
      </c>
      <c r="X344" s="62" t="s">
        <v>2841</v>
      </c>
      <c r="Y344" s="64"/>
      <c r="Z344" s="65"/>
      <c r="AA344" s="66"/>
      <c r="AB344" s="90">
        <v>195.0</v>
      </c>
      <c r="AC344" s="90"/>
      <c r="AD344" s="90"/>
      <c r="AE344" s="88"/>
      <c r="AF344" s="14"/>
      <c r="AG344" s="28"/>
      <c r="AH344" s="28"/>
      <c r="AI344" s="28"/>
      <c r="AJ344" s="28"/>
      <c r="AK344" s="28"/>
      <c r="AL344" s="28"/>
      <c r="AM344" s="28"/>
      <c r="AN344" s="28"/>
      <c r="AO344" s="28"/>
    </row>
    <row r="345" ht="12.75" customHeight="1">
      <c r="A345" s="73" t="s">
        <v>337</v>
      </c>
      <c r="B345" s="73" t="s">
        <v>81</v>
      </c>
      <c r="C345" s="39" t="s">
        <v>142</v>
      </c>
      <c r="D345" s="40"/>
      <c r="E345" s="73" t="s">
        <v>169</v>
      </c>
      <c r="F345" s="75"/>
      <c r="G345" s="75"/>
      <c r="H345" s="75"/>
      <c r="I345" s="75"/>
      <c r="J345" s="75"/>
      <c r="K345" s="75"/>
      <c r="L345" s="75"/>
      <c r="M345" s="75"/>
      <c r="N345" s="75"/>
      <c r="O345" s="75"/>
      <c r="P345" s="39" t="s">
        <v>786</v>
      </c>
      <c r="Q345" s="39" t="s">
        <v>859</v>
      </c>
      <c r="R345" s="82"/>
      <c r="S345" s="48" t="s">
        <v>338</v>
      </c>
      <c r="T345" s="55" t="str">
        <f>HYPERLINK("mailto:email.2.address@nowhere.com#","email.2.address@nowhere.com")</f>
        <v>email.2.address@nowhere.com</v>
      </c>
      <c r="U345" s="73" t="s">
        <v>5884</v>
      </c>
      <c r="V345" s="73" t="s">
        <v>404</v>
      </c>
      <c r="W345" s="62" t="s">
        <v>337</v>
      </c>
      <c r="X345" s="62" t="s">
        <v>1903</v>
      </c>
      <c r="Y345" s="64"/>
      <c r="Z345" s="65">
        <v>4327.0</v>
      </c>
      <c r="AA345" s="66"/>
      <c r="AB345" s="90">
        <v>205.0</v>
      </c>
      <c r="AC345" s="90">
        <v>170.0</v>
      </c>
      <c r="AD345" s="90">
        <v>125.0</v>
      </c>
      <c r="AE345" s="88"/>
      <c r="AF345" s="14"/>
      <c r="AG345" s="28"/>
      <c r="AH345" s="28"/>
      <c r="AI345" s="28"/>
      <c r="AJ345" s="28"/>
      <c r="AK345" s="28"/>
      <c r="AL345" s="28"/>
      <c r="AM345" s="28"/>
      <c r="AN345" s="28"/>
      <c r="AO345" s="28"/>
    </row>
    <row r="346" ht="15.0" customHeight="1">
      <c r="A346" s="73" t="s">
        <v>337</v>
      </c>
      <c r="B346" s="73" t="s">
        <v>81</v>
      </c>
      <c r="C346" s="39" t="s">
        <v>142</v>
      </c>
      <c r="D346" s="40"/>
      <c r="E346" s="73" t="s">
        <v>169</v>
      </c>
      <c r="F346" s="75"/>
      <c r="G346" s="75"/>
      <c r="H346" s="75"/>
      <c r="I346" s="75"/>
      <c r="J346" s="75"/>
      <c r="K346" s="75"/>
      <c r="L346" s="75"/>
      <c r="M346" s="75"/>
      <c r="N346" s="75"/>
      <c r="O346" s="75"/>
      <c r="P346" s="39" t="s">
        <v>857</v>
      </c>
      <c r="Q346" s="39" t="s">
        <v>901</v>
      </c>
      <c r="R346" s="82"/>
      <c r="S346" s="48" t="s">
        <v>338</v>
      </c>
      <c r="T346" s="75"/>
      <c r="U346" s="73" t="s">
        <v>5884</v>
      </c>
      <c r="V346" s="73" t="s">
        <v>404</v>
      </c>
      <c r="W346" s="62" t="s">
        <v>337</v>
      </c>
      <c r="X346" s="62" t="s">
        <v>1903</v>
      </c>
      <c r="Y346" s="64"/>
      <c r="Z346" s="65">
        <v>4327.0</v>
      </c>
      <c r="AA346" s="66"/>
      <c r="AB346" s="90">
        <v>205.0</v>
      </c>
      <c r="AC346" s="90">
        <v>170.0</v>
      </c>
      <c r="AD346" s="90">
        <v>125.0</v>
      </c>
      <c r="AE346" s="88"/>
      <c r="AF346" s="14"/>
      <c r="AG346" s="28"/>
      <c r="AH346" s="28"/>
      <c r="AI346" s="28"/>
      <c r="AJ346" s="28"/>
      <c r="AK346" s="28"/>
      <c r="AL346" s="28"/>
      <c r="AM346" s="28"/>
      <c r="AN346" s="28"/>
      <c r="AO346" s="28"/>
    </row>
    <row r="347" ht="15.0" customHeight="1">
      <c r="A347" s="73" t="s">
        <v>337</v>
      </c>
      <c r="B347" s="73" t="s">
        <v>81</v>
      </c>
      <c r="C347" s="39" t="s">
        <v>142</v>
      </c>
      <c r="D347" s="39" t="s">
        <v>7</v>
      </c>
      <c r="E347" s="75"/>
      <c r="F347" s="75"/>
      <c r="G347" s="75"/>
      <c r="H347" s="75"/>
      <c r="I347" s="75"/>
      <c r="J347" s="75"/>
      <c r="K347" s="75"/>
      <c r="L347" s="75"/>
      <c r="M347" s="75"/>
      <c r="N347" s="75"/>
      <c r="O347" s="75"/>
      <c r="P347" s="39" t="s">
        <v>900</v>
      </c>
      <c r="Q347" s="39" t="s">
        <v>921</v>
      </c>
      <c r="R347" s="82"/>
      <c r="S347" s="48" t="s">
        <v>338</v>
      </c>
      <c r="T347" s="55" t="str">
        <f>HYPERLINK("mailto:email.1.address@nowhere.com#","email.1.address@nowhere.com")</f>
        <v>email.1.address@nowhere.com</v>
      </c>
      <c r="U347" s="73" t="s">
        <v>5884</v>
      </c>
      <c r="V347" s="73" t="s">
        <v>404</v>
      </c>
      <c r="W347" s="62" t="s">
        <v>337</v>
      </c>
      <c r="X347" s="62" t="s">
        <v>1903</v>
      </c>
      <c r="Y347" s="64"/>
      <c r="Z347" s="65">
        <v>4327.0</v>
      </c>
      <c r="AA347" s="66"/>
      <c r="AB347" s="90">
        <v>205.0</v>
      </c>
      <c r="AC347" s="90">
        <v>170.0</v>
      </c>
      <c r="AD347" s="90">
        <v>125.0</v>
      </c>
      <c r="AE347" s="88"/>
      <c r="AF347" s="14"/>
      <c r="AG347" s="28"/>
      <c r="AH347" s="28"/>
      <c r="AI347" s="28"/>
      <c r="AJ347" s="28"/>
      <c r="AK347" s="28"/>
      <c r="AL347" s="28"/>
      <c r="AM347" s="28"/>
      <c r="AN347" s="28"/>
      <c r="AO347" s="28"/>
    </row>
    <row r="348" ht="15.0" customHeight="1">
      <c r="A348" s="73" t="s">
        <v>337</v>
      </c>
      <c r="B348" s="73" t="s">
        <v>81</v>
      </c>
      <c r="C348" s="39" t="s">
        <v>142</v>
      </c>
      <c r="D348" s="39" t="s">
        <v>7</v>
      </c>
      <c r="E348" s="75"/>
      <c r="F348" s="75"/>
      <c r="G348" s="75"/>
      <c r="H348" s="75"/>
      <c r="I348" s="75"/>
      <c r="J348" s="75"/>
      <c r="K348" s="75"/>
      <c r="L348" s="75"/>
      <c r="M348" s="75"/>
      <c r="N348" s="75"/>
      <c r="O348" s="75"/>
      <c r="P348" s="73" t="s">
        <v>920</v>
      </c>
      <c r="Q348" s="39" t="s">
        <v>990</v>
      </c>
      <c r="R348" s="82"/>
      <c r="S348" s="48" t="s">
        <v>338</v>
      </c>
      <c r="T348" s="55" t="str">
        <f>HYPERLINK("mailto:email.2.address@nowhere.com#","email.2.address@nowhere.com")</f>
        <v>email.2.address@nowhere.com</v>
      </c>
      <c r="U348" s="73" t="s">
        <v>5884</v>
      </c>
      <c r="V348" s="73" t="s">
        <v>404</v>
      </c>
      <c r="W348" s="62" t="s">
        <v>337</v>
      </c>
      <c r="X348" s="62" t="s">
        <v>1903</v>
      </c>
      <c r="Y348" s="64"/>
      <c r="Z348" s="65">
        <v>4327.0</v>
      </c>
      <c r="AA348" s="66"/>
      <c r="AB348" s="90">
        <v>195.0</v>
      </c>
      <c r="AC348" s="90">
        <v>160.0</v>
      </c>
      <c r="AD348" s="90">
        <v>115.0</v>
      </c>
      <c r="AE348" s="88"/>
      <c r="AF348" s="14"/>
      <c r="AG348" s="28"/>
      <c r="AH348" s="28"/>
      <c r="AI348" s="28"/>
      <c r="AJ348" s="28"/>
      <c r="AK348" s="28"/>
      <c r="AL348" s="28"/>
      <c r="AM348" s="28"/>
      <c r="AN348" s="28"/>
      <c r="AO348" s="28"/>
    </row>
    <row r="349" ht="15.0" customHeight="1">
      <c r="A349" s="73" t="s">
        <v>337</v>
      </c>
      <c r="B349" s="73" t="s">
        <v>81</v>
      </c>
      <c r="C349" s="39" t="s">
        <v>142</v>
      </c>
      <c r="D349" s="40"/>
      <c r="E349" s="73" t="s">
        <v>169</v>
      </c>
      <c r="F349" s="75"/>
      <c r="G349" s="75"/>
      <c r="H349" s="75"/>
      <c r="I349" s="75"/>
      <c r="J349" s="75"/>
      <c r="K349" s="75"/>
      <c r="L349" s="75"/>
      <c r="M349" s="75"/>
      <c r="N349" s="75"/>
      <c r="O349" s="75"/>
      <c r="P349" s="73" t="s">
        <v>989</v>
      </c>
      <c r="Q349" s="39" t="s">
        <v>1017</v>
      </c>
      <c r="R349" s="40"/>
      <c r="S349" s="48" t="s">
        <v>338</v>
      </c>
      <c r="T349" s="75"/>
      <c r="U349" s="73" t="s">
        <v>5884</v>
      </c>
      <c r="V349" s="73" t="s">
        <v>404</v>
      </c>
      <c r="W349" s="62" t="s">
        <v>337</v>
      </c>
      <c r="X349" s="62" t="s">
        <v>1903</v>
      </c>
      <c r="Y349" s="64"/>
      <c r="Z349" s="65">
        <v>4327.0</v>
      </c>
      <c r="AA349" s="66"/>
      <c r="AB349" s="90">
        <v>205.0</v>
      </c>
      <c r="AC349" s="90">
        <v>170.0</v>
      </c>
      <c r="AD349" s="90">
        <v>125.0</v>
      </c>
      <c r="AE349" s="88"/>
      <c r="AF349" s="14"/>
      <c r="AG349" s="28"/>
      <c r="AH349" s="28"/>
      <c r="AI349" s="28"/>
      <c r="AJ349" s="28"/>
      <c r="AK349" s="28"/>
      <c r="AL349" s="28"/>
      <c r="AM349" s="28"/>
      <c r="AN349" s="28"/>
      <c r="AO349" s="28"/>
    </row>
    <row r="350" ht="15.0" customHeight="1">
      <c r="A350" s="39" t="s">
        <v>3874</v>
      </c>
      <c r="B350" s="39" t="s">
        <v>782</v>
      </c>
      <c r="C350" s="39" t="s">
        <v>142</v>
      </c>
      <c r="D350" s="40"/>
      <c r="E350" s="41"/>
      <c r="F350" s="46"/>
      <c r="G350" s="46"/>
      <c r="H350" s="46"/>
      <c r="I350" s="46"/>
      <c r="J350" s="47" t="s">
        <v>14</v>
      </c>
      <c r="K350" s="46"/>
      <c r="L350" s="46"/>
      <c r="M350" s="46"/>
      <c r="N350" s="46"/>
      <c r="O350" s="46"/>
      <c r="P350" s="39" t="s">
        <v>335</v>
      </c>
      <c r="Q350" s="39" t="s">
        <v>1040</v>
      </c>
      <c r="R350" s="40"/>
      <c r="S350" s="48" t="s">
        <v>338</v>
      </c>
      <c r="T350" s="55" t="str">
        <f>HYPERLINK("mailto:email.1.address@nowhere.com#","email.1.address@nowhere.com")</f>
        <v>email.1.address@nowhere.com</v>
      </c>
      <c r="U350" s="73" t="s">
        <v>5181</v>
      </c>
      <c r="V350" s="73" t="s">
        <v>3957</v>
      </c>
      <c r="W350" s="62" t="s">
        <v>938</v>
      </c>
      <c r="X350" s="62" t="s">
        <v>5190</v>
      </c>
      <c r="Y350" s="64"/>
      <c r="Z350" s="65">
        <v>1426.0</v>
      </c>
      <c r="AA350" s="66">
        <v>40107.0</v>
      </c>
      <c r="AB350" s="69">
        <v>130.0</v>
      </c>
      <c r="AC350" s="69">
        <v>110.0</v>
      </c>
      <c r="AD350" s="69">
        <v>75.0</v>
      </c>
      <c r="AE350" s="70" t="s">
        <v>3959</v>
      </c>
      <c r="AF350" s="14"/>
      <c r="AG350" s="28"/>
      <c r="AH350" s="28"/>
      <c r="AI350" s="28"/>
      <c r="AJ350" s="28"/>
      <c r="AK350" s="28"/>
      <c r="AL350" s="28"/>
      <c r="AM350" s="28"/>
      <c r="AN350" s="28"/>
      <c r="AO350" s="28"/>
    </row>
    <row r="351" ht="15.0" customHeight="1">
      <c r="A351" s="39" t="s">
        <v>3874</v>
      </c>
      <c r="B351" s="39" t="s">
        <v>782</v>
      </c>
      <c r="C351" s="39" t="s">
        <v>142</v>
      </c>
      <c r="D351" s="40"/>
      <c r="E351" s="41"/>
      <c r="F351" s="46"/>
      <c r="G351" s="46"/>
      <c r="H351" s="46"/>
      <c r="I351" s="46"/>
      <c r="J351" s="47" t="s">
        <v>14</v>
      </c>
      <c r="K351" s="46"/>
      <c r="L351" s="46"/>
      <c r="M351" s="46"/>
      <c r="N351" s="46"/>
      <c r="O351" s="46"/>
      <c r="P351" s="39" t="s">
        <v>786</v>
      </c>
      <c r="Q351" s="39" t="s">
        <v>1060</v>
      </c>
      <c r="R351" s="40"/>
      <c r="S351" s="48" t="s">
        <v>338</v>
      </c>
      <c r="T351" s="55" t="str">
        <f>HYPERLINK("mailto:email.2.address@nowhere.com#","email.2.address@nowhere.com")</f>
        <v>email.2.address@nowhere.com</v>
      </c>
      <c r="U351" s="73" t="s">
        <v>5915</v>
      </c>
      <c r="V351" s="73" t="s">
        <v>3969</v>
      </c>
      <c r="W351" s="62" t="s">
        <v>3874</v>
      </c>
      <c r="X351" s="62" t="s">
        <v>5916</v>
      </c>
      <c r="Y351" s="64"/>
      <c r="Z351" s="65">
        <v>1789.0</v>
      </c>
      <c r="AA351" s="66">
        <v>40107.0</v>
      </c>
      <c r="AB351" s="69">
        <v>135.0</v>
      </c>
      <c r="AC351" s="69">
        <v>125.0</v>
      </c>
      <c r="AD351" s="69">
        <v>75.0</v>
      </c>
      <c r="AE351" s="70" t="s">
        <v>187</v>
      </c>
      <c r="AF351" s="14"/>
      <c r="AG351" s="28"/>
      <c r="AH351" s="28"/>
      <c r="AI351" s="28"/>
      <c r="AJ351" s="28"/>
      <c r="AK351" s="28"/>
      <c r="AL351" s="28"/>
      <c r="AM351" s="28"/>
      <c r="AN351" s="28"/>
      <c r="AO351" s="28"/>
    </row>
    <row r="352" ht="15.0" customHeight="1">
      <c r="A352" s="39" t="s">
        <v>1235</v>
      </c>
      <c r="B352" s="39" t="s">
        <v>782</v>
      </c>
      <c r="C352" s="39" t="s">
        <v>142</v>
      </c>
      <c r="D352" s="40"/>
      <c r="E352" s="41"/>
      <c r="F352" s="46"/>
      <c r="G352" s="46"/>
      <c r="H352" s="46"/>
      <c r="I352" s="46"/>
      <c r="J352" s="47" t="s">
        <v>14</v>
      </c>
      <c r="K352" s="46"/>
      <c r="L352" s="46"/>
      <c r="M352" s="46"/>
      <c r="N352" s="46"/>
      <c r="O352" s="46"/>
      <c r="P352" s="39" t="s">
        <v>857</v>
      </c>
      <c r="Q352" s="39" t="s">
        <v>1071</v>
      </c>
      <c r="R352" s="40"/>
      <c r="S352" s="48" t="s">
        <v>338</v>
      </c>
      <c r="T352" s="75"/>
      <c r="U352" s="73" t="s">
        <v>5923</v>
      </c>
      <c r="V352" s="73" t="s">
        <v>1250</v>
      </c>
      <c r="W352" s="62" t="s">
        <v>1235</v>
      </c>
      <c r="X352" s="62" t="s">
        <v>5926</v>
      </c>
      <c r="Y352" s="64"/>
      <c r="Z352" s="65">
        <v>10165.0</v>
      </c>
      <c r="AA352" s="66">
        <v>40107.0</v>
      </c>
      <c r="AB352" s="69">
        <v>145.0</v>
      </c>
      <c r="AC352" s="69">
        <v>130.0</v>
      </c>
      <c r="AD352" s="69">
        <v>75.0</v>
      </c>
      <c r="AE352" s="70" t="s">
        <v>187</v>
      </c>
      <c r="AF352" s="14"/>
      <c r="AG352" s="28"/>
      <c r="AH352" s="28"/>
      <c r="AI352" s="28"/>
      <c r="AJ352" s="28"/>
      <c r="AK352" s="28"/>
      <c r="AL352" s="28"/>
      <c r="AM352" s="28"/>
      <c r="AN352" s="28"/>
      <c r="AO352" s="28"/>
    </row>
    <row r="353" ht="15.0" customHeight="1">
      <c r="A353" s="39" t="s">
        <v>1235</v>
      </c>
      <c r="B353" s="39" t="s">
        <v>782</v>
      </c>
      <c r="C353" s="39" t="s">
        <v>142</v>
      </c>
      <c r="D353" s="40"/>
      <c r="E353" s="41"/>
      <c r="F353" s="46"/>
      <c r="G353" s="46"/>
      <c r="H353" s="46"/>
      <c r="I353" s="46"/>
      <c r="J353" s="47" t="s">
        <v>14</v>
      </c>
      <c r="K353" s="46"/>
      <c r="L353" s="46"/>
      <c r="M353" s="46"/>
      <c r="N353" s="46"/>
      <c r="O353" s="46"/>
      <c r="P353" s="39" t="s">
        <v>900</v>
      </c>
      <c r="Q353" s="39" t="s">
        <v>1087</v>
      </c>
      <c r="R353" s="82"/>
      <c r="S353" s="48" t="s">
        <v>5929</v>
      </c>
      <c r="T353" s="55" t="str">
        <f>HYPERLINK("mailto:email.1.address@nowhere.com#","email.1.address@nowhere.com")</f>
        <v>email.1.address@nowhere.com</v>
      </c>
      <c r="U353" s="73" t="s">
        <v>5931</v>
      </c>
      <c r="V353" s="73" t="s">
        <v>1250</v>
      </c>
      <c r="W353" s="62" t="s">
        <v>1235</v>
      </c>
      <c r="X353" s="62" t="s">
        <v>1750</v>
      </c>
      <c r="Y353" s="64"/>
      <c r="Z353" s="65">
        <v>1902.0</v>
      </c>
      <c r="AA353" s="66">
        <v>39100.0</v>
      </c>
      <c r="AB353" s="69">
        <v>200.0</v>
      </c>
      <c r="AC353" s="69">
        <v>150.0</v>
      </c>
      <c r="AD353" s="69">
        <v>100.0</v>
      </c>
      <c r="AE353" s="70" t="s">
        <v>4001</v>
      </c>
      <c r="AF353" s="14"/>
      <c r="AG353" s="28"/>
      <c r="AH353" s="28"/>
      <c r="AI353" s="28"/>
      <c r="AJ353" s="28"/>
      <c r="AK353" s="28"/>
      <c r="AL353" s="28"/>
      <c r="AM353" s="28"/>
      <c r="AN353" s="28"/>
      <c r="AO353" s="28"/>
    </row>
    <row r="354" ht="15.0" customHeight="1">
      <c r="A354" s="73" t="s">
        <v>1235</v>
      </c>
      <c r="B354" s="73" t="s">
        <v>81</v>
      </c>
      <c r="C354" s="39" t="s">
        <v>142</v>
      </c>
      <c r="D354" s="39" t="s">
        <v>7</v>
      </c>
      <c r="E354" s="75"/>
      <c r="F354" s="75"/>
      <c r="G354" s="75"/>
      <c r="H354" s="75"/>
      <c r="I354" s="75"/>
      <c r="J354" s="75"/>
      <c r="K354" s="75"/>
      <c r="L354" s="75"/>
      <c r="M354" s="75"/>
      <c r="N354" s="75"/>
      <c r="O354" s="75"/>
      <c r="P354" s="73" t="s">
        <v>920</v>
      </c>
      <c r="Q354" s="39" t="s">
        <v>336</v>
      </c>
      <c r="R354" s="82"/>
      <c r="S354" s="48" t="s">
        <v>5934</v>
      </c>
      <c r="T354" s="55" t="str">
        <f>HYPERLINK("mailto:email.2.address@nowhere.com#","email.2.address@nowhere.com")</f>
        <v>email.2.address@nowhere.com</v>
      </c>
      <c r="U354" s="73" t="s">
        <v>5942</v>
      </c>
      <c r="V354" s="73" t="s">
        <v>1250</v>
      </c>
      <c r="W354" s="62" t="s">
        <v>1235</v>
      </c>
      <c r="X354" s="62" t="s">
        <v>5926</v>
      </c>
      <c r="Y354" s="64"/>
      <c r="Z354" s="65"/>
      <c r="AA354" s="66"/>
      <c r="AB354" s="90"/>
      <c r="AC354" s="90"/>
      <c r="AD354" s="90"/>
      <c r="AE354" s="88"/>
      <c r="AF354" s="14"/>
      <c r="AG354" s="28"/>
      <c r="AH354" s="28"/>
      <c r="AI354" s="28"/>
      <c r="AJ354" s="28"/>
      <c r="AK354" s="28"/>
      <c r="AL354" s="28"/>
      <c r="AM354" s="28"/>
      <c r="AN354" s="28"/>
      <c r="AO354" s="28"/>
    </row>
    <row r="355" ht="15.0" customHeight="1">
      <c r="A355" s="73" t="s">
        <v>1235</v>
      </c>
      <c r="B355" s="73" t="s">
        <v>81</v>
      </c>
      <c r="C355" s="39" t="s">
        <v>142</v>
      </c>
      <c r="D355" s="39" t="s">
        <v>7</v>
      </c>
      <c r="E355" s="75"/>
      <c r="F355" s="75"/>
      <c r="G355" s="75"/>
      <c r="H355" s="75"/>
      <c r="I355" s="75"/>
      <c r="J355" s="75"/>
      <c r="K355" s="75"/>
      <c r="L355" s="75"/>
      <c r="M355" s="75"/>
      <c r="N355" s="75"/>
      <c r="O355" s="75"/>
      <c r="P355" s="73" t="s">
        <v>989</v>
      </c>
      <c r="Q355" s="39" t="s">
        <v>788</v>
      </c>
      <c r="R355" s="82"/>
      <c r="S355" s="48" t="s">
        <v>5949</v>
      </c>
      <c r="T355" s="75"/>
      <c r="U355" s="73" t="s">
        <v>5950</v>
      </c>
      <c r="V355" s="73" t="s">
        <v>1250</v>
      </c>
      <c r="W355" s="62" t="s">
        <v>1235</v>
      </c>
      <c r="X355" s="62" t="s">
        <v>1750</v>
      </c>
      <c r="Y355" s="64"/>
      <c r="Z355" s="65"/>
      <c r="AA355" s="66"/>
      <c r="AB355" s="90"/>
      <c r="AC355" s="90"/>
      <c r="AD355" s="90"/>
      <c r="AE355" s="88"/>
      <c r="AF355" s="14"/>
      <c r="AG355" s="28"/>
      <c r="AH355" s="28"/>
      <c r="AI355" s="28"/>
      <c r="AJ355" s="28"/>
      <c r="AK355" s="28"/>
      <c r="AL355" s="28"/>
      <c r="AM355" s="28"/>
      <c r="AN355" s="28"/>
      <c r="AO355" s="28"/>
    </row>
    <row r="356" ht="15.0" customHeight="1">
      <c r="A356" s="73" t="s">
        <v>1235</v>
      </c>
      <c r="B356" s="73" t="s">
        <v>81</v>
      </c>
      <c r="C356" s="39" t="s">
        <v>142</v>
      </c>
      <c r="D356" s="39" t="s">
        <v>7</v>
      </c>
      <c r="E356" s="75"/>
      <c r="F356" s="75"/>
      <c r="G356" s="75"/>
      <c r="H356" s="75"/>
      <c r="I356" s="75"/>
      <c r="J356" s="75"/>
      <c r="K356" s="75"/>
      <c r="L356" s="75"/>
      <c r="M356" s="75"/>
      <c r="N356" s="75"/>
      <c r="O356" s="75"/>
      <c r="P356" s="39" t="s">
        <v>335</v>
      </c>
      <c r="Q356" s="39" t="s">
        <v>859</v>
      </c>
      <c r="R356" s="40"/>
      <c r="S356" s="48" t="s">
        <v>5952</v>
      </c>
      <c r="T356" s="55" t="str">
        <f>HYPERLINK("mailto:email.1.address@nowhere.com#","email.1.address@nowhere.com")</f>
        <v>email.1.address@nowhere.com</v>
      </c>
      <c r="U356" s="73" t="s">
        <v>5960</v>
      </c>
      <c r="V356" s="73" t="s">
        <v>1250</v>
      </c>
      <c r="W356" s="62" t="s">
        <v>1235</v>
      </c>
      <c r="X356" s="62" t="s">
        <v>1750</v>
      </c>
      <c r="Y356" s="64"/>
      <c r="Z356" s="65"/>
      <c r="AA356" s="66"/>
      <c r="AB356" s="90"/>
      <c r="AC356" s="90"/>
      <c r="AD356" s="90"/>
      <c r="AE356" s="88"/>
      <c r="AF356" s="14"/>
      <c r="AG356" s="28"/>
      <c r="AH356" s="28"/>
      <c r="AI356" s="28"/>
      <c r="AJ356" s="28"/>
      <c r="AK356" s="28"/>
      <c r="AL356" s="28"/>
      <c r="AM356" s="28"/>
      <c r="AN356" s="28"/>
      <c r="AO356" s="28"/>
    </row>
    <row r="357" ht="15.0" customHeight="1">
      <c r="A357" s="39" t="s">
        <v>1801</v>
      </c>
      <c r="B357" s="39" t="s">
        <v>782</v>
      </c>
      <c r="C357" s="39" t="s">
        <v>142</v>
      </c>
      <c r="D357" s="40"/>
      <c r="E357" s="41"/>
      <c r="F357" s="46"/>
      <c r="G357" s="46"/>
      <c r="H357" s="46"/>
      <c r="I357" s="46"/>
      <c r="J357" s="47" t="s">
        <v>14</v>
      </c>
      <c r="K357" s="46"/>
      <c r="L357" s="46"/>
      <c r="M357" s="46"/>
      <c r="N357" s="46"/>
      <c r="O357" s="46"/>
      <c r="P357" s="39" t="s">
        <v>786</v>
      </c>
      <c r="Q357" s="39" t="s">
        <v>901</v>
      </c>
      <c r="R357" s="40"/>
      <c r="S357" s="48" t="s">
        <v>5964</v>
      </c>
      <c r="T357" s="55" t="str">
        <f>HYPERLINK("mailto:email.2.address@nowhere.com#","email.2.address@nowhere.com")</f>
        <v>email.2.address@nowhere.com</v>
      </c>
      <c r="U357" s="73" t="s">
        <v>5970</v>
      </c>
      <c r="V357" s="73" t="s">
        <v>1814</v>
      </c>
      <c r="W357" s="62" t="s">
        <v>1801</v>
      </c>
      <c r="X357" s="62" t="s">
        <v>1815</v>
      </c>
      <c r="Y357" s="64"/>
      <c r="Z357" s="65">
        <v>31361.0</v>
      </c>
      <c r="AA357" s="66">
        <v>40107.0</v>
      </c>
      <c r="AB357" s="69">
        <v>175.0</v>
      </c>
      <c r="AC357" s="69">
        <v>125.0</v>
      </c>
      <c r="AD357" s="69">
        <v>70.0</v>
      </c>
      <c r="AE357" s="70" t="s">
        <v>4017</v>
      </c>
      <c r="AF357" s="14"/>
      <c r="AG357" s="28"/>
      <c r="AH357" s="28"/>
      <c r="AI357" s="28"/>
      <c r="AJ357" s="28"/>
      <c r="AK357" s="28"/>
      <c r="AL357" s="28"/>
      <c r="AM357" s="28"/>
      <c r="AN357" s="28"/>
      <c r="AO357" s="28"/>
    </row>
    <row r="358" ht="15.0" customHeight="1">
      <c r="A358" s="39" t="s">
        <v>1801</v>
      </c>
      <c r="B358" s="39" t="s">
        <v>782</v>
      </c>
      <c r="C358" s="39" t="s">
        <v>142</v>
      </c>
      <c r="D358" s="40"/>
      <c r="E358" s="41"/>
      <c r="F358" s="46"/>
      <c r="G358" s="46"/>
      <c r="H358" s="46"/>
      <c r="I358" s="47" t="s">
        <v>13</v>
      </c>
      <c r="J358" s="46"/>
      <c r="K358" s="46"/>
      <c r="L358" s="46"/>
      <c r="M358" s="46"/>
      <c r="N358" s="46"/>
      <c r="O358" s="46"/>
      <c r="P358" s="39" t="s">
        <v>857</v>
      </c>
      <c r="Q358" s="39" t="s">
        <v>921</v>
      </c>
      <c r="R358" s="82"/>
      <c r="S358" s="48" t="s">
        <v>5976</v>
      </c>
      <c r="T358" s="75"/>
      <c r="U358" s="73" t="s">
        <v>5977</v>
      </c>
      <c r="V358" s="73" t="s">
        <v>1814</v>
      </c>
      <c r="W358" s="62" t="s">
        <v>1801</v>
      </c>
      <c r="X358" s="64">
        <v>3101.0</v>
      </c>
      <c r="Y358" s="64"/>
      <c r="Z358" s="65">
        <v>36779.0</v>
      </c>
      <c r="AA358" s="66"/>
      <c r="AB358" s="69"/>
      <c r="AC358" s="69"/>
      <c r="AD358" s="69"/>
      <c r="AE358" s="41"/>
      <c r="AF358" s="14"/>
      <c r="AG358" s="28"/>
      <c r="AH358" s="28"/>
      <c r="AI358" s="28"/>
      <c r="AJ358" s="28"/>
      <c r="AK358" s="28"/>
      <c r="AL358" s="28"/>
      <c r="AM358" s="28"/>
      <c r="AN358" s="28"/>
      <c r="AO358" s="28"/>
    </row>
    <row r="359" ht="15.0" customHeight="1">
      <c r="A359" s="73" t="s">
        <v>1801</v>
      </c>
      <c r="B359" s="73" t="s">
        <v>81</v>
      </c>
      <c r="C359" s="39" t="s">
        <v>142</v>
      </c>
      <c r="D359" s="39" t="s">
        <v>7</v>
      </c>
      <c r="E359" s="75"/>
      <c r="F359" s="75"/>
      <c r="G359" s="75"/>
      <c r="H359" s="75"/>
      <c r="I359" s="75"/>
      <c r="J359" s="75"/>
      <c r="K359" s="75"/>
      <c r="L359" s="75"/>
      <c r="M359" s="75"/>
      <c r="N359" s="75"/>
      <c r="O359" s="75"/>
      <c r="P359" s="39" t="s">
        <v>900</v>
      </c>
      <c r="Q359" s="39" t="s">
        <v>990</v>
      </c>
      <c r="R359" s="82"/>
      <c r="S359" s="48" t="s">
        <v>5979</v>
      </c>
      <c r="T359" s="55" t="str">
        <f>HYPERLINK("mailto:email.1.address@nowhere.com#","email.1.address@nowhere.com")</f>
        <v>email.1.address@nowhere.com</v>
      </c>
      <c r="U359" s="73" t="s">
        <v>5982</v>
      </c>
      <c r="V359" s="73" t="s">
        <v>4368</v>
      </c>
      <c r="W359" s="62" t="s">
        <v>1801</v>
      </c>
      <c r="X359" s="64">
        <v>3302.0</v>
      </c>
      <c r="Y359" s="64"/>
      <c r="Z359" s="65"/>
      <c r="AA359" s="66">
        <v>42095.0</v>
      </c>
      <c r="AB359" s="90">
        <v>225.0</v>
      </c>
      <c r="AC359" s="90">
        <v>175.0</v>
      </c>
      <c r="AD359" s="90">
        <v>100.0</v>
      </c>
      <c r="AE359" s="48" t="s">
        <v>1211</v>
      </c>
      <c r="AF359" s="14"/>
      <c r="AG359" s="28"/>
      <c r="AH359" s="28"/>
      <c r="AI359" s="28"/>
      <c r="AJ359" s="28"/>
      <c r="AK359" s="28"/>
      <c r="AL359" s="28"/>
      <c r="AM359" s="28"/>
      <c r="AN359" s="28"/>
      <c r="AO359" s="28"/>
    </row>
    <row r="360" ht="15.0" customHeight="1">
      <c r="A360" s="73" t="s">
        <v>1801</v>
      </c>
      <c r="B360" s="73" t="s">
        <v>81</v>
      </c>
      <c r="C360" s="39" t="s">
        <v>142</v>
      </c>
      <c r="D360" s="40"/>
      <c r="E360" s="73" t="s">
        <v>169</v>
      </c>
      <c r="F360" s="75"/>
      <c r="G360" s="75"/>
      <c r="H360" s="75"/>
      <c r="I360" s="75"/>
      <c r="J360" s="75"/>
      <c r="K360" s="75"/>
      <c r="L360" s="75"/>
      <c r="M360" s="75"/>
      <c r="N360" s="75"/>
      <c r="O360" s="75"/>
      <c r="P360" s="73" t="s">
        <v>920</v>
      </c>
      <c r="Q360" s="39" t="s">
        <v>1017</v>
      </c>
      <c r="R360" s="82"/>
      <c r="S360" s="48" t="s">
        <v>5989</v>
      </c>
      <c r="T360" s="55" t="str">
        <f>HYPERLINK("mailto:email.2.address@nowhere.com#","email.2.address@nowhere.com")</f>
        <v>email.2.address@nowhere.com</v>
      </c>
      <c r="U360" s="73" t="s">
        <v>5990</v>
      </c>
      <c r="V360" s="73" t="s">
        <v>4368</v>
      </c>
      <c r="W360" s="62" t="s">
        <v>1801</v>
      </c>
      <c r="X360" s="62" t="s">
        <v>4369</v>
      </c>
      <c r="Y360" s="64"/>
      <c r="Z360" s="65"/>
      <c r="AA360" s="66"/>
      <c r="AB360" s="90">
        <v>180.0</v>
      </c>
      <c r="AC360" s="90"/>
      <c r="AD360" s="90"/>
      <c r="AE360" s="88"/>
      <c r="AF360" s="14"/>
      <c r="AG360" s="28"/>
      <c r="AH360" s="28"/>
      <c r="AI360" s="28"/>
      <c r="AJ360" s="28"/>
      <c r="AK360" s="28"/>
      <c r="AL360" s="28"/>
      <c r="AM360" s="28"/>
      <c r="AN360" s="28"/>
      <c r="AO360" s="28"/>
    </row>
    <row r="361" ht="15.0" customHeight="1">
      <c r="A361" s="73" t="s">
        <v>1801</v>
      </c>
      <c r="B361" s="73" t="s">
        <v>81</v>
      </c>
      <c r="C361" s="39" t="s">
        <v>142</v>
      </c>
      <c r="D361" s="39" t="s">
        <v>7</v>
      </c>
      <c r="E361" s="75"/>
      <c r="F361" s="75"/>
      <c r="G361" s="75"/>
      <c r="H361" s="75"/>
      <c r="I361" s="75"/>
      <c r="J361" s="75"/>
      <c r="K361" s="75"/>
      <c r="L361" s="75"/>
      <c r="M361" s="75"/>
      <c r="N361" s="75"/>
      <c r="O361" s="75"/>
      <c r="P361" s="73" t="s">
        <v>989</v>
      </c>
      <c r="Q361" s="39" t="s">
        <v>1040</v>
      </c>
      <c r="R361" s="82"/>
      <c r="S361" s="48" t="s">
        <v>5992</v>
      </c>
      <c r="T361" s="75"/>
      <c r="U361" s="73" t="s">
        <v>5993</v>
      </c>
      <c r="V361" s="73" t="s">
        <v>5994</v>
      </c>
      <c r="W361" s="62" t="s">
        <v>1801</v>
      </c>
      <c r="X361" s="62" t="s">
        <v>5995</v>
      </c>
      <c r="Y361" s="64"/>
      <c r="Z361" s="65"/>
      <c r="AA361" s="66"/>
      <c r="AB361" s="90"/>
      <c r="AC361" s="90"/>
      <c r="AD361" s="90"/>
      <c r="AE361" s="88"/>
      <c r="AF361" s="14"/>
      <c r="AG361" s="28"/>
      <c r="AH361" s="28"/>
      <c r="AI361" s="28"/>
      <c r="AJ361" s="28"/>
      <c r="AK361" s="28"/>
      <c r="AL361" s="28"/>
      <c r="AM361" s="28"/>
      <c r="AN361" s="28"/>
      <c r="AO361" s="28"/>
    </row>
    <row r="362" ht="15.0" customHeight="1">
      <c r="A362" s="73" t="s">
        <v>1801</v>
      </c>
      <c r="B362" s="73" t="s">
        <v>81</v>
      </c>
      <c r="C362" s="39" t="s">
        <v>142</v>
      </c>
      <c r="D362" s="39" t="s">
        <v>7</v>
      </c>
      <c r="E362" s="75"/>
      <c r="F362" s="75"/>
      <c r="G362" s="75"/>
      <c r="H362" s="75"/>
      <c r="I362" s="75"/>
      <c r="J362" s="75"/>
      <c r="K362" s="75"/>
      <c r="L362" s="75"/>
      <c r="M362" s="75"/>
      <c r="N362" s="75"/>
      <c r="O362" s="75"/>
      <c r="P362" s="39" t="s">
        <v>335</v>
      </c>
      <c r="Q362" s="39" t="s">
        <v>1060</v>
      </c>
      <c r="R362" s="40"/>
      <c r="S362" s="48" t="s">
        <v>6003</v>
      </c>
      <c r="T362" s="55" t="str">
        <f>HYPERLINK("mailto:email.1.address@nowhere.com#","email.1.address@nowhere.com")</f>
        <v>email.1.address@nowhere.com</v>
      </c>
      <c r="U362" s="73" t="s">
        <v>6005</v>
      </c>
      <c r="V362" s="73" t="s">
        <v>1814</v>
      </c>
      <c r="W362" s="62" t="s">
        <v>1801</v>
      </c>
      <c r="X362" s="62" t="s">
        <v>1815</v>
      </c>
      <c r="Y362" s="64"/>
      <c r="Z362" s="65"/>
      <c r="AA362" s="66"/>
      <c r="AB362" s="90">
        <v>195.0</v>
      </c>
      <c r="AC362" s="90"/>
      <c r="AD362" s="90"/>
      <c r="AE362" s="88"/>
      <c r="AF362" s="14"/>
      <c r="AG362" s="28"/>
      <c r="AH362" s="28"/>
      <c r="AI362" s="28"/>
      <c r="AJ362" s="28"/>
      <c r="AK362" s="28"/>
      <c r="AL362" s="28"/>
      <c r="AM362" s="28"/>
      <c r="AN362" s="28"/>
      <c r="AO362" s="28"/>
    </row>
    <row r="363" ht="15.0" customHeight="1">
      <c r="A363" s="39" t="s">
        <v>271</v>
      </c>
      <c r="B363" s="39" t="s">
        <v>140</v>
      </c>
      <c r="C363" s="39" t="s">
        <v>142</v>
      </c>
      <c r="D363" s="40"/>
      <c r="E363" s="41"/>
      <c r="F363" s="46"/>
      <c r="G363" s="46"/>
      <c r="H363" s="46"/>
      <c r="I363" s="46"/>
      <c r="J363" s="46"/>
      <c r="K363" s="47" t="s">
        <v>15</v>
      </c>
      <c r="L363" s="46"/>
      <c r="M363" s="46"/>
      <c r="N363" s="46"/>
      <c r="O363" s="46"/>
      <c r="P363" s="39" t="s">
        <v>786</v>
      </c>
      <c r="Q363" s="39" t="s">
        <v>1071</v>
      </c>
      <c r="R363" s="40"/>
      <c r="S363" s="48" t="s">
        <v>6007</v>
      </c>
      <c r="T363" s="55" t="str">
        <f>HYPERLINK("mailto:email.2.address@nowhere.com#","email.2.address@nowhere.com")</f>
        <v>email.2.address@nowhere.com</v>
      </c>
      <c r="U363" s="73" t="s">
        <v>6012</v>
      </c>
      <c r="V363" s="73" t="s">
        <v>4133</v>
      </c>
      <c r="W363" s="62" t="s">
        <v>271</v>
      </c>
      <c r="X363" s="64">
        <v>7052.0</v>
      </c>
      <c r="Y363" s="64"/>
      <c r="Z363" s="65"/>
      <c r="AA363" s="66"/>
      <c r="AB363" s="69">
        <v>295.0</v>
      </c>
      <c r="AC363" s="69">
        <v>255.0</v>
      </c>
      <c r="AD363" s="69">
        <v>120.0</v>
      </c>
      <c r="AE363" s="70" t="s">
        <v>773</v>
      </c>
      <c r="AF363" s="14"/>
      <c r="AG363" s="28"/>
      <c r="AH363" s="28"/>
      <c r="AI363" s="28"/>
      <c r="AJ363" s="28"/>
      <c r="AK363" s="28"/>
      <c r="AL363" s="28"/>
      <c r="AM363" s="28"/>
      <c r="AN363" s="28"/>
      <c r="AO363" s="28"/>
    </row>
    <row r="364" ht="15.0" customHeight="1">
      <c r="A364" s="39" t="s">
        <v>271</v>
      </c>
      <c r="B364" s="39" t="s">
        <v>140</v>
      </c>
      <c r="C364" s="39" t="s">
        <v>142</v>
      </c>
      <c r="D364" s="40"/>
      <c r="E364" s="41"/>
      <c r="F364" s="46"/>
      <c r="G364" s="46"/>
      <c r="H364" s="46"/>
      <c r="I364" s="46"/>
      <c r="J364" s="46"/>
      <c r="K364" s="46"/>
      <c r="L364" s="47" t="s">
        <v>16</v>
      </c>
      <c r="M364" s="46"/>
      <c r="N364" s="46"/>
      <c r="O364" s="46"/>
      <c r="P364" s="39" t="s">
        <v>857</v>
      </c>
      <c r="Q364" s="39" t="s">
        <v>1087</v>
      </c>
      <c r="R364" s="40"/>
      <c r="S364" s="48" t="s">
        <v>6019</v>
      </c>
      <c r="T364" s="75"/>
      <c r="U364" s="73" t="s">
        <v>6012</v>
      </c>
      <c r="V364" s="73" t="s">
        <v>4133</v>
      </c>
      <c r="W364" s="62" t="s">
        <v>271</v>
      </c>
      <c r="X364" s="64">
        <v>7052.0</v>
      </c>
      <c r="Y364" s="64"/>
      <c r="Z364" s="65"/>
      <c r="AA364" s="66"/>
      <c r="AB364" s="69">
        <v>295.0</v>
      </c>
      <c r="AC364" s="69">
        <v>255.0</v>
      </c>
      <c r="AD364" s="69">
        <v>120.0</v>
      </c>
      <c r="AE364" s="41"/>
      <c r="AF364" s="14"/>
      <c r="AG364" s="28"/>
      <c r="AH364" s="28"/>
      <c r="AI364" s="28"/>
      <c r="AJ364" s="28"/>
      <c r="AK364" s="28"/>
      <c r="AL364" s="28"/>
      <c r="AM364" s="28"/>
      <c r="AN364" s="28"/>
      <c r="AO364" s="28"/>
    </row>
    <row r="365" ht="15.0" customHeight="1">
      <c r="A365" s="39" t="s">
        <v>271</v>
      </c>
      <c r="B365" s="39" t="s">
        <v>140</v>
      </c>
      <c r="C365" s="39" t="s">
        <v>142</v>
      </c>
      <c r="D365" s="40"/>
      <c r="E365" s="41"/>
      <c r="F365" s="46"/>
      <c r="G365" s="46"/>
      <c r="H365" s="46"/>
      <c r="I365" s="46"/>
      <c r="J365" s="46"/>
      <c r="K365" s="47" t="s">
        <v>15</v>
      </c>
      <c r="L365" s="46"/>
      <c r="M365" s="46"/>
      <c r="N365" s="46"/>
      <c r="O365" s="46"/>
      <c r="P365" s="39" t="s">
        <v>900</v>
      </c>
      <c r="Q365" s="39" t="s">
        <v>336</v>
      </c>
      <c r="R365" s="40"/>
      <c r="S365" s="48" t="s">
        <v>6021</v>
      </c>
      <c r="T365" s="55" t="str">
        <f>HYPERLINK("mailto:email.1.address@nowhere.com#","email.1.address@nowhere.com")</f>
        <v>email.1.address@nowhere.com</v>
      </c>
      <c r="U365" s="73" t="s">
        <v>6031</v>
      </c>
      <c r="V365" s="73" t="s">
        <v>4027</v>
      </c>
      <c r="W365" s="62" t="s">
        <v>271</v>
      </c>
      <c r="X365" s="64">
        <v>8879.0</v>
      </c>
      <c r="Y365" s="64"/>
      <c r="Z365" s="65"/>
      <c r="AA365" s="66"/>
      <c r="AB365" s="69">
        <v>300.0</v>
      </c>
      <c r="AC365" s="69"/>
      <c r="AD365" s="69">
        <v>85.0</v>
      </c>
      <c r="AE365" s="70" t="s">
        <v>6034</v>
      </c>
      <c r="AF365" s="14"/>
      <c r="AG365" s="28"/>
      <c r="AH365" s="28"/>
      <c r="AI365" s="28"/>
      <c r="AJ365" s="28"/>
      <c r="AK365" s="28"/>
      <c r="AL365" s="28"/>
      <c r="AM365" s="28"/>
      <c r="AN365" s="28"/>
      <c r="AO365" s="28"/>
    </row>
    <row r="366" ht="15.0" customHeight="1">
      <c r="A366" s="39" t="s">
        <v>271</v>
      </c>
      <c r="B366" s="39" t="s">
        <v>782</v>
      </c>
      <c r="C366" s="39" t="s">
        <v>142</v>
      </c>
      <c r="D366" s="40"/>
      <c r="E366" s="41"/>
      <c r="F366" s="46"/>
      <c r="G366" s="46"/>
      <c r="H366" s="46"/>
      <c r="I366" s="46"/>
      <c r="J366" s="47" t="s">
        <v>14</v>
      </c>
      <c r="K366" s="46"/>
      <c r="L366" s="46"/>
      <c r="M366" s="46"/>
      <c r="N366" s="46"/>
      <c r="O366" s="46"/>
      <c r="P366" s="73" t="s">
        <v>920</v>
      </c>
      <c r="Q366" s="39" t="s">
        <v>788</v>
      </c>
      <c r="R366" s="40"/>
      <c r="S366" s="48" t="s">
        <v>6037</v>
      </c>
      <c r="T366" s="55" t="str">
        <f>HYPERLINK("mailto:email.2.address@nowhere.com#","email.2.address@nowhere.com")</f>
        <v>email.2.address@nowhere.com</v>
      </c>
      <c r="U366" s="73" t="s">
        <v>6043</v>
      </c>
      <c r="V366" s="73" t="s">
        <v>4051</v>
      </c>
      <c r="W366" s="62" t="s">
        <v>271</v>
      </c>
      <c r="X366" s="62" t="s">
        <v>6044</v>
      </c>
      <c r="Y366" s="64"/>
      <c r="Z366" s="65">
        <v>3463.0</v>
      </c>
      <c r="AA366" s="66">
        <v>40991.0</v>
      </c>
      <c r="AB366" s="69">
        <v>160.0</v>
      </c>
      <c r="AC366" s="69">
        <v>140.0</v>
      </c>
      <c r="AD366" s="69">
        <v>79.0</v>
      </c>
      <c r="AE366" s="70" t="s">
        <v>4053</v>
      </c>
      <c r="AF366" s="14"/>
      <c r="AG366" s="28"/>
      <c r="AH366" s="28"/>
      <c r="AI366" s="28"/>
      <c r="AJ366" s="28"/>
      <c r="AK366" s="28"/>
      <c r="AL366" s="28"/>
      <c r="AM366" s="28"/>
      <c r="AN366" s="28"/>
      <c r="AO366" s="28"/>
    </row>
    <row r="367" ht="15.0" customHeight="1">
      <c r="A367" s="39" t="s">
        <v>271</v>
      </c>
      <c r="B367" s="39" t="s">
        <v>782</v>
      </c>
      <c r="C367" s="39" t="s">
        <v>142</v>
      </c>
      <c r="D367" s="40"/>
      <c r="E367" s="41"/>
      <c r="F367" s="46"/>
      <c r="G367" s="46"/>
      <c r="H367" s="46"/>
      <c r="I367" s="46"/>
      <c r="J367" s="47" t="s">
        <v>14</v>
      </c>
      <c r="K367" s="46"/>
      <c r="L367" s="46"/>
      <c r="M367" s="46"/>
      <c r="N367" s="46"/>
      <c r="O367" s="46"/>
      <c r="P367" s="73" t="s">
        <v>989</v>
      </c>
      <c r="Q367" s="39" t="s">
        <v>859</v>
      </c>
      <c r="R367" s="82"/>
      <c r="S367" s="48" t="s">
        <v>6053</v>
      </c>
      <c r="T367" s="75"/>
      <c r="U367" s="73" t="s">
        <v>6043</v>
      </c>
      <c r="V367" s="73" t="s">
        <v>4051</v>
      </c>
      <c r="W367" s="62" t="s">
        <v>271</v>
      </c>
      <c r="X367" s="62" t="s">
        <v>6044</v>
      </c>
      <c r="Y367" s="64"/>
      <c r="Z367" s="65">
        <v>3463.0</v>
      </c>
      <c r="AA367" s="66">
        <v>40991.0</v>
      </c>
      <c r="AB367" s="69">
        <v>160.0</v>
      </c>
      <c r="AC367" s="69">
        <v>140.0</v>
      </c>
      <c r="AD367" s="69">
        <v>79.0</v>
      </c>
      <c r="AE367" s="70" t="s">
        <v>4053</v>
      </c>
      <c r="AF367" s="14"/>
      <c r="AG367" s="28"/>
      <c r="AH367" s="28"/>
      <c r="AI367" s="28"/>
      <c r="AJ367" s="28"/>
      <c r="AK367" s="28"/>
      <c r="AL367" s="28"/>
      <c r="AM367" s="28"/>
      <c r="AN367" s="28"/>
      <c r="AO367" s="28"/>
    </row>
    <row r="368" ht="15.0" customHeight="1">
      <c r="A368" s="73" t="s">
        <v>271</v>
      </c>
      <c r="B368" s="39" t="s">
        <v>782</v>
      </c>
      <c r="C368" s="39" t="s">
        <v>142</v>
      </c>
      <c r="D368" s="40"/>
      <c r="E368" s="75"/>
      <c r="F368" s="73" t="s">
        <v>10</v>
      </c>
      <c r="G368" s="75"/>
      <c r="H368" s="75"/>
      <c r="I368" s="75"/>
      <c r="J368" s="75"/>
      <c r="K368" s="75"/>
      <c r="L368" s="75"/>
      <c r="M368" s="75"/>
      <c r="N368" s="75"/>
      <c r="O368" s="75"/>
      <c r="P368" s="39" t="s">
        <v>335</v>
      </c>
      <c r="Q368" s="39" t="s">
        <v>901</v>
      </c>
      <c r="R368" s="40"/>
      <c r="S368" s="48" t="s">
        <v>6066</v>
      </c>
      <c r="T368" s="55" t="str">
        <f>HYPERLINK("mailto:email.1.address@nowhere.com#","email.1.address@nowhere.com")</f>
        <v>email.1.address@nowhere.com</v>
      </c>
      <c r="U368" s="73" t="s">
        <v>6069</v>
      </c>
      <c r="V368" s="73" t="s">
        <v>278</v>
      </c>
      <c r="W368" s="62" t="s">
        <v>271</v>
      </c>
      <c r="X368" s="234">
        <v>7068.0</v>
      </c>
      <c r="Y368" s="234"/>
      <c r="Z368" s="65">
        <v>33458.0</v>
      </c>
      <c r="AA368" s="66">
        <v>41967.0</v>
      </c>
      <c r="AB368" s="90">
        <v>250.0</v>
      </c>
      <c r="AC368" s="90">
        <v>200.0</v>
      </c>
      <c r="AD368" s="188">
        <v>80.0</v>
      </c>
      <c r="AE368" s="48" t="s">
        <v>6082</v>
      </c>
      <c r="AF368" s="14"/>
      <c r="AG368" s="28"/>
      <c r="AH368" s="28"/>
      <c r="AI368" s="28"/>
      <c r="AJ368" s="28"/>
      <c r="AK368" s="28"/>
      <c r="AL368" s="28"/>
      <c r="AM368" s="28"/>
      <c r="AN368" s="28"/>
      <c r="AO368" s="28"/>
    </row>
    <row r="369" ht="15.0" customHeight="1">
      <c r="A369" s="39" t="s">
        <v>271</v>
      </c>
      <c r="B369" s="39" t="s">
        <v>782</v>
      </c>
      <c r="C369" s="39" t="s">
        <v>142</v>
      </c>
      <c r="D369" s="40"/>
      <c r="E369" s="41"/>
      <c r="F369" s="46"/>
      <c r="G369" s="46"/>
      <c r="H369" s="46"/>
      <c r="I369" s="46"/>
      <c r="J369" s="47" t="s">
        <v>14</v>
      </c>
      <c r="K369" s="46"/>
      <c r="L369" s="46"/>
      <c r="M369" s="46"/>
      <c r="N369" s="46"/>
      <c r="O369" s="46"/>
      <c r="P369" s="39" t="s">
        <v>786</v>
      </c>
      <c r="Q369" s="39" t="s">
        <v>921</v>
      </c>
      <c r="R369" s="40"/>
      <c r="S369" s="48" t="s">
        <v>6085</v>
      </c>
      <c r="T369" s="55" t="str">
        <f>HYPERLINK("mailto:email.2.address@nowhere.com#","email.2.address@nowhere.com")</f>
        <v>email.2.address@nowhere.com</v>
      </c>
      <c r="U369" s="73" t="s">
        <v>6089</v>
      </c>
      <c r="V369" s="73" t="s">
        <v>1553</v>
      </c>
      <c r="W369" s="62" t="s">
        <v>271</v>
      </c>
      <c r="X369" s="64">
        <v>8002.0</v>
      </c>
      <c r="Y369" s="64"/>
      <c r="Z369" s="65">
        <v>69.0</v>
      </c>
      <c r="AA369" s="66">
        <v>41136.0</v>
      </c>
      <c r="AB369" s="69">
        <v>170.0</v>
      </c>
      <c r="AC369" s="69"/>
      <c r="AD369" s="69">
        <v>80.0</v>
      </c>
      <c r="AE369" s="70" t="s">
        <v>4125</v>
      </c>
      <c r="AF369" s="14"/>
      <c r="AG369" s="28"/>
      <c r="AH369" s="28"/>
      <c r="AI369" s="28"/>
      <c r="AJ369" s="28"/>
      <c r="AK369" s="28"/>
      <c r="AL369" s="28"/>
      <c r="AM369" s="28"/>
      <c r="AN369" s="28"/>
      <c r="AO369" s="28"/>
    </row>
    <row r="370" ht="15.0" customHeight="1">
      <c r="A370" s="39" t="s">
        <v>271</v>
      </c>
      <c r="B370" s="39" t="s">
        <v>782</v>
      </c>
      <c r="C370" s="39" t="s">
        <v>142</v>
      </c>
      <c r="D370" s="40"/>
      <c r="E370" s="41"/>
      <c r="F370" s="46"/>
      <c r="G370" s="46"/>
      <c r="H370" s="46"/>
      <c r="I370" s="46"/>
      <c r="J370" s="47" t="s">
        <v>14</v>
      </c>
      <c r="K370" s="46"/>
      <c r="L370" s="46"/>
      <c r="M370" s="46"/>
      <c r="N370" s="46"/>
      <c r="O370" s="46"/>
      <c r="P370" s="39" t="s">
        <v>857</v>
      </c>
      <c r="Q370" s="39" t="s">
        <v>990</v>
      </c>
      <c r="R370" s="40"/>
      <c r="S370" s="48" t="s">
        <v>6096</v>
      </c>
      <c r="T370" s="75"/>
      <c r="U370" s="73" t="s">
        <v>6097</v>
      </c>
      <c r="V370" s="73" t="s">
        <v>1553</v>
      </c>
      <c r="W370" s="62" t="s">
        <v>271</v>
      </c>
      <c r="X370" s="64">
        <v>8003.0</v>
      </c>
      <c r="Y370" s="64"/>
      <c r="Z370" s="65">
        <v>30071.0</v>
      </c>
      <c r="AA370" s="66">
        <v>40532.0</v>
      </c>
      <c r="AB370" s="69">
        <v>165.0</v>
      </c>
      <c r="AC370" s="69">
        <v>165.0</v>
      </c>
      <c r="AD370" s="69">
        <v>85.0</v>
      </c>
      <c r="AE370" s="70" t="s">
        <v>2022</v>
      </c>
      <c r="AF370" s="14"/>
      <c r="AG370" s="28"/>
      <c r="AH370" s="28"/>
      <c r="AI370" s="28"/>
      <c r="AJ370" s="28"/>
      <c r="AK370" s="28"/>
      <c r="AL370" s="28"/>
      <c r="AM370" s="28"/>
      <c r="AN370" s="28"/>
      <c r="AO370" s="28"/>
    </row>
    <row r="371" ht="15.0" customHeight="1">
      <c r="A371" s="39" t="s">
        <v>271</v>
      </c>
      <c r="B371" s="39" t="s">
        <v>782</v>
      </c>
      <c r="C371" s="39" t="s">
        <v>142</v>
      </c>
      <c r="D371" s="40"/>
      <c r="E371" s="41"/>
      <c r="F371" s="46"/>
      <c r="G371" s="46"/>
      <c r="H371" s="46"/>
      <c r="I371" s="46"/>
      <c r="J371" s="47" t="s">
        <v>14</v>
      </c>
      <c r="K371" s="46"/>
      <c r="L371" s="46"/>
      <c r="M371" s="46"/>
      <c r="N371" s="46"/>
      <c r="O371" s="46"/>
      <c r="P371" s="39" t="s">
        <v>900</v>
      </c>
      <c r="Q371" s="39" t="s">
        <v>1017</v>
      </c>
      <c r="R371" s="82"/>
      <c r="S371" s="48" t="s">
        <v>6099</v>
      </c>
      <c r="T371" s="55" t="str">
        <f>HYPERLINK("mailto:email.1.address@nowhere.com#","email.1.address@nowhere.com")</f>
        <v>email.1.address@nowhere.com</v>
      </c>
      <c r="U371" s="73" t="s">
        <v>6097</v>
      </c>
      <c r="V371" s="73" t="s">
        <v>1553</v>
      </c>
      <c r="W371" s="62" t="s">
        <v>271</v>
      </c>
      <c r="X371" s="64">
        <v>8003.0</v>
      </c>
      <c r="Y371" s="64"/>
      <c r="Z371" s="65">
        <v>30071.0</v>
      </c>
      <c r="AA371" s="66">
        <v>40532.0</v>
      </c>
      <c r="AB371" s="69">
        <v>165.0</v>
      </c>
      <c r="AC371" s="69">
        <v>165.0</v>
      </c>
      <c r="AD371" s="69">
        <v>85.0</v>
      </c>
      <c r="AE371" s="70" t="s">
        <v>2022</v>
      </c>
      <c r="AF371" s="14"/>
      <c r="AG371" s="28"/>
      <c r="AH371" s="28"/>
      <c r="AI371" s="28"/>
      <c r="AJ371" s="28"/>
      <c r="AK371" s="28"/>
      <c r="AL371" s="28"/>
      <c r="AM371" s="28"/>
      <c r="AN371" s="28"/>
      <c r="AO371" s="28"/>
    </row>
    <row r="372" ht="15.0" customHeight="1">
      <c r="A372" s="73" t="s">
        <v>271</v>
      </c>
      <c r="B372" s="73" t="s">
        <v>81</v>
      </c>
      <c r="C372" s="39" t="s">
        <v>142</v>
      </c>
      <c r="D372" s="39" t="s">
        <v>7</v>
      </c>
      <c r="E372" s="75"/>
      <c r="F372" s="75"/>
      <c r="G372" s="75"/>
      <c r="H372" s="75"/>
      <c r="I372" s="75"/>
      <c r="J372" s="75"/>
      <c r="K372" s="75"/>
      <c r="L372" s="75"/>
      <c r="M372" s="75"/>
      <c r="N372" s="75"/>
      <c r="O372" s="75"/>
      <c r="P372" s="73" t="s">
        <v>920</v>
      </c>
      <c r="Q372" s="39" t="s">
        <v>1040</v>
      </c>
      <c r="R372" s="82"/>
      <c r="S372" s="48" t="s">
        <v>6109</v>
      </c>
      <c r="T372" s="55" t="str">
        <f>HYPERLINK("mailto:email.2.address@nowhere.com#","email.2.address@nowhere.com")</f>
        <v>email.2.address@nowhere.com</v>
      </c>
      <c r="U372" s="73" t="s">
        <v>6114</v>
      </c>
      <c r="V372" s="73" t="s">
        <v>2469</v>
      </c>
      <c r="W372" s="62" t="s">
        <v>271</v>
      </c>
      <c r="X372" s="62" t="s">
        <v>1130</v>
      </c>
      <c r="Y372" s="64"/>
      <c r="Z372" s="65"/>
      <c r="AA372" s="66"/>
      <c r="AB372" s="90">
        <v>140.0</v>
      </c>
      <c r="AC372" s="90"/>
      <c r="AD372" s="90"/>
      <c r="AE372" s="88"/>
      <c r="AF372" s="14"/>
      <c r="AG372" s="28"/>
      <c r="AH372" s="28"/>
      <c r="AI372" s="28"/>
      <c r="AJ372" s="28"/>
      <c r="AK372" s="28"/>
      <c r="AL372" s="28"/>
      <c r="AM372" s="28"/>
      <c r="AN372" s="28"/>
      <c r="AO372" s="28"/>
    </row>
    <row r="373" ht="15.0" customHeight="1">
      <c r="A373" s="73" t="s">
        <v>271</v>
      </c>
      <c r="B373" s="73" t="s">
        <v>81</v>
      </c>
      <c r="C373" s="39" t="s">
        <v>142</v>
      </c>
      <c r="D373" s="39" t="s">
        <v>7</v>
      </c>
      <c r="E373" s="75"/>
      <c r="F373" s="75"/>
      <c r="G373" s="75"/>
      <c r="H373" s="75"/>
      <c r="I373" s="75"/>
      <c r="J373" s="75"/>
      <c r="K373" s="75"/>
      <c r="L373" s="75"/>
      <c r="M373" s="75"/>
      <c r="N373" s="75"/>
      <c r="O373" s="75"/>
      <c r="P373" s="73" t="s">
        <v>989</v>
      </c>
      <c r="Q373" s="39" t="s">
        <v>1060</v>
      </c>
      <c r="R373" s="82"/>
      <c r="S373" s="48" t="s">
        <v>6124</v>
      </c>
      <c r="T373" s="75"/>
      <c r="U373" s="73" t="s">
        <v>6126</v>
      </c>
      <c r="V373" s="73" t="s">
        <v>460</v>
      </c>
      <c r="W373" s="62" t="s">
        <v>271</v>
      </c>
      <c r="X373" s="62" t="s">
        <v>461</v>
      </c>
      <c r="Y373" s="64"/>
      <c r="Z373" s="65"/>
      <c r="AA373" s="66"/>
      <c r="AB373" s="90">
        <v>185.0</v>
      </c>
      <c r="AC373" s="90">
        <v>155.0</v>
      </c>
      <c r="AD373" s="90">
        <v>70.0</v>
      </c>
      <c r="AE373" s="88"/>
      <c r="AF373" s="14"/>
      <c r="AG373" s="28"/>
      <c r="AH373" s="28"/>
      <c r="AI373" s="28"/>
      <c r="AJ373" s="28"/>
      <c r="AK373" s="28"/>
      <c r="AL373" s="28"/>
      <c r="AM373" s="28"/>
      <c r="AN373" s="28"/>
      <c r="AO373" s="28"/>
    </row>
    <row r="374" ht="15.0" customHeight="1">
      <c r="A374" s="73" t="s">
        <v>271</v>
      </c>
      <c r="B374" s="73" t="s">
        <v>81</v>
      </c>
      <c r="C374" s="39" t="s">
        <v>142</v>
      </c>
      <c r="D374" s="39" t="s">
        <v>7</v>
      </c>
      <c r="E374" s="75"/>
      <c r="F374" s="75"/>
      <c r="G374" s="75"/>
      <c r="H374" s="75"/>
      <c r="I374" s="75"/>
      <c r="J374" s="75"/>
      <c r="K374" s="75"/>
      <c r="L374" s="75"/>
      <c r="M374" s="75"/>
      <c r="N374" s="75"/>
      <c r="O374" s="75"/>
      <c r="P374" s="39" t="s">
        <v>335</v>
      </c>
      <c r="Q374" s="39" t="s">
        <v>1071</v>
      </c>
      <c r="R374" s="82"/>
      <c r="S374" s="48" t="s">
        <v>6130</v>
      </c>
      <c r="T374" s="55" t="str">
        <f>HYPERLINK("mailto:email.1.address@nowhere.com#","email.1.address@nowhere.com")</f>
        <v>email.1.address@nowhere.com</v>
      </c>
      <c r="U374" s="73" t="s">
        <v>6133</v>
      </c>
      <c r="V374" s="73" t="s">
        <v>3220</v>
      </c>
      <c r="W374" s="62" t="s">
        <v>271</v>
      </c>
      <c r="X374" s="62" t="s">
        <v>3221</v>
      </c>
      <c r="Y374" s="64"/>
      <c r="Z374" s="65"/>
      <c r="AA374" s="66"/>
      <c r="AB374" s="90"/>
      <c r="AC374" s="90"/>
      <c r="AD374" s="90"/>
      <c r="AE374" s="88"/>
      <c r="AF374" s="14"/>
      <c r="AG374" s="28"/>
      <c r="AH374" s="28"/>
      <c r="AI374" s="28"/>
      <c r="AJ374" s="28"/>
      <c r="AK374" s="28"/>
      <c r="AL374" s="28"/>
      <c r="AM374" s="28"/>
      <c r="AN374" s="28"/>
      <c r="AO374" s="28"/>
    </row>
    <row r="375" ht="15.0" customHeight="1">
      <c r="A375" s="73" t="s">
        <v>271</v>
      </c>
      <c r="B375" s="73" t="s">
        <v>81</v>
      </c>
      <c r="C375" s="39" t="s">
        <v>142</v>
      </c>
      <c r="D375" s="39" t="s">
        <v>7</v>
      </c>
      <c r="E375" s="75"/>
      <c r="F375" s="75"/>
      <c r="G375" s="75"/>
      <c r="H375" s="75"/>
      <c r="I375" s="75"/>
      <c r="J375" s="75"/>
      <c r="K375" s="75"/>
      <c r="L375" s="75"/>
      <c r="M375" s="75"/>
      <c r="N375" s="75"/>
      <c r="O375" s="75"/>
      <c r="P375" s="39" t="s">
        <v>786</v>
      </c>
      <c r="Q375" s="39" t="s">
        <v>1087</v>
      </c>
      <c r="R375" s="82"/>
      <c r="S375" s="48" t="s">
        <v>6146</v>
      </c>
      <c r="T375" s="55" t="str">
        <f>HYPERLINK("mailto:email.2.address@nowhere.com#","email.2.address@nowhere.com")</f>
        <v>email.2.address@nowhere.com</v>
      </c>
      <c r="U375" s="73" t="s">
        <v>6148</v>
      </c>
      <c r="V375" s="73" t="s">
        <v>6149</v>
      </c>
      <c r="W375" s="62" t="s">
        <v>271</v>
      </c>
      <c r="X375" s="62" t="s">
        <v>6151</v>
      </c>
      <c r="Y375" s="64"/>
      <c r="Z375" s="65">
        <v>10711.0</v>
      </c>
      <c r="AA375" s="66">
        <v>42095.0</v>
      </c>
      <c r="AB375" s="90">
        <v>220.0</v>
      </c>
      <c r="AC375" s="90">
        <v>200.0</v>
      </c>
      <c r="AD375" s="90">
        <v>100.0</v>
      </c>
      <c r="AE375" s="48" t="s">
        <v>1211</v>
      </c>
      <c r="AF375" s="14"/>
      <c r="AG375" s="28"/>
      <c r="AH375" s="28"/>
      <c r="AI375" s="28"/>
      <c r="AJ375" s="28"/>
      <c r="AK375" s="28"/>
      <c r="AL375" s="28"/>
      <c r="AM375" s="28"/>
      <c r="AN375" s="28"/>
      <c r="AO375" s="28"/>
    </row>
    <row r="376" ht="15.0" customHeight="1">
      <c r="A376" s="73" t="s">
        <v>271</v>
      </c>
      <c r="B376" s="73" t="s">
        <v>81</v>
      </c>
      <c r="C376" s="39" t="s">
        <v>142</v>
      </c>
      <c r="D376" s="40"/>
      <c r="E376" s="73" t="s">
        <v>169</v>
      </c>
      <c r="F376" s="75"/>
      <c r="G376" s="75"/>
      <c r="H376" s="75"/>
      <c r="I376" s="75"/>
      <c r="J376" s="75"/>
      <c r="K376" s="75"/>
      <c r="L376" s="75"/>
      <c r="M376" s="75"/>
      <c r="N376" s="75"/>
      <c r="O376" s="75"/>
      <c r="P376" s="39" t="s">
        <v>857</v>
      </c>
      <c r="Q376" s="39" t="s">
        <v>336</v>
      </c>
      <c r="R376" s="82"/>
      <c r="S376" s="48" t="s">
        <v>6159</v>
      </c>
      <c r="T376" s="75"/>
      <c r="U376" s="73" t="s">
        <v>6160</v>
      </c>
      <c r="V376" s="73" t="s">
        <v>3499</v>
      </c>
      <c r="W376" s="62" t="s">
        <v>271</v>
      </c>
      <c r="X376" s="62" t="s">
        <v>3500</v>
      </c>
      <c r="Y376" s="64"/>
      <c r="Z376" s="65"/>
      <c r="AA376" s="66"/>
      <c r="AB376" s="90">
        <v>175.0</v>
      </c>
      <c r="AC376" s="90">
        <v>175.0</v>
      </c>
      <c r="AD376" s="90">
        <v>80.0</v>
      </c>
      <c r="AE376" s="88"/>
      <c r="AF376" s="14"/>
      <c r="AG376" s="28"/>
      <c r="AH376" s="28"/>
      <c r="AI376" s="28"/>
      <c r="AJ376" s="28"/>
      <c r="AK376" s="28"/>
      <c r="AL376" s="28"/>
      <c r="AM376" s="28"/>
      <c r="AN376" s="28"/>
      <c r="AO376" s="28"/>
    </row>
    <row r="377" ht="15.0" customHeight="1">
      <c r="A377" s="73" t="s">
        <v>271</v>
      </c>
      <c r="B377" s="73" t="s">
        <v>81</v>
      </c>
      <c r="C377" s="39" t="s">
        <v>142</v>
      </c>
      <c r="D377" s="39" t="s">
        <v>7</v>
      </c>
      <c r="E377" s="75"/>
      <c r="F377" s="75"/>
      <c r="G377" s="75"/>
      <c r="H377" s="75"/>
      <c r="I377" s="75"/>
      <c r="J377" s="75"/>
      <c r="K377" s="75"/>
      <c r="L377" s="75"/>
      <c r="M377" s="75"/>
      <c r="N377" s="75"/>
      <c r="O377" s="75"/>
      <c r="P377" s="39" t="s">
        <v>900</v>
      </c>
      <c r="Q377" s="39" t="s">
        <v>788</v>
      </c>
      <c r="R377" s="82"/>
      <c r="S377" s="48" t="s">
        <v>6163</v>
      </c>
      <c r="T377" s="55" t="str">
        <f>HYPERLINK("mailto:email.1.address@nowhere.com#","email.1.address@nowhere.com")</f>
        <v>email.1.address@nowhere.com</v>
      </c>
      <c r="U377" s="73" t="s">
        <v>6165</v>
      </c>
      <c r="V377" s="73" t="s">
        <v>6166</v>
      </c>
      <c r="W377" s="62" t="s">
        <v>271</v>
      </c>
      <c r="X377" s="62" t="s">
        <v>6167</v>
      </c>
      <c r="Y377" s="64"/>
      <c r="Z377" s="65"/>
      <c r="AA377" s="66"/>
      <c r="AB377" s="90">
        <v>140.0</v>
      </c>
      <c r="AC377" s="90">
        <v>110.0</v>
      </c>
      <c r="AD377" s="90">
        <v>70.0</v>
      </c>
      <c r="AE377" s="88"/>
      <c r="AF377" s="14"/>
      <c r="AG377" s="28"/>
      <c r="AH377" s="28"/>
      <c r="AI377" s="28"/>
      <c r="AJ377" s="28"/>
      <c r="AK377" s="28"/>
      <c r="AL377" s="28"/>
      <c r="AM377" s="28"/>
      <c r="AN377" s="28"/>
      <c r="AO377" s="28"/>
    </row>
    <row r="378" ht="15.0" customHeight="1">
      <c r="A378" s="73" t="s">
        <v>271</v>
      </c>
      <c r="B378" s="73" t="s">
        <v>81</v>
      </c>
      <c r="C378" s="39" t="s">
        <v>142</v>
      </c>
      <c r="D378" s="39" t="s">
        <v>7</v>
      </c>
      <c r="E378" s="75"/>
      <c r="F378" s="75"/>
      <c r="G378" s="75"/>
      <c r="H378" s="75"/>
      <c r="I378" s="75"/>
      <c r="J378" s="75"/>
      <c r="K378" s="75"/>
      <c r="L378" s="75"/>
      <c r="M378" s="75"/>
      <c r="N378" s="75"/>
      <c r="O378" s="75"/>
      <c r="P378" s="73" t="s">
        <v>920</v>
      </c>
      <c r="Q378" s="39" t="s">
        <v>859</v>
      </c>
      <c r="R378" s="82"/>
      <c r="S378" s="48" t="s">
        <v>6168</v>
      </c>
      <c r="T378" s="55" t="str">
        <f>HYPERLINK("mailto:email.2.address@nowhere.com#","email.2.address@nowhere.com")</f>
        <v>email.2.address@nowhere.com</v>
      </c>
      <c r="U378" s="73" t="s">
        <v>6174</v>
      </c>
      <c r="V378" s="73" t="s">
        <v>6175</v>
      </c>
      <c r="W378" s="62" t="s">
        <v>271</v>
      </c>
      <c r="X378" s="62" t="s">
        <v>6176</v>
      </c>
      <c r="Y378" s="64"/>
      <c r="Z378" s="65"/>
      <c r="AA378" s="66"/>
      <c r="AB378" s="90">
        <v>150.0</v>
      </c>
      <c r="AC378" s="90"/>
      <c r="AD378" s="90">
        <v>80.0</v>
      </c>
      <c r="AE378" s="88"/>
      <c r="AF378" s="14"/>
      <c r="AG378" s="28"/>
      <c r="AH378" s="28"/>
      <c r="AI378" s="28"/>
      <c r="AJ378" s="28"/>
      <c r="AK378" s="28"/>
      <c r="AL378" s="28"/>
      <c r="AM378" s="28"/>
      <c r="AN378" s="28"/>
      <c r="AO378" s="28"/>
    </row>
    <row r="379" ht="12.75" customHeight="1">
      <c r="A379" s="73" t="s">
        <v>271</v>
      </c>
      <c r="B379" s="73" t="s">
        <v>81</v>
      </c>
      <c r="C379" s="39" t="s">
        <v>142</v>
      </c>
      <c r="D379" s="39" t="s">
        <v>7</v>
      </c>
      <c r="E379" s="75"/>
      <c r="F379" s="75"/>
      <c r="G379" s="75"/>
      <c r="H379" s="75"/>
      <c r="I379" s="75"/>
      <c r="J379" s="75"/>
      <c r="K379" s="75"/>
      <c r="L379" s="75"/>
      <c r="M379" s="75"/>
      <c r="N379" s="75"/>
      <c r="O379" s="75"/>
      <c r="P379" s="73" t="s">
        <v>989</v>
      </c>
      <c r="Q379" s="39" t="s">
        <v>901</v>
      </c>
      <c r="R379" s="40"/>
      <c r="S379" s="48" t="s">
        <v>6180</v>
      </c>
      <c r="T379" s="75"/>
      <c r="U379" s="73" t="s">
        <v>6190</v>
      </c>
      <c r="V379" s="58" t="s">
        <v>6191</v>
      </c>
      <c r="W379" s="61" t="s">
        <v>271</v>
      </c>
      <c r="X379" s="62" t="s">
        <v>6192</v>
      </c>
      <c r="Y379" s="64"/>
      <c r="Z379" s="65">
        <v>17465.0</v>
      </c>
      <c r="AA379" s="245"/>
      <c r="AB379" s="246">
        <v>205.0</v>
      </c>
      <c r="AC379" s="246">
        <v>185.0</v>
      </c>
      <c r="AD379" s="246"/>
      <c r="AE379" s="247"/>
      <c r="AF379" s="9"/>
      <c r="AG379" s="28"/>
      <c r="AH379" s="28"/>
      <c r="AI379" s="28"/>
      <c r="AJ379" s="28"/>
      <c r="AK379" s="28"/>
      <c r="AL379" s="28"/>
      <c r="AM379" s="28"/>
      <c r="AN379" s="28"/>
      <c r="AO379" s="28"/>
    </row>
    <row r="380" ht="15.0" customHeight="1">
      <c r="A380" s="39" t="s">
        <v>2589</v>
      </c>
      <c r="B380" s="39" t="s">
        <v>140</v>
      </c>
      <c r="C380" s="39" t="s">
        <v>142</v>
      </c>
      <c r="D380" s="40"/>
      <c r="E380" s="41"/>
      <c r="F380" s="46"/>
      <c r="G380" s="46"/>
      <c r="H380" s="46"/>
      <c r="I380" s="46"/>
      <c r="J380" s="46"/>
      <c r="K380" s="47" t="s">
        <v>15</v>
      </c>
      <c r="L380" s="46"/>
      <c r="M380" s="46"/>
      <c r="N380" s="46"/>
      <c r="O380" s="46"/>
      <c r="P380" s="39" t="s">
        <v>335</v>
      </c>
      <c r="Q380" s="39" t="s">
        <v>921</v>
      </c>
      <c r="R380" s="40"/>
      <c r="S380" s="48" t="s">
        <v>6220</v>
      </c>
      <c r="T380" s="55" t="str">
        <f>HYPERLINK("mailto:email.1.address@nowhere.com#","email.1.address@nowhere.com")</f>
        <v>email.1.address@nowhere.com</v>
      </c>
      <c r="U380" s="73" t="s">
        <v>1490</v>
      </c>
      <c r="V380" s="73" t="s">
        <v>177</v>
      </c>
      <c r="W380" s="62" t="s">
        <v>168</v>
      </c>
      <c r="X380" s="62" t="s">
        <v>973</v>
      </c>
      <c r="Y380" s="64"/>
      <c r="Z380" s="65"/>
      <c r="AA380" s="66"/>
      <c r="AB380" s="69">
        <v>295.0</v>
      </c>
      <c r="AC380" s="69">
        <v>200.0</v>
      </c>
      <c r="AD380" s="69">
        <v>125.0</v>
      </c>
      <c r="AE380" s="70" t="s">
        <v>1493</v>
      </c>
      <c r="AF380" s="14"/>
      <c r="AG380" s="28"/>
      <c r="AH380" s="28"/>
      <c r="AI380" s="28"/>
      <c r="AJ380" s="28"/>
      <c r="AK380" s="28"/>
      <c r="AL380" s="28"/>
      <c r="AM380" s="28"/>
      <c r="AN380" s="28"/>
      <c r="AO380" s="28"/>
    </row>
    <row r="381" ht="15.0" customHeight="1">
      <c r="A381" s="39" t="s">
        <v>2589</v>
      </c>
      <c r="B381" s="39" t="s">
        <v>140</v>
      </c>
      <c r="C381" s="39" t="s">
        <v>142</v>
      </c>
      <c r="D381" s="40"/>
      <c r="E381" s="41"/>
      <c r="F381" s="46"/>
      <c r="G381" s="46"/>
      <c r="H381" s="46"/>
      <c r="I381" s="46"/>
      <c r="J381" s="46"/>
      <c r="K381" s="47" t="s">
        <v>15</v>
      </c>
      <c r="L381" s="46"/>
      <c r="M381" s="46"/>
      <c r="N381" s="46"/>
      <c r="O381" s="46"/>
      <c r="P381" s="39" t="s">
        <v>786</v>
      </c>
      <c r="Q381" s="39" t="s">
        <v>990</v>
      </c>
      <c r="R381" s="40"/>
      <c r="S381" s="48" t="s">
        <v>6247</v>
      </c>
      <c r="T381" s="55" t="str">
        <f>HYPERLINK("mailto:email.2.address@nowhere.com#","email.2.address@nowhere.com")</f>
        <v>email.2.address@nowhere.com</v>
      </c>
      <c r="U381" s="73" t="s">
        <v>1490</v>
      </c>
      <c r="V381" s="73" t="s">
        <v>177</v>
      </c>
      <c r="W381" s="62" t="s">
        <v>168</v>
      </c>
      <c r="X381" s="62" t="s">
        <v>973</v>
      </c>
      <c r="Y381" s="64"/>
      <c r="Z381" s="65"/>
      <c r="AA381" s="66"/>
      <c r="AB381" s="69">
        <v>295.0</v>
      </c>
      <c r="AC381" s="69">
        <v>200.0</v>
      </c>
      <c r="AD381" s="69">
        <v>125.0</v>
      </c>
      <c r="AE381" s="70" t="s">
        <v>1493</v>
      </c>
      <c r="AF381" s="14"/>
      <c r="AG381" s="28"/>
      <c r="AH381" s="28"/>
      <c r="AI381" s="28"/>
      <c r="AJ381" s="28"/>
      <c r="AK381" s="28"/>
      <c r="AL381" s="28"/>
      <c r="AM381" s="28"/>
      <c r="AN381" s="28"/>
      <c r="AO381" s="28"/>
    </row>
    <row r="382" ht="15.0" customHeight="1">
      <c r="A382" s="39" t="s">
        <v>2589</v>
      </c>
      <c r="B382" s="39" t="s">
        <v>140</v>
      </c>
      <c r="C382" s="39" t="s">
        <v>142</v>
      </c>
      <c r="D382" s="40"/>
      <c r="E382" s="41"/>
      <c r="F382" s="46"/>
      <c r="G382" s="46"/>
      <c r="H382" s="46"/>
      <c r="I382" s="46"/>
      <c r="J382" s="46"/>
      <c r="K382" s="47" t="s">
        <v>15</v>
      </c>
      <c r="L382" s="46"/>
      <c r="M382" s="46"/>
      <c r="N382" s="46"/>
      <c r="O382" s="46"/>
      <c r="P382" s="39" t="s">
        <v>857</v>
      </c>
      <c r="Q382" s="39" t="s">
        <v>1017</v>
      </c>
      <c r="R382" s="40"/>
      <c r="S382" s="48" t="s">
        <v>6250</v>
      </c>
      <c r="T382" s="75"/>
      <c r="U382" s="73" t="s">
        <v>6251</v>
      </c>
      <c r="V382" s="73" t="s">
        <v>2601</v>
      </c>
      <c r="W382" s="62" t="s">
        <v>2589</v>
      </c>
      <c r="X382" s="62" t="s">
        <v>6252</v>
      </c>
      <c r="Y382" s="64"/>
      <c r="Z382" s="65"/>
      <c r="AA382" s="66"/>
      <c r="AB382" s="69">
        <v>200.0</v>
      </c>
      <c r="AC382" s="69">
        <v>160.0</v>
      </c>
      <c r="AD382" s="69">
        <v>75.0</v>
      </c>
      <c r="AE382" s="70" t="s">
        <v>773</v>
      </c>
      <c r="AF382" s="14"/>
      <c r="AG382" s="28"/>
      <c r="AH382" s="28"/>
      <c r="AI382" s="28"/>
      <c r="AJ382" s="28"/>
      <c r="AK382" s="28"/>
      <c r="AL382" s="28"/>
      <c r="AM382" s="28"/>
      <c r="AN382" s="28"/>
      <c r="AO382" s="28"/>
    </row>
    <row r="383" ht="15.0" customHeight="1">
      <c r="A383" s="39" t="s">
        <v>2589</v>
      </c>
      <c r="B383" s="39" t="s">
        <v>782</v>
      </c>
      <c r="C383" s="39" t="s">
        <v>142</v>
      </c>
      <c r="D383" s="40"/>
      <c r="E383" s="41"/>
      <c r="F383" s="46"/>
      <c r="G383" s="46"/>
      <c r="H383" s="46"/>
      <c r="I383" s="46"/>
      <c r="J383" s="47" t="s">
        <v>14</v>
      </c>
      <c r="K383" s="46"/>
      <c r="L383" s="46"/>
      <c r="M383" s="46"/>
      <c r="N383" s="46"/>
      <c r="O383" s="46"/>
      <c r="P383" s="39" t="s">
        <v>900</v>
      </c>
      <c r="Q383" s="39" t="s">
        <v>1040</v>
      </c>
      <c r="R383" s="40"/>
      <c r="S383" s="48" t="s">
        <v>6256</v>
      </c>
      <c r="T383" s="55" t="str">
        <f>HYPERLINK("mailto:email.1.address@nowhere.com#","email.1.address@nowhere.com")</f>
        <v>email.1.address@nowhere.com</v>
      </c>
      <c r="U383" s="73" t="s">
        <v>6268</v>
      </c>
      <c r="V383" s="73" t="s">
        <v>2601</v>
      </c>
      <c r="W383" s="62" t="s">
        <v>2589</v>
      </c>
      <c r="X383" s="62" t="s">
        <v>6252</v>
      </c>
      <c r="Y383" s="64"/>
      <c r="Z383" s="65">
        <v>2570.0</v>
      </c>
      <c r="AA383" s="66">
        <v>40107.0</v>
      </c>
      <c r="AB383" s="69">
        <v>205.0</v>
      </c>
      <c r="AC383" s="69">
        <v>165.0</v>
      </c>
      <c r="AD383" s="69">
        <v>75.0</v>
      </c>
      <c r="AE383" s="70" t="s">
        <v>187</v>
      </c>
      <c r="AF383" s="14"/>
      <c r="AG383" s="28"/>
      <c r="AH383" s="28"/>
      <c r="AI383" s="28"/>
      <c r="AJ383" s="28"/>
      <c r="AK383" s="28"/>
      <c r="AL383" s="28"/>
      <c r="AM383" s="28"/>
      <c r="AN383" s="28"/>
      <c r="AO383" s="28"/>
    </row>
    <row r="384" ht="15.0" customHeight="1">
      <c r="A384" s="39" t="s">
        <v>2589</v>
      </c>
      <c r="B384" s="39" t="s">
        <v>782</v>
      </c>
      <c r="C384" s="39" t="s">
        <v>142</v>
      </c>
      <c r="D384" s="40"/>
      <c r="E384" s="41"/>
      <c r="F384" s="47" t="s">
        <v>10</v>
      </c>
      <c r="G384" s="46"/>
      <c r="H384" s="46"/>
      <c r="I384" s="46"/>
      <c r="J384" s="46"/>
      <c r="K384" s="46"/>
      <c r="L384" s="46"/>
      <c r="M384" s="46"/>
      <c r="N384" s="46"/>
      <c r="O384" s="46"/>
      <c r="P384" s="73" t="s">
        <v>920</v>
      </c>
      <c r="Q384" s="39" t="s">
        <v>1060</v>
      </c>
      <c r="R384" s="82"/>
      <c r="S384" s="48" t="s">
        <v>6276</v>
      </c>
      <c r="T384" s="55" t="str">
        <f>HYPERLINK("mailto:email.2.address@nowhere.com#","email.2.address@nowhere.com")</f>
        <v>email.2.address@nowhere.com</v>
      </c>
      <c r="U384" s="73" t="s">
        <v>6281</v>
      </c>
      <c r="V384" s="73" t="s">
        <v>2601</v>
      </c>
      <c r="W384" s="62" t="s">
        <v>2589</v>
      </c>
      <c r="X384" s="62" t="s">
        <v>6282</v>
      </c>
      <c r="Y384" s="64"/>
      <c r="Z384" s="65">
        <v>14784.0</v>
      </c>
      <c r="AA384" s="66">
        <v>40107.0</v>
      </c>
      <c r="AB384" s="69">
        <v>175.0</v>
      </c>
      <c r="AC384" s="69">
        <v>120.0</v>
      </c>
      <c r="AD384" s="69">
        <v>100.0</v>
      </c>
      <c r="AE384" s="70" t="s">
        <v>4154</v>
      </c>
      <c r="AF384" s="14"/>
      <c r="AG384" s="28"/>
      <c r="AH384" s="28"/>
      <c r="AI384" s="28"/>
      <c r="AJ384" s="28"/>
      <c r="AK384" s="28"/>
      <c r="AL384" s="28"/>
      <c r="AM384" s="28"/>
      <c r="AN384" s="28"/>
      <c r="AO384" s="28"/>
    </row>
    <row r="385" ht="15.0" customHeight="1">
      <c r="A385" s="73" t="s">
        <v>2589</v>
      </c>
      <c r="B385" s="73" t="s">
        <v>81</v>
      </c>
      <c r="C385" s="39" t="s">
        <v>142</v>
      </c>
      <c r="D385" s="39" t="s">
        <v>7</v>
      </c>
      <c r="E385" s="75"/>
      <c r="F385" s="75"/>
      <c r="G385" s="75"/>
      <c r="H385" s="75"/>
      <c r="I385" s="75"/>
      <c r="J385" s="75"/>
      <c r="K385" s="75"/>
      <c r="L385" s="75"/>
      <c r="M385" s="75"/>
      <c r="N385" s="75"/>
      <c r="O385" s="75"/>
      <c r="P385" s="73" t="s">
        <v>989</v>
      </c>
      <c r="Q385" s="39" t="s">
        <v>1071</v>
      </c>
      <c r="R385" s="82"/>
      <c r="S385" s="48" t="s">
        <v>6287</v>
      </c>
      <c r="T385" s="75"/>
      <c r="U385" s="73" t="s">
        <v>6288</v>
      </c>
      <c r="V385" s="73" t="s">
        <v>6289</v>
      </c>
      <c r="W385" s="62" t="s">
        <v>2589</v>
      </c>
      <c r="X385" s="62" t="s">
        <v>6290</v>
      </c>
      <c r="Y385" s="64"/>
      <c r="Z385" s="65"/>
      <c r="AA385" s="66"/>
      <c r="AB385" s="90">
        <v>150.0</v>
      </c>
      <c r="AC385" s="90">
        <v>120.0</v>
      </c>
      <c r="AD385" s="90">
        <v>60.0</v>
      </c>
      <c r="AE385" s="88"/>
      <c r="AF385" s="14"/>
      <c r="AG385" s="28"/>
      <c r="AH385" s="28"/>
      <c r="AI385" s="28"/>
      <c r="AJ385" s="28"/>
      <c r="AK385" s="28"/>
      <c r="AL385" s="28"/>
      <c r="AM385" s="28"/>
      <c r="AN385" s="28"/>
      <c r="AO385" s="28"/>
    </row>
    <row r="386" ht="15.0" customHeight="1">
      <c r="A386" s="73" t="s">
        <v>2589</v>
      </c>
      <c r="B386" s="73" t="s">
        <v>81</v>
      </c>
      <c r="C386" s="39" t="s">
        <v>142</v>
      </c>
      <c r="D386" s="39" t="s">
        <v>7</v>
      </c>
      <c r="E386" s="75"/>
      <c r="F386" s="75"/>
      <c r="G386" s="75"/>
      <c r="H386" s="75"/>
      <c r="I386" s="75"/>
      <c r="J386" s="75"/>
      <c r="K386" s="75"/>
      <c r="L386" s="75"/>
      <c r="M386" s="75"/>
      <c r="N386" s="75"/>
      <c r="O386" s="75"/>
      <c r="P386" s="39" t="s">
        <v>335</v>
      </c>
      <c r="Q386" s="39" t="s">
        <v>1087</v>
      </c>
      <c r="R386" s="40"/>
      <c r="S386" s="48" t="s">
        <v>6291</v>
      </c>
      <c r="T386" s="55" t="str">
        <f>HYPERLINK("mailto:email.1.address@nowhere.com#","email.1.address@nowhere.com")</f>
        <v>email.1.address@nowhere.com</v>
      </c>
      <c r="U386" s="73" t="s">
        <v>6295</v>
      </c>
      <c r="V386" s="73" t="s">
        <v>2601</v>
      </c>
      <c r="W386" s="62" t="s">
        <v>2589</v>
      </c>
      <c r="X386" s="62" t="s">
        <v>2602</v>
      </c>
      <c r="Y386" s="64"/>
      <c r="Z386" s="65"/>
      <c r="AA386" s="66"/>
      <c r="AB386" s="90"/>
      <c r="AC386" s="90"/>
      <c r="AD386" s="90"/>
      <c r="AE386" s="88"/>
      <c r="AF386" s="14"/>
      <c r="AG386" s="28"/>
      <c r="AH386" s="28"/>
      <c r="AI386" s="28"/>
      <c r="AJ386" s="28"/>
      <c r="AK386" s="28"/>
      <c r="AL386" s="28"/>
      <c r="AM386" s="28"/>
      <c r="AN386" s="28"/>
      <c r="AO386" s="28"/>
    </row>
    <row r="387" ht="15.0" customHeight="1">
      <c r="A387" s="39" t="s">
        <v>1608</v>
      </c>
      <c r="B387" s="39" t="s">
        <v>140</v>
      </c>
      <c r="C387" s="39" t="s">
        <v>142</v>
      </c>
      <c r="D387" s="40"/>
      <c r="E387" s="41"/>
      <c r="F387" s="46"/>
      <c r="G387" s="46"/>
      <c r="H387" s="46"/>
      <c r="I387" s="46"/>
      <c r="J387" s="46"/>
      <c r="K387" s="47" t="s">
        <v>15</v>
      </c>
      <c r="L387" s="46"/>
      <c r="M387" s="46"/>
      <c r="N387" s="46"/>
      <c r="O387" s="46"/>
      <c r="P387" s="39" t="s">
        <v>786</v>
      </c>
      <c r="Q387" s="39" t="s">
        <v>336</v>
      </c>
      <c r="R387" s="40"/>
      <c r="S387" s="48" t="s">
        <v>6296</v>
      </c>
      <c r="T387" s="55" t="str">
        <f>HYPERLINK("mailto:email.2.address@nowhere.com#","email.2.address@nowhere.com")</f>
        <v>email.2.address@nowhere.com</v>
      </c>
      <c r="U387" s="73" t="s">
        <v>1391</v>
      </c>
      <c r="V387" s="73" t="s">
        <v>177</v>
      </c>
      <c r="W387" s="62" t="s">
        <v>168</v>
      </c>
      <c r="X387" s="62" t="s">
        <v>178</v>
      </c>
      <c r="Y387" s="64"/>
      <c r="Z387" s="65"/>
      <c r="AA387" s="66"/>
      <c r="AB387" s="69">
        <v>250.0</v>
      </c>
      <c r="AC387" s="69">
        <v>225.0</v>
      </c>
      <c r="AD387" s="69">
        <v>125.0</v>
      </c>
      <c r="AE387" s="41"/>
      <c r="AF387" s="14"/>
      <c r="AG387" s="28"/>
      <c r="AH387" s="28"/>
      <c r="AI387" s="28"/>
      <c r="AJ387" s="28"/>
      <c r="AK387" s="28"/>
      <c r="AL387" s="28"/>
      <c r="AM387" s="28"/>
      <c r="AN387" s="28"/>
      <c r="AO387" s="28"/>
    </row>
    <row r="388" ht="15.0" customHeight="1">
      <c r="A388" s="39" t="s">
        <v>1608</v>
      </c>
      <c r="B388" s="39" t="s">
        <v>140</v>
      </c>
      <c r="C388" s="39" t="s">
        <v>142</v>
      </c>
      <c r="D388" s="40"/>
      <c r="E388" s="41"/>
      <c r="F388" s="46"/>
      <c r="G388" s="46"/>
      <c r="H388" s="46"/>
      <c r="I388" s="46"/>
      <c r="J388" s="46"/>
      <c r="K388" s="47" t="s">
        <v>15</v>
      </c>
      <c r="L388" s="46"/>
      <c r="M388" s="46"/>
      <c r="N388" s="46"/>
      <c r="O388" s="46"/>
      <c r="P388" s="39" t="s">
        <v>857</v>
      </c>
      <c r="Q388" s="39" t="s">
        <v>788</v>
      </c>
      <c r="R388" s="40"/>
      <c r="S388" s="48" t="s">
        <v>6297</v>
      </c>
      <c r="T388" s="75"/>
      <c r="U388" s="73" t="s">
        <v>6298</v>
      </c>
      <c r="V388" s="73" t="s">
        <v>1606</v>
      </c>
      <c r="W388" s="62" t="s">
        <v>1608</v>
      </c>
      <c r="X388" s="62" t="s">
        <v>6299</v>
      </c>
      <c r="Y388" s="64"/>
      <c r="Z388" s="65"/>
      <c r="AA388" s="66"/>
      <c r="AB388" s="69">
        <v>225.0</v>
      </c>
      <c r="AC388" s="69">
        <v>185.0</v>
      </c>
      <c r="AD388" s="69">
        <v>135.0</v>
      </c>
      <c r="AE388" s="70" t="s">
        <v>773</v>
      </c>
      <c r="AF388" s="14"/>
      <c r="AG388" s="28"/>
      <c r="AH388" s="28"/>
      <c r="AI388" s="28"/>
      <c r="AJ388" s="28"/>
      <c r="AK388" s="28"/>
      <c r="AL388" s="28"/>
      <c r="AM388" s="28"/>
      <c r="AN388" s="28"/>
      <c r="AO388" s="28"/>
    </row>
    <row r="389" ht="15.0" customHeight="1">
      <c r="A389" s="39" t="s">
        <v>1608</v>
      </c>
      <c r="B389" s="39" t="s">
        <v>782</v>
      </c>
      <c r="C389" s="39" t="s">
        <v>142</v>
      </c>
      <c r="D389" s="40"/>
      <c r="E389" s="41"/>
      <c r="F389" s="46"/>
      <c r="G389" s="46"/>
      <c r="H389" s="46"/>
      <c r="I389" s="46"/>
      <c r="J389" s="47" t="s">
        <v>14</v>
      </c>
      <c r="K389" s="46"/>
      <c r="L389" s="46"/>
      <c r="M389" s="46"/>
      <c r="N389" s="46"/>
      <c r="O389" s="46"/>
      <c r="P389" s="39" t="s">
        <v>900</v>
      </c>
      <c r="Q389" s="39" t="s">
        <v>859</v>
      </c>
      <c r="R389" s="40"/>
      <c r="S389" s="48" t="s">
        <v>6300</v>
      </c>
      <c r="T389" s="55" t="str">
        <f>HYPERLINK("mailto:email.1.address@nowhere.com#","email.1.address@nowhere.com")</f>
        <v>email.1.address@nowhere.com</v>
      </c>
      <c r="U389" s="73" t="s">
        <v>6306</v>
      </c>
      <c r="V389" s="73" t="s">
        <v>4181</v>
      </c>
      <c r="W389" s="62" t="s">
        <v>1608</v>
      </c>
      <c r="X389" s="62" t="s">
        <v>6307</v>
      </c>
      <c r="Y389" s="64"/>
      <c r="Z389" s="65">
        <v>29847.0</v>
      </c>
      <c r="AA389" s="66">
        <v>40865.0</v>
      </c>
      <c r="AB389" s="69">
        <v>165.0</v>
      </c>
      <c r="AC389" s="69">
        <v>165.0</v>
      </c>
      <c r="AD389" s="69">
        <v>100.0</v>
      </c>
      <c r="AE389" s="70" t="s">
        <v>4183</v>
      </c>
      <c r="AF389" s="14"/>
      <c r="AG389" s="28"/>
      <c r="AH389" s="28"/>
      <c r="AI389" s="28"/>
      <c r="AJ389" s="28"/>
      <c r="AK389" s="28"/>
      <c r="AL389" s="28"/>
      <c r="AM389" s="28"/>
      <c r="AN389" s="28"/>
      <c r="AO389" s="28"/>
    </row>
    <row r="390" ht="15.0" customHeight="1">
      <c r="A390" s="39" t="s">
        <v>1608</v>
      </c>
      <c r="B390" s="39" t="s">
        <v>782</v>
      </c>
      <c r="C390" s="39" t="s">
        <v>142</v>
      </c>
      <c r="D390" s="40"/>
      <c r="E390" s="41"/>
      <c r="F390" s="47" t="s">
        <v>10</v>
      </c>
      <c r="G390" s="46"/>
      <c r="H390" s="46"/>
      <c r="I390" s="46"/>
      <c r="J390" s="46"/>
      <c r="K390" s="46"/>
      <c r="L390" s="46"/>
      <c r="M390" s="46"/>
      <c r="N390" s="46"/>
      <c r="O390" s="46"/>
      <c r="P390" s="73" t="s">
        <v>920</v>
      </c>
      <c r="Q390" s="39" t="s">
        <v>901</v>
      </c>
      <c r="R390" s="40"/>
      <c r="S390" s="48" t="s">
        <v>6310</v>
      </c>
      <c r="T390" s="55" t="str">
        <f>HYPERLINK("mailto:email.2.address@nowhere.com#","email.2.address@nowhere.com")</f>
        <v>email.2.address@nowhere.com</v>
      </c>
      <c r="U390" s="73" t="s">
        <v>1508</v>
      </c>
      <c r="V390" s="73" t="s">
        <v>177</v>
      </c>
      <c r="W390" s="62" t="s">
        <v>168</v>
      </c>
      <c r="X390" s="62" t="s">
        <v>178</v>
      </c>
      <c r="Y390" s="64"/>
      <c r="Z390" s="65">
        <v>30109.0</v>
      </c>
      <c r="AA390" s="66">
        <v>40569.0</v>
      </c>
      <c r="AB390" s="69">
        <v>235.0</v>
      </c>
      <c r="AC390" s="69"/>
      <c r="AD390" s="69">
        <v>105.0</v>
      </c>
      <c r="AE390" s="70" t="s">
        <v>4221</v>
      </c>
      <c r="AF390" s="14"/>
      <c r="AG390" s="28"/>
      <c r="AH390" s="28"/>
      <c r="AI390" s="28"/>
      <c r="AJ390" s="28"/>
      <c r="AK390" s="28"/>
      <c r="AL390" s="28"/>
      <c r="AM390" s="28"/>
      <c r="AN390" s="28"/>
      <c r="AO390" s="28"/>
    </row>
    <row r="391" ht="15.0" customHeight="1">
      <c r="A391" s="39" t="s">
        <v>1608</v>
      </c>
      <c r="B391" s="39" t="s">
        <v>782</v>
      </c>
      <c r="C391" s="39" t="s">
        <v>142</v>
      </c>
      <c r="D391" s="40"/>
      <c r="E391" s="41"/>
      <c r="F391" s="46"/>
      <c r="G391" s="46"/>
      <c r="H391" s="46"/>
      <c r="I391" s="46"/>
      <c r="J391" s="47" t="s">
        <v>14</v>
      </c>
      <c r="K391" s="46"/>
      <c r="L391" s="46"/>
      <c r="M391" s="46"/>
      <c r="N391" s="46"/>
      <c r="O391" s="46"/>
      <c r="P391" s="73" t="s">
        <v>989</v>
      </c>
      <c r="Q391" s="39" t="s">
        <v>921</v>
      </c>
      <c r="R391" s="82"/>
      <c r="S391" s="48" t="s">
        <v>6318</v>
      </c>
      <c r="T391" s="75"/>
      <c r="U391" s="73" t="s">
        <v>6319</v>
      </c>
      <c r="V391" s="73" t="s">
        <v>6320</v>
      </c>
      <c r="W391" s="62" t="s">
        <v>1608</v>
      </c>
      <c r="X391" s="62" t="s">
        <v>6321</v>
      </c>
      <c r="Y391" s="64"/>
      <c r="Z391" s="65">
        <v>5204.0</v>
      </c>
      <c r="AA391" s="66">
        <v>42064.0</v>
      </c>
      <c r="AB391" s="187">
        <v>135.0</v>
      </c>
      <c r="AC391" s="187">
        <v>120.0</v>
      </c>
      <c r="AD391" s="187">
        <v>80.0</v>
      </c>
      <c r="AE391" s="70" t="s">
        <v>6322</v>
      </c>
      <c r="AF391" s="14"/>
      <c r="AG391" s="28"/>
      <c r="AH391" s="28"/>
      <c r="AI391" s="28"/>
      <c r="AJ391" s="28"/>
      <c r="AK391" s="28"/>
      <c r="AL391" s="28"/>
      <c r="AM391" s="28"/>
      <c r="AN391" s="28"/>
      <c r="AO391" s="28"/>
    </row>
    <row r="392" ht="15.0" customHeight="1">
      <c r="A392" s="73" t="s">
        <v>1608</v>
      </c>
      <c r="B392" s="73" t="s">
        <v>81</v>
      </c>
      <c r="C392" s="39" t="s">
        <v>142</v>
      </c>
      <c r="D392" s="40"/>
      <c r="E392" s="73" t="s">
        <v>169</v>
      </c>
      <c r="F392" s="75"/>
      <c r="G392" s="75"/>
      <c r="H392" s="75"/>
      <c r="I392" s="75"/>
      <c r="J392" s="75"/>
      <c r="K392" s="75"/>
      <c r="L392" s="75"/>
      <c r="M392" s="75"/>
      <c r="N392" s="75"/>
      <c r="O392" s="75"/>
      <c r="P392" s="39" t="s">
        <v>335</v>
      </c>
      <c r="Q392" s="39" t="s">
        <v>990</v>
      </c>
      <c r="R392" s="82"/>
      <c r="S392" s="48" t="s">
        <v>6326</v>
      </c>
      <c r="T392" s="55" t="str">
        <f>HYPERLINK("mailto:email.1.address@nowhere.com#","email.1.address@nowhere.com")</f>
        <v>email.1.address@nowhere.com</v>
      </c>
      <c r="U392" s="73" t="s">
        <v>6330</v>
      </c>
      <c r="V392" s="73" t="s">
        <v>4181</v>
      </c>
      <c r="W392" s="62" t="s">
        <v>1608</v>
      </c>
      <c r="X392" s="62" t="s">
        <v>6267</v>
      </c>
      <c r="Y392" s="64"/>
      <c r="Z392" s="65"/>
      <c r="AA392" s="66"/>
      <c r="AB392" s="90">
        <v>175.0</v>
      </c>
      <c r="AC392" s="90">
        <v>160.0</v>
      </c>
      <c r="AD392" s="90"/>
      <c r="AE392" s="88"/>
      <c r="AF392" s="14"/>
      <c r="AG392" s="28"/>
      <c r="AH392" s="28"/>
      <c r="AI392" s="28"/>
      <c r="AJ392" s="28"/>
      <c r="AK392" s="28"/>
      <c r="AL392" s="28"/>
      <c r="AM392" s="28"/>
      <c r="AN392" s="28"/>
      <c r="AO392" s="28"/>
    </row>
    <row r="393" ht="15.0" customHeight="1">
      <c r="A393" s="73" t="s">
        <v>1608</v>
      </c>
      <c r="B393" s="73" t="s">
        <v>81</v>
      </c>
      <c r="C393" s="39" t="s">
        <v>142</v>
      </c>
      <c r="D393" s="40"/>
      <c r="E393" s="88"/>
      <c r="F393" s="75"/>
      <c r="G393" s="75"/>
      <c r="H393" s="73" t="s">
        <v>12</v>
      </c>
      <c r="I393" s="75"/>
      <c r="J393" s="75"/>
      <c r="K393" s="75"/>
      <c r="L393" s="75"/>
      <c r="M393" s="75"/>
      <c r="N393" s="75"/>
      <c r="O393" s="75"/>
      <c r="P393" s="39" t="s">
        <v>786</v>
      </c>
      <c r="Q393" s="39" t="s">
        <v>1017</v>
      </c>
      <c r="R393" s="82"/>
      <c r="S393" s="48" t="s">
        <v>6333</v>
      </c>
      <c r="T393" s="55" t="str">
        <f>HYPERLINK("mailto:email.2.address@nowhere.com#","email.2.address@nowhere.com")</f>
        <v>email.2.address@nowhere.com</v>
      </c>
      <c r="U393" s="73" t="s">
        <v>1584</v>
      </c>
      <c r="V393" s="73" t="s">
        <v>1585</v>
      </c>
      <c r="W393" s="62" t="s">
        <v>252</v>
      </c>
      <c r="X393" s="62" t="s">
        <v>1586</v>
      </c>
      <c r="Y393" s="64"/>
      <c r="Z393" s="65">
        <v>15133.0</v>
      </c>
      <c r="AA393" s="66">
        <v>42002.0</v>
      </c>
      <c r="AB393" s="90">
        <v>390.0</v>
      </c>
      <c r="AC393" s="90">
        <v>325.0</v>
      </c>
      <c r="AD393" s="90">
        <v>135.0</v>
      </c>
      <c r="AE393" s="88"/>
      <c r="AF393" s="14"/>
      <c r="AG393" s="28"/>
      <c r="AH393" s="28"/>
      <c r="AI393" s="28"/>
      <c r="AJ393" s="28"/>
      <c r="AK393" s="28"/>
      <c r="AL393" s="28"/>
      <c r="AM393" s="28"/>
      <c r="AN393" s="28"/>
      <c r="AO393" s="28"/>
    </row>
    <row r="394" ht="15.0" customHeight="1">
      <c r="A394" s="73" t="s">
        <v>1608</v>
      </c>
      <c r="B394" s="73" t="s">
        <v>81</v>
      </c>
      <c r="C394" s="39" t="s">
        <v>142</v>
      </c>
      <c r="D394" s="39" t="s">
        <v>7</v>
      </c>
      <c r="E394" s="75"/>
      <c r="F394" s="75"/>
      <c r="G394" s="75"/>
      <c r="H394" s="75"/>
      <c r="I394" s="75"/>
      <c r="J394" s="75"/>
      <c r="K394" s="75"/>
      <c r="L394" s="75"/>
      <c r="M394" s="75"/>
      <c r="N394" s="75"/>
      <c r="O394" s="75"/>
      <c r="P394" s="39" t="s">
        <v>857</v>
      </c>
      <c r="Q394" s="39" t="s">
        <v>1040</v>
      </c>
      <c r="R394" s="82"/>
      <c r="S394" s="48" t="s">
        <v>6334</v>
      </c>
      <c r="T394" s="75"/>
      <c r="U394" s="73" t="s">
        <v>6336</v>
      </c>
      <c r="V394" s="73" t="s">
        <v>4181</v>
      </c>
      <c r="W394" s="62" t="s">
        <v>1608</v>
      </c>
      <c r="X394" s="62" t="s">
        <v>6307</v>
      </c>
      <c r="Y394" s="64"/>
      <c r="Z394" s="65"/>
      <c r="AA394" s="66">
        <v>42095.0</v>
      </c>
      <c r="AB394" s="90">
        <v>225.0</v>
      </c>
      <c r="AC394" s="90">
        <v>200.0</v>
      </c>
      <c r="AD394" s="90">
        <v>110.0</v>
      </c>
      <c r="AE394" s="48" t="s">
        <v>1211</v>
      </c>
      <c r="AF394" s="14"/>
      <c r="AG394" s="28"/>
      <c r="AH394" s="28"/>
      <c r="AI394" s="28"/>
      <c r="AJ394" s="28"/>
      <c r="AK394" s="28"/>
      <c r="AL394" s="28"/>
      <c r="AM394" s="28"/>
      <c r="AN394" s="28"/>
      <c r="AO394" s="28"/>
    </row>
    <row r="395" ht="15.0" customHeight="1">
      <c r="A395" s="73" t="s">
        <v>1608</v>
      </c>
      <c r="B395" s="73" t="s">
        <v>81</v>
      </c>
      <c r="C395" s="39" t="s">
        <v>142</v>
      </c>
      <c r="D395" s="40"/>
      <c r="E395" s="248" t="s">
        <v>169</v>
      </c>
      <c r="F395" s="75"/>
      <c r="G395" s="75"/>
      <c r="H395" s="75"/>
      <c r="I395" s="75"/>
      <c r="J395" s="75"/>
      <c r="K395" s="75"/>
      <c r="L395" s="75"/>
      <c r="M395" s="75"/>
      <c r="N395" s="75"/>
      <c r="O395" s="75"/>
      <c r="P395" s="39" t="s">
        <v>900</v>
      </c>
      <c r="Q395" s="39" t="s">
        <v>1060</v>
      </c>
      <c r="R395" s="40"/>
      <c r="S395" s="48" t="s">
        <v>6360</v>
      </c>
      <c r="T395" s="55" t="str">
        <f>HYPERLINK("mailto:email.1.address@nowhere.com#","email.1.address@nowhere.com")</f>
        <v>email.1.address@nowhere.com</v>
      </c>
      <c r="U395" s="73" t="s">
        <v>6369</v>
      </c>
      <c r="V395" s="73" t="s">
        <v>1606</v>
      </c>
      <c r="W395" s="62" t="s">
        <v>1608</v>
      </c>
      <c r="X395" s="62" t="s">
        <v>6370</v>
      </c>
      <c r="Y395" s="64"/>
      <c r="Z395" s="65"/>
      <c r="AA395" s="66"/>
      <c r="AB395" s="90"/>
      <c r="AC395" s="90"/>
      <c r="AD395" s="90"/>
      <c r="AE395" s="88"/>
      <c r="AF395" s="14"/>
      <c r="AG395" s="28"/>
      <c r="AH395" s="28"/>
      <c r="AI395" s="28"/>
      <c r="AJ395" s="28"/>
      <c r="AK395" s="28"/>
      <c r="AL395" s="28"/>
      <c r="AM395" s="28"/>
      <c r="AN395" s="28"/>
      <c r="AO395" s="28"/>
    </row>
    <row r="396" ht="15.0" customHeight="1">
      <c r="A396" s="39" t="s">
        <v>80</v>
      </c>
      <c r="B396" s="39" t="s">
        <v>140</v>
      </c>
      <c r="C396" s="39" t="s">
        <v>142</v>
      </c>
      <c r="D396" s="40"/>
      <c r="E396" s="41"/>
      <c r="F396" s="46"/>
      <c r="G396" s="46"/>
      <c r="H396" s="46"/>
      <c r="I396" s="46"/>
      <c r="J396" s="46"/>
      <c r="K396" s="47" t="s">
        <v>15</v>
      </c>
      <c r="L396" s="46"/>
      <c r="M396" s="46"/>
      <c r="N396" s="46"/>
      <c r="O396" s="46"/>
      <c r="P396" s="73" t="s">
        <v>920</v>
      </c>
      <c r="Q396" s="39" t="s">
        <v>1071</v>
      </c>
      <c r="R396" s="40"/>
      <c r="S396" s="48" t="s">
        <v>6374</v>
      </c>
      <c r="T396" s="55" t="str">
        <f>HYPERLINK("mailto:email.2.address@nowhere.com#","email.2.address@nowhere.com")</f>
        <v>email.2.address@nowhere.com</v>
      </c>
      <c r="U396" s="73" t="s">
        <v>6012</v>
      </c>
      <c r="V396" s="73" t="s">
        <v>4133</v>
      </c>
      <c r="W396" s="62" t="s">
        <v>271</v>
      </c>
      <c r="X396" s="64">
        <v>7052.0</v>
      </c>
      <c r="Y396" s="64"/>
      <c r="Z396" s="65"/>
      <c r="AA396" s="66"/>
      <c r="AB396" s="69">
        <v>295.0</v>
      </c>
      <c r="AC396" s="69">
        <v>255.0</v>
      </c>
      <c r="AD396" s="69">
        <v>120.0</v>
      </c>
      <c r="AE396" s="70" t="s">
        <v>773</v>
      </c>
      <c r="AF396" s="14"/>
      <c r="AG396" s="28"/>
      <c r="AH396" s="28"/>
      <c r="AI396" s="28"/>
      <c r="AJ396" s="28"/>
      <c r="AK396" s="28"/>
      <c r="AL396" s="28"/>
      <c r="AM396" s="28"/>
      <c r="AN396" s="28"/>
      <c r="AO396" s="28"/>
    </row>
    <row r="397" ht="15.0" customHeight="1">
      <c r="A397" s="39" t="s">
        <v>80</v>
      </c>
      <c r="B397" s="39" t="s">
        <v>140</v>
      </c>
      <c r="C397" s="39" t="s">
        <v>142</v>
      </c>
      <c r="D397" s="40"/>
      <c r="E397" s="41"/>
      <c r="F397" s="46"/>
      <c r="G397" s="46"/>
      <c r="H397" s="46"/>
      <c r="I397" s="46"/>
      <c r="J397" s="46"/>
      <c r="K397" s="46"/>
      <c r="L397" s="47" t="s">
        <v>16</v>
      </c>
      <c r="M397" s="46"/>
      <c r="N397" s="46"/>
      <c r="O397" s="46"/>
      <c r="P397" s="73" t="s">
        <v>989</v>
      </c>
      <c r="Q397" s="39" t="s">
        <v>1087</v>
      </c>
      <c r="R397" s="40"/>
      <c r="S397" s="48" t="s">
        <v>6375</v>
      </c>
      <c r="T397" s="75"/>
      <c r="U397" s="73" t="s">
        <v>6012</v>
      </c>
      <c r="V397" s="73" t="s">
        <v>4133</v>
      </c>
      <c r="W397" s="62" t="s">
        <v>271</v>
      </c>
      <c r="X397" s="64">
        <v>7052.0</v>
      </c>
      <c r="Y397" s="64"/>
      <c r="Z397" s="65"/>
      <c r="AA397" s="66"/>
      <c r="AB397" s="249">
        <v>295.0</v>
      </c>
      <c r="AC397" s="90">
        <v>255.0</v>
      </c>
      <c r="AD397" s="90">
        <v>120.0</v>
      </c>
      <c r="AE397" s="88"/>
      <c r="AF397" s="14"/>
      <c r="AG397" s="28"/>
      <c r="AH397" s="28"/>
      <c r="AI397" s="28"/>
      <c r="AJ397" s="28"/>
      <c r="AK397" s="28"/>
      <c r="AL397" s="28"/>
      <c r="AM397" s="28"/>
      <c r="AN397" s="28"/>
      <c r="AO397" s="28"/>
    </row>
    <row r="398" ht="15.0" customHeight="1">
      <c r="A398" s="39" t="s">
        <v>80</v>
      </c>
      <c r="B398" s="39" t="s">
        <v>140</v>
      </c>
      <c r="C398" s="39" t="s">
        <v>142</v>
      </c>
      <c r="D398" s="40"/>
      <c r="E398" s="41"/>
      <c r="F398" s="46"/>
      <c r="G398" s="46"/>
      <c r="H398" s="46"/>
      <c r="I398" s="46"/>
      <c r="J398" s="46"/>
      <c r="K398" s="47" t="s">
        <v>15</v>
      </c>
      <c r="L398" s="46"/>
      <c r="M398" s="46"/>
      <c r="N398" s="46"/>
      <c r="O398" s="46"/>
      <c r="P398" s="39" t="s">
        <v>335</v>
      </c>
      <c r="Q398" s="39" t="s">
        <v>336</v>
      </c>
      <c r="R398" s="40"/>
      <c r="S398" s="48" t="s">
        <v>6391</v>
      </c>
      <c r="T398" s="55" t="str">
        <f>HYPERLINK("mailto:email.1.address@nowhere.com#","email.1.address@nowhere.com")</f>
        <v>email.1.address@nowhere.com</v>
      </c>
      <c r="U398" s="73" t="s">
        <v>6401</v>
      </c>
      <c r="V398" s="73" t="s">
        <v>451</v>
      </c>
      <c r="W398" s="62" t="s">
        <v>80</v>
      </c>
      <c r="X398" s="62" t="s">
        <v>2788</v>
      </c>
      <c r="Y398" s="64"/>
      <c r="Z398" s="65"/>
      <c r="AA398" s="66"/>
      <c r="AB398" s="69">
        <v>245.0</v>
      </c>
      <c r="AC398" s="69">
        <v>210.0</v>
      </c>
      <c r="AD398" s="69">
        <v>100.0</v>
      </c>
      <c r="AE398" s="250">
        <v>42019.0</v>
      </c>
      <c r="AF398" s="14"/>
      <c r="AG398" s="28"/>
      <c r="AH398" s="28"/>
      <c r="AI398" s="28"/>
      <c r="AJ398" s="28"/>
      <c r="AK398" s="28"/>
      <c r="AL398" s="28"/>
      <c r="AM398" s="28"/>
      <c r="AN398" s="28"/>
      <c r="AO398" s="28"/>
    </row>
    <row r="399" ht="15.0" customHeight="1">
      <c r="A399" s="39" t="s">
        <v>80</v>
      </c>
      <c r="B399" s="39" t="s">
        <v>140</v>
      </c>
      <c r="C399" s="39" t="s">
        <v>142</v>
      </c>
      <c r="D399" s="40"/>
      <c r="E399" s="41"/>
      <c r="F399" s="46"/>
      <c r="G399" s="46"/>
      <c r="H399" s="46"/>
      <c r="I399" s="46"/>
      <c r="J399" s="46"/>
      <c r="K399" s="47" t="s">
        <v>15</v>
      </c>
      <c r="L399" s="46"/>
      <c r="M399" s="46"/>
      <c r="N399" s="46"/>
      <c r="O399" s="46"/>
      <c r="P399" s="39" t="s">
        <v>786</v>
      </c>
      <c r="Q399" s="39" t="s">
        <v>788</v>
      </c>
      <c r="R399" s="40"/>
      <c r="S399" s="48" t="s">
        <v>6415</v>
      </c>
      <c r="T399" s="55" t="str">
        <f>HYPERLINK("mailto:email.2.address@nowhere.com#","email.2.address@nowhere.com")</f>
        <v>email.2.address@nowhere.com</v>
      </c>
      <c r="U399" s="73" t="s">
        <v>6417</v>
      </c>
      <c r="V399" s="73" t="s">
        <v>4371</v>
      </c>
      <c r="W399" s="62" t="s">
        <v>80</v>
      </c>
      <c r="X399" s="62" t="s">
        <v>6419</v>
      </c>
      <c r="Y399" s="64"/>
      <c r="Z399" s="65"/>
      <c r="AA399" s="66"/>
      <c r="AB399" s="69">
        <v>280.0</v>
      </c>
      <c r="AC399" s="69">
        <v>245.0</v>
      </c>
      <c r="AD399" s="69">
        <v>120.0</v>
      </c>
      <c r="AE399" s="70" t="s">
        <v>773</v>
      </c>
      <c r="AF399" s="14"/>
      <c r="AG399" s="28"/>
      <c r="AH399" s="28"/>
      <c r="AI399" s="28"/>
      <c r="AJ399" s="28"/>
      <c r="AK399" s="28"/>
      <c r="AL399" s="28"/>
      <c r="AM399" s="28"/>
      <c r="AN399" s="28"/>
      <c r="AO399" s="28"/>
    </row>
    <row r="400" ht="15.0" customHeight="1">
      <c r="A400" s="39" t="s">
        <v>80</v>
      </c>
      <c r="B400" s="39" t="s">
        <v>140</v>
      </c>
      <c r="C400" s="39" t="s">
        <v>142</v>
      </c>
      <c r="D400" s="40"/>
      <c r="E400" s="41"/>
      <c r="F400" s="46"/>
      <c r="G400" s="46"/>
      <c r="H400" s="46"/>
      <c r="I400" s="46"/>
      <c r="J400" s="46"/>
      <c r="K400" s="47" t="s">
        <v>15</v>
      </c>
      <c r="L400" s="46"/>
      <c r="M400" s="46"/>
      <c r="N400" s="46"/>
      <c r="O400" s="46"/>
      <c r="P400" s="39" t="s">
        <v>857</v>
      </c>
      <c r="Q400" s="39" t="s">
        <v>859</v>
      </c>
      <c r="R400" s="82"/>
      <c r="S400" s="48" t="s">
        <v>6420</v>
      </c>
      <c r="T400" s="75"/>
      <c r="U400" s="73" t="s">
        <v>6417</v>
      </c>
      <c r="V400" s="73" t="s">
        <v>4371</v>
      </c>
      <c r="W400" s="62" t="s">
        <v>80</v>
      </c>
      <c r="X400" s="62" t="s">
        <v>6419</v>
      </c>
      <c r="Y400" s="64"/>
      <c r="Z400" s="65"/>
      <c r="AA400" s="66"/>
      <c r="AB400" s="69">
        <v>280.0</v>
      </c>
      <c r="AC400" s="69">
        <v>245.0</v>
      </c>
      <c r="AD400" s="69">
        <v>120.0</v>
      </c>
      <c r="AE400" s="70" t="s">
        <v>773</v>
      </c>
      <c r="AF400" s="14"/>
      <c r="AG400" s="28"/>
      <c r="AH400" s="28"/>
      <c r="AI400" s="28"/>
      <c r="AJ400" s="28"/>
      <c r="AK400" s="28"/>
      <c r="AL400" s="28"/>
      <c r="AM400" s="28"/>
      <c r="AN400" s="28"/>
      <c r="AO400" s="28"/>
    </row>
    <row r="401" ht="15.0" customHeight="1">
      <c r="A401" s="73" t="s">
        <v>80</v>
      </c>
      <c r="B401" s="39" t="s">
        <v>782</v>
      </c>
      <c r="C401" s="39" t="s">
        <v>142</v>
      </c>
      <c r="D401" s="40"/>
      <c r="E401" s="75"/>
      <c r="F401" s="73" t="s">
        <v>10</v>
      </c>
      <c r="G401" s="75"/>
      <c r="H401" s="75"/>
      <c r="I401" s="75"/>
      <c r="J401" s="75"/>
      <c r="K401" s="75"/>
      <c r="L401" s="75"/>
      <c r="M401" s="75"/>
      <c r="N401" s="75"/>
      <c r="O401" s="75"/>
      <c r="P401" s="39" t="s">
        <v>900</v>
      </c>
      <c r="Q401" s="39" t="s">
        <v>901</v>
      </c>
      <c r="R401" s="75"/>
      <c r="S401" s="48" t="s">
        <v>6469</v>
      </c>
      <c r="T401" s="55" t="str">
        <f>HYPERLINK("mailto:email.1.address@nowhere.com#","email.1.address@nowhere.com")</f>
        <v>email.1.address@nowhere.com</v>
      </c>
      <c r="U401" s="73" t="s">
        <v>6069</v>
      </c>
      <c r="V401" s="73" t="s">
        <v>278</v>
      </c>
      <c r="W401" s="62" t="s">
        <v>271</v>
      </c>
      <c r="X401" s="234">
        <v>7068.0</v>
      </c>
      <c r="Y401" s="234"/>
      <c r="Z401" s="65">
        <v>33458.0</v>
      </c>
      <c r="AA401" s="66">
        <v>41967.0</v>
      </c>
      <c r="AB401" s="90">
        <v>250.0</v>
      </c>
      <c r="AC401" s="90">
        <v>200.0</v>
      </c>
      <c r="AD401" s="188">
        <v>80.0</v>
      </c>
      <c r="AE401" s="88"/>
      <c r="AF401" s="14"/>
      <c r="AG401" s="28"/>
      <c r="AH401" s="28"/>
      <c r="AI401" s="28"/>
      <c r="AJ401" s="28"/>
      <c r="AK401" s="28"/>
      <c r="AL401" s="28"/>
      <c r="AM401" s="28"/>
      <c r="AN401" s="28"/>
      <c r="AO401" s="28"/>
    </row>
    <row r="402" ht="15.0" customHeight="1">
      <c r="A402" s="73" t="s">
        <v>80</v>
      </c>
      <c r="B402" s="73" t="s">
        <v>782</v>
      </c>
      <c r="C402" s="73" t="s">
        <v>2553</v>
      </c>
      <c r="D402" s="75"/>
      <c r="E402" s="75"/>
      <c r="F402" s="75"/>
      <c r="G402" s="75"/>
      <c r="H402" s="75"/>
      <c r="I402" s="73" t="s">
        <v>13</v>
      </c>
      <c r="J402" s="75"/>
      <c r="K402" s="75"/>
      <c r="L402" s="75"/>
      <c r="M402" s="75"/>
      <c r="N402" s="75"/>
      <c r="O402" s="75"/>
      <c r="P402" s="73" t="s">
        <v>920</v>
      </c>
      <c r="Q402" s="39" t="s">
        <v>921</v>
      </c>
      <c r="R402" s="40"/>
      <c r="S402" s="48" t="s">
        <v>6475</v>
      </c>
      <c r="T402" s="55" t="str">
        <f>HYPERLINK("mailto:email.2.address@nowhere.com#","email.2.address@nowhere.com")</f>
        <v>email.2.address@nowhere.com</v>
      </c>
      <c r="U402" s="73" t="s">
        <v>6487</v>
      </c>
      <c r="V402" s="73" t="s">
        <v>278</v>
      </c>
      <c r="W402" s="73" t="s">
        <v>271</v>
      </c>
      <c r="X402" s="251">
        <v>7068.0</v>
      </c>
      <c r="Y402" s="251"/>
      <c r="Z402" s="65">
        <v>33458.0</v>
      </c>
      <c r="AA402" s="66">
        <v>41967.0</v>
      </c>
      <c r="AB402" s="73">
        <v>250.0</v>
      </c>
      <c r="AC402" s="73">
        <v>200.0</v>
      </c>
      <c r="AD402" s="75"/>
      <c r="AE402" s="75"/>
      <c r="AF402" s="14"/>
      <c r="AG402" s="28"/>
      <c r="AH402" s="28"/>
      <c r="AI402" s="28"/>
      <c r="AJ402" s="28"/>
      <c r="AK402" s="28"/>
      <c r="AL402" s="28"/>
      <c r="AM402" s="28"/>
      <c r="AN402" s="28"/>
      <c r="AO402" s="28"/>
    </row>
    <row r="403" ht="15.0" customHeight="1">
      <c r="A403" s="39" t="s">
        <v>80</v>
      </c>
      <c r="B403" s="39" t="s">
        <v>782</v>
      </c>
      <c r="C403" s="39" t="s">
        <v>142</v>
      </c>
      <c r="D403" s="40"/>
      <c r="E403" s="41"/>
      <c r="F403" s="46"/>
      <c r="G403" s="46"/>
      <c r="H403" s="46"/>
      <c r="I403" s="46"/>
      <c r="J403" s="47" t="s">
        <v>14</v>
      </c>
      <c r="K403" s="46"/>
      <c r="L403" s="46"/>
      <c r="M403" s="46"/>
      <c r="N403" s="46"/>
      <c r="O403" s="46"/>
      <c r="P403" s="73" t="s">
        <v>989</v>
      </c>
      <c r="Q403" s="39" t="s">
        <v>990</v>
      </c>
      <c r="R403" s="40"/>
      <c r="S403" s="48" t="s">
        <v>6513</v>
      </c>
      <c r="T403" s="75"/>
      <c r="U403" s="73" t="s">
        <v>6515</v>
      </c>
      <c r="V403" s="73" t="s">
        <v>4296</v>
      </c>
      <c r="W403" s="62" t="s">
        <v>80</v>
      </c>
      <c r="X403" s="62" t="s">
        <v>6519</v>
      </c>
      <c r="Y403" s="64"/>
      <c r="Z403" s="65">
        <v>10642.0</v>
      </c>
      <c r="AA403" s="66"/>
      <c r="AB403" s="69">
        <v>165.0</v>
      </c>
      <c r="AC403" s="69">
        <v>145.0</v>
      </c>
      <c r="AD403" s="69">
        <v>90.0</v>
      </c>
      <c r="AE403" s="41"/>
      <c r="AF403" s="14"/>
      <c r="AG403" s="28"/>
      <c r="AH403" s="28"/>
      <c r="AI403" s="28"/>
      <c r="AJ403" s="28"/>
      <c r="AK403" s="28"/>
      <c r="AL403" s="28"/>
      <c r="AM403" s="28"/>
      <c r="AN403" s="28"/>
      <c r="AO403" s="28"/>
    </row>
    <row r="404" ht="15.0" customHeight="1">
      <c r="A404" s="39" t="s">
        <v>80</v>
      </c>
      <c r="B404" s="39" t="s">
        <v>782</v>
      </c>
      <c r="C404" s="39" t="s">
        <v>142</v>
      </c>
      <c r="D404" s="40"/>
      <c r="E404" s="41"/>
      <c r="F404" s="46"/>
      <c r="G404" s="46"/>
      <c r="H404" s="46"/>
      <c r="I404" s="46"/>
      <c r="J404" s="47" t="s">
        <v>14</v>
      </c>
      <c r="K404" s="46"/>
      <c r="L404" s="46"/>
      <c r="M404" s="46"/>
      <c r="N404" s="46"/>
      <c r="O404" s="46"/>
      <c r="P404" s="39" t="s">
        <v>335</v>
      </c>
      <c r="Q404" s="39" t="s">
        <v>1017</v>
      </c>
      <c r="R404" s="40"/>
      <c r="S404" s="48" t="s">
        <v>6528</v>
      </c>
      <c r="T404" s="55" t="str">
        <f>HYPERLINK("mailto:email.1.address@nowhere.com#","email.1.address@nowhere.com")</f>
        <v>email.1.address@nowhere.com</v>
      </c>
      <c r="U404" s="73" t="s">
        <v>6543</v>
      </c>
      <c r="V404" s="73" t="s">
        <v>4339</v>
      </c>
      <c r="W404" s="62" t="s">
        <v>80</v>
      </c>
      <c r="X404" s="62" t="s">
        <v>6545</v>
      </c>
      <c r="Y404" s="64"/>
      <c r="Z404" s="65">
        <v>33441.0</v>
      </c>
      <c r="AA404" s="66">
        <v>41281.0</v>
      </c>
      <c r="AB404" s="69">
        <v>135.0</v>
      </c>
      <c r="AC404" s="69">
        <v>135.0</v>
      </c>
      <c r="AD404" s="69">
        <v>70.0</v>
      </c>
      <c r="AE404" s="70" t="s">
        <v>4344</v>
      </c>
      <c r="AF404" s="14"/>
      <c r="AG404" s="28"/>
      <c r="AH404" s="28"/>
      <c r="AI404" s="28"/>
      <c r="AJ404" s="28"/>
      <c r="AK404" s="28"/>
      <c r="AL404" s="28"/>
      <c r="AM404" s="28"/>
      <c r="AN404" s="28"/>
      <c r="AO404" s="28"/>
    </row>
    <row r="405" ht="15.0" customHeight="1">
      <c r="A405" s="39" t="s">
        <v>80</v>
      </c>
      <c r="B405" s="39" t="s">
        <v>782</v>
      </c>
      <c r="C405" s="39" t="s">
        <v>142</v>
      </c>
      <c r="D405" s="40"/>
      <c r="E405" s="41"/>
      <c r="F405" s="47" t="s">
        <v>10</v>
      </c>
      <c r="G405" s="46"/>
      <c r="H405" s="46"/>
      <c r="I405" s="46"/>
      <c r="J405" s="46"/>
      <c r="K405" s="46"/>
      <c r="L405" s="46"/>
      <c r="M405" s="46"/>
      <c r="N405" s="46"/>
      <c r="O405" s="46"/>
      <c r="P405" s="39" t="s">
        <v>786</v>
      </c>
      <c r="Q405" s="39" t="s">
        <v>1040</v>
      </c>
      <c r="R405" s="40"/>
      <c r="S405" s="48" t="s">
        <v>6554</v>
      </c>
      <c r="T405" s="55" t="str">
        <f>HYPERLINK("mailto:email.2.address@nowhere.com#","email.2.address@nowhere.com")</f>
        <v>email.2.address@nowhere.com</v>
      </c>
      <c r="U405" s="73" t="s">
        <v>6562</v>
      </c>
      <c r="V405" s="73" t="s">
        <v>4423</v>
      </c>
      <c r="W405" s="62" t="s">
        <v>80</v>
      </c>
      <c r="X405" s="62" t="s">
        <v>6563</v>
      </c>
      <c r="Y405" s="64"/>
      <c r="Z405" s="65">
        <v>16700.0</v>
      </c>
      <c r="AA405" s="66">
        <v>40310.0</v>
      </c>
      <c r="AB405" s="69">
        <v>250.0</v>
      </c>
      <c r="AC405" s="69">
        <v>200.0</v>
      </c>
      <c r="AD405" s="69">
        <v>90.0</v>
      </c>
      <c r="AE405" s="70" t="s">
        <v>4425</v>
      </c>
      <c r="AF405" s="14"/>
      <c r="AG405" s="28"/>
      <c r="AH405" s="28"/>
      <c r="AI405" s="28"/>
      <c r="AJ405" s="28"/>
      <c r="AK405" s="28"/>
      <c r="AL405" s="28"/>
      <c r="AM405" s="28"/>
      <c r="AN405" s="28"/>
      <c r="AO405" s="28"/>
    </row>
    <row r="406" ht="15.0" customHeight="1">
      <c r="A406" s="39" t="s">
        <v>80</v>
      </c>
      <c r="B406" s="39" t="s">
        <v>782</v>
      </c>
      <c r="C406" s="39" t="s">
        <v>142</v>
      </c>
      <c r="D406" s="40"/>
      <c r="E406" s="41"/>
      <c r="F406" s="46"/>
      <c r="G406" s="46"/>
      <c r="H406" s="46"/>
      <c r="I406" s="46"/>
      <c r="J406" s="47" t="s">
        <v>14</v>
      </c>
      <c r="K406" s="46"/>
      <c r="L406" s="46"/>
      <c r="M406" s="46"/>
      <c r="N406" s="46"/>
      <c r="O406" s="46"/>
      <c r="P406" s="39" t="s">
        <v>857</v>
      </c>
      <c r="Q406" s="39" t="s">
        <v>1060</v>
      </c>
      <c r="R406" s="82"/>
      <c r="S406" s="48" t="s">
        <v>6570</v>
      </c>
      <c r="T406" s="75"/>
      <c r="U406" s="73" t="s">
        <v>6571</v>
      </c>
      <c r="V406" s="73" t="s">
        <v>753</v>
      </c>
      <c r="W406" s="62" t="s">
        <v>80</v>
      </c>
      <c r="X406" s="62" t="s">
        <v>4200</v>
      </c>
      <c r="Y406" s="64"/>
      <c r="Z406" s="65">
        <v>17465.0</v>
      </c>
      <c r="AA406" s="66">
        <v>41031.0</v>
      </c>
      <c r="AB406" s="69">
        <v>200.0</v>
      </c>
      <c r="AC406" s="69">
        <v>175.0</v>
      </c>
      <c r="AD406" s="69">
        <v>90.0</v>
      </c>
      <c r="AE406" s="70" t="s">
        <v>4360</v>
      </c>
      <c r="AF406" s="14"/>
      <c r="AG406" s="28"/>
      <c r="AH406" s="28"/>
      <c r="AI406" s="28"/>
      <c r="AJ406" s="28"/>
      <c r="AK406" s="28"/>
      <c r="AL406" s="28"/>
      <c r="AM406" s="28"/>
      <c r="AN406" s="28"/>
      <c r="AO406" s="28"/>
    </row>
    <row r="407" ht="15.0" customHeight="1">
      <c r="A407" s="73" t="s">
        <v>80</v>
      </c>
      <c r="B407" s="73" t="s">
        <v>81</v>
      </c>
      <c r="C407" s="39" t="s">
        <v>142</v>
      </c>
      <c r="D407" s="39" t="s">
        <v>7</v>
      </c>
      <c r="E407" s="75"/>
      <c r="F407" s="75"/>
      <c r="G407" s="75"/>
      <c r="H407" s="75"/>
      <c r="I407" s="75"/>
      <c r="J407" s="75"/>
      <c r="K407" s="75"/>
      <c r="L407" s="75"/>
      <c r="M407" s="75"/>
      <c r="N407" s="75"/>
      <c r="O407" s="75"/>
      <c r="P407" s="39" t="s">
        <v>900</v>
      </c>
      <c r="Q407" s="39" t="s">
        <v>1071</v>
      </c>
      <c r="R407" s="82"/>
      <c r="S407" s="48" t="s">
        <v>6580</v>
      </c>
      <c r="T407" s="55" t="str">
        <f>HYPERLINK("mailto:email.1.address@nowhere.com#","email.1.address@nowhere.com")</f>
        <v>email.1.address@nowhere.com</v>
      </c>
      <c r="U407" s="73" t="s">
        <v>6590</v>
      </c>
      <c r="V407" s="73" t="s">
        <v>451</v>
      </c>
      <c r="W407" s="62" t="s">
        <v>80</v>
      </c>
      <c r="X407" s="62" t="s">
        <v>6593</v>
      </c>
      <c r="Y407" s="64"/>
      <c r="Z407" s="65"/>
      <c r="AA407" s="66"/>
      <c r="AB407" s="90">
        <v>205.0</v>
      </c>
      <c r="AC407" s="90">
        <v>175.0</v>
      </c>
      <c r="AD407" s="90">
        <v>75.0</v>
      </c>
      <c r="AE407" s="88"/>
      <c r="AF407" s="14"/>
      <c r="AG407" s="28"/>
      <c r="AH407" s="28"/>
      <c r="AI407" s="28"/>
      <c r="AJ407" s="28"/>
      <c r="AK407" s="28"/>
      <c r="AL407" s="28"/>
      <c r="AM407" s="28"/>
      <c r="AN407" s="28"/>
      <c r="AO407" s="28"/>
    </row>
    <row r="408" ht="15.0" customHeight="1">
      <c r="A408" s="73" t="s">
        <v>80</v>
      </c>
      <c r="B408" s="73" t="s">
        <v>81</v>
      </c>
      <c r="C408" s="39" t="s">
        <v>142</v>
      </c>
      <c r="D408" s="39" t="s">
        <v>7</v>
      </c>
      <c r="E408" s="75"/>
      <c r="F408" s="75"/>
      <c r="G408" s="75"/>
      <c r="H408" s="75"/>
      <c r="I408" s="75"/>
      <c r="J408" s="75"/>
      <c r="K408" s="75"/>
      <c r="L408" s="75"/>
      <c r="M408" s="75"/>
      <c r="N408" s="75"/>
      <c r="O408" s="75"/>
      <c r="P408" s="73" t="s">
        <v>920</v>
      </c>
      <c r="Q408" s="39" t="s">
        <v>1087</v>
      </c>
      <c r="R408" s="82"/>
      <c r="S408" s="48" t="s">
        <v>6600</v>
      </c>
      <c r="T408" s="55" t="str">
        <f>HYPERLINK("mailto:email.2.address@nowhere.com#","email.2.address@nowhere.com")</f>
        <v>email.2.address@nowhere.com</v>
      </c>
      <c r="U408" s="73" t="s">
        <v>6590</v>
      </c>
      <c r="V408" s="73" t="s">
        <v>451</v>
      </c>
      <c r="W408" s="62" t="s">
        <v>80</v>
      </c>
      <c r="X408" s="62" t="s">
        <v>6593</v>
      </c>
      <c r="Y408" s="64"/>
      <c r="Z408" s="65"/>
      <c r="AA408" s="66"/>
      <c r="AB408" s="90">
        <v>205.0</v>
      </c>
      <c r="AC408" s="90">
        <v>175.0</v>
      </c>
      <c r="AD408" s="90">
        <v>75.0</v>
      </c>
      <c r="AE408" s="88"/>
      <c r="AF408" s="14"/>
      <c r="AG408" s="28"/>
      <c r="AH408" s="28"/>
      <c r="AI408" s="28"/>
      <c r="AJ408" s="28"/>
      <c r="AK408" s="28"/>
      <c r="AL408" s="28"/>
      <c r="AM408" s="28"/>
      <c r="AN408" s="28"/>
      <c r="AO408" s="28"/>
    </row>
    <row r="409" ht="15.0" customHeight="1">
      <c r="A409" s="73" t="s">
        <v>80</v>
      </c>
      <c r="B409" s="73" t="s">
        <v>81</v>
      </c>
      <c r="C409" s="39" t="s">
        <v>142</v>
      </c>
      <c r="D409" s="39" t="s">
        <v>7</v>
      </c>
      <c r="E409" s="75"/>
      <c r="F409" s="75"/>
      <c r="G409" s="75"/>
      <c r="H409" s="75"/>
      <c r="I409" s="75"/>
      <c r="J409" s="75"/>
      <c r="K409" s="75"/>
      <c r="L409" s="75"/>
      <c r="M409" s="75"/>
      <c r="N409" s="75"/>
      <c r="O409" s="75"/>
      <c r="P409" s="73" t="s">
        <v>989</v>
      </c>
      <c r="Q409" s="39" t="s">
        <v>336</v>
      </c>
      <c r="R409" s="82"/>
      <c r="S409" s="48" t="s">
        <v>6608</v>
      </c>
      <c r="T409" s="75"/>
      <c r="U409" s="73" t="s">
        <v>6609</v>
      </c>
      <c r="V409" s="73" t="s">
        <v>92</v>
      </c>
      <c r="W409" s="62" t="s">
        <v>80</v>
      </c>
      <c r="X409" s="62" t="s">
        <v>93</v>
      </c>
      <c r="Y409" s="64"/>
      <c r="Z409" s="65"/>
      <c r="AA409" s="66"/>
      <c r="AB409" s="90">
        <v>150.0</v>
      </c>
      <c r="AC409" s="90">
        <v>135.0</v>
      </c>
      <c r="AD409" s="90">
        <v>90.0</v>
      </c>
      <c r="AE409" s="88"/>
      <c r="AF409" s="14"/>
      <c r="AG409" s="28"/>
      <c r="AH409" s="28"/>
      <c r="AI409" s="28"/>
      <c r="AJ409" s="28"/>
      <c r="AK409" s="28"/>
      <c r="AL409" s="28"/>
      <c r="AM409" s="28"/>
      <c r="AN409" s="28"/>
      <c r="AO409" s="28"/>
    </row>
    <row r="410" ht="15.0" customHeight="1">
      <c r="A410" s="73" t="s">
        <v>80</v>
      </c>
      <c r="B410" s="73" t="s">
        <v>81</v>
      </c>
      <c r="C410" s="39" t="s">
        <v>142</v>
      </c>
      <c r="D410" s="39" t="s">
        <v>7</v>
      </c>
      <c r="E410" s="75"/>
      <c r="F410" s="75"/>
      <c r="G410" s="75"/>
      <c r="H410" s="75"/>
      <c r="I410" s="75"/>
      <c r="J410" s="75"/>
      <c r="K410" s="75"/>
      <c r="L410" s="75"/>
      <c r="M410" s="75"/>
      <c r="N410" s="75"/>
      <c r="O410" s="75"/>
      <c r="P410" s="39" t="s">
        <v>335</v>
      </c>
      <c r="Q410" s="39" t="s">
        <v>788</v>
      </c>
      <c r="R410" s="82"/>
      <c r="S410" s="48" t="s">
        <v>6619</v>
      </c>
      <c r="T410" s="55" t="str">
        <f>HYPERLINK("mailto:email.1.address@nowhere.com#","email.1.address@nowhere.com")</f>
        <v>email.1.address@nowhere.com</v>
      </c>
      <c r="U410" s="73" t="s">
        <v>6628</v>
      </c>
      <c r="V410" s="73" t="s">
        <v>92</v>
      </c>
      <c r="W410" s="62" t="s">
        <v>80</v>
      </c>
      <c r="X410" s="62" t="s">
        <v>93</v>
      </c>
      <c r="Y410" s="64"/>
      <c r="Z410" s="65"/>
      <c r="AA410" s="66"/>
      <c r="AB410" s="90">
        <v>160.0</v>
      </c>
      <c r="AC410" s="90">
        <v>145.0</v>
      </c>
      <c r="AD410" s="90">
        <v>70.0</v>
      </c>
      <c r="AE410" s="88"/>
      <c r="AF410" s="14"/>
      <c r="AG410" s="28"/>
      <c r="AH410" s="28"/>
      <c r="AI410" s="28"/>
      <c r="AJ410" s="28"/>
      <c r="AK410" s="28"/>
      <c r="AL410" s="28"/>
      <c r="AM410" s="28"/>
      <c r="AN410" s="28"/>
      <c r="AO410" s="28"/>
    </row>
    <row r="411" ht="15.0" customHeight="1">
      <c r="A411" s="73" t="s">
        <v>80</v>
      </c>
      <c r="B411" s="73" t="s">
        <v>81</v>
      </c>
      <c r="C411" s="39" t="s">
        <v>142</v>
      </c>
      <c r="D411" s="39" t="s">
        <v>7</v>
      </c>
      <c r="E411" s="75"/>
      <c r="F411" s="75"/>
      <c r="G411" s="75"/>
      <c r="H411" s="75"/>
      <c r="I411" s="75"/>
      <c r="J411" s="75"/>
      <c r="K411" s="75"/>
      <c r="L411" s="75"/>
      <c r="M411" s="75"/>
      <c r="N411" s="75"/>
      <c r="O411" s="75"/>
      <c r="P411" s="39" t="s">
        <v>786</v>
      </c>
      <c r="Q411" s="39" t="s">
        <v>859</v>
      </c>
      <c r="R411" s="82"/>
      <c r="S411" s="48" t="s">
        <v>6634</v>
      </c>
      <c r="T411" s="55" t="str">
        <f>HYPERLINK("mailto:email.2.address@nowhere.com#","email.2.address@nowhere.com")</f>
        <v>email.2.address@nowhere.com</v>
      </c>
      <c r="U411" s="73" t="s">
        <v>6644</v>
      </c>
      <c r="V411" s="73" t="s">
        <v>451</v>
      </c>
      <c r="W411" s="62" t="s">
        <v>80</v>
      </c>
      <c r="X411" s="62" t="s">
        <v>1848</v>
      </c>
      <c r="Y411" s="64"/>
      <c r="Z411" s="65">
        <v>34060.0</v>
      </c>
      <c r="AA411" s="66">
        <v>42095.0</v>
      </c>
      <c r="AB411" s="90">
        <v>235.0</v>
      </c>
      <c r="AC411" s="90">
        <v>195.0</v>
      </c>
      <c r="AD411" s="90">
        <v>95.0</v>
      </c>
      <c r="AE411" s="48" t="s">
        <v>1211</v>
      </c>
      <c r="AF411" s="14"/>
      <c r="AG411" s="28"/>
      <c r="AH411" s="28"/>
      <c r="AI411" s="28"/>
      <c r="AJ411" s="28"/>
      <c r="AK411" s="28"/>
      <c r="AL411" s="28"/>
      <c r="AM411" s="28"/>
      <c r="AN411" s="28"/>
      <c r="AO411" s="28"/>
    </row>
    <row r="412" ht="15.0" customHeight="1">
      <c r="A412" s="73" t="s">
        <v>80</v>
      </c>
      <c r="B412" s="73" t="s">
        <v>81</v>
      </c>
      <c r="C412" s="39" t="s">
        <v>142</v>
      </c>
      <c r="D412" s="39" t="s">
        <v>7</v>
      </c>
      <c r="E412" s="75"/>
      <c r="F412" s="75"/>
      <c r="G412" s="75"/>
      <c r="H412" s="75"/>
      <c r="I412" s="75"/>
      <c r="J412" s="75"/>
      <c r="K412" s="75"/>
      <c r="L412" s="75"/>
      <c r="M412" s="75"/>
      <c r="N412" s="75"/>
      <c r="O412" s="75"/>
      <c r="P412" s="39" t="s">
        <v>857</v>
      </c>
      <c r="Q412" s="39" t="s">
        <v>901</v>
      </c>
      <c r="R412" s="82"/>
      <c r="S412" s="48" t="s">
        <v>6650</v>
      </c>
      <c r="T412" s="75"/>
      <c r="U412" s="73" t="s">
        <v>6651</v>
      </c>
      <c r="V412" s="73" t="s">
        <v>451</v>
      </c>
      <c r="W412" s="62" t="s">
        <v>80</v>
      </c>
      <c r="X412" s="62" t="s">
        <v>1106</v>
      </c>
      <c r="Y412" s="64"/>
      <c r="Z412" s="65"/>
      <c r="AA412" s="66"/>
      <c r="AB412" s="90">
        <v>210.0</v>
      </c>
      <c r="AC412" s="90">
        <v>165.0</v>
      </c>
      <c r="AD412" s="90">
        <v>80.0</v>
      </c>
      <c r="AE412" s="88"/>
      <c r="AF412" s="14"/>
      <c r="AG412" s="28"/>
      <c r="AH412" s="28"/>
      <c r="AI412" s="28"/>
      <c r="AJ412" s="28"/>
      <c r="AK412" s="28"/>
      <c r="AL412" s="28"/>
      <c r="AM412" s="28"/>
      <c r="AN412" s="28"/>
      <c r="AO412" s="28"/>
    </row>
    <row r="413" ht="15.0" customHeight="1">
      <c r="A413" s="73" t="s">
        <v>80</v>
      </c>
      <c r="B413" s="73" t="s">
        <v>81</v>
      </c>
      <c r="C413" s="39" t="s">
        <v>142</v>
      </c>
      <c r="D413" s="39" t="s">
        <v>7</v>
      </c>
      <c r="E413" s="75"/>
      <c r="F413" s="75"/>
      <c r="G413" s="75"/>
      <c r="H413" s="75"/>
      <c r="I413" s="75"/>
      <c r="J413" s="75"/>
      <c r="K413" s="75"/>
      <c r="L413" s="75"/>
      <c r="M413" s="75"/>
      <c r="N413" s="75"/>
      <c r="O413" s="75"/>
      <c r="P413" s="39" t="s">
        <v>900</v>
      </c>
      <c r="Q413" s="39" t="s">
        <v>921</v>
      </c>
      <c r="R413" s="82"/>
      <c r="S413" s="48" t="s">
        <v>6652</v>
      </c>
      <c r="T413" s="55" t="str">
        <f>HYPERLINK("mailto:email.1.address@nowhere.com#","email.1.address@nowhere.com")</f>
        <v>email.1.address@nowhere.com</v>
      </c>
      <c r="U413" s="73" t="s">
        <v>6651</v>
      </c>
      <c r="V413" s="73" t="s">
        <v>451</v>
      </c>
      <c r="W413" s="62" t="s">
        <v>80</v>
      </c>
      <c r="X413" s="62" t="s">
        <v>1106</v>
      </c>
      <c r="Y413" s="64"/>
      <c r="Z413" s="65"/>
      <c r="AA413" s="66"/>
      <c r="AB413" s="90">
        <v>210.0</v>
      </c>
      <c r="AC413" s="90">
        <v>165.0</v>
      </c>
      <c r="AD413" s="90">
        <v>80.0</v>
      </c>
      <c r="AE413" s="88"/>
      <c r="AF413" s="14"/>
      <c r="AG413" s="28"/>
      <c r="AH413" s="28"/>
      <c r="AI413" s="28"/>
      <c r="AJ413" s="28"/>
      <c r="AK413" s="28"/>
      <c r="AL413" s="28"/>
      <c r="AM413" s="28"/>
      <c r="AN413" s="28"/>
      <c r="AO413" s="28"/>
    </row>
    <row r="414" ht="15.0" customHeight="1">
      <c r="A414" s="73" t="s">
        <v>80</v>
      </c>
      <c r="B414" s="73" t="s">
        <v>81</v>
      </c>
      <c r="C414" s="39" t="s">
        <v>142</v>
      </c>
      <c r="D414" s="39" t="s">
        <v>7</v>
      </c>
      <c r="E414" s="75"/>
      <c r="F414" s="75"/>
      <c r="G414" s="75"/>
      <c r="H414" s="75"/>
      <c r="I414" s="75"/>
      <c r="J414" s="75"/>
      <c r="K414" s="75"/>
      <c r="L414" s="75"/>
      <c r="M414" s="75"/>
      <c r="N414" s="75"/>
      <c r="O414" s="75"/>
      <c r="P414" s="73" t="s">
        <v>920</v>
      </c>
      <c r="Q414" s="39" t="s">
        <v>990</v>
      </c>
      <c r="R414" s="82"/>
      <c r="S414" s="48" t="s">
        <v>6655</v>
      </c>
      <c r="T414" s="55" t="str">
        <f>HYPERLINK("mailto:email.2.address@nowhere.com#","email.2.address@nowhere.com")</f>
        <v>email.2.address@nowhere.com</v>
      </c>
      <c r="U414" s="73" t="s">
        <v>6657</v>
      </c>
      <c r="V414" s="73" t="s">
        <v>647</v>
      </c>
      <c r="W414" s="62" t="s">
        <v>80</v>
      </c>
      <c r="X414" s="62" t="s">
        <v>648</v>
      </c>
      <c r="Y414" s="64"/>
      <c r="Z414" s="65"/>
      <c r="AA414" s="66"/>
      <c r="AB414" s="90">
        <v>185.0</v>
      </c>
      <c r="AC414" s="90">
        <v>165.0</v>
      </c>
      <c r="AD414" s="90">
        <v>75.0</v>
      </c>
      <c r="AE414" s="88"/>
      <c r="AF414" s="14"/>
      <c r="AG414" s="28"/>
      <c r="AH414" s="28"/>
      <c r="AI414" s="28"/>
      <c r="AJ414" s="28"/>
      <c r="AK414" s="28"/>
      <c r="AL414" s="28"/>
      <c r="AM414" s="28"/>
      <c r="AN414" s="28"/>
      <c r="AO414" s="28"/>
    </row>
    <row r="415" ht="15.0" customHeight="1">
      <c r="A415" s="73" t="s">
        <v>80</v>
      </c>
      <c r="B415" s="73" t="s">
        <v>81</v>
      </c>
      <c r="C415" s="39" t="s">
        <v>142</v>
      </c>
      <c r="D415" s="39" t="s">
        <v>7</v>
      </c>
      <c r="E415" s="75"/>
      <c r="F415" s="75"/>
      <c r="G415" s="75"/>
      <c r="H415" s="75"/>
      <c r="I415" s="75"/>
      <c r="J415" s="75"/>
      <c r="K415" s="75"/>
      <c r="L415" s="75"/>
      <c r="M415" s="75"/>
      <c r="N415" s="75"/>
      <c r="O415" s="75"/>
      <c r="P415" s="73" t="s">
        <v>989</v>
      </c>
      <c r="Q415" s="39" t="s">
        <v>1017</v>
      </c>
      <c r="R415" s="82"/>
      <c r="S415" s="48" t="s">
        <v>6661</v>
      </c>
      <c r="T415" s="75"/>
      <c r="U415" s="73" t="s">
        <v>6664</v>
      </c>
      <c r="V415" s="73" t="s">
        <v>647</v>
      </c>
      <c r="W415" s="62" t="s">
        <v>80</v>
      </c>
      <c r="X415" s="62" t="s">
        <v>648</v>
      </c>
      <c r="Y415" s="64"/>
      <c r="Z415" s="65"/>
      <c r="AA415" s="66"/>
      <c r="AB415" s="90">
        <v>185.0</v>
      </c>
      <c r="AC415" s="90">
        <v>165.0</v>
      </c>
      <c r="AD415" s="90">
        <v>75.0</v>
      </c>
      <c r="AE415" s="88"/>
      <c r="AF415" s="14"/>
      <c r="AG415" s="28"/>
      <c r="AH415" s="28"/>
      <c r="AI415" s="28"/>
      <c r="AJ415" s="28"/>
      <c r="AK415" s="28"/>
      <c r="AL415" s="28"/>
      <c r="AM415" s="28"/>
      <c r="AN415" s="28"/>
      <c r="AO415" s="28"/>
    </row>
    <row r="416" ht="15.0" customHeight="1">
      <c r="A416" s="73" t="s">
        <v>80</v>
      </c>
      <c r="B416" s="73" t="s">
        <v>81</v>
      </c>
      <c r="C416" s="39" t="s">
        <v>142</v>
      </c>
      <c r="D416" s="39" t="s">
        <v>7</v>
      </c>
      <c r="E416" s="75"/>
      <c r="F416" s="75"/>
      <c r="G416" s="75"/>
      <c r="H416" s="75"/>
      <c r="I416" s="75"/>
      <c r="J416" s="75"/>
      <c r="K416" s="75"/>
      <c r="L416" s="75"/>
      <c r="M416" s="75"/>
      <c r="N416" s="75"/>
      <c r="O416" s="75"/>
      <c r="P416" s="39" t="s">
        <v>335</v>
      </c>
      <c r="Q416" s="39" t="s">
        <v>1040</v>
      </c>
      <c r="R416" s="82"/>
      <c r="S416" s="48" t="s">
        <v>6674</v>
      </c>
      <c r="T416" s="55" t="str">
        <f>HYPERLINK("mailto:email.1.address@nowhere.com#","email.1.address@nowhere.com")</f>
        <v>email.1.address@nowhere.com</v>
      </c>
      <c r="U416" s="73" t="s">
        <v>6680</v>
      </c>
      <c r="V416" s="73" t="s">
        <v>451</v>
      </c>
      <c r="W416" s="62" t="s">
        <v>80</v>
      </c>
      <c r="X416" s="62" t="s">
        <v>452</v>
      </c>
      <c r="Y416" s="64"/>
      <c r="Z416" s="65"/>
      <c r="AA416" s="66"/>
      <c r="AB416" s="90">
        <v>185.0</v>
      </c>
      <c r="AC416" s="90">
        <v>155.0</v>
      </c>
      <c r="AD416" s="90">
        <v>70.0</v>
      </c>
      <c r="AE416" s="88"/>
      <c r="AF416" s="14"/>
      <c r="AG416" s="28"/>
      <c r="AH416" s="28"/>
      <c r="AI416" s="28"/>
      <c r="AJ416" s="28"/>
      <c r="AK416" s="28"/>
      <c r="AL416" s="28"/>
      <c r="AM416" s="28"/>
      <c r="AN416" s="28"/>
      <c r="AO416" s="28"/>
    </row>
    <row r="417" ht="15.0" customHeight="1">
      <c r="A417" s="73" t="s">
        <v>80</v>
      </c>
      <c r="B417" s="73" t="s">
        <v>81</v>
      </c>
      <c r="C417" s="39" t="s">
        <v>142</v>
      </c>
      <c r="D417" s="39" t="s">
        <v>7</v>
      </c>
      <c r="E417" s="75"/>
      <c r="F417" s="75"/>
      <c r="G417" s="75"/>
      <c r="H417" s="75"/>
      <c r="I417" s="75"/>
      <c r="J417" s="75"/>
      <c r="K417" s="75"/>
      <c r="L417" s="75"/>
      <c r="M417" s="75"/>
      <c r="N417" s="75"/>
      <c r="O417" s="75"/>
      <c r="P417" s="39" t="s">
        <v>786</v>
      </c>
      <c r="Q417" s="39" t="s">
        <v>1060</v>
      </c>
      <c r="R417" s="82"/>
      <c r="S417" s="48" t="s">
        <v>6682</v>
      </c>
      <c r="T417" s="55" t="str">
        <f>HYPERLINK("mailto:email.2.address@nowhere.com#","email.2.address@nowhere.com")</f>
        <v>email.2.address@nowhere.com</v>
      </c>
      <c r="U417" s="73" t="s">
        <v>6693</v>
      </c>
      <c r="V417" s="73" t="s">
        <v>467</v>
      </c>
      <c r="W417" s="62" t="s">
        <v>80</v>
      </c>
      <c r="X417" s="62" t="s">
        <v>468</v>
      </c>
      <c r="Y417" s="64"/>
      <c r="Z417" s="65"/>
      <c r="AA417" s="66"/>
      <c r="AB417" s="90">
        <v>185.0</v>
      </c>
      <c r="AC417" s="90">
        <v>155.0</v>
      </c>
      <c r="AD417" s="90">
        <v>70.0</v>
      </c>
      <c r="AE417" s="88"/>
      <c r="AF417" s="14"/>
      <c r="AG417" s="28"/>
      <c r="AH417" s="28"/>
      <c r="AI417" s="28"/>
      <c r="AJ417" s="28"/>
      <c r="AK417" s="28"/>
      <c r="AL417" s="28"/>
      <c r="AM417" s="28"/>
      <c r="AN417" s="28"/>
      <c r="AO417" s="28"/>
    </row>
    <row r="418" ht="15.0" customHeight="1">
      <c r="A418" s="73" t="s">
        <v>80</v>
      </c>
      <c r="B418" s="73" t="s">
        <v>81</v>
      </c>
      <c r="C418" s="39" t="s">
        <v>142</v>
      </c>
      <c r="D418" s="40"/>
      <c r="E418" s="88"/>
      <c r="F418" s="75"/>
      <c r="G418" s="75"/>
      <c r="H418" s="73" t="s">
        <v>12</v>
      </c>
      <c r="I418" s="75"/>
      <c r="J418" s="75"/>
      <c r="K418" s="75"/>
      <c r="L418" s="75"/>
      <c r="M418" s="75"/>
      <c r="N418" s="75"/>
      <c r="O418" s="75"/>
      <c r="P418" s="39" t="s">
        <v>857</v>
      </c>
      <c r="Q418" s="39" t="s">
        <v>1071</v>
      </c>
      <c r="R418" s="82"/>
      <c r="S418" s="48" t="s">
        <v>6696</v>
      </c>
      <c r="T418" s="75"/>
      <c r="U418" s="73" t="s">
        <v>3348</v>
      </c>
      <c r="V418" s="73" t="s">
        <v>163</v>
      </c>
      <c r="W418" s="62" t="s">
        <v>156</v>
      </c>
      <c r="X418" s="64">
        <v>30309.0</v>
      </c>
      <c r="Y418" s="64"/>
      <c r="Z418" s="65"/>
      <c r="AA418" s="66">
        <v>42002.0</v>
      </c>
      <c r="AB418" s="90">
        <v>395.0</v>
      </c>
      <c r="AC418" s="90">
        <v>275.0</v>
      </c>
      <c r="AD418" s="90">
        <v>125.0</v>
      </c>
      <c r="AE418" s="88"/>
      <c r="AF418" s="14"/>
      <c r="AG418" s="28"/>
      <c r="AH418" s="28"/>
      <c r="AI418" s="28"/>
      <c r="AJ418" s="28"/>
      <c r="AK418" s="28"/>
      <c r="AL418" s="28"/>
      <c r="AM418" s="28"/>
      <c r="AN418" s="28"/>
      <c r="AO418" s="28"/>
    </row>
    <row r="419" ht="15.0" customHeight="1">
      <c r="A419" s="73" t="s">
        <v>80</v>
      </c>
      <c r="B419" s="73" t="s">
        <v>81</v>
      </c>
      <c r="C419" s="39" t="s">
        <v>142</v>
      </c>
      <c r="D419" s="39" t="s">
        <v>7</v>
      </c>
      <c r="E419" s="75"/>
      <c r="F419" s="75"/>
      <c r="G419" s="75"/>
      <c r="H419" s="75"/>
      <c r="I419" s="75"/>
      <c r="J419" s="75"/>
      <c r="K419" s="75"/>
      <c r="L419" s="75"/>
      <c r="M419" s="75"/>
      <c r="N419" s="75"/>
      <c r="O419" s="75"/>
      <c r="P419" s="39" t="s">
        <v>900</v>
      </c>
      <c r="Q419" s="39" t="s">
        <v>1087</v>
      </c>
      <c r="R419" s="82"/>
      <c r="S419" s="48" t="s">
        <v>6699</v>
      </c>
      <c r="T419" s="55" t="str">
        <f>HYPERLINK("mailto:email.1.address@nowhere.com#","email.1.address@nowhere.com")</f>
        <v>email.1.address@nowhere.com</v>
      </c>
      <c r="U419" s="73" t="s">
        <v>6706</v>
      </c>
      <c r="V419" s="73" t="s">
        <v>451</v>
      </c>
      <c r="W419" s="62" t="s">
        <v>80</v>
      </c>
      <c r="X419" s="62" t="s">
        <v>1106</v>
      </c>
      <c r="Y419" s="64"/>
      <c r="Z419" s="65"/>
      <c r="AA419" s="66"/>
      <c r="AB419" s="90">
        <v>215.0</v>
      </c>
      <c r="AC419" s="90">
        <v>165.0</v>
      </c>
      <c r="AD419" s="90">
        <v>95.0</v>
      </c>
      <c r="AE419" s="88"/>
      <c r="AF419" s="14"/>
      <c r="AG419" s="28"/>
      <c r="AH419" s="28"/>
      <c r="AI419" s="28"/>
      <c r="AJ419" s="28"/>
      <c r="AK419" s="28"/>
      <c r="AL419" s="28"/>
      <c r="AM419" s="28"/>
      <c r="AN419" s="28"/>
      <c r="AO419" s="28"/>
    </row>
    <row r="420" ht="15.0" customHeight="1">
      <c r="A420" s="73" t="s">
        <v>80</v>
      </c>
      <c r="B420" s="73" t="s">
        <v>81</v>
      </c>
      <c r="C420" s="39" t="s">
        <v>142</v>
      </c>
      <c r="D420" s="39" t="s">
        <v>7</v>
      </c>
      <c r="E420" s="75"/>
      <c r="F420" s="75"/>
      <c r="G420" s="75"/>
      <c r="H420" s="75"/>
      <c r="I420" s="75"/>
      <c r="J420" s="75"/>
      <c r="K420" s="75"/>
      <c r="L420" s="75"/>
      <c r="M420" s="75"/>
      <c r="N420" s="75"/>
      <c r="O420" s="75"/>
      <c r="P420" s="73" t="s">
        <v>920</v>
      </c>
      <c r="Q420" s="39" t="s">
        <v>336</v>
      </c>
      <c r="R420" s="82"/>
      <c r="S420" s="48" t="s">
        <v>6708</v>
      </c>
      <c r="T420" s="55" t="str">
        <f>HYPERLINK("mailto:email.2.address@nowhere.com#","email.2.address@nowhere.com")</f>
        <v>email.2.address@nowhere.com</v>
      </c>
      <c r="U420" s="73" t="s">
        <v>6716</v>
      </c>
      <c r="V420" s="73" t="s">
        <v>451</v>
      </c>
      <c r="W420" s="62" t="s">
        <v>80</v>
      </c>
      <c r="X420" s="62" t="s">
        <v>1106</v>
      </c>
      <c r="Y420" s="64"/>
      <c r="Z420" s="65"/>
      <c r="AA420" s="66"/>
      <c r="AB420" s="90">
        <v>215.0</v>
      </c>
      <c r="AC420" s="90">
        <v>165.0</v>
      </c>
      <c r="AD420" s="90">
        <v>95.0</v>
      </c>
      <c r="AE420" s="88"/>
      <c r="AF420" s="14"/>
      <c r="AG420" s="28"/>
      <c r="AH420" s="28"/>
      <c r="AI420" s="28"/>
      <c r="AJ420" s="28"/>
      <c r="AK420" s="28"/>
      <c r="AL420" s="28"/>
      <c r="AM420" s="28"/>
      <c r="AN420" s="28"/>
      <c r="AO420" s="28"/>
    </row>
    <row r="421" ht="15.0" customHeight="1">
      <c r="A421" s="73" t="s">
        <v>80</v>
      </c>
      <c r="B421" s="73" t="s">
        <v>81</v>
      </c>
      <c r="C421" s="39" t="s">
        <v>142</v>
      </c>
      <c r="D421" s="39" t="s">
        <v>7</v>
      </c>
      <c r="E421" s="75"/>
      <c r="F421" s="75"/>
      <c r="G421" s="75"/>
      <c r="H421" s="75"/>
      <c r="I421" s="75"/>
      <c r="J421" s="75"/>
      <c r="K421" s="75"/>
      <c r="L421" s="75"/>
      <c r="M421" s="75"/>
      <c r="N421" s="75"/>
      <c r="O421" s="75"/>
      <c r="P421" s="73" t="s">
        <v>989</v>
      </c>
      <c r="Q421" s="39" t="s">
        <v>788</v>
      </c>
      <c r="R421" s="82"/>
      <c r="S421" s="48" t="s">
        <v>6728</v>
      </c>
      <c r="T421" s="75"/>
      <c r="U421" s="73" t="s">
        <v>6730</v>
      </c>
      <c r="V421" s="73" t="s">
        <v>451</v>
      </c>
      <c r="W421" s="62" t="s">
        <v>80</v>
      </c>
      <c r="X421" s="62" t="s">
        <v>1106</v>
      </c>
      <c r="Y421" s="64"/>
      <c r="Z421" s="65"/>
      <c r="AA421" s="66"/>
      <c r="AB421" s="90"/>
      <c r="AC421" s="90"/>
      <c r="AD421" s="90"/>
      <c r="AE421" s="88"/>
      <c r="AF421" s="14"/>
      <c r="AG421" s="28"/>
      <c r="AH421" s="28"/>
      <c r="AI421" s="28"/>
      <c r="AJ421" s="28"/>
      <c r="AK421" s="28"/>
      <c r="AL421" s="28"/>
      <c r="AM421" s="28"/>
      <c r="AN421" s="28"/>
      <c r="AO421" s="28"/>
    </row>
    <row r="422" ht="15.0" customHeight="1">
      <c r="A422" s="73" t="s">
        <v>80</v>
      </c>
      <c r="B422" s="73" t="s">
        <v>81</v>
      </c>
      <c r="C422" s="39" t="s">
        <v>142</v>
      </c>
      <c r="D422" s="39" t="s">
        <v>7</v>
      </c>
      <c r="E422" s="75"/>
      <c r="F422" s="75"/>
      <c r="G422" s="75"/>
      <c r="H422" s="75"/>
      <c r="I422" s="75"/>
      <c r="J422" s="75"/>
      <c r="K422" s="75"/>
      <c r="L422" s="75"/>
      <c r="M422" s="75"/>
      <c r="N422" s="75"/>
      <c r="O422" s="75"/>
      <c r="P422" s="39" t="s">
        <v>335</v>
      </c>
      <c r="Q422" s="39" t="s">
        <v>859</v>
      </c>
      <c r="R422" s="82"/>
      <c r="S422" s="48" t="s">
        <v>6737</v>
      </c>
      <c r="T422" s="55" t="str">
        <f>HYPERLINK("mailto:email.1.address@nowhere.com#","email.1.address@nowhere.com")</f>
        <v>email.1.address@nowhere.com</v>
      </c>
      <c r="U422" s="73" t="s">
        <v>6706</v>
      </c>
      <c r="V422" s="73" t="s">
        <v>451</v>
      </c>
      <c r="W422" s="62" t="s">
        <v>80</v>
      </c>
      <c r="X422" s="62" t="s">
        <v>1106</v>
      </c>
      <c r="Y422" s="64"/>
      <c r="Z422" s="65"/>
      <c r="AA422" s="66"/>
      <c r="AB422" s="90">
        <v>215.0</v>
      </c>
      <c r="AC422" s="90">
        <v>165.0</v>
      </c>
      <c r="AD422" s="90">
        <v>95.0</v>
      </c>
      <c r="AE422" s="88"/>
      <c r="AF422" s="14"/>
      <c r="AG422" s="28"/>
      <c r="AH422" s="28"/>
      <c r="AI422" s="28"/>
      <c r="AJ422" s="28"/>
      <c r="AK422" s="28"/>
      <c r="AL422" s="28"/>
      <c r="AM422" s="28"/>
      <c r="AN422" s="28"/>
      <c r="AO422" s="28"/>
    </row>
    <row r="423" ht="15.0" customHeight="1">
      <c r="A423" s="73" t="s">
        <v>80</v>
      </c>
      <c r="B423" s="73" t="s">
        <v>81</v>
      </c>
      <c r="C423" s="39" t="s">
        <v>142</v>
      </c>
      <c r="D423" s="39" t="s">
        <v>7</v>
      </c>
      <c r="E423" s="75"/>
      <c r="F423" s="75"/>
      <c r="G423" s="75"/>
      <c r="H423" s="75"/>
      <c r="I423" s="75"/>
      <c r="J423" s="75"/>
      <c r="K423" s="75"/>
      <c r="L423" s="75"/>
      <c r="M423" s="75"/>
      <c r="N423" s="75"/>
      <c r="O423" s="75"/>
      <c r="P423" s="39" t="s">
        <v>786</v>
      </c>
      <c r="Q423" s="39" t="s">
        <v>901</v>
      </c>
      <c r="R423" s="82"/>
      <c r="S423" s="48" t="s">
        <v>6753</v>
      </c>
      <c r="T423" s="55" t="str">
        <f>HYPERLINK("mailto:email.2.address@nowhere.com#","email.2.address@nowhere.com")</f>
        <v>email.2.address@nowhere.com</v>
      </c>
      <c r="U423" s="73" t="s">
        <v>6706</v>
      </c>
      <c r="V423" s="73" t="s">
        <v>451</v>
      </c>
      <c r="W423" s="62" t="s">
        <v>80</v>
      </c>
      <c r="X423" s="62" t="s">
        <v>1106</v>
      </c>
      <c r="Y423" s="64"/>
      <c r="Z423" s="65"/>
      <c r="AA423" s="66"/>
      <c r="AB423" s="90">
        <v>215.0</v>
      </c>
      <c r="AC423" s="90">
        <v>165.0</v>
      </c>
      <c r="AD423" s="90">
        <v>95.0</v>
      </c>
      <c r="AE423" s="88"/>
      <c r="AF423" s="14"/>
      <c r="AG423" s="28"/>
      <c r="AH423" s="28"/>
      <c r="AI423" s="28"/>
      <c r="AJ423" s="28"/>
      <c r="AK423" s="28"/>
      <c r="AL423" s="28"/>
      <c r="AM423" s="28"/>
      <c r="AN423" s="28"/>
      <c r="AO423" s="28"/>
    </row>
    <row r="424" ht="15.0" customHeight="1">
      <c r="A424" s="73" t="s">
        <v>80</v>
      </c>
      <c r="B424" s="73" t="s">
        <v>81</v>
      </c>
      <c r="C424" s="39" t="s">
        <v>142</v>
      </c>
      <c r="D424" s="39" t="s">
        <v>7</v>
      </c>
      <c r="E424" s="75"/>
      <c r="F424" s="75"/>
      <c r="G424" s="75"/>
      <c r="H424" s="75"/>
      <c r="I424" s="75"/>
      <c r="J424" s="75"/>
      <c r="K424" s="75"/>
      <c r="L424" s="75"/>
      <c r="M424" s="75"/>
      <c r="N424" s="75"/>
      <c r="O424" s="75"/>
      <c r="P424" s="39" t="s">
        <v>857</v>
      </c>
      <c r="Q424" s="39" t="s">
        <v>921</v>
      </c>
      <c r="R424" s="82"/>
      <c r="S424" s="48" t="s">
        <v>6767</v>
      </c>
      <c r="T424" s="75"/>
      <c r="U424" s="73" t="s">
        <v>6706</v>
      </c>
      <c r="V424" s="73" t="s">
        <v>451</v>
      </c>
      <c r="W424" s="62" t="s">
        <v>80</v>
      </c>
      <c r="X424" s="62" t="s">
        <v>1106</v>
      </c>
      <c r="Y424" s="64"/>
      <c r="Z424" s="65"/>
      <c r="AA424" s="66"/>
      <c r="AB424" s="90">
        <v>215.0</v>
      </c>
      <c r="AC424" s="90">
        <v>165.0</v>
      </c>
      <c r="AD424" s="90">
        <v>95.0</v>
      </c>
      <c r="AE424" s="88"/>
      <c r="AF424" s="14"/>
      <c r="AG424" s="28"/>
      <c r="AH424" s="28"/>
      <c r="AI424" s="28"/>
      <c r="AJ424" s="28"/>
      <c r="AK424" s="28"/>
      <c r="AL424" s="28"/>
      <c r="AM424" s="28"/>
      <c r="AN424" s="28"/>
      <c r="AO424" s="28"/>
    </row>
    <row r="425" ht="15.0" customHeight="1">
      <c r="A425" s="73" t="s">
        <v>80</v>
      </c>
      <c r="B425" s="73" t="s">
        <v>81</v>
      </c>
      <c r="C425" s="39" t="s">
        <v>142</v>
      </c>
      <c r="D425" s="39" t="s">
        <v>7</v>
      </c>
      <c r="E425" s="75"/>
      <c r="F425" s="75"/>
      <c r="G425" s="75"/>
      <c r="H425" s="75"/>
      <c r="I425" s="75"/>
      <c r="J425" s="75"/>
      <c r="K425" s="75"/>
      <c r="L425" s="75"/>
      <c r="M425" s="75"/>
      <c r="N425" s="75"/>
      <c r="O425" s="75"/>
      <c r="P425" s="39" t="s">
        <v>900</v>
      </c>
      <c r="Q425" s="39" t="s">
        <v>990</v>
      </c>
      <c r="R425" s="82"/>
      <c r="S425" s="48" t="s">
        <v>6772</v>
      </c>
      <c r="T425" s="55" t="str">
        <f>HYPERLINK("mailto:email.1.address@nowhere.com#","email.1.address@nowhere.com")</f>
        <v>email.1.address@nowhere.com</v>
      </c>
      <c r="U425" s="73" t="s">
        <v>6780</v>
      </c>
      <c r="V425" s="73" t="s">
        <v>868</v>
      </c>
      <c r="W425" s="62" t="s">
        <v>80</v>
      </c>
      <c r="X425" s="62" t="s">
        <v>869</v>
      </c>
      <c r="Y425" s="64"/>
      <c r="Z425" s="65"/>
      <c r="AA425" s="66"/>
      <c r="AB425" s="90">
        <v>175.0</v>
      </c>
      <c r="AC425" s="90">
        <v>150.0</v>
      </c>
      <c r="AD425" s="90">
        <v>70.0</v>
      </c>
      <c r="AE425" s="88"/>
      <c r="AF425" s="14"/>
      <c r="AG425" s="28"/>
      <c r="AH425" s="28"/>
      <c r="AI425" s="28"/>
      <c r="AJ425" s="28"/>
      <c r="AK425" s="28"/>
      <c r="AL425" s="28"/>
      <c r="AM425" s="28"/>
      <c r="AN425" s="28"/>
      <c r="AO425" s="28"/>
    </row>
    <row r="426" ht="15.0" customHeight="1">
      <c r="A426" s="73" t="s">
        <v>80</v>
      </c>
      <c r="B426" s="73" t="s">
        <v>81</v>
      </c>
      <c r="C426" s="39" t="s">
        <v>142</v>
      </c>
      <c r="D426" s="39" t="s">
        <v>7</v>
      </c>
      <c r="E426" s="75"/>
      <c r="F426" s="75"/>
      <c r="G426" s="75"/>
      <c r="H426" s="75"/>
      <c r="I426" s="75"/>
      <c r="J426" s="75"/>
      <c r="K426" s="75"/>
      <c r="L426" s="75"/>
      <c r="M426" s="75"/>
      <c r="N426" s="75"/>
      <c r="O426" s="75"/>
      <c r="P426" s="73" t="s">
        <v>920</v>
      </c>
      <c r="Q426" s="39" t="s">
        <v>1017</v>
      </c>
      <c r="R426" s="82"/>
      <c r="S426" s="48" t="s">
        <v>6786</v>
      </c>
      <c r="T426" s="55" t="str">
        <f>HYPERLINK("mailto:email.2.address@nowhere.com#","email.2.address@nowhere.com")</f>
        <v>email.2.address@nowhere.com</v>
      </c>
      <c r="U426" s="73" t="s">
        <v>6790</v>
      </c>
      <c r="V426" s="73" t="s">
        <v>92</v>
      </c>
      <c r="W426" s="62" t="s">
        <v>80</v>
      </c>
      <c r="X426" s="62" t="s">
        <v>93</v>
      </c>
      <c r="Y426" s="64"/>
      <c r="Z426" s="65"/>
      <c r="AA426" s="66"/>
      <c r="AB426" s="90">
        <v>150.0</v>
      </c>
      <c r="AC426" s="90">
        <v>125.0</v>
      </c>
      <c r="AD426" s="90">
        <v>65.0</v>
      </c>
      <c r="AE426" s="88"/>
      <c r="AF426" s="14"/>
      <c r="AG426" s="28"/>
      <c r="AH426" s="28"/>
      <c r="AI426" s="28"/>
      <c r="AJ426" s="28"/>
      <c r="AK426" s="28"/>
      <c r="AL426" s="28"/>
      <c r="AM426" s="28"/>
      <c r="AN426" s="28"/>
      <c r="AO426" s="28"/>
    </row>
    <row r="427" ht="15.0" customHeight="1">
      <c r="A427" s="73" t="s">
        <v>80</v>
      </c>
      <c r="B427" s="73" t="s">
        <v>81</v>
      </c>
      <c r="C427" s="39" t="s">
        <v>142</v>
      </c>
      <c r="D427" s="39" t="s">
        <v>7</v>
      </c>
      <c r="E427" s="75"/>
      <c r="F427" s="75"/>
      <c r="G427" s="75"/>
      <c r="H427" s="75"/>
      <c r="I427" s="75"/>
      <c r="J427" s="75"/>
      <c r="K427" s="75"/>
      <c r="L427" s="75"/>
      <c r="M427" s="75"/>
      <c r="N427" s="75"/>
      <c r="O427" s="75"/>
      <c r="P427" s="73" t="s">
        <v>989</v>
      </c>
      <c r="Q427" s="39" t="s">
        <v>1040</v>
      </c>
      <c r="R427" s="82"/>
      <c r="S427" s="48" t="s">
        <v>6797</v>
      </c>
      <c r="T427" s="75"/>
      <c r="U427" s="73" t="s">
        <v>6798</v>
      </c>
      <c r="V427" s="73" t="s">
        <v>92</v>
      </c>
      <c r="W427" s="62" t="s">
        <v>80</v>
      </c>
      <c r="X427" s="62" t="s">
        <v>93</v>
      </c>
      <c r="Y427" s="64"/>
      <c r="Z427" s="65"/>
      <c r="AA427" s="66"/>
      <c r="AB427" s="90">
        <v>150.0</v>
      </c>
      <c r="AC427" s="90">
        <v>125.0</v>
      </c>
      <c r="AD427" s="90">
        <v>50.0</v>
      </c>
      <c r="AE427" s="88"/>
      <c r="AF427" s="14"/>
      <c r="AG427" s="28"/>
      <c r="AH427" s="28"/>
      <c r="AI427" s="28"/>
      <c r="AJ427" s="28"/>
      <c r="AK427" s="28"/>
      <c r="AL427" s="28"/>
      <c r="AM427" s="28"/>
      <c r="AN427" s="28"/>
      <c r="AO427" s="28"/>
    </row>
    <row r="428" ht="15.0" customHeight="1">
      <c r="A428" s="73" t="s">
        <v>80</v>
      </c>
      <c r="B428" s="73" t="s">
        <v>81</v>
      </c>
      <c r="C428" s="39" t="s">
        <v>142</v>
      </c>
      <c r="D428" s="39" t="s">
        <v>7</v>
      </c>
      <c r="E428" s="75"/>
      <c r="F428" s="75"/>
      <c r="G428" s="75"/>
      <c r="H428" s="75"/>
      <c r="I428" s="75"/>
      <c r="J428" s="75"/>
      <c r="K428" s="75"/>
      <c r="L428" s="75"/>
      <c r="M428" s="75"/>
      <c r="N428" s="75"/>
      <c r="O428" s="75"/>
      <c r="P428" s="39" t="s">
        <v>335</v>
      </c>
      <c r="Q428" s="39" t="s">
        <v>1060</v>
      </c>
      <c r="R428" s="82"/>
      <c r="S428" s="48" t="s">
        <v>6810</v>
      </c>
      <c r="T428" s="55" t="str">
        <f>HYPERLINK("mailto:email.1.address@nowhere.com#","email.1.address@nowhere.com")</f>
        <v>email.1.address@nowhere.com</v>
      </c>
      <c r="U428" s="73" t="s">
        <v>6816</v>
      </c>
      <c r="V428" s="73" t="s">
        <v>1975</v>
      </c>
      <c r="W428" s="62" t="s">
        <v>80</v>
      </c>
      <c r="X428" s="62" t="s">
        <v>6817</v>
      </c>
      <c r="Y428" s="64"/>
      <c r="Z428" s="65"/>
      <c r="AA428" s="66"/>
      <c r="AB428" s="90">
        <v>155.0</v>
      </c>
      <c r="AC428" s="90">
        <v>115.0</v>
      </c>
      <c r="AD428" s="90"/>
      <c r="AE428" s="88"/>
      <c r="AF428" s="14"/>
      <c r="AG428" s="28"/>
      <c r="AH428" s="28"/>
      <c r="AI428" s="28"/>
      <c r="AJ428" s="28"/>
      <c r="AK428" s="28"/>
      <c r="AL428" s="28"/>
      <c r="AM428" s="28"/>
      <c r="AN428" s="28"/>
      <c r="AO428" s="28"/>
    </row>
    <row r="429" ht="15.0" customHeight="1">
      <c r="A429" s="73" t="s">
        <v>80</v>
      </c>
      <c r="B429" s="73" t="s">
        <v>81</v>
      </c>
      <c r="C429" s="39" t="s">
        <v>142</v>
      </c>
      <c r="D429" s="39" t="s">
        <v>7</v>
      </c>
      <c r="E429" s="75"/>
      <c r="F429" s="75"/>
      <c r="G429" s="75"/>
      <c r="H429" s="75"/>
      <c r="I429" s="75"/>
      <c r="J429" s="75"/>
      <c r="K429" s="75"/>
      <c r="L429" s="75"/>
      <c r="M429" s="75"/>
      <c r="N429" s="75"/>
      <c r="O429" s="75"/>
      <c r="P429" s="39" t="s">
        <v>786</v>
      </c>
      <c r="Q429" s="39" t="s">
        <v>1071</v>
      </c>
      <c r="R429" s="82"/>
      <c r="S429" s="48" t="s">
        <v>6824</v>
      </c>
      <c r="T429" s="55" t="str">
        <f>HYPERLINK("mailto:email.2.address@nowhere.com#","email.2.address@nowhere.com")</f>
        <v>email.2.address@nowhere.com</v>
      </c>
      <c r="U429" s="73" t="s">
        <v>6830</v>
      </c>
      <c r="V429" s="73" t="s">
        <v>1975</v>
      </c>
      <c r="W429" s="62" t="s">
        <v>80</v>
      </c>
      <c r="X429" s="62" t="s">
        <v>6817</v>
      </c>
      <c r="Y429" s="64"/>
      <c r="Z429" s="65"/>
      <c r="AA429" s="66"/>
      <c r="AB429" s="90">
        <v>165.0</v>
      </c>
      <c r="AC429" s="90">
        <v>125.0</v>
      </c>
      <c r="AD429" s="90">
        <v>100.0</v>
      </c>
      <c r="AE429" s="88"/>
      <c r="AF429" s="14"/>
      <c r="AG429" s="28"/>
      <c r="AH429" s="28"/>
      <c r="AI429" s="28"/>
      <c r="AJ429" s="28"/>
      <c r="AK429" s="28"/>
      <c r="AL429" s="28"/>
      <c r="AM429" s="28"/>
      <c r="AN429" s="28"/>
      <c r="AO429" s="28"/>
    </row>
    <row r="430" ht="15.0" customHeight="1">
      <c r="A430" s="73" t="s">
        <v>80</v>
      </c>
      <c r="B430" s="73" t="s">
        <v>81</v>
      </c>
      <c r="C430" s="39" t="s">
        <v>142</v>
      </c>
      <c r="D430" s="39" t="s">
        <v>7</v>
      </c>
      <c r="E430" s="75"/>
      <c r="F430" s="75"/>
      <c r="G430" s="75"/>
      <c r="H430" s="75"/>
      <c r="I430" s="75"/>
      <c r="J430" s="75"/>
      <c r="K430" s="75"/>
      <c r="L430" s="75"/>
      <c r="M430" s="75"/>
      <c r="N430" s="75"/>
      <c r="O430" s="75"/>
      <c r="P430" s="39" t="s">
        <v>857</v>
      </c>
      <c r="Q430" s="39" t="s">
        <v>1087</v>
      </c>
      <c r="R430" s="82"/>
      <c r="S430" s="48" t="s">
        <v>6835</v>
      </c>
      <c r="T430" s="75"/>
      <c r="U430" s="73" t="s">
        <v>6838</v>
      </c>
      <c r="V430" s="73" t="s">
        <v>451</v>
      </c>
      <c r="W430" s="62" t="s">
        <v>80</v>
      </c>
      <c r="X430" s="62" t="s">
        <v>1106</v>
      </c>
      <c r="Y430" s="64"/>
      <c r="Z430" s="65"/>
      <c r="AA430" s="66">
        <v>42095.0</v>
      </c>
      <c r="AB430" s="90">
        <v>225.0</v>
      </c>
      <c r="AC430" s="90">
        <v>205.0</v>
      </c>
      <c r="AD430" s="90">
        <v>75.0</v>
      </c>
      <c r="AE430" s="48" t="s">
        <v>6839</v>
      </c>
      <c r="AF430" s="14"/>
      <c r="AG430" s="28"/>
      <c r="AH430" s="28"/>
      <c r="AI430" s="28"/>
      <c r="AJ430" s="28"/>
      <c r="AK430" s="28"/>
      <c r="AL430" s="28"/>
      <c r="AM430" s="28"/>
      <c r="AN430" s="28"/>
      <c r="AO430" s="28"/>
    </row>
    <row r="431" ht="15.0" customHeight="1">
      <c r="A431" s="73" t="s">
        <v>80</v>
      </c>
      <c r="B431" s="73" t="s">
        <v>81</v>
      </c>
      <c r="C431" s="39" t="s">
        <v>142</v>
      </c>
      <c r="D431" s="39" t="s">
        <v>7</v>
      </c>
      <c r="E431" s="75"/>
      <c r="F431" s="75"/>
      <c r="G431" s="75"/>
      <c r="H431" s="75"/>
      <c r="I431" s="75"/>
      <c r="J431" s="75"/>
      <c r="K431" s="75"/>
      <c r="L431" s="75"/>
      <c r="M431" s="75"/>
      <c r="N431" s="75"/>
      <c r="O431" s="75"/>
      <c r="P431" s="39" t="s">
        <v>900</v>
      </c>
      <c r="Q431" s="39" t="s">
        <v>336</v>
      </c>
      <c r="R431" s="82"/>
      <c r="S431" s="48" t="s">
        <v>6842</v>
      </c>
      <c r="T431" s="55" t="str">
        <f>HYPERLINK("mailto:email.1.address@nowhere.com#","email.1.address@nowhere.com")</f>
        <v>email.1.address@nowhere.com</v>
      </c>
      <c r="U431" s="73" t="s">
        <v>6850</v>
      </c>
      <c r="V431" s="73" t="s">
        <v>4472</v>
      </c>
      <c r="W431" s="62" t="s">
        <v>80</v>
      </c>
      <c r="X431" s="62" t="s">
        <v>4473</v>
      </c>
      <c r="Y431" s="64"/>
      <c r="Z431" s="65"/>
      <c r="AA431" s="66"/>
      <c r="AB431" s="90">
        <v>165.0</v>
      </c>
      <c r="AC431" s="90">
        <v>165.0</v>
      </c>
      <c r="AD431" s="90">
        <v>85.0</v>
      </c>
      <c r="AE431" s="88"/>
      <c r="AF431" s="14"/>
      <c r="AG431" s="28"/>
      <c r="AH431" s="28"/>
      <c r="AI431" s="28"/>
      <c r="AJ431" s="28"/>
      <c r="AK431" s="28"/>
      <c r="AL431" s="28"/>
      <c r="AM431" s="28"/>
      <c r="AN431" s="28"/>
      <c r="AO431" s="28"/>
    </row>
    <row r="432" ht="15.0" customHeight="1">
      <c r="A432" s="73" t="s">
        <v>80</v>
      </c>
      <c r="B432" s="73" t="s">
        <v>81</v>
      </c>
      <c r="C432" s="39" t="s">
        <v>142</v>
      </c>
      <c r="D432" s="39" t="s">
        <v>7</v>
      </c>
      <c r="E432" s="75"/>
      <c r="F432" s="75"/>
      <c r="G432" s="75"/>
      <c r="H432" s="75"/>
      <c r="I432" s="75"/>
      <c r="J432" s="75"/>
      <c r="K432" s="75"/>
      <c r="L432" s="75"/>
      <c r="M432" s="75"/>
      <c r="N432" s="75"/>
      <c r="O432" s="75"/>
      <c r="P432" s="73" t="s">
        <v>920</v>
      </c>
      <c r="Q432" s="39" t="s">
        <v>788</v>
      </c>
      <c r="R432" s="82"/>
      <c r="S432" s="48" t="s">
        <v>6856</v>
      </c>
      <c r="T432" s="55" t="str">
        <f>HYPERLINK("mailto:email.2.address@nowhere.com#","email.2.address@nowhere.com")</f>
        <v>email.2.address@nowhere.com</v>
      </c>
      <c r="U432" s="73" t="s">
        <v>6862</v>
      </c>
      <c r="V432" s="73" t="s">
        <v>753</v>
      </c>
      <c r="W432" s="62" t="s">
        <v>80</v>
      </c>
      <c r="X432" s="62" t="s">
        <v>1968</v>
      </c>
      <c r="Y432" s="64"/>
      <c r="Z432" s="65"/>
      <c r="AA432" s="66"/>
      <c r="AB432" s="90">
        <v>210.0</v>
      </c>
      <c r="AC432" s="90">
        <v>185.0</v>
      </c>
      <c r="AD432" s="90">
        <v>95.0</v>
      </c>
      <c r="AE432" s="88"/>
      <c r="AF432" s="14"/>
      <c r="AG432" s="28"/>
      <c r="AH432" s="28"/>
      <c r="AI432" s="28"/>
      <c r="AJ432" s="28"/>
      <c r="AK432" s="28"/>
      <c r="AL432" s="28"/>
      <c r="AM432" s="28"/>
      <c r="AN432" s="28"/>
      <c r="AO432" s="28"/>
    </row>
    <row r="433" ht="15.0" customHeight="1">
      <c r="A433" s="73" t="s">
        <v>80</v>
      </c>
      <c r="B433" s="73" t="s">
        <v>81</v>
      </c>
      <c r="C433" s="39" t="s">
        <v>142</v>
      </c>
      <c r="D433" s="39" t="s">
        <v>7</v>
      </c>
      <c r="E433" s="75"/>
      <c r="F433" s="75"/>
      <c r="G433" s="75"/>
      <c r="H433" s="75"/>
      <c r="I433" s="75"/>
      <c r="J433" s="75"/>
      <c r="K433" s="75"/>
      <c r="L433" s="75"/>
      <c r="M433" s="75"/>
      <c r="N433" s="75"/>
      <c r="O433" s="75"/>
      <c r="P433" s="73" t="s">
        <v>989</v>
      </c>
      <c r="Q433" s="39" t="s">
        <v>859</v>
      </c>
      <c r="R433" s="82"/>
      <c r="S433" s="48" t="s">
        <v>6871</v>
      </c>
      <c r="T433" s="75"/>
      <c r="U433" s="73" t="s">
        <v>6873</v>
      </c>
      <c r="V433" s="73" t="s">
        <v>451</v>
      </c>
      <c r="W433" s="62" t="s">
        <v>80</v>
      </c>
      <c r="X433" s="62" t="s">
        <v>1106</v>
      </c>
      <c r="Y433" s="64"/>
      <c r="Z433" s="65">
        <v>17465.0</v>
      </c>
      <c r="AA433" s="66"/>
      <c r="AB433" s="90"/>
      <c r="AC433" s="90"/>
      <c r="AD433" s="90"/>
      <c r="AE433" s="88"/>
      <c r="AF433" s="14"/>
      <c r="AG433" s="28"/>
      <c r="AH433" s="28"/>
      <c r="AI433" s="28"/>
      <c r="AJ433" s="28"/>
      <c r="AK433" s="28"/>
      <c r="AL433" s="28"/>
      <c r="AM433" s="28"/>
      <c r="AN433" s="28"/>
      <c r="AO433" s="28"/>
    </row>
    <row r="434" ht="15.0" customHeight="1">
      <c r="A434" s="73" t="s">
        <v>80</v>
      </c>
      <c r="B434" s="73" t="s">
        <v>81</v>
      </c>
      <c r="C434" s="39" t="s">
        <v>142</v>
      </c>
      <c r="D434" s="39" t="s">
        <v>7</v>
      </c>
      <c r="E434" s="75"/>
      <c r="F434" s="75"/>
      <c r="G434" s="75"/>
      <c r="H434" s="75"/>
      <c r="I434" s="75"/>
      <c r="J434" s="75"/>
      <c r="K434" s="75"/>
      <c r="L434" s="75"/>
      <c r="M434" s="75"/>
      <c r="N434" s="75"/>
      <c r="O434" s="75"/>
      <c r="P434" s="39" t="s">
        <v>335</v>
      </c>
      <c r="Q434" s="39" t="s">
        <v>901</v>
      </c>
      <c r="R434" s="82"/>
      <c r="S434" s="48" t="s">
        <v>6874</v>
      </c>
      <c r="T434" s="55" t="str">
        <f>HYPERLINK("mailto:email.1.address@nowhere.com#","email.1.address@nowhere.com")</f>
        <v>email.1.address@nowhere.com</v>
      </c>
      <c r="U434" s="73" t="s">
        <v>6880</v>
      </c>
      <c r="V434" s="73" t="s">
        <v>451</v>
      </c>
      <c r="W434" s="62" t="s">
        <v>80</v>
      </c>
      <c r="X434" s="62" t="s">
        <v>1106</v>
      </c>
      <c r="Y434" s="64"/>
      <c r="Z434" s="65">
        <v>17465.0</v>
      </c>
      <c r="AA434" s="66"/>
      <c r="AB434" s="90"/>
      <c r="AC434" s="90"/>
      <c r="AD434" s="90"/>
      <c r="AE434" s="88"/>
      <c r="AF434" s="14"/>
      <c r="AG434" s="28"/>
      <c r="AH434" s="28"/>
      <c r="AI434" s="28"/>
      <c r="AJ434" s="28"/>
      <c r="AK434" s="28"/>
      <c r="AL434" s="28"/>
      <c r="AM434" s="28"/>
      <c r="AN434" s="28"/>
      <c r="AO434" s="28"/>
    </row>
    <row r="435" ht="15.0" customHeight="1">
      <c r="A435" s="73" t="s">
        <v>80</v>
      </c>
      <c r="B435" s="73" t="s">
        <v>81</v>
      </c>
      <c r="C435" s="39" t="s">
        <v>142</v>
      </c>
      <c r="D435" s="39" t="s">
        <v>7</v>
      </c>
      <c r="E435" s="75"/>
      <c r="F435" s="75"/>
      <c r="G435" s="75"/>
      <c r="H435" s="75"/>
      <c r="I435" s="75"/>
      <c r="J435" s="75"/>
      <c r="K435" s="75"/>
      <c r="L435" s="75"/>
      <c r="M435" s="75"/>
      <c r="N435" s="75"/>
      <c r="O435" s="75"/>
      <c r="P435" s="39" t="s">
        <v>786</v>
      </c>
      <c r="Q435" s="39" t="s">
        <v>921</v>
      </c>
      <c r="R435" s="40"/>
      <c r="S435" s="48" t="s">
        <v>6890</v>
      </c>
      <c r="T435" s="55" t="str">
        <f>HYPERLINK("mailto:email.2.address@nowhere.com#","email.2.address@nowhere.com")</f>
        <v>email.2.address@nowhere.com</v>
      </c>
      <c r="U435" s="73" t="s">
        <v>6571</v>
      </c>
      <c r="V435" s="73" t="s">
        <v>753</v>
      </c>
      <c r="W435" s="62" t="s">
        <v>80</v>
      </c>
      <c r="X435" s="62" t="s">
        <v>4200</v>
      </c>
      <c r="Y435" s="64"/>
      <c r="Z435" s="65">
        <v>17465.0</v>
      </c>
      <c r="AA435" s="66"/>
      <c r="AB435" s="90"/>
      <c r="AC435" s="90"/>
      <c r="AD435" s="90"/>
      <c r="AE435" s="88"/>
      <c r="AF435" s="14"/>
      <c r="AG435" s="28"/>
      <c r="AH435" s="28"/>
      <c r="AI435" s="28"/>
      <c r="AJ435" s="28"/>
      <c r="AK435" s="28"/>
      <c r="AL435" s="28"/>
      <c r="AM435" s="28"/>
      <c r="AN435" s="28"/>
      <c r="AO435" s="28"/>
    </row>
    <row r="436" ht="15.0" customHeight="1">
      <c r="A436" s="39" t="s">
        <v>261</v>
      </c>
      <c r="B436" s="39" t="s">
        <v>140</v>
      </c>
      <c r="C436" s="39" t="s">
        <v>142</v>
      </c>
      <c r="D436" s="40"/>
      <c r="E436" s="41"/>
      <c r="F436" s="46"/>
      <c r="G436" s="46"/>
      <c r="H436" s="46"/>
      <c r="I436" s="46"/>
      <c r="J436" s="46"/>
      <c r="K436" s="47" t="s">
        <v>15</v>
      </c>
      <c r="L436" s="46"/>
      <c r="M436" s="46"/>
      <c r="N436" s="46"/>
      <c r="O436" s="46"/>
      <c r="P436" s="39" t="s">
        <v>857</v>
      </c>
      <c r="Q436" s="39" t="s">
        <v>990</v>
      </c>
      <c r="R436" s="40"/>
      <c r="S436" s="48" t="s">
        <v>6906</v>
      </c>
      <c r="T436" s="75"/>
      <c r="U436" s="73" t="s">
        <v>6907</v>
      </c>
      <c r="V436" s="73" t="s">
        <v>269</v>
      </c>
      <c r="W436" s="62" t="s">
        <v>261</v>
      </c>
      <c r="X436" s="62" t="s">
        <v>270</v>
      </c>
      <c r="Y436" s="64"/>
      <c r="Z436" s="65"/>
      <c r="AA436" s="66"/>
      <c r="AB436" s="69">
        <v>265.0</v>
      </c>
      <c r="AC436" s="69">
        <v>220.0</v>
      </c>
      <c r="AD436" s="69">
        <v>140.0</v>
      </c>
      <c r="AE436" s="250">
        <v>41913.0</v>
      </c>
      <c r="AF436" s="14"/>
      <c r="AG436" s="28"/>
      <c r="AH436" s="28"/>
      <c r="AI436" s="28"/>
      <c r="AJ436" s="28"/>
      <c r="AK436" s="28"/>
      <c r="AL436" s="28"/>
      <c r="AM436" s="28"/>
      <c r="AN436" s="28"/>
      <c r="AO436" s="28"/>
    </row>
    <row r="437" ht="15.0" customHeight="1">
      <c r="A437" s="39" t="s">
        <v>261</v>
      </c>
      <c r="B437" s="39" t="s">
        <v>140</v>
      </c>
      <c r="C437" s="39" t="s">
        <v>142</v>
      </c>
      <c r="D437" s="40"/>
      <c r="E437" s="41"/>
      <c r="F437" s="46"/>
      <c r="G437" s="46"/>
      <c r="H437" s="46"/>
      <c r="I437" s="46"/>
      <c r="J437" s="46"/>
      <c r="K437" s="47" t="s">
        <v>15</v>
      </c>
      <c r="L437" s="46"/>
      <c r="M437" s="46"/>
      <c r="N437" s="46"/>
      <c r="O437" s="46"/>
      <c r="P437" s="39" t="s">
        <v>900</v>
      </c>
      <c r="Q437" s="39" t="s">
        <v>1017</v>
      </c>
      <c r="R437" s="40"/>
      <c r="S437" s="48" t="s">
        <v>6909</v>
      </c>
      <c r="T437" s="55" t="str">
        <f>HYPERLINK("mailto:email.1.address@nowhere.com#","email.1.address@nowhere.com")</f>
        <v>email.1.address@nowhere.com</v>
      </c>
      <c r="U437" s="73" t="s">
        <v>6915</v>
      </c>
      <c r="V437" s="73" t="s">
        <v>761</v>
      </c>
      <c r="W437" s="62" t="s">
        <v>261</v>
      </c>
      <c r="X437" s="62" t="s">
        <v>6916</v>
      </c>
      <c r="Y437" s="64"/>
      <c r="Z437" s="65"/>
      <c r="AA437" s="66"/>
      <c r="AB437" s="69">
        <v>340.0</v>
      </c>
      <c r="AC437" s="69">
        <v>285.0</v>
      </c>
      <c r="AD437" s="69">
        <v>160.0</v>
      </c>
      <c r="AE437" s="250">
        <v>41913.0</v>
      </c>
      <c r="AF437" s="14"/>
      <c r="AG437" s="28"/>
      <c r="AH437" s="28"/>
      <c r="AI437" s="28"/>
      <c r="AJ437" s="28"/>
      <c r="AK437" s="28"/>
      <c r="AL437" s="28"/>
      <c r="AM437" s="28"/>
      <c r="AN437" s="28"/>
      <c r="AO437" s="28"/>
    </row>
    <row r="438" ht="15.0" customHeight="1">
      <c r="A438" s="39" t="s">
        <v>261</v>
      </c>
      <c r="B438" s="39" t="s">
        <v>140</v>
      </c>
      <c r="C438" s="39" t="s">
        <v>142</v>
      </c>
      <c r="D438" s="40"/>
      <c r="E438" s="41"/>
      <c r="F438" s="46"/>
      <c r="G438" s="46"/>
      <c r="H438" s="46"/>
      <c r="I438" s="46"/>
      <c r="J438" s="46"/>
      <c r="K438" s="47" t="s">
        <v>15</v>
      </c>
      <c r="L438" s="46"/>
      <c r="M438" s="46"/>
      <c r="N438" s="46"/>
      <c r="O438" s="46"/>
      <c r="P438" s="73" t="s">
        <v>920</v>
      </c>
      <c r="Q438" s="39" t="s">
        <v>1040</v>
      </c>
      <c r="R438" s="40"/>
      <c r="S438" s="48" t="s">
        <v>6923</v>
      </c>
      <c r="T438" s="55" t="str">
        <f>HYPERLINK("mailto:email.2.address@nowhere.com#","email.2.address@nowhere.com")</f>
        <v>email.2.address@nowhere.com</v>
      </c>
      <c r="U438" s="73" t="s">
        <v>6930</v>
      </c>
      <c r="V438" s="73" t="s">
        <v>761</v>
      </c>
      <c r="W438" s="62" t="s">
        <v>261</v>
      </c>
      <c r="X438" s="62" t="s">
        <v>6931</v>
      </c>
      <c r="Y438" s="64"/>
      <c r="Z438" s="65"/>
      <c r="AA438" s="66"/>
      <c r="AB438" s="69">
        <v>250.0</v>
      </c>
      <c r="AC438" s="69">
        <v>195.0</v>
      </c>
      <c r="AD438" s="69">
        <v>95.0</v>
      </c>
      <c r="AE438" s="70" t="s">
        <v>6936</v>
      </c>
      <c r="AF438" s="14"/>
      <c r="AG438" s="28"/>
      <c r="AH438" s="28"/>
      <c r="AI438" s="28"/>
      <c r="AJ438" s="28"/>
      <c r="AK438" s="28"/>
      <c r="AL438" s="28"/>
      <c r="AM438" s="28"/>
      <c r="AN438" s="28"/>
      <c r="AO438" s="28"/>
    </row>
    <row r="439" ht="15.0" customHeight="1">
      <c r="A439" s="39" t="s">
        <v>261</v>
      </c>
      <c r="B439" s="39" t="s">
        <v>140</v>
      </c>
      <c r="C439" s="39" t="s">
        <v>142</v>
      </c>
      <c r="D439" s="40"/>
      <c r="E439" s="41"/>
      <c r="F439" s="46"/>
      <c r="G439" s="46"/>
      <c r="H439" s="46"/>
      <c r="I439" s="46"/>
      <c r="J439" s="46"/>
      <c r="K439" s="47" t="s">
        <v>15</v>
      </c>
      <c r="L439" s="46"/>
      <c r="M439" s="46"/>
      <c r="N439" s="46"/>
      <c r="O439" s="46"/>
      <c r="P439" s="73" t="s">
        <v>989</v>
      </c>
      <c r="Q439" s="39" t="s">
        <v>1060</v>
      </c>
      <c r="R439" s="40"/>
      <c r="S439" s="48" t="s">
        <v>6939</v>
      </c>
      <c r="T439" s="75"/>
      <c r="U439" s="73" t="s">
        <v>6940</v>
      </c>
      <c r="V439" s="73" t="s">
        <v>475</v>
      </c>
      <c r="W439" s="62" t="s">
        <v>261</v>
      </c>
      <c r="X439" s="62" t="s">
        <v>849</v>
      </c>
      <c r="Y439" s="64"/>
      <c r="Z439" s="65"/>
      <c r="AA439" s="66"/>
      <c r="AB439" s="69">
        <v>185.0</v>
      </c>
      <c r="AC439" s="69">
        <v>150.0</v>
      </c>
      <c r="AD439" s="69"/>
      <c r="AE439" s="70" t="s">
        <v>773</v>
      </c>
      <c r="AF439" s="14"/>
      <c r="AG439" s="28"/>
      <c r="AH439" s="28"/>
      <c r="AI439" s="28"/>
      <c r="AJ439" s="28"/>
      <c r="AK439" s="28"/>
      <c r="AL439" s="28"/>
      <c r="AM439" s="28"/>
      <c r="AN439" s="28"/>
      <c r="AO439" s="28"/>
    </row>
    <row r="440" ht="15.0" customHeight="1">
      <c r="A440" s="39" t="s">
        <v>261</v>
      </c>
      <c r="B440" s="39" t="s">
        <v>782</v>
      </c>
      <c r="C440" s="39" t="s">
        <v>142</v>
      </c>
      <c r="D440" s="40"/>
      <c r="E440" s="41"/>
      <c r="F440" s="46"/>
      <c r="G440" s="46"/>
      <c r="H440" s="46"/>
      <c r="I440" s="46"/>
      <c r="J440" s="47" t="s">
        <v>14</v>
      </c>
      <c r="K440" s="46"/>
      <c r="L440" s="46"/>
      <c r="M440" s="46"/>
      <c r="N440" s="46"/>
      <c r="O440" s="46"/>
      <c r="P440" s="39" t="s">
        <v>335</v>
      </c>
      <c r="Q440" s="39" t="s">
        <v>1071</v>
      </c>
      <c r="R440" s="40"/>
      <c r="S440" s="48" t="s">
        <v>6944</v>
      </c>
      <c r="T440" s="55" t="str">
        <f>HYPERLINK("mailto:email.1.address@nowhere.com#","email.1.address@nowhere.com")</f>
        <v>email.1.address@nowhere.com</v>
      </c>
      <c r="U440" s="73" t="s">
        <v>6952</v>
      </c>
      <c r="V440" s="73" t="s">
        <v>269</v>
      </c>
      <c r="W440" s="62" t="s">
        <v>261</v>
      </c>
      <c r="X440" s="62" t="s">
        <v>270</v>
      </c>
      <c r="Y440" s="64"/>
      <c r="Z440" s="65">
        <v>125.0</v>
      </c>
      <c r="AA440" s="66">
        <v>40759.0</v>
      </c>
      <c r="AB440" s="69">
        <v>130.0</v>
      </c>
      <c r="AC440" s="69">
        <v>125.0</v>
      </c>
      <c r="AD440" s="69">
        <v>60.0</v>
      </c>
      <c r="AE440" s="70" t="s">
        <v>4592</v>
      </c>
      <c r="AF440" s="14"/>
      <c r="AG440" s="28"/>
      <c r="AH440" s="28"/>
      <c r="AI440" s="28"/>
      <c r="AJ440" s="28"/>
      <c r="AK440" s="28"/>
      <c r="AL440" s="28"/>
      <c r="AM440" s="28"/>
      <c r="AN440" s="28"/>
      <c r="AO440" s="28"/>
    </row>
    <row r="441" ht="15.0" customHeight="1">
      <c r="A441" s="39" t="s">
        <v>261</v>
      </c>
      <c r="B441" s="39" t="s">
        <v>782</v>
      </c>
      <c r="C441" s="39" t="s">
        <v>142</v>
      </c>
      <c r="D441" s="40"/>
      <c r="E441" s="41"/>
      <c r="F441" s="46"/>
      <c r="G441" s="46"/>
      <c r="H441" s="46"/>
      <c r="I441" s="46"/>
      <c r="J441" s="47" t="s">
        <v>14</v>
      </c>
      <c r="K441" s="46"/>
      <c r="L441" s="46"/>
      <c r="M441" s="46"/>
      <c r="N441" s="46"/>
      <c r="O441" s="46"/>
      <c r="P441" s="39" t="s">
        <v>786</v>
      </c>
      <c r="Q441" s="39" t="s">
        <v>1087</v>
      </c>
      <c r="R441" s="40"/>
      <c r="S441" s="48" t="s">
        <v>6961</v>
      </c>
      <c r="T441" s="55" t="str">
        <f>HYPERLINK("mailto:email.2.address@nowhere.com#","email.2.address@nowhere.com")</f>
        <v>email.2.address@nowhere.com</v>
      </c>
      <c r="U441" s="73" t="s">
        <v>6970</v>
      </c>
      <c r="V441" s="73" t="s">
        <v>761</v>
      </c>
      <c r="W441" s="62" t="s">
        <v>261</v>
      </c>
      <c r="X441" s="62" t="s">
        <v>6976</v>
      </c>
      <c r="Y441" s="64"/>
      <c r="Z441" s="65">
        <v>200.0</v>
      </c>
      <c r="AA441" s="66">
        <v>39084.0</v>
      </c>
      <c r="AB441" s="69">
        <v>125.0</v>
      </c>
      <c r="AC441" s="69">
        <v>110.0</v>
      </c>
      <c r="AD441" s="69">
        <v>65.0</v>
      </c>
      <c r="AE441" s="70" t="s">
        <v>4525</v>
      </c>
      <c r="AF441" s="14"/>
      <c r="AG441" s="28"/>
      <c r="AH441" s="28"/>
      <c r="AI441" s="28"/>
      <c r="AJ441" s="28"/>
      <c r="AK441" s="28"/>
      <c r="AL441" s="28"/>
      <c r="AM441" s="28"/>
      <c r="AN441" s="28"/>
      <c r="AO441" s="28"/>
    </row>
    <row r="442" ht="15.0" customHeight="1">
      <c r="A442" s="39" t="s">
        <v>261</v>
      </c>
      <c r="B442" s="39" t="s">
        <v>782</v>
      </c>
      <c r="C442" s="39" t="s">
        <v>142</v>
      </c>
      <c r="D442" s="40"/>
      <c r="E442" s="41"/>
      <c r="F442" s="46"/>
      <c r="G442" s="46"/>
      <c r="H442" s="46"/>
      <c r="I442" s="47" t="s">
        <v>13</v>
      </c>
      <c r="J442" s="46"/>
      <c r="K442" s="46"/>
      <c r="L442" s="46"/>
      <c r="M442" s="46"/>
      <c r="N442" s="46"/>
      <c r="O442" s="46"/>
      <c r="P442" s="39" t="s">
        <v>857</v>
      </c>
      <c r="Q442" s="39" t="s">
        <v>336</v>
      </c>
      <c r="R442" s="40"/>
      <c r="S442" s="48" t="s">
        <v>6980</v>
      </c>
      <c r="T442" s="75"/>
      <c r="U442" s="73" t="s">
        <v>3704</v>
      </c>
      <c r="V442" s="73" t="s">
        <v>823</v>
      </c>
      <c r="W442" s="62" t="s">
        <v>803</v>
      </c>
      <c r="X442" s="62" t="s">
        <v>824</v>
      </c>
      <c r="Y442" s="64"/>
      <c r="Z442" s="65">
        <v>601.0</v>
      </c>
      <c r="AA442" s="66">
        <v>42064.0</v>
      </c>
      <c r="AB442" s="69">
        <v>215.0</v>
      </c>
      <c r="AC442" s="69">
        <v>190.0</v>
      </c>
      <c r="AD442" s="69">
        <v>100.0</v>
      </c>
      <c r="AE442" s="70" t="s">
        <v>3038</v>
      </c>
      <c r="AF442" s="14"/>
      <c r="AG442" s="28"/>
      <c r="AH442" s="28"/>
      <c r="AI442" s="28"/>
      <c r="AJ442" s="28"/>
      <c r="AK442" s="28"/>
      <c r="AL442" s="28"/>
      <c r="AM442" s="28"/>
      <c r="AN442" s="28"/>
      <c r="AO442" s="28"/>
    </row>
    <row r="443" ht="15.0" customHeight="1">
      <c r="A443" s="39" t="s">
        <v>261</v>
      </c>
      <c r="B443" s="39" t="s">
        <v>782</v>
      </c>
      <c r="C443" s="39" t="s">
        <v>142</v>
      </c>
      <c r="D443" s="40"/>
      <c r="E443" s="41"/>
      <c r="F443" s="46"/>
      <c r="G443" s="46"/>
      <c r="H443" s="46"/>
      <c r="I443" s="46"/>
      <c r="J443" s="47" t="s">
        <v>14</v>
      </c>
      <c r="K443" s="46"/>
      <c r="L443" s="46"/>
      <c r="M443" s="46"/>
      <c r="N443" s="46"/>
      <c r="O443" s="46"/>
      <c r="P443" s="39" t="s">
        <v>900</v>
      </c>
      <c r="Q443" s="39" t="s">
        <v>788</v>
      </c>
      <c r="R443" s="82"/>
      <c r="S443" s="48" t="s">
        <v>6984</v>
      </c>
      <c r="T443" s="55" t="str">
        <f>HYPERLINK("mailto:email.1.address@nowhere.com#","email.1.address@nowhere.com")</f>
        <v>email.1.address@nowhere.com</v>
      </c>
      <c r="U443" s="73" t="s">
        <v>6995</v>
      </c>
      <c r="V443" s="73" t="s">
        <v>4537</v>
      </c>
      <c r="W443" s="62" t="s">
        <v>261</v>
      </c>
      <c r="X443" s="62" t="s">
        <v>6997</v>
      </c>
      <c r="Y443" s="64"/>
      <c r="Z443" s="65">
        <v>28781.0</v>
      </c>
      <c r="AA443" s="66">
        <v>40107.0</v>
      </c>
      <c r="AB443" s="69">
        <v>140.0</v>
      </c>
      <c r="AC443" s="69">
        <v>140.0</v>
      </c>
      <c r="AD443" s="69">
        <v>75.0</v>
      </c>
      <c r="AE443" s="70" t="s">
        <v>187</v>
      </c>
      <c r="AF443" s="14"/>
      <c r="AG443" s="28"/>
      <c r="AH443" s="28"/>
      <c r="AI443" s="28"/>
      <c r="AJ443" s="28"/>
      <c r="AK443" s="28"/>
      <c r="AL443" s="28"/>
      <c r="AM443" s="28"/>
      <c r="AN443" s="28"/>
      <c r="AO443" s="28"/>
    </row>
    <row r="444" ht="15.0" customHeight="1">
      <c r="A444" s="73" t="s">
        <v>261</v>
      </c>
      <c r="B444" s="73" t="s">
        <v>81</v>
      </c>
      <c r="C444" s="39" t="s">
        <v>142</v>
      </c>
      <c r="D444" s="40"/>
      <c r="E444" s="73" t="s">
        <v>169</v>
      </c>
      <c r="F444" s="75"/>
      <c r="G444" s="75"/>
      <c r="H444" s="75"/>
      <c r="I444" s="75"/>
      <c r="J444" s="75"/>
      <c r="K444" s="75"/>
      <c r="L444" s="75"/>
      <c r="M444" s="75"/>
      <c r="N444" s="75"/>
      <c r="O444" s="75"/>
      <c r="P444" s="73" t="s">
        <v>920</v>
      </c>
      <c r="Q444" s="39" t="s">
        <v>859</v>
      </c>
      <c r="R444" s="82"/>
      <c r="S444" s="48" t="s">
        <v>6998</v>
      </c>
      <c r="T444" s="55" t="str">
        <f>HYPERLINK("mailto:email.2.address@nowhere.com#","email.2.address@nowhere.com")</f>
        <v>email.2.address@nowhere.com</v>
      </c>
      <c r="U444" s="73" t="s">
        <v>7004</v>
      </c>
      <c r="V444" s="73" t="s">
        <v>761</v>
      </c>
      <c r="W444" s="62" t="s">
        <v>261</v>
      </c>
      <c r="X444" s="62" t="s">
        <v>7007</v>
      </c>
      <c r="Y444" s="64"/>
      <c r="Z444" s="65"/>
      <c r="AA444" s="66"/>
      <c r="AB444" s="90">
        <v>205.0</v>
      </c>
      <c r="AC444" s="90"/>
      <c r="AD444" s="90"/>
      <c r="AE444" s="88"/>
      <c r="AF444" s="14"/>
      <c r="AG444" s="28"/>
      <c r="AH444" s="28"/>
      <c r="AI444" s="28"/>
      <c r="AJ444" s="28"/>
      <c r="AK444" s="28"/>
      <c r="AL444" s="28"/>
      <c r="AM444" s="28"/>
      <c r="AN444" s="28"/>
      <c r="AO444" s="28"/>
    </row>
    <row r="445" ht="15.0" customHeight="1">
      <c r="A445" s="73" t="s">
        <v>261</v>
      </c>
      <c r="B445" s="73" t="s">
        <v>81</v>
      </c>
      <c r="C445" s="39" t="s">
        <v>142</v>
      </c>
      <c r="D445" s="39" t="s">
        <v>7</v>
      </c>
      <c r="E445" s="75"/>
      <c r="F445" s="75"/>
      <c r="G445" s="75"/>
      <c r="H445" s="75"/>
      <c r="I445" s="75"/>
      <c r="J445" s="75"/>
      <c r="K445" s="75"/>
      <c r="L445" s="75"/>
      <c r="M445" s="75"/>
      <c r="N445" s="75"/>
      <c r="O445" s="75"/>
      <c r="P445" s="73" t="s">
        <v>989</v>
      </c>
      <c r="Q445" s="39" t="s">
        <v>901</v>
      </c>
      <c r="R445" s="75"/>
      <c r="S445" s="48" t="s">
        <v>7015</v>
      </c>
      <c r="T445" s="75"/>
      <c r="U445" s="73" t="s">
        <v>7016</v>
      </c>
      <c r="V445" s="73" t="s">
        <v>269</v>
      </c>
      <c r="W445" s="62" t="s">
        <v>261</v>
      </c>
      <c r="X445" s="62" t="s">
        <v>270</v>
      </c>
      <c r="Y445" s="64"/>
      <c r="Z445" s="65"/>
      <c r="AA445" s="66"/>
      <c r="AB445" s="90">
        <v>185.0</v>
      </c>
      <c r="AC445" s="90"/>
      <c r="AD445" s="90"/>
      <c r="AE445" s="88"/>
      <c r="AF445" s="14"/>
      <c r="AG445" s="28"/>
      <c r="AH445" s="28"/>
      <c r="AI445" s="28"/>
      <c r="AJ445" s="28"/>
      <c r="AK445" s="28"/>
      <c r="AL445" s="28"/>
      <c r="AM445" s="28"/>
      <c r="AN445" s="28"/>
      <c r="AO445" s="28"/>
    </row>
    <row r="446" ht="15.0" customHeight="1">
      <c r="A446" s="39" t="s">
        <v>261</v>
      </c>
      <c r="B446" s="39" t="s">
        <v>81</v>
      </c>
      <c r="C446" s="39" t="s">
        <v>142</v>
      </c>
      <c r="D446" s="39" t="s">
        <v>7</v>
      </c>
      <c r="E446" s="41"/>
      <c r="F446" s="46"/>
      <c r="G446" s="46"/>
      <c r="H446" s="46"/>
      <c r="I446" s="46"/>
      <c r="J446" s="46"/>
      <c r="K446" s="46"/>
      <c r="L446" s="46"/>
      <c r="M446" s="46"/>
      <c r="N446" s="46"/>
      <c r="O446" s="46"/>
      <c r="P446" s="39" t="s">
        <v>335</v>
      </c>
      <c r="Q446" s="39" t="s">
        <v>921</v>
      </c>
      <c r="R446" s="82"/>
      <c r="S446" s="48" t="s">
        <v>7017</v>
      </c>
      <c r="T446" s="55" t="str">
        <f>HYPERLINK("mailto:email.1.address@nowhere.com#","email.1.address@nowhere.com")</f>
        <v>email.1.address@nowhere.com</v>
      </c>
      <c r="U446" s="73" t="s">
        <v>7024</v>
      </c>
      <c r="V446" s="73" t="s">
        <v>761</v>
      </c>
      <c r="W446" s="62" t="s">
        <v>261</v>
      </c>
      <c r="X446" s="62" t="s">
        <v>7007</v>
      </c>
      <c r="Y446" s="64"/>
      <c r="Z446" s="65"/>
      <c r="AA446" s="66">
        <v>42019.0</v>
      </c>
      <c r="AB446" s="69">
        <v>285.0</v>
      </c>
      <c r="AC446" s="69">
        <v>235.0</v>
      </c>
      <c r="AD446" s="69">
        <v>135.0</v>
      </c>
      <c r="AE446" s="70" t="s">
        <v>7027</v>
      </c>
      <c r="AF446" s="14"/>
      <c r="AG446" s="28"/>
      <c r="AH446" s="28"/>
      <c r="AI446" s="28"/>
      <c r="AJ446" s="28"/>
      <c r="AK446" s="28"/>
      <c r="AL446" s="28"/>
      <c r="AM446" s="28"/>
      <c r="AN446" s="28"/>
      <c r="AO446" s="28"/>
    </row>
    <row r="447" ht="15.0" customHeight="1">
      <c r="A447" s="73" t="s">
        <v>261</v>
      </c>
      <c r="B447" s="73" t="s">
        <v>81</v>
      </c>
      <c r="C447" s="39" t="s">
        <v>142</v>
      </c>
      <c r="D447" s="39" t="s">
        <v>7</v>
      </c>
      <c r="E447" s="75"/>
      <c r="F447" s="75"/>
      <c r="G447" s="75"/>
      <c r="H447" s="75"/>
      <c r="I447" s="75"/>
      <c r="J447" s="75"/>
      <c r="K447" s="75"/>
      <c r="L447" s="75"/>
      <c r="M447" s="75"/>
      <c r="N447" s="75"/>
      <c r="O447" s="75"/>
      <c r="P447" s="39" t="s">
        <v>786</v>
      </c>
      <c r="Q447" s="39" t="s">
        <v>990</v>
      </c>
      <c r="R447" s="82"/>
      <c r="S447" s="48" t="s">
        <v>7030</v>
      </c>
      <c r="T447" s="55" t="str">
        <f>HYPERLINK("mailto:email.2.address@nowhere.com#","email.2.address@nowhere.com")</f>
        <v>email.2.address@nowhere.com</v>
      </c>
      <c r="U447" s="73" t="s">
        <v>7024</v>
      </c>
      <c r="V447" s="73" t="s">
        <v>761</v>
      </c>
      <c r="W447" s="62" t="s">
        <v>261</v>
      </c>
      <c r="X447" s="62" t="s">
        <v>7007</v>
      </c>
      <c r="Y447" s="64"/>
      <c r="Z447" s="65"/>
      <c r="AA447" s="66">
        <v>42095.0</v>
      </c>
      <c r="AB447" s="90">
        <v>285.0</v>
      </c>
      <c r="AC447" s="90">
        <v>235.0</v>
      </c>
      <c r="AD447" s="90">
        <v>135.0</v>
      </c>
      <c r="AE447" s="48" t="s">
        <v>7040</v>
      </c>
      <c r="AF447" s="14"/>
      <c r="AG447" s="28"/>
      <c r="AH447" s="28"/>
      <c r="AI447" s="28"/>
      <c r="AJ447" s="28"/>
      <c r="AK447" s="28"/>
      <c r="AL447" s="28"/>
      <c r="AM447" s="28"/>
      <c r="AN447" s="28"/>
      <c r="AO447" s="28"/>
    </row>
    <row r="448" ht="15.0" customHeight="1">
      <c r="A448" s="73" t="s">
        <v>261</v>
      </c>
      <c r="B448" s="73" t="s">
        <v>81</v>
      </c>
      <c r="C448" s="39" t="s">
        <v>142</v>
      </c>
      <c r="D448" s="40"/>
      <c r="E448" s="88"/>
      <c r="F448" s="75"/>
      <c r="G448" s="75"/>
      <c r="H448" s="73" t="s">
        <v>12</v>
      </c>
      <c r="I448" s="75"/>
      <c r="J448" s="75"/>
      <c r="K448" s="75"/>
      <c r="L448" s="75"/>
      <c r="M448" s="75"/>
      <c r="N448" s="75"/>
      <c r="O448" s="75"/>
      <c r="P448" s="39" t="s">
        <v>857</v>
      </c>
      <c r="Q448" s="39" t="s">
        <v>1017</v>
      </c>
      <c r="R448" s="82"/>
      <c r="S448" s="48" t="s">
        <v>7041</v>
      </c>
      <c r="T448" s="75"/>
      <c r="U448" s="73" t="s">
        <v>2989</v>
      </c>
      <c r="V448" s="73" t="s">
        <v>2990</v>
      </c>
      <c r="W448" s="62" t="s">
        <v>803</v>
      </c>
      <c r="X448" s="62" t="s">
        <v>2991</v>
      </c>
      <c r="Y448" s="64"/>
      <c r="Z448" s="65"/>
      <c r="AA448" s="66">
        <v>42002.0</v>
      </c>
      <c r="AB448" s="90">
        <v>375.0</v>
      </c>
      <c r="AC448" s="90">
        <v>285.0</v>
      </c>
      <c r="AD448" s="90">
        <v>130.0</v>
      </c>
      <c r="AE448" s="88"/>
      <c r="AF448" s="14"/>
      <c r="AG448" s="28"/>
      <c r="AH448" s="28"/>
      <c r="AI448" s="28"/>
      <c r="AJ448" s="28"/>
      <c r="AK448" s="28"/>
      <c r="AL448" s="28"/>
      <c r="AM448" s="28"/>
      <c r="AN448" s="28"/>
      <c r="AO448" s="28"/>
    </row>
    <row r="449" ht="15.0" customHeight="1">
      <c r="A449" s="73" t="s">
        <v>261</v>
      </c>
      <c r="B449" s="73" t="s">
        <v>81</v>
      </c>
      <c r="C449" s="39" t="s">
        <v>142</v>
      </c>
      <c r="D449" s="40"/>
      <c r="E449" s="73" t="s">
        <v>169</v>
      </c>
      <c r="F449" s="75"/>
      <c r="G449" s="75"/>
      <c r="H449" s="75"/>
      <c r="I449" s="75"/>
      <c r="J449" s="75"/>
      <c r="K449" s="75"/>
      <c r="L449" s="75"/>
      <c r="M449" s="75"/>
      <c r="N449" s="75"/>
      <c r="O449" s="75"/>
      <c r="P449" s="39" t="s">
        <v>900</v>
      </c>
      <c r="Q449" s="39" t="s">
        <v>1040</v>
      </c>
      <c r="R449" s="82"/>
      <c r="S449" s="48" t="s">
        <v>7043</v>
      </c>
      <c r="T449" s="55" t="str">
        <f>HYPERLINK("mailto:email.1.address@nowhere.com#","email.1.address@nowhere.com")</f>
        <v>email.1.address@nowhere.com</v>
      </c>
      <c r="U449" s="73" t="s">
        <v>7051</v>
      </c>
      <c r="V449" s="73" t="s">
        <v>475</v>
      </c>
      <c r="W449" s="62" t="s">
        <v>261</v>
      </c>
      <c r="X449" s="62" t="s">
        <v>849</v>
      </c>
      <c r="Y449" s="64"/>
      <c r="Z449" s="65"/>
      <c r="AA449" s="66"/>
      <c r="AB449" s="90">
        <v>205.0</v>
      </c>
      <c r="AC449" s="90"/>
      <c r="AD449" s="90">
        <v>90.0</v>
      </c>
      <c r="AE449" s="88"/>
      <c r="AF449" s="14"/>
      <c r="AG449" s="28"/>
      <c r="AH449" s="28"/>
      <c r="AI449" s="28"/>
      <c r="AJ449" s="28"/>
      <c r="AK449" s="28"/>
      <c r="AL449" s="28"/>
      <c r="AM449" s="28"/>
      <c r="AN449" s="28"/>
      <c r="AO449" s="28"/>
    </row>
    <row r="450" ht="15.0" customHeight="1">
      <c r="A450" s="73" t="s">
        <v>261</v>
      </c>
      <c r="B450" s="73" t="s">
        <v>81</v>
      </c>
      <c r="C450" s="39" t="s">
        <v>142</v>
      </c>
      <c r="D450" s="39" t="s">
        <v>7</v>
      </c>
      <c r="E450" s="75"/>
      <c r="F450" s="75"/>
      <c r="G450" s="75"/>
      <c r="H450" s="75"/>
      <c r="I450" s="75"/>
      <c r="J450" s="75"/>
      <c r="K450" s="75"/>
      <c r="L450" s="75"/>
      <c r="M450" s="75"/>
      <c r="N450" s="75"/>
      <c r="O450" s="75"/>
      <c r="P450" s="73" t="s">
        <v>920</v>
      </c>
      <c r="Q450" s="39" t="s">
        <v>1060</v>
      </c>
      <c r="R450" s="82"/>
      <c r="S450" s="48" t="s">
        <v>7057</v>
      </c>
      <c r="T450" s="55" t="str">
        <f>HYPERLINK("mailto:email.2.address@nowhere.com#","email.2.address@nowhere.com")</f>
        <v>email.2.address@nowhere.com</v>
      </c>
      <c r="U450" s="73" t="s">
        <v>7059</v>
      </c>
      <c r="V450" s="73" t="s">
        <v>475</v>
      </c>
      <c r="W450" s="62" t="s">
        <v>261</v>
      </c>
      <c r="X450" s="62" t="s">
        <v>849</v>
      </c>
      <c r="Y450" s="64"/>
      <c r="Z450" s="65"/>
      <c r="AA450" s="66"/>
      <c r="AB450" s="90">
        <v>205.0</v>
      </c>
      <c r="AC450" s="90"/>
      <c r="AD450" s="90">
        <v>90.0</v>
      </c>
      <c r="AE450" s="88"/>
      <c r="AF450" s="14"/>
      <c r="AG450" s="28"/>
      <c r="AH450" s="28"/>
      <c r="AI450" s="28"/>
      <c r="AJ450" s="28"/>
      <c r="AK450" s="28"/>
      <c r="AL450" s="28"/>
      <c r="AM450" s="28"/>
      <c r="AN450" s="28"/>
      <c r="AO450" s="28"/>
    </row>
    <row r="451" ht="15.0" customHeight="1">
      <c r="A451" s="73" t="s">
        <v>261</v>
      </c>
      <c r="B451" s="73" t="s">
        <v>81</v>
      </c>
      <c r="C451" s="39" t="s">
        <v>142</v>
      </c>
      <c r="D451" s="39" t="s">
        <v>7</v>
      </c>
      <c r="E451" s="75"/>
      <c r="F451" s="75"/>
      <c r="G451" s="75"/>
      <c r="H451" s="75"/>
      <c r="I451" s="75"/>
      <c r="J451" s="75"/>
      <c r="K451" s="75"/>
      <c r="L451" s="75"/>
      <c r="M451" s="75"/>
      <c r="N451" s="75"/>
      <c r="O451" s="75"/>
      <c r="P451" s="73" t="s">
        <v>989</v>
      </c>
      <c r="Q451" s="39" t="s">
        <v>1071</v>
      </c>
      <c r="R451" s="82"/>
      <c r="S451" s="48" t="s">
        <v>7060</v>
      </c>
      <c r="T451" s="75"/>
      <c r="U451" s="73" t="s">
        <v>7061</v>
      </c>
      <c r="V451" s="73" t="s">
        <v>761</v>
      </c>
      <c r="W451" s="62" t="s">
        <v>261</v>
      </c>
      <c r="X451" s="62" t="s">
        <v>6931</v>
      </c>
      <c r="Y451" s="64"/>
      <c r="Z451" s="65"/>
      <c r="AA451" s="66"/>
      <c r="AB451" s="90">
        <v>205.0</v>
      </c>
      <c r="AC451" s="90"/>
      <c r="AD451" s="90">
        <v>90.0</v>
      </c>
      <c r="AE451" s="88"/>
      <c r="AF451" s="14"/>
      <c r="AG451" s="28"/>
      <c r="AH451" s="28"/>
      <c r="AI451" s="28"/>
      <c r="AJ451" s="28"/>
      <c r="AK451" s="28"/>
      <c r="AL451" s="28"/>
      <c r="AM451" s="28"/>
      <c r="AN451" s="28"/>
      <c r="AO451" s="28"/>
    </row>
    <row r="452" ht="15.0" customHeight="1">
      <c r="A452" s="73" t="s">
        <v>261</v>
      </c>
      <c r="B452" s="73" t="s">
        <v>81</v>
      </c>
      <c r="C452" s="39" t="s">
        <v>142</v>
      </c>
      <c r="D452" s="40"/>
      <c r="E452" s="73" t="s">
        <v>169</v>
      </c>
      <c r="F452" s="75"/>
      <c r="G452" s="75"/>
      <c r="H452" s="75"/>
      <c r="I452" s="75"/>
      <c r="J452" s="75"/>
      <c r="K452" s="75"/>
      <c r="L452" s="75"/>
      <c r="M452" s="75"/>
      <c r="N452" s="75"/>
      <c r="O452" s="75"/>
      <c r="P452" s="39" t="s">
        <v>335</v>
      </c>
      <c r="Q452" s="39" t="s">
        <v>1087</v>
      </c>
      <c r="R452" s="82"/>
      <c r="S452" s="48" t="s">
        <v>7063</v>
      </c>
      <c r="T452" s="55" t="str">
        <f>HYPERLINK("mailto:email.1.address@nowhere.com#","email.1.address@nowhere.com")</f>
        <v>email.1.address@nowhere.com</v>
      </c>
      <c r="U452" s="73" t="s">
        <v>7064</v>
      </c>
      <c r="V452" s="73" t="s">
        <v>761</v>
      </c>
      <c r="W452" s="62" t="s">
        <v>261</v>
      </c>
      <c r="X452" s="62" t="s">
        <v>6931</v>
      </c>
      <c r="Y452" s="64"/>
      <c r="Z452" s="65"/>
      <c r="AA452" s="66"/>
      <c r="AB452" s="90">
        <v>205.0</v>
      </c>
      <c r="AC452" s="90"/>
      <c r="AD452" s="90">
        <v>90.0</v>
      </c>
      <c r="AE452" s="88"/>
      <c r="AF452" s="14"/>
      <c r="AG452" s="28"/>
      <c r="AH452" s="28"/>
      <c r="AI452" s="28"/>
      <c r="AJ452" s="28"/>
      <c r="AK452" s="28"/>
      <c r="AL452" s="28"/>
      <c r="AM452" s="28"/>
      <c r="AN452" s="28"/>
      <c r="AO452" s="28"/>
    </row>
    <row r="453" ht="15.0" customHeight="1">
      <c r="A453" s="73" t="s">
        <v>261</v>
      </c>
      <c r="B453" s="73" t="s">
        <v>81</v>
      </c>
      <c r="C453" s="39" t="s">
        <v>142</v>
      </c>
      <c r="D453" s="40"/>
      <c r="E453" s="73" t="s">
        <v>169</v>
      </c>
      <c r="F453" s="75"/>
      <c r="G453" s="75"/>
      <c r="H453" s="75"/>
      <c r="I453" s="75"/>
      <c r="J453" s="75"/>
      <c r="K453" s="75"/>
      <c r="L453" s="75"/>
      <c r="M453" s="75"/>
      <c r="N453" s="75"/>
      <c r="O453" s="75"/>
      <c r="P453" s="39" t="s">
        <v>786</v>
      </c>
      <c r="Q453" s="39" t="s">
        <v>336</v>
      </c>
      <c r="R453" s="82"/>
      <c r="S453" s="48" t="s">
        <v>7075</v>
      </c>
      <c r="T453" s="55" t="str">
        <f>HYPERLINK("mailto:email.2.address@nowhere.com#","email.2.address@nowhere.com")</f>
        <v>email.2.address@nowhere.com</v>
      </c>
      <c r="U453" s="73" t="s">
        <v>7082</v>
      </c>
      <c r="V453" s="73" t="s">
        <v>761</v>
      </c>
      <c r="W453" s="62" t="s">
        <v>261</v>
      </c>
      <c r="X453" s="62" t="s">
        <v>6931</v>
      </c>
      <c r="Y453" s="64"/>
      <c r="Z453" s="65"/>
      <c r="AA453" s="66"/>
      <c r="AB453" s="90">
        <v>205.0</v>
      </c>
      <c r="AC453" s="90"/>
      <c r="AD453" s="90">
        <v>90.0</v>
      </c>
      <c r="AE453" s="88"/>
      <c r="AF453" s="14"/>
      <c r="AG453" s="28"/>
      <c r="AH453" s="28"/>
      <c r="AI453" s="28"/>
      <c r="AJ453" s="28"/>
      <c r="AK453" s="28"/>
      <c r="AL453" s="28"/>
      <c r="AM453" s="28"/>
      <c r="AN453" s="28"/>
      <c r="AO453" s="28"/>
    </row>
    <row r="454" ht="15.0" customHeight="1">
      <c r="A454" s="73" t="s">
        <v>261</v>
      </c>
      <c r="B454" s="73" t="s">
        <v>81</v>
      </c>
      <c r="C454" s="39" t="s">
        <v>142</v>
      </c>
      <c r="D454" s="40"/>
      <c r="E454" s="73" t="s">
        <v>169</v>
      </c>
      <c r="F454" s="75"/>
      <c r="G454" s="75"/>
      <c r="H454" s="75"/>
      <c r="I454" s="75"/>
      <c r="J454" s="75"/>
      <c r="K454" s="75"/>
      <c r="L454" s="75"/>
      <c r="M454" s="75"/>
      <c r="N454" s="75"/>
      <c r="O454" s="75"/>
      <c r="P454" s="39" t="s">
        <v>857</v>
      </c>
      <c r="Q454" s="39" t="s">
        <v>788</v>
      </c>
      <c r="R454" s="82"/>
      <c r="S454" s="48" t="s">
        <v>7095</v>
      </c>
      <c r="T454" s="75"/>
      <c r="U454" s="73" t="s">
        <v>7096</v>
      </c>
      <c r="V454" s="73" t="s">
        <v>3242</v>
      </c>
      <c r="W454" s="62" t="s">
        <v>261</v>
      </c>
      <c r="X454" s="62" t="s">
        <v>3243</v>
      </c>
      <c r="Y454" s="64"/>
      <c r="Z454" s="65"/>
      <c r="AA454" s="66"/>
      <c r="AB454" s="90">
        <v>205.0</v>
      </c>
      <c r="AC454" s="90"/>
      <c r="AD454" s="90">
        <v>90.0</v>
      </c>
      <c r="AE454" s="88"/>
      <c r="AF454" s="14"/>
      <c r="AG454" s="28"/>
      <c r="AH454" s="28"/>
      <c r="AI454" s="28"/>
      <c r="AJ454" s="28"/>
      <c r="AK454" s="28"/>
      <c r="AL454" s="28"/>
      <c r="AM454" s="28"/>
      <c r="AN454" s="28"/>
      <c r="AO454" s="28"/>
    </row>
    <row r="455" ht="15.0" customHeight="1">
      <c r="A455" s="73" t="s">
        <v>261</v>
      </c>
      <c r="B455" s="73" t="s">
        <v>81</v>
      </c>
      <c r="C455" s="39" t="s">
        <v>142</v>
      </c>
      <c r="D455" s="39" t="s">
        <v>7</v>
      </c>
      <c r="E455" s="75"/>
      <c r="F455" s="75"/>
      <c r="G455" s="75"/>
      <c r="H455" s="75"/>
      <c r="I455" s="75"/>
      <c r="J455" s="75"/>
      <c r="K455" s="75"/>
      <c r="L455" s="75"/>
      <c r="M455" s="75"/>
      <c r="N455" s="75"/>
      <c r="O455" s="75"/>
      <c r="P455" s="39" t="s">
        <v>900</v>
      </c>
      <c r="Q455" s="39" t="s">
        <v>859</v>
      </c>
      <c r="R455" s="82"/>
      <c r="S455" s="48" t="s">
        <v>7100</v>
      </c>
      <c r="T455" s="55" t="str">
        <f>HYPERLINK("mailto:email.1.address@nowhere.com#","email.1.address@nowhere.com")</f>
        <v>email.1.address@nowhere.com</v>
      </c>
      <c r="U455" s="73" t="s">
        <v>7105</v>
      </c>
      <c r="V455" s="73" t="s">
        <v>7106</v>
      </c>
      <c r="W455" s="62" t="s">
        <v>261</v>
      </c>
      <c r="X455" s="62" t="s">
        <v>7107</v>
      </c>
      <c r="Y455" s="64"/>
      <c r="Z455" s="65"/>
      <c r="AA455" s="66"/>
      <c r="AB455" s="90">
        <v>205.0</v>
      </c>
      <c r="AC455" s="90"/>
      <c r="AD455" s="90">
        <v>90.0</v>
      </c>
      <c r="AE455" s="88"/>
      <c r="AF455" s="14"/>
      <c r="AG455" s="28"/>
      <c r="AH455" s="28"/>
      <c r="AI455" s="28"/>
      <c r="AJ455" s="28"/>
      <c r="AK455" s="28"/>
      <c r="AL455" s="28"/>
      <c r="AM455" s="28"/>
      <c r="AN455" s="28"/>
      <c r="AO455" s="28"/>
    </row>
    <row r="456" ht="15.0" customHeight="1">
      <c r="A456" s="73" t="s">
        <v>261</v>
      </c>
      <c r="B456" s="73" t="s">
        <v>81</v>
      </c>
      <c r="C456" s="39" t="s">
        <v>142</v>
      </c>
      <c r="D456" s="39" t="s">
        <v>7</v>
      </c>
      <c r="E456" s="75"/>
      <c r="F456" s="75"/>
      <c r="G456" s="75"/>
      <c r="H456" s="75"/>
      <c r="I456" s="75"/>
      <c r="J456" s="75"/>
      <c r="K456" s="75"/>
      <c r="L456" s="75"/>
      <c r="M456" s="75"/>
      <c r="N456" s="75"/>
      <c r="O456" s="75"/>
      <c r="P456" s="73" t="s">
        <v>920</v>
      </c>
      <c r="Q456" s="39" t="s">
        <v>901</v>
      </c>
      <c r="R456" s="82"/>
      <c r="S456" s="48" t="s">
        <v>7113</v>
      </c>
      <c r="T456" s="55" t="str">
        <f>HYPERLINK("mailto:email.2.address@nowhere.com#","email.2.address@nowhere.com")</f>
        <v>email.2.address@nowhere.com</v>
      </c>
      <c r="U456" s="73" t="s">
        <v>7123</v>
      </c>
      <c r="V456" s="73" t="s">
        <v>722</v>
      </c>
      <c r="W456" s="62" t="s">
        <v>261</v>
      </c>
      <c r="X456" s="62" t="s">
        <v>723</v>
      </c>
      <c r="Y456" s="64"/>
      <c r="Z456" s="65"/>
      <c r="AA456" s="66"/>
      <c r="AB456" s="90">
        <v>205.0</v>
      </c>
      <c r="AC456" s="90"/>
      <c r="AD456" s="90">
        <v>90.0</v>
      </c>
      <c r="AE456" s="88"/>
      <c r="AF456" s="14"/>
      <c r="AG456" s="28"/>
      <c r="AH456" s="28"/>
      <c r="AI456" s="28"/>
      <c r="AJ456" s="28"/>
      <c r="AK456" s="28"/>
      <c r="AL456" s="28"/>
      <c r="AM456" s="28"/>
      <c r="AN456" s="28"/>
      <c r="AO456" s="28"/>
    </row>
    <row r="457" ht="15.0" customHeight="1">
      <c r="A457" s="73" t="s">
        <v>261</v>
      </c>
      <c r="B457" s="73" t="s">
        <v>81</v>
      </c>
      <c r="C457" s="39" t="s">
        <v>142</v>
      </c>
      <c r="D457" s="40"/>
      <c r="E457" s="73" t="s">
        <v>169</v>
      </c>
      <c r="F457" s="75"/>
      <c r="G457" s="75"/>
      <c r="H457" s="75"/>
      <c r="I457" s="75"/>
      <c r="J457" s="75"/>
      <c r="K457" s="75"/>
      <c r="L457" s="75"/>
      <c r="M457" s="75"/>
      <c r="N457" s="75"/>
      <c r="O457" s="75"/>
      <c r="P457" s="73" t="s">
        <v>989</v>
      </c>
      <c r="Q457" s="39" t="s">
        <v>921</v>
      </c>
      <c r="R457" s="82"/>
      <c r="S457" s="48" t="s">
        <v>7131</v>
      </c>
      <c r="T457" s="75"/>
      <c r="U457" s="73" t="s">
        <v>7134</v>
      </c>
      <c r="V457" s="73" t="s">
        <v>269</v>
      </c>
      <c r="W457" s="62" t="s">
        <v>261</v>
      </c>
      <c r="X457" s="62" t="s">
        <v>270</v>
      </c>
      <c r="Y457" s="64"/>
      <c r="Z457" s="65"/>
      <c r="AA457" s="66"/>
      <c r="AB457" s="90">
        <v>205.0</v>
      </c>
      <c r="AC457" s="90"/>
      <c r="AD457" s="90">
        <v>90.0</v>
      </c>
      <c r="AE457" s="88"/>
      <c r="AF457" s="14"/>
      <c r="AG457" s="28"/>
      <c r="AH457" s="28"/>
      <c r="AI457" s="28"/>
      <c r="AJ457" s="28"/>
      <c r="AK457" s="28"/>
      <c r="AL457" s="28"/>
      <c r="AM457" s="28"/>
      <c r="AN457" s="28"/>
      <c r="AO457" s="28"/>
    </row>
    <row r="458" ht="15.0" customHeight="1">
      <c r="A458" s="73" t="s">
        <v>261</v>
      </c>
      <c r="B458" s="73" t="s">
        <v>81</v>
      </c>
      <c r="C458" s="39" t="s">
        <v>142</v>
      </c>
      <c r="D458" s="40"/>
      <c r="E458" s="73" t="s">
        <v>169</v>
      </c>
      <c r="F458" s="75"/>
      <c r="G458" s="75"/>
      <c r="H458" s="75"/>
      <c r="I458" s="75"/>
      <c r="J458" s="75"/>
      <c r="K458" s="75"/>
      <c r="L458" s="75"/>
      <c r="M458" s="75"/>
      <c r="N458" s="75"/>
      <c r="O458" s="75"/>
      <c r="P458" s="39" t="s">
        <v>335</v>
      </c>
      <c r="Q458" s="39" t="s">
        <v>990</v>
      </c>
      <c r="R458" s="82"/>
      <c r="S458" s="48" t="s">
        <v>7135</v>
      </c>
      <c r="T458" s="55" t="str">
        <f>HYPERLINK("mailto:email.1.address@nowhere.com#","email.1.address@nowhere.com")</f>
        <v>email.1.address@nowhere.com</v>
      </c>
      <c r="U458" s="73" t="s">
        <v>7134</v>
      </c>
      <c r="V458" s="73" t="s">
        <v>269</v>
      </c>
      <c r="W458" s="62" t="s">
        <v>261</v>
      </c>
      <c r="X458" s="62" t="s">
        <v>270</v>
      </c>
      <c r="Y458" s="64"/>
      <c r="Z458" s="65"/>
      <c r="AA458" s="66"/>
      <c r="AB458" s="90">
        <v>205.0</v>
      </c>
      <c r="AC458" s="90"/>
      <c r="AD458" s="90">
        <v>90.0</v>
      </c>
      <c r="AE458" s="88"/>
      <c r="AF458" s="14"/>
      <c r="AG458" s="28"/>
      <c r="AH458" s="28"/>
      <c r="AI458" s="28"/>
      <c r="AJ458" s="28"/>
      <c r="AK458" s="28"/>
      <c r="AL458" s="28"/>
      <c r="AM458" s="28"/>
      <c r="AN458" s="28"/>
      <c r="AO458" s="28"/>
    </row>
    <row r="459" ht="15.0" customHeight="1">
      <c r="A459" s="73" t="s">
        <v>261</v>
      </c>
      <c r="B459" s="73" t="s">
        <v>81</v>
      </c>
      <c r="C459" s="39" t="s">
        <v>142</v>
      </c>
      <c r="D459" s="39" t="s">
        <v>7</v>
      </c>
      <c r="E459" s="75"/>
      <c r="F459" s="75"/>
      <c r="G459" s="75"/>
      <c r="H459" s="75"/>
      <c r="I459" s="75"/>
      <c r="J459" s="75"/>
      <c r="K459" s="75"/>
      <c r="L459" s="75"/>
      <c r="M459" s="75"/>
      <c r="N459" s="75"/>
      <c r="O459" s="75"/>
      <c r="P459" s="39" t="s">
        <v>786</v>
      </c>
      <c r="Q459" s="39" t="s">
        <v>1017</v>
      </c>
      <c r="R459" s="82"/>
      <c r="S459" s="48" t="s">
        <v>7141</v>
      </c>
      <c r="T459" s="55" t="str">
        <f>HYPERLINK("mailto:email.2.address@nowhere.com#","email.2.address@nowhere.com")</f>
        <v>email.2.address@nowhere.com</v>
      </c>
      <c r="U459" s="73" t="s">
        <v>7149</v>
      </c>
      <c r="V459" s="73" t="s">
        <v>475</v>
      </c>
      <c r="W459" s="62" t="s">
        <v>261</v>
      </c>
      <c r="X459" s="62" t="s">
        <v>849</v>
      </c>
      <c r="Y459" s="64"/>
      <c r="Z459" s="65"/>
      <c r="AA459" s="66"/>
      <c r="AB459" s="90">
        <v>225.0</v>
      </c>
      <c r="AC459" s="90"/>
      <c r="AD459" s="90"/>
      <c r="AE459" s="88"/>
      <c r="AF459" s="14"/>
      <c r="AG459" s="28"/>
      <c r="AH459" s="28"/>
      <c r="AI459" s="28"/>
      <c r="AJ459" s="28"/>
      <c r="AK459" s="28"/>
      <c r="AL459" s="28"/>
      <c r="AM459" s="28"/>
      <c r="AN459" s="28"/>
      <c r="AO459" s="28"/>
    </row>
    <row r="460" ht="15.0" customHeight="1">
      <c r="A460" s="73" t="s">
        <v>261</v>
      </c>
      <c r="B460" s="73" t="s">
        <v>81</v>
      </c>
      <c r="C460" s="39" t="s">
        <v>142</v>
      </c>
      <c r="D460" s="39" t="s">
        <v>7</v>
      </c>
      <c r="E460" s="75"/>
      <c r="F460" s="75"/>
      <c r="G460" s="75"/>
      <c r="H460" s="75"/>
      <c r="I460" s="75"/>
      <c r="J460" s="75"/>
      <c r="K460" s="75"/>
      <c r="L460" s="75"/>
      <c r="M460" s="75"/>
      <c r="N460" s="75"/>
      <c r="O460" s="75"/>
      <c r="P460" s="39" t="s">
        <v>857</v>
      </c>
      <c r="Q460" s="39" t="s">
        <v>1040</v>
      </c>
      <c r="R460" s="82"/>
      <c r="S460" s="48" t="s">
        <v>7153</v>
      </c>
      <c r="T460" s="75"/>
      <c r="U460" s="73" t="s">
        <v>7154</v>
      </c>
      <c r="V460" s="73" t="s">
        <v>557</v>
      </c>
      <c r="W460" s="62" t="s">
        <v>261</v>
      </c>
      <c r="X460" s="62" t="s">
        <v>558</v>
      </c>
      <c r="Y460" s="64"/>
      <c r="Z460" s="65"/>
      <c r="AA460" s="66"/>
      <c r="AB460" s="90">
        <v>125.0</v>
      </c>
      <c r="AC460" s="90">
        <v>105.0</v>
      </c>
      <c r="AD460" s="90">
        <v>70.0</v>
      </c>
      <c r="AE460" s="88"/>
      <c r="AF460" s="14"/>
      <c r="AG460" s="28"/>
      <c r="AH460" s="28"/>
      <c r="AI460" s="28"/>
      <c r="AJ460" s="28"/>
      <c r="AK460" s="28"/>
      <c r="AL460" s="28"/>
      <c r="AM460" s="28"/>
      <c r="AN460" s="28"/>
      <c r="AO460" s="28"/>
    </row>
    <row r="461" ht="15.0" customHeight="1">
      <c r="A461" s="73" t="s">
        <v>261</v>
      </c>
      <c r="B461" s="73" t="s">
        <v>81</v>
      </c>
      <c r="C461" s="39" t="s">
        <v>142</v>
      </c>
      <c r="D461" s="39" t="s">
        <v>7</v>
      </c>
      <c r="E461" s="75"/>
      <c r="F461" s="75"/>
      <c r="G461" s="75"/>
      <c r="H461" s="75"/>
      <c r="I461" s="75"/>
      <c r="J461" s="75"/>
      <c r="K461" s="75"/>
      <c r="L461" s="75"/>
      <c r="M461" s="75"/>
      <c r="N461" s="75"/>
      <c r="O461" s="75"/>
      <c r="P461" s="39" t="s">
        <v>900</v>
      </c>
      <c r="Q461" s="39" t="s">
        <v>1060</v>
      </c>
      <c r="R461" s="40"/>
      <c r="S461" s="48" t="s">
        <v>7157</v>
      </c>
      <c r="T461" s="55" t="str">
        <f>HYPERLINK("mailto:email.1.address@nowhere.com#","email.1.address@nowhere.com")</f>
        <v>email.1.address@nowhere.com</v>
      </c>
      <c r="U461" s="73" t="s">
        <v>7159</v>
      </c>
      <c r="V461" s="73" t="s">
        <v>761</v>
      </c>
      <c r="W461" s="62" t="s">
        <v>261</v>
      </c>
      <c r="X461" s="62" t="s">
        <v>7007</v>
      </c>
      <c r="Y461" s="64"/>
      <c r="Z461" s="65"/>
      <c r="AA461" s="66"/>
      <c r="AB461" s="90">
        <v>170.0</v>
      </c>
      <c r="AC461" s="90"/>
      <c r="AD461" s="90"/>
      <c r="AE461" s="88"/>
      <c r="AF461" s="14"/>
      <c r="AG461" s="28"/>
      <c r="AH461" s="28"/>
      <c r="AI461" s="28"/>
      <c r="AJ461" s="28"/>
      <c r="AK461" s="28"/>
      <c r="AL461" s="28"/>
      <c r="AM461" s="28"/>
      <c r="AN461" s="28"/>
      <c r="AO461" s="28"/>
    </row>
    <row r="462" ht="15.0" customHeight="1">
      <c r="A462" s="39" t="s">
        <v>1712</v>
      </c>
      <c r="B462" s="39" t="s">
        <v>140</v>
      </c>
      <c r="C462" s="39" t="s">
        <v>142</v>
      </c>
      <c r="D462" s="40"/>
      <c r="E462" s="41"/>
      <c r="F462" s="46"/>
      <c r="G462" s="46"/>
      <c r="H462" s="46"/>
      <c r="I462" s="46"/>
      <c r="J462" s="46"/>
      <c r="K462" s="47" t="s">
        <v>15</v>
      </c>
      <c r="L462" s="46"/>
      <c r="M462" s="46"/>
      <c r="N462" s="46"/>
      <c r="O462" s="46"/>
      <c r="P462" s="73" t="s">
        <v>920</v>
      </c>
      <c r="Q462" s="39" t="s">
        <v>1071</v>
      </c>
      <c r="R462" s="40"/>
      <c r="S462" s="48" t="s">
        <v>7160</v>
      </c>
      <c r="T462" s="55" t="str">
        <f>HYPERLINK("mailto:email.2.address@nowhere.com#","email.2.address@nowhere.com")</f>
        <v>email.2.address@nowhere.com</v>
      </c>
      <c r="U462" s="73" t="s">
        <v>7164</v>
      </c>
      <c r="V462" s="73" t="s">
        <v>1721</v>
      </c>
      <c r="W462" s="62" t="s">
        <v>1712</v>
      </c>
      <c r="X462" s="62" t="s">
        <v>7171</v>
      </c>
      <c r="Y462" s="64"/>
      <c r="Z462" s="65">
        <v>2367.0</v>
      </c>
      <c r="AA462" s="66"/>
      <c r="AB462" s="69">
        <v>225.0</v>
      </c>
      <c r="AC462" s="69">
        <v>200.0</v>
      </c>
      <c r="AD462" s="69">
        <v>65.0</v>
      </c>
      <c r="AE462" s="70" t="s">
        <v>773</v>
      </c>
      <c r="AF462" s="14"/>
      <c r="AG462" s="28"/>
      <c r="AH462" s="28"/>
      <c r="AI462" s="28"/>
      <c r="AJ462" s="28"/>
      <c r="AK462" s="28"/>
      <c r="AL462" s="28"/>
      <c r="AM462" s="28"/>
      <c r="AN462" s="28"/>
      <c r="AO462" s="28"/>
    </row>
    <row r="463" ht="15.0" customHeight="1">
      <c r="A463" s="39" t="s">
        <v>1712</v>
      </c>
      <c r="B463" s="39" t="s">
        <v>140</v>
      </c>
      <c r="C463" s="39" t="s">
        <v>142</v>
      </c>
      <c r="D463" s="40"/>
      <c r="E463" s="41"/>
      <c r="F463" s="46"/>
      <c r="G463" s="46"/>
      <c r="H463" s="46"/>
      <c r="I463" s="46"/>
      <c r="J463" s="46"/>
      <c r="K463" s="47" t="s">
        <v>15</v>
      </c>
      <c r="L463" s="46"/>
      <c r="M463" s="46"/>
      <c r="N463" s="46"/>
      <c r="O463" s="46"/>
      <c r="P463" s="73" t="s">
        <v>989</v>
      </c>
      <c r="Q463" s="39" t="s">
        <v>1087</v>
      </c>
      <c r="R463" s="40"/>
      <c r="S463" s="48" t="s">
        <v>7177</v>
      </c>
      <c r="T463" s="75"/>
      <c r="U463" s="73" t="s">
        <v>7164</v>
      </c>
      <c r="V463" s="73" t="s">
        <v>1721</v>
      </c>
      <c r="W463" s="62" t="s">
        <v>1712</v>
      </c>
      <c r="X463" s="62" t="s">
        <v>7171</v>
      </c>
      <c r="Y463" s="64"/>
      <c r="Z463" s="65">
        <v>2367.0</v>
      </c>
      <c r="AA463" s="66"/>
      <c r="AB463" s="69">
        <v>225.0</v>
      </c>
      <c r="AC463" s="69">
        <v>200.0</v>
      </c>
      <c r="AD463" s="69">
        <v>65.0</v>
      </c>
      <c r="AE463" s="70" t="s">
        <v>773</v>
      </c>
      <c r="AF463" s="14"/>
      <c r="AG463" s="28"/>
      <c r="AH463" s="28"/>
      <c r="AI463" s="28"/>
      <c r="AJ463" s="28"/>
      <c r="AK463" s="28"/>
      <c r="AL463" s="28"/>
      <c r="AM463" s="28"/>
      <c r="AN463" s="28"/>
      <c r="AO463" s="28"/>
    </row>
    <row r="464" ht="15.0" customHeight="1">
      <c r="A464" s="39" t="s">
        <v>1712</v>
      </c>
      <c r="B464" s="39" t="s">
        <v>140</v>
      </c>
      <c r="C464" s="39" t="s">
        <v>142</v>
      </c>
      <c r="D464" s="40"/>
      <c r="E464" s="41"/>
      <c r="F464" s="46"/>
      <c r="G464" s="46"/>
      <c r="H464" s="46"/>
      <c r="I464" s="46"/>
      <c r="J464" s="46"/>
      <c r="K464" s="47" t="s">
        <v>15</v>
      </c>
      <c r="L464" s="46"/>
      <c r="M464" s="46"/>
      <c r="N464" s="46"/>
      <c r="O464" s="46"/>
      <c r="P464" s="39" t="s">
        <v>335</v>
      </c>
      <c r="Q464" s="39" t="s">
        <v>336</v>
      </c>
      <c r="R464" s="40"/>
      <c r="S464" s="48" t="s">
        <v>7189</v>
      </c>
      <c r="T464" s="55" t="str">
        <f>HYPERLINK("mailto:email.1.address@nowhere.com#","email.1.address@nowhere.com")</f>
        <v>email.1.address@nowhere.com</v>
      </c>
      <c r="U464" s="73" t="s">
        <v>7164</v>
      </c>
      <c r="V464" s="73" t="s">
        <v>1721</v>
      </c>
      <c r="W464" s="62" t="s">
        <v>1712</v>
      </c>
      <c r="X464" s="62" t="s">
        <v>7171</v>
      </c>
      <c r="Y464" s="64"/>
      <c r="Z464" s="65">
        <v>2367.0</v>
      </c>
      <c r="AA464" s="66"/>
      <c r="AB464" s="69">
        <v>225.0</v>
      </c>
      <c r="AC464" s="69">
        <v>200.0</v>
      </c>
      <c r="AD464" s="69">
        <v>65.0</v>
      </c>
      <c r="AE464" s="70" t="s">
        <v>773</v>
      </c>
      <c r="AF464" s="14"/>
      <c r="AG464" s="28"/>
      <c r="AH464" s="28"/>
      <c r="AI464" s="28"/>
      <c r="AJ464" s="28"/>
      <c r="AK464" s="28"/>
      <c r="AL464" s="28"/>
      <c r="AM464" s="28"/>
      <c r="AN464" s="28"/>
      <c r="AO464" s="28"/>
    </row>
    <row r="465" ht="15.0" customHeight="1">
      <c r="A465" s="39" t="s">
        <v>1712</v>
      </c>
      <c r="B465" s="39" t="s">
        <v>782</v>
      </c>
      <c r="C465" s="39" t="s">
        <v>142</v>
      </c>
      <c r="D465" s="40"/>
      <c r="E465" s="41"/>
      <c r="F465" s="47" t="s">
        <v>10</v>
      </c>
      <c r="G465" s="46"/>
      <c r="H465" s="46"/>
      <c r="I465" s="46"/>
      <c r="J465" s="47" t="s">
        <v>14</v>
      </c>
      <c r="K465" s="46"/>
      <c r="L465" s="46"/>
      <c r="M465" s="46"/>
      <c r="N465" s="46"/>
      <c r="O465" s="46"/>
      <c r="P465" s="39" t="s">
        <v>786</v>
      </c>
      <c r="Q465" s="39" t="s">
        <v>788</v>
      </c>
      <c r="R465" s="40"/>
      <c r="S465" s="48" t="s">
        <v>7214</v>
      </c>
      <c r="T465" s="55" t="str">
        <f>HYPERLINK("mailto:email.2.address@nowhere.com#","email.2.address@nowhere.com")</f>
        <v>email.2.address@nowhere.com</v>
      </c>
      <c r="U465" s="73" t="s">
        <v>7221</v>
      </c>
      <c r="V465" s="73" t="s">
        <v>1721</v>
      </c>
      <c r="W465" s="62" t="s">
        <v>1712</v>
      </c>
      <c r="X465" s="62" t="s">
        <v>7225</v>
      </c>
      <c r="Y465" s="64"/>
      <c r="Z465" s="65">
        <v>8681.0</v>
      </c>
      <c r="AA465" s="66">
        <v>39254.0</v>
      </c>
      <c r="AB465" s="69">
        <v>150.0</v>
      </c>
      <c r="AC465" s="69">
        <v>135.0</v>
      </c>
      <c r="AD465" s="69">
        <v>60.0</v>
      </c>
      <c r="AE465" s="70" t="s">
        <v>4608</v>
      </c>
      <c r="AF465" s="14"/>
      <c r="AG465" s="28"/>
      <c r="AH465" s="28"/>
      <c r="AI465" s="28"/>
      <c r="AJ465" s="28"/>
      <c r="AK465" s="28"/>
      <c r="AL465" s="28"/>
      <c r="AM465" s="28"/>
      <c r="AN465" s="28"/>
      <c r="AO465" s="28"/>
    </row>
    <row r="466" ht="15.0" customHeight="1">
      <c r="A466" s="39" t="s">
        <v>1712</v>
      </c>
      <c r="B466" s="39" t="s">
        <v>782</v>
      </c>
      <c r="C466" s="39" t="s">
        <v>142</v>
      </c>
      <c r="D466" s="40"/>
      <c r="E466" s="41"/>
      <c r="F466" s="46"/>
      <c r="G466" s="46"/>
      <c r="H466" s="46"/>
      <c r="I466" s="46"/>
      <c r="J466" s="47" t="s">
        <v>14</v>
      </c>
      <c r="K466" s="46"/>
      <c r="L466" s="46"/>
      <c r="M466" s="46"/>
      <c r="N466" s="46"/>
      <c r="O466" s="46"/>
      <c r="P466" s="39" t="s">
        <v>857</v>
      </c>
      <c r="Q466" s="39" t="s">
        <v>859</v>
      </c>
      <c r="R466" s="40"/>
      <c r="S466" s="48" t="s">
        <v>7227</v>
      </c>
      <c r="T466" s="75"/>
      <c r="U466" s="73" t="s">
        <v>7228</v>
      </c>
      <c r="V466" s="73" t="s">
        <v>1721</v>
      </c>
      <c r="W466" s="62" t="s">
        <v>1712</v>
      </c>
      <c r="X466" s="62" t="s">
        <v>7171</v>
      </c>
      <c r="Y466" s="64"/>
      <c r="Z466" s="65">
        <v>2367.0</v>
      </c>
      <c r="AA466" s="66">
        <v>39114.0</v>
      </c>
      <c r="AB466" s="69">
        <v>150.0</v>
      </c>
      <c r="AC466" s="69">
        <v>150.0</v>
      </c>
      <c r="AD466" s="69">
        <v>75.0</v>
      </c>
      <c r="AE466" s="70" t="s">
        <v>187</v>
      </c>
      <c r="AF466" s="14"/>
      <c r="AG466" s="28"/>
      <c r="AH466" s="28"/>
      <c r="AI466" s="28"/>
      <c r="AJ466" s="28"/>
      <c r="AK466" s="28"/>
      <c r="AL466" s="28"/>
      <c r="AM466" s="28"/>
      <c r="AN466" s="28"/>
      <c r="AO466" s="28"/>
    </row>
    <row r="467" ht="15.0" customHeight="1">
      <c r="A467" s="39" t="s">
        <v>1712</v>
      </c>
      <c r="B467" s="39" t="s">
        <v>782</v>
      </c>
      <c r="C467" s="39" t="s">
        <v>142</v>
      </c>
      <c r="D467" s="40"/>
      <c r="E467" s="41"/>
      <c r="F467" s="46"/>
      <c r="G467" s="46"/>
      <c r="H467" s="46"/>
      <c r="I467" s="46"/>
      <c r="J467" s="47" t="s">
        <v>14</v>
      </c>
      <c r="K467" s="46"/>
      <c r="L467" s="46"/>
      <c r="M467" s="46"/>
      <c r="N467" s="46"/>
      <c r="O467" s="46"/>
      <c r="P467" s="39" t="s">
        <v>900</v>
      </c>
      <c r="Q467" s="39" t="s">
        <v>901</v>
      </c>
      <c r="R467" s="82"/>
      <c r="S467" s="48" t="s">
        <v>7243</v>
      </c>
      <c r="T467" s="55" t="str">
        <f>HYPERLINK("mailto:email.1.address@nowhere.com#","email.1.address@nowhere.com")</f>
        <v>email.1.address@nowhere.com</v>
      </c>
      <c r="U467" s="73" t="s">
        <v>7228</v>
      </c>
      <c r="V467" s="73" t="s">
        <v>1721</v>
      </c>
      <c r="W467" s="62" t="s">
        <v>1712</v>
      </c>
      <c r="X467" s="62" t="s">
        <v>7171</v>
      </c>
      <c r="Y467" s="64"/>
      <c r="Z467" s="65">
        <v>2367.0</v>
      </c>
      <c r="AA467" s="66">
        <v>39114.0</v>
      </c>
      <c r="AB467" s="69">
        <v>150.0</v>
      </c>
      <c r="AC467" s="69">
        <v>150.0</v>
      </c>
      <c r="AD467" s="69">
        <v>75.0</v>
      </c>
      <c r="AE467" s="70" t="s">
        <v>187</v>
      </c>
      <c r="AF467" s="14"/>
      <c r="AG467" s="28"/>
      <c r="AH467" s="28"/>
      <c r="AI467" s="28"/>
      <c r="AJ467" s="28"/>
      <c r="AK467" s="28"/>
      <c r="AL467" s="28"/>
      <c r="AM467" s="28"/>
      <c r="AN467" s="28"/>
      <c r="AO467" s="28"/>
    </row>
    <row r="468" ht="15.0" customHeight="1">
      <c r="A468" s="73" t="s">
        <v>1712</v>
      </c>
      <c r="B468" s="73" t="s">
        <v>81</v>
      </c>
      <c r="C468" s="39" t="s">
        <v>142</v>
      </c>
      <c r="D468" s="39" t="s">
        <v>7</v>
      </c>
      <c r="E468" s="75"/>
      <c r="F468" s="75"/>
      <c r="G468" s="75"/>
      <c r="H468" s="75"/>
      <c r="I468" s="75"/>
      <c r="J468" s="75"/>
      <c r="K468" s="75"/>
      <c r="L468" s="75"/>
      <c r="M468" s="75"/>
      <c r="N468" s="75"/>
      <c r="O468" s="75"/>
      <c r="P468" s="73" t="s">
        <v>920</v>
      </c>
      <c r="Q468" s="39" t="s">
        <v>921</v>
      </c>
      <c r="R468" s="82"/>
      <c r="S468" s="48" t="s">
        <v>7255</v>
      </c>
      <c r="T468" s="55" t="str">
        <f>HYPERLINK("mailto:email.2.address@nowhere.com#","email.2.address@nowhere.com")</f>
        <v>email.2.address@nowhere.com</v>
      </c>
      <c r="U468" s="73" t="s">
        <v>7256</v>
      </c>
      <c r="V468" s="73" t="s">
        <v>2301</v>
      </c>
      <c r="W468" s="62" t="s">
        <v>1712</v>
      </c>
      <c r="X468" s="62" t="s">
        <v>7257</v>
      </c>
      <c r="Y468" s="64"/>
      <c r="Z468" s="65"/>
      <c r="AA468" s="66"/>
      <c r="AB468" s="90">
        <v>140.0</v>
      </c>
      <c r="AC468" s="90"/>
      <c r="AD468" s="90">
        <v>55.0</v>
      </c>
      <c r="AE468" s="88"/>
      <c r="AF468" s="14"/>
      <c r="AG468" s="28"/>
      <c r="AH468" s="28"/>
      <c r="AI468" s="28"/>
      <c r="AJ468" s="28"/>
      <c r="AK468" s="28"/>
      <c r="AL468" s="28"/>
      <c r="AM468" s="28"/>
      <c r="AN468" s="28"/>
      <c r="AO468" s="28"/>
    </row>
    <row r="469" ht="15.0" customHeight="1">
      <c r="A469" s="73" t="s">
        <v>1712</v>
      </c>
      <c r="B469" s="73" t="s">
        <v>81</v>
      </c>
      <c r="C469" s="39" t="s">
        <v>142</v>
      </c>
      <c r="D469" s="39" t="s">
        <v>7</v>
      </c>
      <c r="E469" s="75"/>
      <c r="F469" s="75"/>
      <c r="G469" s="75"/>
      <c r="H469" s="75"/>
      <c r="I469" s="75"/>
      <c r="J469" s="75"/>
      <c r="K469" s="75"/>
      <c r="L469" s="75"/>
      <c r="M469" s="75"/>
      <c r="N469" s="75"/>
      <c r="O469" s="75"/>
      <c r="P469" s="73" t="s">
        <v>989</v>
      </c>
      <c r="Q469" s="39" t="s">
        <v>990</v>
      </c>
      <c r="R469" s="82"/>
      <c r="S469" s="48" t="s">
        <v>7258</v>
      </c>
      <c r="T469" s="75"/>
      <c r="U469" s="73" t="s">
        <v>7259</v>
      </c>
      <c r="V469" s="73" t="s">
        <v>1721</v>
      </c>
      <c r="W469" s="62" t="s">
        <v>1712</v>
      </c>
      <c r="X469" s="62" t="s">
        <v>1722</v>
      </c>
      <c r="Y469" s="64"/>
      <c r="Z469" s="65"/>
      <c r="AA469" s="66"/>
      <c r="AB469" s="90">
        <v>160.0</v>
      </c>
      <c r="AC469" s="90"/>
      <c r="AD469" s="90">
        <v>80.0</v>
      </c>
      <c r="AE469" s="88"/>
      <c r="AF469" s="14"/>
      <c r="AG469" s="28"/>
      <c r="AH469" s="28"/>
      <c r="AI469" s="28"/>
      <c r="AJ469" s="28"/>
      <c r="AK469" s="28"/>
      <c r="AL469" s="28"/>
      <c r="AM469" s="28"/>
      <c r="AN469" s="28"/>
      <c r="AO469" s="28"/>
    </row>
    <row r="470" ht="15.0" customHeight="1">
      <c r="A470" s="73" t="s">
        <v>1712</v>
      </c>
      <c r="B470" s="73" t="s">
        <v>81</v>
      </c>
      <c r="C470" s="39" t="s">
        <v>142</v>
      </c>
      <c r="D470" s="39" t="s">
        <v>7</v>
      </c>
      <c r="E470" s="75"/>
      <c r="F470" s="75"/>
      <c r="G470" s="75"/>
      <c r="H470" s="75"/>
      <c r="I470" s="75"/>
      <c r="J470" s="75"/>
      <c r="K470" s="75"/>
      <c r="L470" s="75"/>
      <c r="M470" s="75"/>
      <c r="N470" s="75"/>
      <c r="O470" s="75"/>
      <c r="P470" s="39" t="s">
        <v>335</v>
      </c>
      <c r="Q470" s="39" t="s">
        <v>1017</v>
      </c>
      <c r="R470" s="82"/>
      <c r="S470" s="48" t="s">
        <v>7266</v>
      </c>
      <c r="T470" s="55" t="str">
        <f>HYPERLINK("mailto:email.1.address@nowhere.com#","email.1.address@nowhere.com")</f>
        <v>email.1.address@nowhere.com</v>
      </c>
      <c r="U470" s="73" t="s">
        <v>7259</v>
      </c>
      <c r="V470" s="73" t="s">
        <v>1721</v>
      </c>
      <c r="W470" s="62" t="s">
        <v>1712</v>
      </c>
      <c r="X470" s="62" t="s">
        <v>1722</v>
      </c>
      <c r="Y470" s="64"/>
      <c r="Z470" s="65"/>
      <c r="AA470" s="66"/>
      <c r="AB470" s="90">
        <v>160.0</v>
      </c>
      <c r="AC470" s="90"/>
      <c r="AD470" s="90">
        <v>80.0</v>
      </c>
      <c r="AE470" s="88"/>
      <c r="AF470" s="14"/>
      <c r="AG470" s="28"/>
      <c r="AH470" s="28"/>
      <c r="AI470" s="28"/>
      <c r="AJ470" s="28"/>
      <c r="AK470" s="28"/>
      <c r="AL470" s="28"/>
      <c r="AM470" s="28"/>
      <c r="AN470" s="28"/>
      <c r="AO470" s="28"/>
    </row>
    <row r="471" ht="15.0" customHeight="1">
      <c r="A471" s="73" t="s">
        <v>1712</v>
      </c>
      <c r="B471" s="73" t="s">
        <v>81</v>
      </c>
      <c r="C471" s="39" t="s">
        <v>142</v>
      </c>
      <c r="D471" s="39" t="s">
        <v>7</v>
      </c>
      <c r="E471" s="75"/>
      <c r="F471" s="75"/>
      <c r="G471" s="75"/>
      <c r="H471" s="75"/>
      <c r="I471" s="75"/>
      <c r="J471" s="75"/>
      <c r="K471" s="75"/>
      <c r="L471" s="75"/>
      <c r="M471" s="75"/>
      <c r="N471" s="75"/>
      <c r="O471" s="75"/>
      <c r="P471" s="39" t="s">
        <v>786</v>
      </c>
      <c r="Q471" s="39" t="s">
        <v>1040</v>
      </c>
      <c r="R471" s="82"/>
      <c r="S471" s="48" t="s">
        <v>7274</v>
      </c>
      <c r="T471" s="55" t="str">
        <f>HYPERLINK("mailto:email.2.address@nowhere.com#","email.2.address@nowhere.com")</f>
        <v>email.2.address@nowhere.com</v>
      </c>
      <c r="U471" s="73" t="s">
        <v>7279</v>
      </c>
      <c r="V471" s="73" t="s">
        <v>2301</v>
      </c>
      <c r="W471" s="62" t="s">
        <v>1712</v>
      </c>
      <c r="X471" s="62" t="s">
        <v>7280</v>
      </c>
      <c r="Y471" s="64"/>
      <c r="Z471" s="65"/>
      <c r="AA471" s="66"/>
      <c r="AB471" s="90">
        <v>180.0</v>
      </c>
      <c r="AC471" s="90">
        <v>150.0</v>
      </c>
      <c r="AD471" s="90">
        <v>85.0</v>
      </c>
      <c r="AE471" s="88"/>
      <c r="AF471" s="14"/>
      <c r="AG471" s="28"/>
      <c r="AH471" s="28"/>
      <c r="AI471" s="28"/>
      <c r="AJ471" s="28"/>
      <c r="AK471" s="28"/>
      <c r="AL471" s="28"/>
      <c r="AM471" s="28"/>
      <c r="AN471" s="28"/>
      <c r="AO471" s="28"/>
    </row>
    <row r="472" ht="15.0" customHeight="1">
      <c r="A472" s="73" t="s">
        <v>1712</v>
      </c>
      <c r="B472" s="73" t="s">
        <v>81</v>
      </c>
      <c r="C472" s="39" t="s">
        <v>142</v>
      </c>
      <c r="D472" s="39" t="s">
        <v>7</v>
      </c>
      <c r="E472" s="75"/>
      <c r="F472" s="75"/>
      <c r="G472" s="75"/>
      <c r="H472" s="75"/>
      <c r="I472" s="75"/>
      <c r="J472" s="75"/>
      <c r="K472" s="75"/>
      <c r="L472" s="75"/>
      <c r="M472" s="75"/>
      <c r="N472" s="75"/>
      <c r="O472" s="75"/>
      <c r="P472" s="39" t="s">
        <v>857</v>
      </c>
      <c r="Q472" s="39" t="s">
        <v>1060</v>
      </c>
      <c r="R472" s="40"/>
      <c r="S472" s="48" t="s">
        <v>7282</v>
      </c>
      <c r="T472" s="75"/>
      <c r="U472" s="73" t="s">
        <v>7283</v>
      </c>
      <c r="V472" s="73" t="s">
        <v>1721</v>
      </c>
      <c r="W472" s="62" t="s">
        <v>1712</v>
      </c>
      <c r="X472" s="62" t="s">
        <v>1877</v>
      </c>
      <c r="Y472" s="64"/>
      <c r="Z472" s="65"/>
      <c r="AA472" s="66"/>
      <c r="AB472" s="90">
        <v>190.0</v>
      </c>
      <c r="AC472" s="90">
        <v>175.0</v>
      </c>
      <c r="AD472" s="90">
        <v>90.0</v>
      </c>
      <c r="AE472" s="88"/>
      <c r="AF472" s="14"/>
      <c r="AG472" s="28"/>
      <c r="AH472" s="28"/>
      <c r="AI472" s="28"/>
      <c r="AJ472" s="28"/>
      <c r="AK472" s="28"/>
      <c r="AL472" s="28"/>
      <c r="AM472" s="28"/>
      <c r="AN472" s="28"/>
      <c r="AO472" s="28"/>
    </row>
    <row r="473" ht="15.0" customHeight="1">
      <c r="A473" s="39" t="s">
        <v>478</v>
      </c>
      <c r="B473" s="39" t="s">
        <v>140</v>
      </c>
      <c r="C473" s="39" t="s">
        <v>142</v>
      </c>
      <c r="D473" s="40"/>
      <c r="E473" s="41"/>
      <c r="F473" s="46"/>
      <c r="G473" s="46"/>
      <c r="H473" s="46"/>
      <c r="I473" s="46"/>
      <c r="J473" s="46"/>
      <c r="K473" s="47" t="s">
        <v>15</v>
      </c>
      <c r="L473" s="46"/>
      <c r="M473" s="46"/>
      <c r="N473" s="46"/>
      <c r="O473" s="46"/>
      <c r="P473" s="39" t="s">
        <v>900</v>
      </c>
      <c r="Q473" s="39" t="s">
        <v>1071</v>
      </c>
      <c r="R473" s="40"/>
      <c r="S473" s="48" t="s">
        <v>7284</v>
      </c>
      <c r="T473" s="55" t="str">
        <f>HYPERLINK("mailto:email.1.address@nowhere.com#","email.1.address@nowhere.com")</f>
        <v>email.1.address@nowhere.com</v>
      </c>
      <c r="U473" s="73" t="s">
        <v>7289</v>
      </c>
      <c r="V473" s="73" t="s">
        <v>482</v>
      </c>
      <c r="W473" s="62" t="s">
        <v>478</v>
      </c>
      <c r="X473" s="62" t="s">
        <v>7290</v>
      </c>
      <c r="Y473" s="64"/>
      <c r="Z473" s="65"/>
      <c r="AA473" s="66"/>
      <c r="AB473" s="69">
        <v>275.0</v>
      </c>
      <c r="AC473" s="69">
        <v>215.0</v>
      </c>
      <c r="AD473" s="69">
        <v>160.0</v>
      </c>
      <c r="AE473" s="70" t="s">
        <v>4740</v>
      </c>
      <c r="AF473" s="14"/>
      <c r="AG473" s="28"/>
      <c r="AH473" s="28"/>
      <c r="AI473" s="28"/>
      <c r="AJ473" s="28"/>
      <c r="AK473" s="28"/>
      <c r="AL473" s="28"/>
      <c r="AM473" s="28"/>
      <c r="AN473" s="28"/>
      <c r="AO473" s="28"/>
    </row>
    <row r="474" ht="15.0" customHeight="1">
      <c r="A474" s="39" t="s">
        <v>478</v>
      </c>
      <c r="B474" s="39" t="s">
        <v>140</v>
      </c>
      <c r="C474" s="39" t="s">
        <v>142</v>
      </c>
      <c r="D474" s="40"/>
      <c r="E474" s="41"/>
      <c r="F474" s="46"/>
      <c r="G474" s="46"/>
      <c r="H474" s="46"/>
      <c r="I474" s="46"/>
      <c r="J474" s="46"/>
      <c r="K474" s="47" t="s">
        <v>15</v>
      </c>
      <c r="L474" s="46"/>
      <c r="M474" s="46"/>
      <c r="N474" s="46"/>
      <c r="O474" s="46"/>
      <c r="P474" s="73" t="s">
        <v>920</v>
      </c>
      <c r="Q474" s="39" t="s">
        <v>1087</v>
      </c>
      <c r="R474" s="40"/>
      <c r="S474" s="48" t="s">
        <v>7296</v>
      </c>
      <c r="T474" s="55" t="str">
        <f>HYPERLINK("mailto:email.2.address@nowhere.com#","email.2.address@nowhere.com")</f>
        <v>email.2.address@nowhere.com</v>
      </c>
      <c r="U474" s="73" t="s">
        <v>7299</v>
      </c>
      <c r="V474" s="73" t="s">
        <v>482</v>
      </c>
      <c r="W474" s="62" t="s">
        <v>478</v>
      </c>
      <c r="X474" s="62" t="s">
        <v>7290</v>
      </c>
      <c r="Y474" s="64"/>
      <c r="Z474" s="65">
        <v>2740.0</v>
      </c>
      <c r="AA474" s="66"/>
      <c r="AB474" s="69">
        <v>175.0</v>
      </c>
      <c r="AC474" s="69">
        <v>160.0</v>
      </c>
      <c r="AD474" s="69">
        <v>105.0</v>
      </c>
      <c r="AE474" s="70" t="s">
        <v>773</v>
      </c>
      <c r="AF474" s="14"/>
      <c r="AG474" s="28"/>
      <c r="AH474" s="28"/>
      <c r="AI474" s="28"/>
      <c r="AJ474" s="28"/>
      <c r="AK474" s="28"/>
      <c r="AL474" s="28"/>
      <c r="AM474" s="28"/>
      <c r="AN474" s="28"/>
      <c r="AO474" s="28"/>
    </row>
    <row r="475" ht="15.0" customHeight="1">
      <c r="A475" s="39" t="s">
        <v>478</v>
      </c>
      <c r="B475" s="39" t="s">
        <v>782</v>
      </c>
      <c r="C475" s="39" t="s">
        <v>142</v>
      </c>
      <c r="D475" s="40"/>
      <c r="E475" s="41"/>
      <c r="F475" s="47" t="s">
        <v>10</v>
      </c>
      <c r="G475" s="47" t="s">
        <v>11</v>
      </c>
      <c r="H475" s="46"/>
      <c r="I475" s="46"/>
      <c r="J475" s="46"/>
      <c r="K475" s="46"/>
      <c r="L475" s="46"/>
      <c r="M475" s="46"/>
      <c r="N475" s="46"/>
      <c r="O475" s="46"/>
      <c r="P475" s="73" t="s">
        <v>989</v>
      </c>
      <c r="Q475" s="39" t="s">
        <v>336</v>
      </c>
      <c r="R475" s="40"/>
      <c r="S475" s="48" t="s">
        <v>7307</v>
      </c>
      <c r="T475" s="75"/>
      <c r="U475" s="73" t="s">
        <v>7308</v>
      </c>
      <c r="V475" s="73" t="s">
        <v>482</v>
      </c>
      <c r="W475" s="62" t="s">
        <v>478</v>
      </c>
      <c r="X475" s="62" t="s">
        <v>7290</v>
      </c>
      <c r="Y475" s="64"/>
      <c r="Z475" s="65">
        <v>11168.0</v>
      </c>
      <c r="AA475" s="66">
        <v>39256.0</v>
      </c>
      <c r="AB475" s="69">
        <v>160.0</v>
      </c>
      <c r="AC475" s="69">
        <v>140.0</v>
      </c>
      <c r="AD475" s="69">
        <v>75.0</v>
      </c>
      <c r="AE475" s="70" t="s">
        <v>4676</v>
      </c>
      <c r="AF475" s="14"/>
      <c r="AG475" s="28"/>
      <c r="AH475" s="28"/>
      <c r="AI475" s="28"/>
      <c r="AJ475" s="28"/>
      <c r="AK475" s="28"/>
      <c r="AL475" s="28"/>
      <c r="AM475" s="28"/>
      <c r="AN475" s="28"/>
      <c r="AO475" s="28"/>
    </row>
    <row r="476" ht="15.0" customHeight="1">
      <c r="A476" s="39" t="s">
        <v>478</v>
      </c>
      <c r="B476" s="39" t="s">
        <v>782</v>
      </c>
      <c r="C476" s="39" t="s">
        <v>142</v>
      </c>
      <c r="D476" s="40"/>
      <c r="E476" s="41"/>
      <c r="F476" s="47" t="s">
        <v>10</v>
      </c>
      <c r="G476" s="47" t="s">
        <v>11</v>
      </c>
      <c r="H476" s="46"/>
      <c r="I476" s="46"/>
      <c r="J476" s="46"/>
      <c r="K476" s="46"/>
      <c r="L476" s="46"/>
      <c r="M476" s="46"/>
      <c r="N476" s="46"/>
      <c r="O476" s="46"/>
      <c r="P476" s="39" t="s">
        <v>335</v>
      </c>
      <c r="Q476" s="39" t="s">
        <v>788</v>
      </c>
      <c r="R476" s="40"/>
      <c r="S476" s="48" t="s">
        <v>7313</v>
      </c>
      <c r="T476" s="55" t="str">
        <f>HYPERLINK("mailto:email.1.address@nowhere.com#","email.1.address@nowhere.com")</f>
        <v>email.1.address@nowhere.com</v>
      </c>
      <c r="U476" s="73" t="s">
        <v>7308</v>
      </c>
      <c r="V476" s="73" t="s">
        <v>482</v>
      </c>
      <c r="W476" s="62" t="s">
        <v>478</v>
      </c>
      <c r="X476" s="62" t="s">
        <v>7290</v>
      </c>
      <c r="Y476" s="64"/>
      <c r="Z476" s="65">
        <v>11168.0</v>
      </c>
      <c r="AA476" s="66">
        <v>39256.0</v>
      </c>
      <c r="AB476" s="69">
        <v>160.0</v>
      </c>
      <c r="AC476" s="69">
        <v>140.0</v>
      </c>
      <c r="AD476" s="69">
        <v>75.0</v>
      </c>
      <c r="AE476" s="70" t="s">
        <v>4676</v>
      </c>
      <c r="AF476" s="14"/>
      <c r="AG476" s="28"/>
      <c r="AH476" s="28"/>
      <c r="AI476" s="28"/>
      <c r="AJ476" s="28"/>
      <c r="AK476" s="28"/>
      <c r="AL476" s="28"/>
      <c r="AM476" s="28"/>
      <c r="AN476" s="28"/>
      <c r="AO476" s="28"/>
    </row>
    <row r="477" ht="15.0" customHeight="1">
      <c r="A477" s="39" t="s">
        <v>478</v>
      </c>
      <c r="B477" s="39" t="s">
        <v>782</v>
      </c>
      <c r="C477" s="39" t="s">
        <v>142</v>
      </c>
      <c r="D477" s="40"/>
      <c r="E477" s="41"/>
      <c r="F477" s="47" t="s">
        <v>10</v>
      </c>
      <c r="G477" s="47" t="s">
        <v>11</v>
      </c>
      <c r="H477" s="46"/>
      <c r="I477" s="46"/>
      <c r="J477" s="46"/>
      <c r="K477" s="46"/>
      <c r="L477" s="46"/>
      <c r="M477" s="46"/>
      <c r="N477" s="46"/>
      <c r="O477" s="46"/>
      <c r="P477" s="39" t="s">
        <v>786</v>
      </c>
      <c r="Q477" s="39" t="s">
        <v>859</v>
      </c>
      <c r="R477" s="40"/>
      <c r="S477" s="48" t="s">
        <v>7317</v>
      </c>
      <c r="T477" s="55" t="str">
        <f>HYPERLINK("mailto:email.2.address@nowhere.com#","email.2.address@nowhere.com")</f>
        <v>email.2.address@nowhere.com</v>
      </c>
      <c r="U477" s="73" t="s">
        <v>7308</v>
      </c>
      <c r="V477" s="73" t="s">
        <v>482</v>
      </c>
      <c r="W477" s="62" t="s">
        <v>478</v>
      </c>
      <c r="X477" s="62" t="s">
        <v>7290</v>
      </c>
      <c r="Y477" s="64"/>
      <c r="Z477" s="65">
        <v>11168.0</v>
      </c>
      <c r="AA477" s="66">
        <v>39256.0</v>
      </c>
      <c r="AB477" s="69">
        <v>160.0</v>
      </c>
      <c r="AC477" s="69">
        <v>140.0</v>
      </c>
      <c r="AD477" s="69">
        <v>75.0</v>
      </c>
      <c r="AE477" s="70" t="s">
        <v>4676</v>
      </c>
      <c r="AF477" s="14"/>
      <c r="AG477" s="28"/>
      <c r="AH477" s="28"/>
      <c r="AI477" s="28"/>
      <c r="AJ477" s="28"/>
      <c r="AK477" s="28"/>
      <c r="AL477" s="28"/>
      <c r="AM477" s="28"/>
      <c r="AN477" s="28"/>
      <c r="AO477" s="28"/>
    </row>
    <row r="478" ht="15.0" customHeight="1">
      <c r="A478" s="39" t="s">
        <v>478</v>
      </c>
      <c r="B478" s="39" t="s">
        <v>782</v>
      </c>
      <c r="C478" s="39" t="s">
        <v>142</v>
      </c>
      <c r="D478" s="40"/>
      <c r="E478" s="41"/>
      <c r="F478" s="47" t="s">
        <v>10</v>
      </c>
      <c r="G478" s="46"/>
      <c r="H478" s="46"/>
      <c r="I478" s="46"/>
      <c r="J478" s="46"/>
      <c r="K478" s="46"/>
      <c r="L478" s="46"/>
      <c r="M478" s="46"/>
      <c r="N478" s="46"/>
      <c r="O478" s="46"/>
      <c r="P478" s="39" t="s">
        <v>857</v>
      </c>
      <c r="Q478" s="39" t="s">
        <v>901</v>
      </c>
      <c r="R478" s="40"/>
      <c r="S478" s="48" t="s">
        <v>7323</v>
      </c>
      <c r="T478" s="75"/>
      <c r="U478" s="73" t="s">
        <v>7324</v>
      </c>
      <c r="V478" s="73" t="s">
        <v>482</v>
      </c>
      <c r="W478" s="62" t="s">
        <v>478</v>
      </c>
      <c r="X478" s="62" t="s">
        <v>7326</v>
      </c>
      <c r="Y478" s="64"/>
      <c r="Z478" s="65">
        <v>28133.0</v>
      </c>
      <c r="AA478" s="66">
        <v>40877.0</v>
      </c>
      <c r="AB478" s="69">
        <v>215.0</v>
      </c>
      <c r="AC478" s="69">
        <v>195.0</v>
      </c>
      <c r="AD478" s="69">
        <v>95.0</v>
      </c>
      <c r="AE478" s="70" t="s">
        <v>4692</v>
      </c>
      <c r="AF478" s="14"/>
      <c r="AG478" s="28"/>
      <c r="AH478" s="28"/>
      <c r="AI478" s="28"/>
      <c r="AJ478" s="28"/>
      <c r="AK478" s="28"/>
      <c r="AL478" s="28"/>
      <c r="AM478" s="28"/>
      <c r="AN478" s="28"/>
      <c r="AO478" s="28"/>
    </row>
    <row r="479" ht="15.0" customHeight="1">
      <c r="A479" s="39" t="s">
        <v>478</v>
      </c>
      <c r="B479" s="39" t="s">
        <v>782</v>
      </c>
      <c r="C479" s="39" t="s">
        <v>142</v>
      </c>
      <c r="D479" s="40"/>
      <c r="E479" s="41"/>
      <c r="F479" s="46"/>
      <c r="G479" s="46"/>
      <c r="H479" s="46"/>
      <c r="I479" s="46"/>
      <c r="J479" s="47" t="s">
        <v>14</v>
      </c>
      <c r="K479" s="46"/>
      <c r="L479" s="46"/>
      <c r="M479" s="46"/>
      <c r="N479" s="46"/>
      <c r="O479" s="46"/>
      <c r="P479" s="39" t="s">
        <v>900</v>
      </c>
      <c r="Q479" s="39" t="s">
        <v>921</v>
      </c>
      <c r="R479" s="82"/>
      <c r="S479" s="48" t="s">
        <v>7335</v>
      </c>
      <c r="T479" s="55" t="str">
        <f>HYPERLINK("mailto:email.1.address@nowhere.com#","email.1.address@nowhere.com")</f>
        <v>email.1.address@nowhere.com</v>
      </c>
      <c r="U479" s="73" t="s">
        <v>7299</v>
      </c>
      <c r="V479" s="73" t="s">
        <v>482</v>
      </c>
      <c r="W479" s="62" t="s">
        <v>478</v>
      </c>
      <c r="X479" s="62" t="s">
        <v>7290</v>
      </c>
      <c r="Y479" s="64"/>
      <c r="Z479" s="65">
        <v>2740.0</v>
      </c>
      <c r="AA479" s="66">
        <v>39826.0</v>
      </c>
      <c r="AB479" s="69">
        <v>175.0</v>
      </c>
      <c r="AC479" s="69">
        <v>160.0</v>
      </c>
      <c r="AD479" s="69">
        <v>105.0</v>
      </c>
      <c r="AE479" s="70" t="s">
        <v>4706</v>
      </c>
      <c r="AF479" s="14"/>
      <c r="AG479" s="28"/>
      <c r="AH479" s="28"/>
      <c r="AI479" s="28"/>
      <c r="AJ479" s="28"/>
      <c r="AK479" s="28"/>
      <c r="AL479" s="28"/>
      <c r="AM479" s="28"/>
      <c r="AN479" s="28"/>
      <c r="AO479" s="28"/>
    </row>
    <row r="480" ht="15.0" customHeight="1">
      <c r="A480" s="73" t="s">
        <v>478</v>
      </c>
      <c r="B480" s="73" t="s">
        <v>81</v>
      </c>
      <c r="C480" s="39" t="s">
        <v>142</v>
      </c>
      <c r="D480" s="39" t="s">
        <v>7</v>
      </c>
      <c r="E480" s="75"/>
      <c r="F480" s="75"/>
      <c r="G480" s="75"/>
      <c r="H480" s="75"/>
      <c r="I480" s="75"/>
      <c r="J480" s="75"/>
      <c r="K480" s="75"/>
      <c r="L480" s="75"/>
      <c r="M480" s="75"/>
      <c r="N480" s="75"/>
      <c r="O480" s="75"/>
      <c r="P480" s="73" t="s">
        <v>920</v>
      </c>
      <c r="Q480" s="39" t="s">
        <v>990</v>
      </c>
      <c r="R480" s="82"/>
      <c r="S480" s="48" t="s">
        <v>7347</v>
      </c>
      <c r="T480" s="55" t="str">
        <f>HYPERLINK("mailto:email.2.address@nowhere.com#","email.2.address@nowhere.com")</f>
        <v>email.2.address@nowhere.com</v>
      </c>
      <c r="U480" s="73" t="s">
        <v>7351</v>
      </c>
      <c r="V480" s="73" t="s">
        <v>620</v>
      </c>
      <c r="W480" s="62" t="s">
        <v>478</v>
      </c>
      <c r="X480" s="62" t="s">
        <v>621</v>
      </c>
      <c r="Y480" s="64"/>
      <c r="Z480" s="65">
        <v>14492.0</v>
      </c>
      <c r="AA480" s="66"/>
      <c r="AB480" s="90">
        <v>350.0</v>
      </c>
      <c r="AC480" s="90">
        <v>300.0</v>
      </c>
      <c r="AD480" s="90">
        <v>95.0</v>
      </c>
      <c r="AE480" s="88"/>
      <c r="AF480" s="14"/>
      <c r="AG480" s="28"/>
      <c r="AH480" s="28"/>
      <c r="AI480" s="28"/>
      <c r="AJ480" s="28"/>
      <c r="AK480" s="28"/>
      <c r="AL480" s="28"/>
      <c r="AM480" s="28"/>
      <c r="AN480" s="28"/>
      <c r="AO480" s="28"/>
    </row>
    <row r="481" ht="15.0" customHeight="1">
      <c r="A481" s="73" t="s">
        <v>478</v>
      </c>
      <c r="B481" s="73" t="s">
        <v>81</v>
      </c>
      <c r="C481" s="39" t="s">
        <v>142</v>
      </c>
      <c r="D481" s="40"/>
      <c r="E481" s="73" t="s">
        <v>169</v>
      </c>
      <c r="F481" s="75"/>
      <c r="G481" s="75"/>
      <c r="H481" s="75"/>
      <c r="I481" s="75"/>
      <c r="J481" s="75"/>
      <c r="K481" s="75"/>
      <c r="L481" s="75"/>
      <c r="M481" s="75"/>
      <c r="N481" s="75"/>
      <c r="O481" s="75"/>
      <c r="P481" s="73" t="s">
        <v>989</v>
      </c>
      <c r="Q481" s="39" t="s">
        <v>1017</v>
      </c>
      <c r="R481" s="82"/>
      <c r="S481" s="48" t="s">
        <v>7354</v>
      </c>
      <c r="T481" s="75"/>
      <c r="U481" s="73" t="s">
        <v>7351</v>
      </c>
      <c r="V481" s="73" t="s">
        <v>620</v>
      </c>
      <c r="W481" s="62" t="s">
        <v>478</v>
      </c>
      <c r="X481" s="62" t="s">
        <v>621</v>
      </c>
      <c r="Y481" s="64"/>
      <c r="Z481" s="65">
        <v>14492.0</v>
      </c>
      <c r="AA481" s="66"/>
      <c r="AB481" s="90">
        <v>350.0</v>
      </c>
      <c r="AC481" s="90">
        <v>300.0</v>
      </c>
      <c r="AD481" s="90">
        <v>95.0</v>
      </c>
      <c r="AE481" s="88"/>
      <c r="AF481" s="14"/>
      <c r="AG481" s="28"/>
      <c r="AH481" s="28"/>
      <c r="AI481" s="28"/>
      <c r="AJ481" s="28"/>
      <c r="AK481" s="28"/>
      <c r="AL481" s="28"/>
      <c r="AM481" s="28"/>
      <c r="AN481" s="28"/>
      <c r="AO481" s="28"/>
    </row>
    <row r="482" ht="15.0" customHeight="1">
      <c r="A482" s="73" t="s">
        <v>478</v>
      </c>
      <c r="B482" s="73" t="s">
        <v>81</v>
      </c>
      <c r="C482" s="39" t="s">
        <v>142</v>
      </c>
      <c r="D482" s="39" t="s">
        <v>7</v>
      </c>
      <c r="E482" s="75"/>
      <c r="F482" s="75"/>
      <c r="G482" s="75"/>
      <c r="H482" s="75"/>
      <c r="I482" s="75"/>
      <c r="J482" s="75"/>
      <c r="K482" s="75"/>
      <c r="L482" s="75"/>
      <c r="M482" s="75"/>
      <c r="N482" s="75"/>
      <c r="O482" s="75"/>
      <c r="P482" s="39" t="s">
        <v>335</v>
      </c>
      <c r="Q482" s="39" t="s">
        <v>1040</v>
      </c>
      <c r="R482" s="82"/>
      <c r="S482" s="48" t="s">
        <v>7360</v>
      </c>
      <c r="T482" s="55" t="str">
        <f>HYPERLINK("mailto:email.1.address@nowhere.com#","email.1.address@nowhere.com")</f>
        <v>email.1.address@nowhere.com</v>
      </c>
      <c r="U482" s="73" t="s">
        <v>7365</v>
      </c>
      <c r="V482" s="73" t="s">
        <v>3510</v>
      </c>
      <c r="W482" s="62" t="s">
        <v>478</v>
      </c>
      <c r="X482" s="62" t="s">
        <v>3511</v>
      </c>
      <c r="Y482" s="64"/>
      <c r="Z482" s="65"/>
      <c r="AA482" s="66"/>
      <c r="AB482" s="90">
        <v>170.0</v>
      </c>
      <c r="AC482" s="90">
        <v>130.0</v>
      </c>
      <c r="AD482" s="90"/>
      <c r="AE482" s="88"/>
      <c r="AF482" s="14"/>
      <c r="AG482" s="28"/>
      <c r="AH482" s="28"/>
      <c r="AI482" s="28"/>
      <c r="AJ482" s="28"/>
      <c r="AK482" s="28"/>
      <c r="AL482" s="28"/>
      <c r="AM482" s="28"/>
      <c r="AN482" s="28"/>
      <c r="AO482" s="28"/>
    </row>
    <row r="483" ht="15.0" customHeight="1">
      <c r="A483" s="73" t="s">
        <v>478</v>
      </c>
      <c r="B483" s="73" t="s">
        <v>81</v>
      </c>
      <c r="C483" s="39" t="s">
        <v>142</v>
      </c>
      <c r="D483" s="39" t="s">
        <v>7</v>
      </c>
      <c r="E483" s="75"/>
      <c r="F483" s="75"/>
      <c r="G483" s="75"/>
      <c r="H483" s="75"/>
      <c r="I483" s="75"/>
      <c r="J483" s="75"/>
      <c r="K483" s="75"/>
      <c r="L483" s="75"/>
      <c r="M483" s="75"/>
      <c r="N483" s="75"/>
      <c r="O483" s="75"/>
      <c r="P483" s="39" t="s">
        <v>786</v>
      </c>
      <c r="Q483" s="39" t="s">
        <v>1060</v>
      </c>
      <c r="R483" s="82"/>
      <c r="S483" s="48" t="s">
        <v>7367</v>
      </c>
      <c r="T483" s="55" t="str">
        <f>HYPERLINK("mailto:email.2.address@nowhere.com#","email.2.address@nowhere.com")</f>
        <v>email.2.address@nowhere.com</v>
      </c>
      <c r="U483" s="73" t="s">
        <v>7369</v>
      </c>
      <c r="V483" s="73" t="s">
        <v>482</v>
      </c>
      <c r="W483" s="62" t="s">
        <v>478</v>
      </c>
      <c r="X483" s="62" t="s">
        <v>483</v>
      </c>
      <c r="Y483" s="64"/>
      <c r="Z483" s="65"/>
      <c r="AA483" s="66"/>
      <c r="AB483" s="90">
        <v>230.0</v>
      </c>
      <c r="AC483" s="90">
        <v>205.0</v>
      </c>
      <c r="AD483" s="90">
        <v>120.0</v>
      </c>
      <c r="AE483" s="88"/>
      <c r="AF483" s="14"/>
      <c r="AG483" s="28"/>
      <c r="AH483" s="28"/>
      <c r="AI483" s="28"/>
      <c r="AJ483" s="28"/>
      <c r="AK483" s="28"/>
      <c r="AL483" s="28"/>
      <c r="AM483" s="28"/>
      <c r="AN483" s="28"/>
      <c r="AO483" s="28"/>
    </row>
    <row r="484" ht="15.0" customHeight="1">
      <c r="A484" s="73" t="s">
        <v>478</v>
      </c>
      <c r="B484" s="73" t="s">
        <v>81</v>
      </c>
      <c r="C484" s="39" t="s">
        <v>142</v>
      </c>
      <c r="D484" s="40"/>
      <c r="E484" s="73" t="s">
        <v>169</v>
      </c>
      <c r="F484" s="75"/>
      <c r="G484" s="75"/>
      <c r="H484" s="75"/>
      <c r="I484" s="75"/>
      <c r="J484" s="75"/>
      <c r="K484" s="75"/>
      <c r="L484" s="75"/>
      <c r="M484" s="75"/>
      <c r="N484" s="75"/>
      <c r="O484" s="75"/>
      <c r="P484" s="39" t="s">
        <v>857</v>
      </c>
      <c r="Q484" s="39" t="s">
        <v>1071</v>
      </c>
      <c r="R484" s="82"/>
      <c r="S484" s="48" t="s">
        <v>7376</v>
      </c>
      <c r="T484" s="75"/>
      <c r="U484" s="73" t="s">
        <v>7377</v>
      </c>
      <c r="V484" s="73" t="s">
        <v>482</v>
      </c>
      <c r="W484" s="62" t="s">
        <v>478</v>
      </c>
      <c r="X484" s="62" t="s">
        <v>483</v>
      </c>
      <c r="Y484" s="64"/>
      <c r="Z484" s="65"/>
      <c r="AA484" s="66"/>
      <c r="AB484" s="90">
        <v>230.0</v>
      </c>
      <c r="AC484" s="90">
        <v>205.0</v>
      </c>
      <c r="AD484" s="90">
        <v>120.0</v>
      </c>
      <c r="AE484" s="88"/>
      <c r="AF484" s="14"/>
      <c r="AG484" s="28"/>
      <c r="AH484" s="28"/>
      <c r="AI484" s="28"/>
      <c r="AJ484" s="28"/>
      <c r="AK484" s="28"/>
      <c r="AL484" s="28"/>
      <c r="AM484" s="28"/>
      <c r="AN484" s="28"/>
      <c r="AO484" s="28"/>
    </row>
    <row r="485" ht="15.0" customHeight="1">
      <c r="A485" s="73" t="s">
        <v>478</v>
      </c>
      <c r="B485" s="73" t="s">
        <v>81</v>
      </c>
      <c r="C485" s="39" t="s">
        <v>142</v>
      </c>
      <c r="D485" s="39" t="s">
        <v>7</v>
      </c>
      <c r="E485" s="75"/>
      <c r="F485" s="75"/>
      <c r="G485" s="75"/>
      <c r="H485" s="75"/>
      <c r="I485" s="75"/>
      <c r="J485" s="75"/>
      <c r="K485" s="75"/>
      <c r="L485" s="75"/>
      <c r="M485" s="75"/>
      <c r="N485" s="75"/>
      <c r="O485" s="75"/>
      <c r="P485" s="39" t="s">
        <v>900</v>
      </c>
      <c r="Q485" s="39" t="s">
        <v>1087</v>
      </c>
      <c r="R485" s="82"/>
      <c r="S485" s="48" t="s">
        <v>7379</v>
      </c>
      <c r="T485" s="55" t="str">
        <f>HYPERLINK("mailto:email.1.address@nowhere.com#","email.1.address@nowhere.com")</f>
        <v>email.1.address@nowhere.com</v>
      </c>
      <c r="U485" s="73" t="s">
        <v>7391</v>
      </c>
      <c r="V485" s="73" t="s">
        <v>482</v>
      </c>
      <c r="W485" s="62" t="s">
        <v>478</v>
      </c>
      <c r="X485" s="62" t="s">
        <v>7393</v>
      </c>
      <c r="Y485" s="64"/>
      <c r="Z485" s="65"/>
      <c r="AA485" s="66"/>
      <c r="AB485" s="90">
        <v>230.0</v>
      </c>
      <c r="AC485" s="90">
        <v>205.0</v>
      </c>
      <c r="AD485" s="90">
        <v>120.0</v>
      </c>
      <c r="AE485" s="88"/>
      <c r="AF485" s="14"/>
      <c r="AG485" s="28"/>
      <c r="AH485" s="28"/>
      <c r="AI485" s="28"/>
      <c r="AJ485" s="28"/>
      <c r="AK485" s="28"/>
      <c r="AL485" s="28"/>
      <c r="AM485" s="28"/>
      <c r="AN485" s="28"/>
      <c r="AO485" s="28"/>
    </row>
    <row r="486" ht="15.0" customHeight="1">
      <c r="A486" s="73" t="s">
        <v>478</v>
      </c>
      <c r="B486" s="73" t="s">
        <v>81</v>
      </c>
      <c r="C486" s="39" t="s">
        <v>142</v>
      </c>
      <c r="D486" s="39" t="s">
        <v>7</v>
      </c>
      <c r="E486" s="75"/>
      <c r="F486" s="75"/>
      <c r="G486" s="75"/>
      <c r="H486" s="75"/>
      <c r="I486" s="75"/>
      <c r="J486" s="75"/>
      <c r="K486" s="75"/>
      <c r="L486" s="75"/>
      <c r="M486" s="75"/>
      <c r="N486" s="75"/>
      <c r="O486" s="75"/>
      <c r="P486" s="73" t="s">
        <v>920</v>
      </c>
      <c r="Q486" s="39" t="s">
        <v>336</v>
      </c>
      <c r="R486" s="82"/>
      <c r="S486" s="48" t="s">
        <v>7398</v>
      </c>
      <c r="T486" s="55" t="str">
        <f>HYPERLINK("mailto:email.2.address@nowhere.com#","email.2.address@nowhere.com")</f>
        <v>email.2.address@nowhere.com</v>
      </c>
      <c r="U486" s="73" t="s">
        <v>7408</v>
      </c>
      <c r="V486" s="73" t="s">
        <v>482</v>
      </c>
      <c r="W486" s="62" t="s">
        <v>478</v>
      </c>
      <c r="X486" s="62" t="s">
        <v>7290</v>
      </c>
      <c r="Y486" s="64"/>
      <c r="Z486" s="65"/>
      <c r="AA486" s="66"/>
      <c r="AB486" s="90">
        <v>165.0</v>
      </c>
      <c r="AC486" s="90">
        <v>160.0</v>
      </c>
      <c r="AD486" s="90">
        <v>90.0</v>
      </c>
      <c r="AE486" s="88"/>
      <c r="AF486" s="14"/>
      <c r="AG486" s="28"/>
      <c r="AH486" s="28"/>
      <c r="AI486" s="28"/>
      <c r="AJ486" s="28"/>
      <c r="AK486" s="28"/>
      <c r="AL486" s="28"/>
      <c r="AM486" s="28"/>
      <c r="AN486" s="28"/>
      <c r="AO486" s="28"/>
    </row>
    <row r="487" ht="15.0" customHeight="1">
      <c r="A487" s="73" t="s">
        <v>478</v>
      </c>
      <c r="B487" s="73" t="s">
        <v>81</v>
      </c>
      <c r="C487" s="39" t="s">
        <v>142</v>
      </c>
      <c r="D487" s="39" t="s">
        <v>7</v>
      </c>
      <c r="E487" s="75"/>
      <c r="F487" s="75"/>
      <c r="G487" s="75"/>
      <c r="H487" s="75"/>
      <c r="I487" s="75"/>
      <c r="J487" s="75"/>
      <c r="K487" s="75"/>
      <c r="L487" s="75"/>
      <c r="M487" s="75"/>
      <c r="N487" s="75"/>
      <c r="O487" s="75"/>
      <c r="P487" s="73" t="s">
        <v>989</v>
      </c>
      <c r="Q487" s="39" t="s">
        <v>788</v>
      </c>
      <c r="R487" s="40"/>
      <c r="S487" s="48" t="s">
        <v>7413</v>
      </c>
      <c r="T487" s="75"/>
      <c r="U487" s="73" t="s">
        <v>7414</v>
      </c>
      <c r="V487" s="73" t="s">
        <v>482</v>
      </c>
      <c r="W487" s="62" t="s">
        <v>478</v>
      </c>
      <c r="X487" s="62" t="s">
        <v>7290</v>
      </c>
      <c r="Y487" s="64"/>
      <c r="Z487" s="65"/>
      <c r="AA487" s="66"/>
      <c r="AB487" s="90">
        <v>250.0</v>
      </c>
      <c r="AC487" s="90"/>
      <c r="AD487" s="90"/>
      <c r="AE487" s="88"/>
      <c r="AF487" s="14"/>
      <c r="AG487" s="28"/>
      <c r="AH487" s="28"/>
      <c r="AI487" s="28"/>
      <c r="AJ487" s="28"/>
      <c r="AK487" s="28"/>
      <c r="AL487" s="28"/>
      <c r="AM487" s="28"/>
      <c r="AN487" s="28"/>
      <c r="AO487" s="28"/>
    </row>
    <row r="488" ht="15.0" customHeight="1">
      <c r="A488" s="39" t="s">
        <v>252</v>
      </c>
      <c r="B488" s="39" t="s">
        <v>140</v>
      </c>
      <c r="C488" s="39" t="s">
        <v>142</v>
      </c>
      <c r="D488" s="40"/>
      <c r="E488" s="41"/>
      <c r="F488" s="46"/>
      <c r="G488" s="46"/>
      <c r="H488" s="46"/>
      <c r="I488" s="46"/>
      <c r="J488" s="46"/>
      <c r="K488" s="47" t="s">
        <v>15</v>
      </c>
      <c r="L488" s="46"/>
      <c r="M488" s="46"/>
      <c r="N488" s="46"/>
      <c r="O488" s="46"/>
      <c r="P488" s="39" t="s">
        <v>335</v>
      </c>
      <c r="Q488" s="39" t="s">
        <v>859</v>
      </c>
      <c r="R488" s="40"/>
      <c r="S488" s="48" t="s">
        <v>7415</v>
      </c>
      <c r="T488" s="55" t="str">
        <f>HYPERLINK("mailto:email.1.address@nowhere.com#","email.1.address@nowhere.com")</f>
        <v>email.1.address@nowhere.com</v>
      </c>
      <c r="U488" s="73" t="s">
        <v>7416</v>
      </c>
      <c r="V488" s="73" t="s">
        <v>4336</v>
      </c>
      <c r="W488" s="62" t="s">
        <v>252</v>
      </c>
      <c r="X488" s="62" t="s">
        <v>7418</v>
      </c>
      <c r="Y488" s="64"/>
      <c r="Z488" s="65"/>
      <c r="AA488" s="66"/>
      <c r="AB488" s="69">
        <v>260.0</v>
      </c>
      <c r="AC488" s="69">
        <v>225.0</v>
      </c>
      <c r="AD488" s="69">
        <v>110.0</v>
      </c>
      <c r="AE488" s="70" t="s">
        <v>773</v>
      </c>
      <c r="AF488" s="14"/>
      <c r="AG488" s="28"/>
      <c r="AH488" s="28"/>
      <c r="AI488" s="28"/>
      <c r="AJ488" s="28"/>
      <c r="AK488" s="28"/>
      <c r="AL488" s="28"/>
      <c r="AM488" s="28"/>
      <c r="AN488" s="28"/>
      <c r="AO488" s="28"/>
    </row>
    <row r="489" ht="15.0" customHeight="1">
      <c r="A489" s="39" t="s">
        <v>252</v>
      </c>
      <c r="B489" s="39" t="s">
        <v>140</v>
      </c>
      <c r="C489" s="39" t="s">
        <v>142</v>
      </c>
      <c r="D489" s="40"/>
      <c r="E489" s="41"/>
      <c r="F489" s="46"/>
      <c r="G489" s="46"/>
      <c r="H489" s="46"/>
      <c r="I489" s="46"/>
      <c r="J489" s="46"/>
      <c r="K489" s="47" t="s">
        <v>15</v>
      </c>
      <c r="L489" s="46"/>
      <c r="M489" s="46"/>
      <c r="N489" s="46"/>
      <c r="O489" s="46"/>
      <c r="P489" s="39" t="s">
        <v>786</v>
      </c>
      <c r="Q489" s="39" t="s">
        <v>901</v>
      </c>
      <c r="R489" s="40"/>
      <c r="S489" s="48" t="s">
        <v>7421</v>
      </c>
      <c r="T489" s="55" t="str">
        <f>HYPERLINK("mailto:email.2.address@nowhere.com#","email.2.address@nowhere.com")</f>
        <v>email.2.address@nowhere.com</v>
      </c>
      <c r="U489" s="73" t="s">
        <v>7429</v>
      </c>
      <c r="V489" s="73" t="s">
        <v>4336</v>
      </c>
      <c r="W489" s="62" t="s">
        <v>252</v>
      </c>
      <c r="X489" s="62" t="s">
        <v>7430</v>
      </c>
      <c r="Y489" s="64"/>
      <c r="Z489" s="65"/>
      <c r="AA489" s="66"/>
      <c r="AB489" s="69">
        <v>175.0</v>
      </c>
      <c r="AC489" s="69">
        <v>175.0</v>
      </c>
      <c r="AD489" s="69"/>
      <c r="AE489" s="70" t="s">
        <v>773</v>
      </c>
      <c r="AF489" s="14"/>
      <c r="AG489" s="28"/>
      <c r="AH489" s="28"/>
      <c r="AI489" s="28"/>
      <c r="AJ489" s="28"/>
      <c r="AK489" s="28"/>
      <c r="AL489" s="28"/>
      <c r="AM489" s="28"/>
      <c r="AN489" s="28"/>
      <c r="AO489" s="28"/>
    </row>
    <row r="490" ht="15.0" customHeight="1">
      <c r="A490" s="39" t="s">
        <v>252</v>
      </c>
      <c r="B490" s="39" t="s">
        <v>782</v>
      </c>
      <c r="C490" s="39" t="s">
        <v>142</v>
      </c>
      <c r="D490" s="40"/>
      <c r="E490" s="41"/>
      <c r="F490" s="46"/>
      <c r="G490" s="46"/>
      <c r="H490" s="46"/>
      <c r="I490" s="46"/>
      <c r="J490" s="47" t="s">
        <v>14</v>
      </c>
      <c r="K490" s="46"/>
      <c r="L490" s="46"/>
      <c r="M490" s="46"/>
      <c r="N490" s="46"/>
      <c r="O490" s="46"/>
      <c r="P490" s="39" t="s">
        <v>857</v>
      </c>
      <c r="Q490" s="39" t="s">
        <v>921</v>
      </c>
      <c r="R490" s="40"/>
      <c r="S490" s="48" t="s">
        <v>7437</v>
      </c>
      <c r="T490" s="75"/>
      <c r="U490" s="73" t="s">
        <v>7438</v>
      </c>
      <c r="V490" s="73" t="s">
        <v>4336</v>
      </c>
      <c r="W490" s="62" t="s">
        <v>252</v>
      </c>
      <c r="X490" s="62" t="s">
        <v>7418</v>
      </c>
      <c r="Y490" s="64"/>
      <c r="Z490" s="65">
        <v>3463.0</v>
      </c>
      <c r="AA490" s="66">
        <v>40991.0</v>
      </c>
      <c r="AB490" s="69">
        <v>160.0</v>
      </c>
      <c r="AC490" s="69">
        <v>145.0</v>
      </c>
      <c r="AD490" s="69">
        <v>79.0</v>
      </c>
      <c r="AE490" s="70" t="s">
        <v>4943</v>
      </c>
      <c r="AF490" s="14"/>
      <c r="AG490" s="28"/>
      <c r="AH490" s="28"/>
      <c r="AI490" s="28"/>
      <c r="AJ490" s="28"/>
      <c r="AK490" s="28"/>
      <c r="AL490" s="28"/>
      <c r="AM490" s="28"/>
      <c r="AN490" s="28"/>
      <c r="AO490" s="28"/>
    </row>
    <row r="491" ht="15.0" customHeight="1">
      <c r="A491" s="39" t="s">
        <v>252</v>
      </c>
      <c r="B491" s="39" t="s">
        <v>782</v>
      </c>
      <c r="C491" s="39" t="s">
        <v>142</v>
      </c>
      <c r="D491" s="40"/>
      <c r="E491" s="41"/>
      <c r="F491" s="46"/>
      <c r="G491" s="46"/>
      <c r="H491" s="46"/>
      <c r="I491" s="46"/>
      <c r="J491" s="47" t="s">
        <v>14</v>
      </c>
      <c r="K491" s="46"/>
      <c r="L491" s="46"/>
      <c r="M491" s="46"/>
      <c r="N491" s="46"/>
      <c r="O491" s="46"/>
      <c r="P491" s="39" t="s">
        <v>900</v>
      </c>
      <c r="Q491" s="39" t="s">
        <v>990</v>
      </c>
      <c r="R491" s="40"/>
      <c r="S491" s="48" t="s">
        <v>7446</v>
      </c>
      <c r="T491" s="55" t="str">
        <f>HYPERLINK("mailto:email.1.address@nowhere.com#","email.1.address@nowhere.com")</f>
        <v>email.1.address@nowhere.com</v>
      </c>
      <c r="U491" s="73" t="s">
        <v>7447</v>
      </c>
      <c r="V491" s="73" t="s">
        <v>7448</v>
      </c>
      <c r="W491" s="62" t="s">
        <v>252</v>
      </c>
      <c r="X491" s="62" t="s">
        <v>7449</v>
      </c>
      <c r="Y491" s="64"/>
      <c r="Z491" s="65">
        <v>3463.0</v>
      </c>
      <c r="AA491" s="66">
        <v>40991.0</v>
      </c>
      <c r="AB491" s="69">
        <v>160.0</v>
      </c>
      <c r="AC491" s="69">
        <v>145.0</v>
      </c>
      <c r="AD491" s="69">
        <v>79.0</v>
      </c>
      <c r="AE491" s="70" t="s">
        <v>4943</v>
      </c>
      <c r="AF491" s="14"/>
      <c r="AG491" s="28"/>
      <c r="AH491" s="28"/>
      <c r="AI491" s="28"/>
      <c r="AJ491" s="28"/>
      <c r="AK491" s="28"/>
      <c r="AL491" s="28"/>
      <c r="AM491" s="28"/>
      <c r="AN491" s="28"/>
      <c r="AO491" s="28"/>
    </row>
    <row r="492" ht="15.0" customHeight="1">
      <c r="A492" s="39" t="s">
        <v>252</v>
      </c>
      <c r="B492" s="39" t="s">
        <v>782</v>
      </c>
      <c r="C492" s="39" t="s">
        <v>142</v>
      </c>
      <c r="D492" s="40"/>
      <c r="E492" s="41"/>
      <c r="F492" s="46"/>
      <c r="G492" s="46"/>
      <c r="H492" s="46"/>
      <c r="I492" s="46"/>
      <c r="J492" s="47" t="s">
        <v>14</v>
      </c>
      <c r="K492" s="46"/>
      <c r="L492" s="46"/>
      <c r="M492" s="46"/>
      <c r="N492" s="46"/>
      <c r="O492" s="46"/>
      <c r="P492" s="73" t="s">
        <v>920</v>
      </c>
      <c r="Q492" s="39" t="s">
        <v>1017</v>
      </c>
      <c r="R492" s="40"/>
      <c r="S492" s="48" t="s">
        <v>7457</v>
      </c>
      <c r="T492" s="55" t="str">
        <f>HYPERLINK("mailto:email.2.address@nowhere.com#","email.2.address@nowhere.com")</f>
        <v>email.2.address@nowhere.com</v>
      </c>
      <c r="U492" s="73" t="s">
        <v>7467</v>
      </c>
      <c r="V492" s="73" t="s">
        <v>4336</v>
      </c>
      <c r="W492" s="62" t="s">
        <v>252</v>
      </c>
      <c r="X492" s="62" t="s">
        <v>7430</v>
      </c>
      <c r="Y492" s="64"/>
      <c r="Z492" s="65">
        <v>32719.0</v>
      </c>
      <c r="AA492" s="66">
        <v>40841.0</v>
      </c>
      <c r="AB492" s="69">
        <v>130.0</v>
      </c>
      <c r="AC492" s="69">
        <v>120.0</v>
      </c>
      <c r="AD492" s="69">
        <v>75.0</v>
      </c>
      <c r="AE492" s="70" t="s">
        <v>4750</v>
      </c>
      <c r="AF492" s="14"/>
      <c r="AG492" s="28"/>
      <c r="AH492" s="28"/>
      <c r="AI492" s="28"/>
      <c r="AJ492" s="28"/>
      <c r="AK492" s="28"/>
      <c r="AL492" s="28"/>
      <c r="AM492" s="28"/>
      <c r="AN492" s="28"/>
      <c r="AO492" s="28"/>
    </row>
    <row r="493" ht="15.0" customHeight="1">
      <c r="A493" s="39" t="s">
        <v>252</v>
      </c>
      <c r="B493" s="39" t="s">
        <v>782</v>
      </c>
      <c r="C493" s="39" t="s">
        <v>142</v>
      </c>
      <c r="D493" s="40"/>
      <c r="E493" s="41"/>
      <c r="F493" s="46"/>
      <c r="G493" s="46"/>
      <c r="H493" s="46"/>
      <c r="I493" s="47" t="s">
        <v>13</v>
      </c>
      <c r="J493" s="46"/>
      <c r="K493" s="46"/>
      <c r="L493" s="46"/>
      <c r="M493" s="46"/>
      <c r="N493" s="46"/>
      <c r="O493" s="46"/>
      <c r="P493" s="73" t="s">
        <v>989</v>
      </c>
      <c r="Q493" s="39" t="s">
        <v>1040</v>
      </c>
      <c r="R493" s="40"/>
      <c r="S493" s="48" t="s">
        <v>7474</v>
      </c>
      <c r="T493" s="75"/>
      <c r="U493" s="73" t="s">
        <v>7476</v>
      </c>
      <c r="V493" s="73" t="s">
        <v>4336</v>
      </c>
      <c r="W493" s="62" t="s">
        <v>252</v>
      </c>
      <c r="X493" s="62" t="s">
        <v>7479</v>
      </c>
      <c r="Y493" s="64"/>
      <c r="Z493" s="65">
        <v>88.0</v>
      </c>
      <c r="AA493" s="66">
        <v>39940.0</v>
      </c>
      <c r="AB493" s="69">
        <v>145.0</v>
      </c>
      <c r="AC493" s="69">
        <v>135.0</v>
      </c>
      <c r="AD493" s="69">
        <v>75.0</v>
      </c>
      <c r="AE493" s="70" t="s">
        <v>4764</v>
      </c>
      <c r="AF493" s="14"/>
      <c r="AG493" s="28"/>
      <c r="AH493" s="28"/>
      <c r="AI493" s="28"/>
      <c r="AJ493" s="28"/>
      <c r="AK493" s="28"/>
      <c r="AL493" s="28"/>
      <c r="AM493" s="28"/>
      <c r="AN493" s="28"/>
      <c r="AO493" s="28"/>
    </row>
    <row r="494" ht="15.0" customHeight="1">
      <c r="A494" s="39" t="s">
        <v>252</v>
      </c>
      <c r="B494" s="39" t="s">
        <v>782</v>
      </c>
      <c r="C494" s="39" t="s">
        <v>142</v>
      </c>
      <c r="D494" s="40"/>
      <c r="E494" s="41"/>
      <c r="F494" s="47" t="s">
        <v>10</v>
      </c>
      <c r="G494" s="46"/>
      <c r="H494" s="46"/>
      <c r="I494" s="46"/>
      <c r="J494" s="46"/>
      <c r="K494" s="46"/>
      <c r="L494" s="46"/>
      <c r="M494" s="46"/>
      <c r="N494" s="46"/>
      <c r="O494" s="46"/>
      <c r="P494" s="39" t="s">
        <v>335</v>
      </c>
      <c r="Q494" s="39" t="s">
        <v>1060</v>
      </c>
      <c r="R494" s="40"/>
      <c r="S494" s="48" t="s">
        <v>7481</v>
      </c>
      <c r="T494" s="55" t="str">
        <f>HYPERLINK("mailto:email.1.address@nowhere.com#","email.1.address@nowhere.com")</f>
        <v>email.1.address@nowhere.com</v>
      </c>
      <c r="U494" s="73" t="s">
        <v>7486</v>
      </c>
      <c r="V494" s="73" t="s">
        <v>602</v>
      </c>
      <c r="W494" s="62" t="s">
        <v>252</v>
      </c>
      <c r="X494" s="62" t="s">
        <v>603</v>
      </c>
      <c r="Y494" s="64"/>
      <c r="Z494" s="65">
        <v>34060.0</v>
      </c>
      <c r="AA494" s="66">
        <v>41499.0</v>
      </c>
      <c r="AB494" s="69">
        <v>235.0</v>
      </c>
      <c r="AC494" s="69">
        <v>195.0</v>
      </c>
      <c r="AD494" s="69"/>
      <c r="AE494" s="70" t="s">
        <v>2177</v>
      </c>
      <c r="AF494" s="14"/>
      <c r="AG494" s="28"/>
      <c r="AH494" s="28"/>
      <c r="AI494" s="28"/>
      <c r="AJ494" s="28"/>
      <c r="AK494" s="28"/>
      <c r="AL494" s="28"/>
      <c r="AM494" s="28"/>
      <c r="AN494" s="28"/>
      <c r="AO494" s="28"/>
    </row>
    <row r="495" ht="15.0" customHeight="1">
      <c r="A495" s="39" t="s">
        <v>252</v>
      </c>
      <c r="B495" s="39" t="s">
        <v>782</v>
      </c>
      <c r="C495" s="39" t="s">
        <v>142</v>
      </c>
      <c r="D495" s="40"/>
      <c r="E495" s="41"/>
      <c r="F495" s="47" t="s">
        <v>10</v>
      </c>
      <c r="G495" s="46"/>
      <c r="H495" s="46"/>
      <c r="I495" s="46"/>
      <c r="J495" s="46"/>
      <c r="K495" s="46"/>
      <c r="L495" s="46"/>
      <c r="M495" s="46"/>
      <c r="N495" s="46"/>
      <c r="O495" s="46"/>
      <c r="P495" s="39" t="s">
        <v>786</v>
      </c>
      <c r="Q495" s="39" t="s">
        <v>1071</v>
      </c>
      <c r="R495" s="40"/>
      <c r="S495" s="48" t="s">
        <v>7493</v>
      </c>
      <c r="T495" s="55" t="str">
        <f>HYPERLINK("mailto:email.2.address@nowhere.com#","email.2.address@nowhere.com")</f>
        <v>email.2.address@nowhere.com</v>
      </c>
      <c r="U495" s="73" t="s">
        <v>7499</v>
      </c>
      <c r="V495" s="73" t="s">
        <v>602</v>
      </c>
      <c r="W495" s="62" t="s">
        <v>252</v>
      </c>
      <c r="X495" s="62" t="s">
        <v>603</v>
      </c>
      <c r="Y495" s="64"/>
      <c r="Z495" s="65">
        <v>69.0</v>
      </c>
      <c r="AA495" s="66">
        <v>39490.0</v>
      </c>
      <c r="AB495" s="69">
        <v>210.0</v>
      </c>
      <c r="AC495" s="69"/>
      <c r="AD495" s="69">
        <v>85.0</v>
      </c>
      <c r="AE495" s="70" t="s">
        <v>4781</v>
      </c>
      <c r="AF495" s="14"/>
      <c r="AG495" s="28"/>
      <c r="AH495" s="28"/>
      <c r="AI495" s="28"/>
      <c r="AJ495" s="28"/>
      <c r="AK495" s="28"/>
      <c r="AL495" s="28"/>
      <c r="AM495" s="28"/>
      <c r="AN495" s="28"/>
      <c r="AO495" s="28"/>
    </row>
    <row r="496" ht="15.0" customHeight="1">
      <c r="A496" s="39" t="s">
        <v>252</v>
      </c>
      <c r="B496" s="39" t="s">
        <v>782</v>
      </c>
      <c r="C496" s="39" t="s">
        <v>142</v>
      </c>
      <c r="D496" s="40"/>
      <c r="E496" s="41"/>
      <c r="F496" s="46"/>
      <c r="G496" s="46"/>
      <c r="H496" s="46"/>
      <c r="I496" s="46"/>
      <c r="J496" s="47" t="s">
        <v>14</v>
      </c>
      <c r="K496" s="46"/>
      <c r="L496" s="46"/>
      <c r="M496" s="46"/>
      <c r="N496" s="46"/>
      <c r="O496" s="46"/>
      <c r="P496" s="39" t="s">
        <v>857</v>
      </c>
      <c r="Q496" s="39" t="s">
        <v>1087</v>
      </c>
      <c r="R496" s="40"/>
      <c r="S496" s="48" t="s">
        <v>7509</v>
      </c>
      <c r="T496" s="75"/>
      <c r="U496" s="73" t="s">
        <v>7499</v>
      </c>
      <c r="V496" s="73" t="s">
        <v>602</v>
      </c>
      <c r="W496" s="62" t="s">
        <v>252</v>
      </c>
      <c r="X496" s="62" t="s">
        <v>603</v>
      </c>
      <c r="Y496" s="64"/>
      <c r="Z496" s="65">
        <v>69.0</v>
      </c>
      <c r="AA496" s="66">
        <v>39490.0</v>
      </c>
      <c r="AB496" s="69">
        <v>170.0</v>
      </c>
      <c r="AC496" s="69"/>
      <c r="AD496" s="69">
        <v>80.0</v>
      </c>
      <c r="AE496" s="70" t="s">
        <v>4781</v>
      </c>
      <c r="AF496" s="14"/>
      <c r="AG496" s="28"/>
      <c r="AH496" s="28"/>
      <c r="AI496" s="28"/>
      <c r="AJ496" s="28"/>
      <c r="AK496" s="28"/>
      <c r="AL496" s="28"/>
      <c r="AM496" s="28"/>
      <c r="AN496" s="28"/>
      <c r="AO496" s="28"/>
    </row>
    <row r="497" ht="15.0" customHeight="1">
      <c r="A497" s="39" t="s">
        <v>252</v>
      </c>
      <c r="B497" s="39" t="s">
        <v>782</v>
      </c>
      <c r="C497" s="39" t="s">
        <v>142</v>
      </c>
      <c r="D497" s="40"/>
      <c r="E497" s="41"/>
      <c r="F497" s="46"/>
      <c r="G497" s="46"/>
      <c r="H497" s="46"/>
      <c r="I497" s="46"/>
      <c r="J497" s="47" t="s">
        <v>14</v>
      </c>
      <c r="K497" s="46"/>
      <c r="L497" s="46"/>
      <c r="M497" s="46"/>
      <c r="N497" s="46"/>
      <c r="O497" s="46"/>
      <c r="P497" s="39" t="s">
        <v>900</v>
      </c>
      <c r="Q497" s="39" t="s">
        <v>336</v>
      </c>
      <c r="R497" s="82"/>
      <c r="S497" s="48" t="s">
        <v>7515</v>
      </c>
      <c r="T497" s="55" t="str">
        <f>HYPERLINK("mailto:email.1.address@nowhere.com#","email.1.address@nowhere.com")</f>
        <v>email.1.address@nowhere.com</v>
      </c>
      <c r="U497" s="73" t="s">
        <v>7521</v>
      </c>
      <c r="V497" s="73" t="s">
        <v>259</v>
      </c>
      <c r="W497" s="62" t="s">
        <v>252</v>
      </c>
      <c r="X497" s="62" t="s">
        <v>2986</v>
      </c>
      <c r="Y497" s="64"/>
      <c r="Z497" s="65"/>
      <c r="AA497" s="66">
        <v>42095.0</v>
      </c>
      <c r="AB497" s="69"/>
      <c r="AC497" s="69"/>
      <c r="AD497" s="69"/>
      <c r="AE497" s="41"/>
      <c r="AF497" s="14"/>
      <c r="AG497" s="28"/>
      <c r="AH497" s="28"/>
      <c r="AI497" s="28"/>
      <c r="AJ497" s="28"/>
      <c r="AK497" s="28"/>
      <c r="AL497" s="28"/>
      <c r="AM497" s="28"/>
      <c r="AN497" s="28"/>
      <c r="AO497" s="28"/>
    </row>
    <row r="498" ht="15.0" customHeight="1">
      <c r="A498" s="73" t="s">
        <v>252</v>
      </c>
      <c r="B498" s="39" t="s">
        <v>782</v>
      </c>
      <c r="C498" s="39" t="s">
        <v>142</v>
      </c>
      <c r="D498" s="40"/>
      <c r="E498" s="75"/>
      <c r="F498" s="75"/>
      <c r="G498" s="75"/>
      <c r="H498" s="75"/>
      <c r="I498" s="75"/>
      <c r="J498" s="47" t="s">
        <v>14</v>
      </c>
      <c r="K498" s="75"/>
      <c r="L498" s="75"/>
      <c r="M498" s="75"/>
      <c r="N498" s="75"/>
      <c r="O498" s="75"/>
      <c r="P498" s="73" t="s">
        <v>920</v>
      </c>
      <c r="Q498" s="39" t="s">
        <v>788</v>
      </c>
      <c r="R498" s="82"/>
      <c r="S498" s="48" t="s">
        <v>7526</v>
      </c>
      <c r="T498" s="55" t="str">
        <f>HYPERLINK("mailto:email.2.address@nowhere.com#","email.2.address@nowhere.com")</f>
        <v>email.2.address@nowhere.com</v>
      </c>
      <c r="U498" s="73" t="s">
        <v>7532</v>
      </c>
      <c r="V498" s="73" t="s">
        <v>602</v>
      </c>
      <c r="W498" s="62" t="s">
        <v>252</v>
      </c>
      <c r="X498" s="62" t="s">
        <v>603</v>
      </c>
      <c r="Y498" s="64"/>
      <c r="Z498" s="65"/>
      <c r="AA498" s="66">
        <v>41983.0</v>
      </c>
      <c r="AB498" s="90">
        <v>225.0</v>
      </c>
      <c r="AC498" s="90">
        <v>175.0</v>
      </c>
      <c r="AD498" s="90">
        <v>95.0</v>
      </c>
      <c r="AE498" s="70" t="s">
        <v>7534</v>
      </c>
      <c r="AF498" s="14"/>
      <c r="AG498" s="28"/>
      <c r="AH498" s="28"/>
      <c r="AI498" s="28"/>
      <c r="AJ498" s="28"/>
      <c r="AK498" s="28"/>
      <c r="AL498" s="28"/>
      <c r="AM498" s="28"/>
      <c r="AN498" s="28"/>
      <c r="AO498" s="28"/>
    </row>
    <row r="499" ht="15.0" customHeight="1">
      <c r="A499" s="73" t="s">
        <v>252</v>
      </c>
      <c r="B499" s="73" t="s">
        <v>81</v>
      </c>
      <c r="C499" s="39" t="s">
        <v>142</v>
      </c>
      <c r="D499" s="39" t="s">
        <v>7</v>
      </c>
      <c r="E499" s="75"/>
      <c r="F499" s="75"/>
      <c r="G499" s="75"/>
      <c r="H499" s="75"/>
      <c r="I499" s="75"/>
      <c r="J499" s="75"/>
      <c r="K499" s="75"/>
      <c r="L499" s="75"/>
      <c r="M499" s="75"/>
      <c r="N499" s="75"/>
      <c r="O499" s="75"/>
      <c r="P499" s="73" t="s">
        <v>989</v>
      </c>
      <c r="Q499" s="39" t="s">
        <v>859</v>
      </c>
      <c r="R499" s="82"/>
      <c r="S499" s="48" t="s">
        <v>7539</v>
      </c>
      <c r="T499" s="75"/>
      <c r="U499" s="73" t="s">
        <v>7540</v>
      </c>
      <c r="V499" s="73" t="s">
        <v>7541</v>
      </c>
      <c r="W499" s="62" t="s">
        <v>252</v>
      </c>
      <c r="X499" s="62" t="s">
        <v>7542</v>
      </c>
      <c r="Y499" s="64"/>
      <c r="Z499" s="65"/>
      <c r="AA499" s="66"/>
      <c r="AB499" s="90">
        <v>150.0</v>
      </c>
      <c r="AC499" s="90">
        <v>135.0</v>
      </c>
      <c r="AD499" s="90"/>
      <c r="AE499" s="88"/>
      <c r="AF499" s="14"/>
      <c r="AG499" s="28"/>
      <c r="AH499" s="28"/>
      <c r="AI499" s="28"/>
      <c r="AJ499" s="28"/>
      <c r="AK499" s="28"/>
      <c r="AL499" s="28"/>
      <c r="AM499" s="28"/>
      <c r="AN499" s="28"/>
      <c r="AO499" s="28"/>
    </row>
    <row r="500" ht="15.0" customHeight="1">
      <c r="A500" s="73" t="s">
        <v>252</v>
      </c>
      <c r="B500" s="73" t="s">
        <v>81</v>
      </c>
      <c r="C500" s="39" t="s">
        <v>142</v>
      </c>
      <c r="D500" s="39" t="s">
        <v>7</v>
      </c>
      <c r="E500" s="75"/>
      <c r="F500" s="75"/>
      <c r="G500" s="75"/>
      <c r="H500" s="75"/>
      <c r="I500" s="75"/>
      <c r="J500" s="75"/>
      <c r="K500" s="75"/>
      <c r="L500" s="75"/>
      <c r="M500" s="75"/>
      <c r="N500" s="75"/>
      <c r="O500" s="75"/>
      <c r="P500" s="39" t="s">
        <v>335</v>
      </c>
      <c r="Q500" s="39" t="s">
        <v>901</v>
      </c>
      <c r="R500" s="82"/>
      <c r="S500" s="48" t="s">
        <v>7546</v>
      </c>
      <c r="T500" s="55" t="str">
        <f>HYPERLINK("mailto:email.1.address@nowhere.com#","email.1.address@nowhere.com")</f>
        <v>email.1.address@nowhere.com</v>
      </c>
      <c r="U500" s="73" t="s">
        <v>7486</v>
      </c>
      <c r="V500" s="73" t="s">
        <v>602</v>
      </c>
      <c r="W500" s="62" t="s">
        <v>252</v>
      </c>
      <c r="X500" s="62" t="s">
        <v>603</v>
      </c>
      <c r="Y500" s="64"/>
      <c r="Z500" s="65">
        <v>34060.0</v>
      </c>
      <c r="AA500" s="66">
        <v>42095.0</v>
      </c>
      <c r="AB500" s="90">
        <v>235.0</v>
      </c>
      <c r="AC500" s="90">
        <v>195.0</v>
      </c>
      <c r="AD500" s="90">
        <v>95.0</v>
      </c>
      <c r="AE500" s="48" t="s">
        <v>1211</v>
      </c>
      <c r="AF500" s="14"/>
      <c r="AG500" s="28"/>
      <c r="AH500" s="28"/>
      <c r="AI500" s="28"/>
      <c r="AJ500" s="28"/>
      <c r="AK500" s="28"/>
      <c r="AL500" s="28"/>
      <c r="AM500" s="28"/>
      <c r="AN500" s="28"/>
      <c r="AO500" s="28"/>
    </row>
    <row r="501" ht="15.0" customHeight="1">
      <c r="A501" s="73" t="s">
        <v>252</v>
      </c>
      <c r="B501" s="73" t="s">
        <v>81</v>
      </c>
      <c r="C501" s="39" t="s">
        <v>142</v>
      </c>
      <c r="D501" s="40"/>
      <c r="E501" s="88"/>
      <c r="F501" s="75"/>
      <c r="G501" s="75"/>
      <c r="H501" s="73" t="s">
        <v>12</v>
      </c>
      <c r="I501" s="75"/>
      <c r="J501" s="75"/>
      <c r="K501" s="75"/>
      <c r="L501" s="75"/>
      <c r="M501" s="75"/>
      <c r="N501" s="75"/>
      <c r="O501" s="75"/>
      <c r="P501" s="39" t="s">
        <v>786</v>
      </c>
      <c r="Q501" s="39" t="s">
        <v>921</v>
      </c>
      <c r="R501" s="82"/>
      <c r="S501" s="48" t="s">
        <v>7573</v>
      </c>
      <c r="T501" s="55" t="str">
        <f>HYPERLINK("mailto:email.2.address@nowhere.com#","email.2.address@nowhere.com")</f>
        <v>email.2.address@nowhere.com</v>
      </c>
      <c r="U501" s="73" t="s">
        <v>1584</v>
      </c>
      <c r="V501" s="73" t="s">
        <v>1585</v>
      </c>
      <c r="W501" s="62" t="s">
        <v>252</v>
      </c>
      <c r="X501" s="62" t="s">
        <v>1586</v>
      </c>
      <c r="Y501" s="64"/>
      <c r="Z501" s="65">
        <v>15133.0</v>
      </c>
      <c r="AA501" s="66">
        <v>42002.0</v>
      </c>
      <c r="AB501" s="90">
        <v>390.0</v>
      </c>
      <c r="AC501" s="90">
        <v>325.0</v>
      </c>
      <c r="AD501" s="90">
        <v>135.0</v>
      </c>
      <c r="AE501" s="88"/>
      <c r="AF501" s="14"/>
      <c r="AG501" s="28"/>
      <c r="AH501" s="28"/>
      <c r="AI501" s="28"/>
      <c r="AJ501" s="28"/>
      <c r="AK501" s="28"/>
      <c r="AL501" s="28"/>
      <c r="AM501" s="28"/>
      <c r="AN501" s="28"/>
      <c r="AO501" s="28"/>
    </row>
    <row r="502" ht="15.0" customHeight="1">
      <c r="A502" s="73" t="s">
        <v>252</v>
      </c>
      <c r="B502" s="73" t="s">
        <v>81</v>
      </c>
      <c r="C502" s="39" t="s">
        <v>142</v>
      </c>
      <c r="D502" s="39" t="s">
        <v>7</v>
      </c>
      <c r="E502" s="75"/>
      <c r="F502" s="75"/>
      <c r="G502" s="75"/>
      <c r="H502" s="75"/>
      <c r="I502" s="75"/>
      <c r="J502" s="75"/>
      <c r="K502" s="75"/>
      <c r="L502" s="75"/>
      <c r="M502" s="75"/>
      <c r="N502" s="75"/>
      <c r="O502" s="75"/>
      <c r="P502" s="39" t="s">
        <v>857</v>
      </c>
      <c r="Q502" s="39" t="s">
        <v>990</v>
      </c>
      <c r="R502" s="82"/>
      <c r="S502" s="48" t="s">
        <v>7579</v>
      </c>
      <c r="T502" s="75"/>
      <c r="U502" s="73" t="s">
        <v>7581</v>
      </c>
      <c r="V502" s="73" t="s">
        <v>7582</v>
      </c>
      <c r="W502" s="62" t="s">
        <v>252</v>
      </c>
      <c r="X502" s="62" t="s">
        <v>7583</v>
      </c>
      <c r="Y502" s="64"/>
      <c r="Z502" s="65"/>
      <c r="AA502" s="66"/>
      <c r="AB502" s="90">
        <v>115.0</v>
      </c>
      <c r="AC502" s="90">
        <v>100.0</v>
      </c>
      <c r="AD502" s="90">
        <v>70.0</v>
      </c>
      <c r="AE502" s="88"/>
      <c r="AF502" s="14"/>
      <c r="AG502" s="28"/>
      <c r="AH502" s="28"/>
      <c r="AI502" s="28"/>
      <c r="AJ502" s="28"/>
      <c r="AK502" s="28"/>
      <c r="AL502" s="28"/>
      <c r="AM502" s="28"/>
      <c r="AN502" s="28"/>
      <c r="AO502" s="28"/>
    </row>
    <row r="503" ht="15.0" customHeight="1">
      <c r="A503" s="73" t="s">
        <v>252</v>
      </c>
      <c r="B503" s="73" t="s">
        <v>81</v>
      </c>
      <c r="C503" s="39" t="s">
        <v>142</v>
      </c>
      <c r="D503" s="39" t="s">
        <v>7</v>
      </c>
      <c r="E503" s="75"/>
      <c r="F503" s="75"/>
      <c r="G503" s="75"/>
      <c r="H503" s="75"/>
      <c r="I503" s="75"/>
      <c r="J503" s="75"/>
      <c r="K503" s="75"/>
      <c r="L503" s="75"/>
      <c r="M503" s="75"/>
      <c r="N503" s="75"/>
      <c r="O503" s="75"/>
      <c r="P503" s="39" t="s">
        <v>900</v>
      </c>
      <c r="Q503" s="39" t="s">
        <v>1017</v>
      </c>
      <c r="R503" s="82"/>
      <c r="S503" s="48" t="s">
        <v>7585</v>
      </c>
      <c r="T503" s="55" t="str">
        <f>HYPERLINK("mailto:email.1.address@nowhere.com#","email.1.address@nowhere.com")</f>
        <v>email.1.address@nowhere.com</v>
      </c>
      <c r="U503" s="73" t="s">
        <v>7587</v>
      </c>
      <c r="V503" s="73" t="s">
        <v>602</v>
      </c>
      <c r="W503" s="62" t="s">
        <v>252</v>
      </c>
      <c r="X503" s="62" t="s">
        <v>603</v>
      </c>
      <c r="Y503" s="64"/>
      <c r="Z503" s="65">
        <v>69.0</v>
      </c>
      <c r="AA503" s="66">
        <v>42095.0</v>
      </c>
      <c r="AB503" s="90">
        <v>230.0</v>
      </c>
      <c r="AC503" s="90">
        <v>200.0</v>
      </c>
      <c r="AD503" s="90">
        <v>100.0</v>
      </c>
      <c r="AE503" s="48" t="s">
        <v>1211</v>
      </c>
      <c r="AF503" s="14"/>
      <c r="AG503" s="28"/>
      <c r="AH503" s="28"/>
      <c r="AI503" s="28"/>
      <c r="AJ503" s="28"/>
      <c r="AK503" s="28"/>
      <c r="AL503" s="28"/>
      <c r="AM503" s="28"/>
      <c r="AN503" s="28"/>
      <c r="AO503" s="28"/>
    </row>
    <row r="504" ht="15.0" customHeight="1">
      <c r="A504" s="73" t="s">
        <v>252</v>
      </c>
      <c r="B504" s="73" t="s">
        <v>81</v>
      </c>
      <c r="C504" s="39" t="s">
        <v>142</v>
      </c>
      <c r="D504" s="40"/>
      <c r="E504" s="73" t="s">
        <v>169</v>
      </c>
      <c r="F504" s="75"/>
      <c r="G504" s="75"/>
      <c r="H504" s="75"/>
      <c r="I504" s="75"/>
      <c r="J504" s="75"/>
      <c r="K504" s="75"/>
      <c r="L504" s="75"/>
      <c r="M504" s="75"/>
      <c r="N504" s="75"/>
      <c r="O504" s="75"/>
      <c r="P504" s="73" t="s">
        <v>920</v>
      </c>
      <c r="Q504" s="39" t="s">
        <v>1040</v>
      </c>
      <c r="R504" s="82"/>
      <c r="S504" s="48" t="s">
        <v>7590</v>
      </c>
      <c r="T504" s="55" t="str">
        <f>HYPERLINK("mailto:email.2.address@nowhere.com#","email.2.address@nowhere.com")</f>
        <v>email.2.address@nowhere.com</v>
      </c>
      <c r="U504" s="73" t="s">
        <v>7594</v>
      </c>
      <c r="V504" s="73" t="s">
        <v>5230</v>
      </c>
      <c r="W504" s="62" t="s">
        <v>252</v>
      </c>
      <c r="X504" s="62" t="s">
        <v>5232</v>
      </c>
      <c r="Y504" s="64"/>
      <c r="Z504" s="65"/>
      <c r="AA504" s="66"/>
      <c r="AB504" s="90">
        <v>175.0</v>
      </c>
      <c r="AC504" s="90"/>
      <c r="AD504" s="90"/>
      <c r="AE504" s="88"/>
      <c r="AF504" s="14"/>
      <c r="AG504" s="28"/>
      <c r="AH504" s="28"/>
      <c r="AI504" s="28"/>
      <c r="AJ504" s="28"/>
      <c r="AK504" s="28"/>
      <c r="AL504" s="28"/>
      <c r="AM504" s="28"/>
      <c r="AN504" s="28"/>
      <c r="AO504" s="28"/>
    </row>
    <row r="505" ht="15.0" customHeight="1">
      <c r="A505" s="73" t="s">
        <v>252</v>
      </c>
      <c r="B505" s="73" t="s">
        <v>81</v>
      </c>
      <c r="C505" s="39" t="s">
        <v>142</v>
      </c>
      <c r="D505" s="39" t="s">
        <v>7</v>
      </c>
      <c r="E505" s="75"/>
      <c r="F505" s="75"/>
      <c r="G505" s="75"/>
      <c r="H505" s="75"/>
      <c r="I505" s="75"/>
      <c r="J505" s="75"/>
      <c r="K505" s="75"/>
      <c r="L505" s="75"/>
      <c r="M505" s="75"/>
      <c r="N505" s="75"/>
      <c r="O505" s="75"/>
      <c r="P505" s="73" t="s">
        <v>989</v>
      </c>
      <c r="Q505" s="39" t="s">
        <v>1060</v>
      </c>
      <c r="R505" s="82"/>
      <c r="S505" s="48" t="s">
        <v>7598</v>
      </c>
      <c r="T505" s="75"/>
      <c r="U505" s="73" t="s">
        <v>7599</v>
      </c>
      <c r="V505" s="73" t="s">
        <v>4336</v>
      </c>
      <c r="W505" s="62" t="s">
        <v>252</v>
      </c>
      <c r="X505" s="62" t="s">
        <v>7430</v>
      </c>
      <c r="Y505" s="64"/>
      <c r="Z505" s="65"/>
      <c r="AA505" s="66"/>
      <c r="AB505" s="90">
        <v>170.0</v>
      </c>
      <c r="AC505" s="90"/>
      <c r="AD505" s="90"/>
      <c r="AE505" s="88"/>
      <c r="AF505" s="14"/>
      <c r="AG505" s="28"/>
      <c r="AH505" s="28"/>
      <c r="AI505" s="28"/>
      <c r="AJ505" s="28"/>
      <c r="AK505" s="28"/>
      <c r="AL505" s="28"/>
      <c r="AM505" s="28"/>
      <c r="AN505" s="28"/>
      <c r="AO505" s="28"/>
    </row>
    <row r="506" ht="15.0" customHeight="1">
      <c r="A506" s="73" t="s">
        <v>252</v>
      </c>
      <c r="B506" s="73" t="s">
        <v>81</v>
      </c>
      <c r="C506" s="39" t="s">
        <v>142</v>
      </c>
      <c r="D506" s="39" t="s">
        <v>7</v>
      </c>
      <c r="E506" s="75"/>
      <c r="F506" s="75"/>
      <c r="G506" s="75"/>
      <c r="H506" s="75"/>
      <c r="I506" s="75"/>
      <c r="J506" s="75"/>
      <c r="K506" s="75"/>
      <c r="L506" s="75"/>
      <c r="M506" s="75"/>
      <c r="N506" s="75"/>
      <c r="O506" s="75"/>
      <c r="P506" s="39" t="s">
        <v>335</v>
      </c>
      <c r="Q506" s="39" t="s">
        <v>1071</v>
      </c>
      <c r="R506" s="82"/>
      <c r="S506" s="48" t="s">
        <v>7604</v>
      </c>
      <c r="T506" s="55" t="str">
        <f>HYPERLINK("mailto:email.1.address@nowhere.com#","email.1.address@nowhere.com")</f>
        <v>email.1.address@nowhere.com</v>
      </c>
      <c r="U506" s="73" t="s">
        <v>7607</v>
      </c>
      <c r="V506" s="73" t="s">
        <v>1585</v>
      </c>
      <c r="W506" s="62" t="s">
        <v>252</v>
      </c>
      <c r="X506" s="62" t="s">
        <v>1586</v>
      </c>
      <c r="Y506" s="64"/>
      <c r="Z506" s="65"/>
      <c r="AA506" s="66"/>
      <c r="AB506" s="90">
        <v>150.0</v>
      </c>
      <c r="AC506" s="90">
        <v>150.0</v>
      </c>
      <c r="AD506" s="90"/>
      <c r="AE506" s="88"/>
      <c r="AF506" s="14"/>
      <c r="AG506" s="28"/>
      <c r="AH506" s="28"/>
      <c r="AI506" s="28"/>
      <c r="AJ506" s="28"/>
      <c r="AK506" s="28"/>
      <c r="AL506" s="28"/>
      <c r="AM506" s="28"/>
      <c r="AN506" s="28"/>
      <c r="AO506" s="28"/>
    </row>
    <row r="507" ht="15.0" customHeight="1">
      <c r="A507" s="73" t="s">
        <v>252</v>
      </c>
      <c r="B507" s="73" t="s">
        <v>81</v>
      </c>
      <c r="C507" s="39" t="s">
        <v>142</v>
      </c>
      <c r="D507" s="39" t="s">
        <v>7</v>
      </c>
      <c r="E507" s="75"/>
      <c r="F507" s="75"/>
      <c r="G507" s="75"/>
      <c r="H507" s="75"/>
      <c r="I507" s="75"/>
      <c r="J507" s="75"/>
      <c r="K507" s="75"/>
      <c r="L507" s="75"/>
      <c r="M507" s="75"/>
      <c r="N507" s="75"/>
      <c r="O507" s="75"/>
      <c r="P507" s="39" t="s">
        <v>786</v>
      </c>
      <c r="Q507" s="39" t="s">
        <v>1087</v>
      </c>
      <c r="R507" s="82"/>
      <c r="S507" s="48" t="s">
        <v>7643</v>
      </c>
      <c r="T507" s="55" t="str">
        <f>HYPERLINK("mailto:email.2.address@nowhere.com#","email.2.address@nowhere.com")</f>
        <v>email.2.address@nowhere.com</v>
      </c>
      <c r="U507" s="73" t="s">
        <v>7644</v>
      </c>
      <c r="V507" s="73" t="s">
        <v>259</v>
      </c>
      <c r="W507" s="62" t="s">
        <v>252</v>
      </c>
      <c r="X507" s="62" t="s">
        <v>2986</v>
      </c>
      <c r="Y507" s="64"/>
      <c r="Z507" s="65"/>
      <c r="AA507" s="66"/>
      <c r="AB507" s="90"/>
      <c r="AC507" s="90"/>
      <c r="AD507" s="90"/>
      <c r="AE507" s="88"/>
      <c r="AF507" s="14"/>
      <c r="AG507" s="28"/>
      <c r="AH507" s="28"/>
      <c r="AI507" s="28"/>
      <c r="AJ507" s="28"/>
      <c r="AK507" s="28"/>
      <c r="AL507" s="28"/>
      <c r="AM507" s="28"/>
      <c r="AN507" s="28"/>
      <c r="AO507" s="28"/>
    </row>
    <row r="508" ht="15.0" customHeight="1">
      <c r="A508" s="73" t="s">
        <v>252</v>
      </c>
      <c r="B508" s="73" t="s">
        <v>81</v>
      </c>
      <c r="C508" s="39" t="s">
        <v>142</v>
      </c>
      <c r="D508" s="39" t="s">
        <v>7</v>
      </c>
      <c r="E508" s="75"/>
      <c r="F508" s="75"/>
      <c r="G508" s="75"/>
      <c r="H508" s="75"/>
      <c r="I508" s="75"/>
      <c r="J508" s="75"/>
      <c r="K508" s="75"/>
      <c r="L508" s="75"/>
      <c r="M508" s="75"/>
      <c r="N508" s="75"/>
      <c r="O508" s="75"/>
      <c r="P508" s="39" t="s">
        <v>857</v>
      </c>
      <c r="Q508" s="39" t="s">
        <v>336</v>
      </c>
      <c r="R508" s="82"/>
      <c r="S508" s="48" t="s">
        <v>7647</v>
      </c>
      <c r="T508" s="75"/>
      <c r="U508" s="73" t="s">
        <v>7649</v>
      </c>
      <c r="V508" s="73" t="s">
        <v>2581</v>
      </c>
      <c r="W508" s="62" t="s">
        <v>252</v>
      </c>
      <c r="X508" s="62" t="s">
        <v>2998</v>
      </c>
      <c r="Y508" s="64"/>
      <c r="Z508" s="65"/>
      <c r="AA508" s="66"/>
      <c r="AB508" s="90">
        <v>160.0</v>
      </c>
      <c r="AC508" s="90">
        <v>145.0</v>
      </c>
      <c r="AD508" s="90">
        <v>85.0</v>
      </c>
      <c r="AE508" s="88"/>
      <c r="AF508" s="14"/>
      <c r="AG508" s="28"/>
      <c r="AH508" s="28"/>
      <c r="AI508" s="28"/>
      <c r="AJ508" s="28"/>
      <c r="AK508" s="28"/>
      <c r="AL508" s="28"/>
      <c r="AM508" s="28"/>
      <c r="AN508" s="28"/>
      <c r="AO508" s="28"/>
    </row>
    <row r="509" ht="15.0" customHeight="1">
      <c r="A509" s="73" t="s">
        <v>252</v>
      </c>
      <c r="B509" s="73" t="s">
        <v>81</v>
      </c>
      <c r="C509" s="39" t="s">
        <v>142</v>
      </c>
      <c r="D509" s="39" t="s">
        <v>7</v>
      </c>
      <c r="E509" s="75"/>
      <c r="F509" s="75"/>
      <c r="G509" s="75"/>
      <c r="H509" s="75"/>
      <c r="I509" s="75"/>
      <c r="J509" s="75"/>
      <c r="K509" s="75"/>
      <c r="L509" s="75"/>
      <c r="M509" s="75"/>
      <c r="N509" s="75"/>
      <c r="O509" s="75"/>
      <c r="P509" s="39" t="s">
        <v>900</v>
      </c>
      <c r="Q509" s="39" t="s">
        <v>788</v>
      </c>
      <c r="R509" s="82"/>
      <c r="S509" s="48" t="s">
        <v>7665</v>
      </c>
      <c r="T509" s="55" t="str">
        <f>HYPERLINK("mailto:email.1.address@nowhere.com#","email.1.address@nowhere.com")</f>
        <v>email.1.address@nowhere.com</v>
      </c>
      <c r="U509" s="73" t="s">
        <v>7680</v>
      </c>
      <c r="V509" s="73" t="s">
        <v>259</v>
      </c>
      <c r="W509" s="62" t="s">
        <v>252</v>
      </c>
      <c r="X509" s="62" t="s">
        <v>2986</v>
      </c>
      <c r="Y509" s="64"/>
      <c r="Z509" s="65"/>
      <c r="AA509" s="66"/>
      <c r="AB509" s="90">
        <v>160.0</v>
      </c>
      <c r="AC509" s="90">
        <v>145.0</v>
      </c>
      <c r="AD509" s="90">
        <v>85.0</v>
      </c>
      <c r="AE509" s="88"/>
      <c r="AF509" s="14"/>
      <c r="AG509" s="28"/>
      <c r="AH509" s="28"/>
      <c r="AI509" s="28"/>
      <c r="AJ509" s="28"/>
      <c r="AK509" s="28"/>
      <c r="AL509" s="28"/>
      <c r="AM509" s="28"/>
      <c r="AN509" s="28"/>
      <c r="AO509" s="28"/>
    </row>
    <row r="510" ht="15.0" customHeight="1">
      <c r="A510" s="73" t="s">
        <v>252</v>
      </c>
      <c r="B510" s="73" t="s">
        <v>81</v>
      </c>
      <c r="C510" s="39" t="s">
        <v>142</v>
      </c>
      <c r="D510" s="39" t="s">
        <v>7</v>
      </c>
      <c r="E510" s="75"/>
      <c r="F510" s="75"/>
      <c r="G510" s="75"/>
      <c r="H510" s="75"/>
      <c r="I510" s="75"/>
      <c r="J510" s="75"/>
      <c r="K510" s="75"/>
      <c r="L510" s="75"/>
      <c r="M510" s="75"/>
      <c r="N510" s="75"/>
      <c r="O510" s="75"/>
      <c r="P510" s="73" t="s">
        <v>920</v>
      </c>
      <c r="Q510" s="39" t="s">
        <v>859</v>
      </c>
      <c r="R510" s="82"/>
      <c r="S510" s="48" t="s">
        <v>7692</v>
      </c>
      <c r="T510" s="55" t="str">
        <f>HYPERLINK("mailto:email.2.address@nowhere.com#","email.2.address@nowhere.com")</f>
        <v>email.2.address@nowhere.com</v>
      </c>
      <c r="U510" s="73" t="s">
        <v>7702</v>
      </c>
      <c r="V510" s="73" t="s">
        <v>6640</v>
      </c>
      <c r="W510" s="62" t="s">
        <v>252</v>
      </c>
      <c r="X510" s="62" t="s">
        <v>6641</v>
      </c>
      <c r="Y510" s="64"/>
      <c r="Z510" s="65"/>
      <c r="AA510" s="66"/>
      <c r="AB510" s="90">
        <v>160.0</v>
      </c>
      <c r="AC510" s="90">
        <v>140.0</v>
      </c>
      <c r="AD510" s="90">
        <v>90.0</v>
      </c>
      <c r="AE510" s="88"/>
      <c r="AF510" s="14"/>
      <c r="AG510" s="28"/>
      <c r="AH510" s="28"/>
      <c r="AI510" s="28"/>
      <c r="AJ510" s="28"/>
      <c r="AK510" s="28"/>
      <c r="AL510" s="28"/>
      <c r="AM510" s="28"/>
      <c r="AN510" s="28"/>
      <c r="AO510" s="28"/>
    </row>
    <row r="511" ht="15.0" customHeight="1">
      <c r="A511" s="73" t="s">
        <v>252</v>
      </c>
      <c r="B511" s="73" t="s">
        <v>81</v>
      </c>
      <c r="C511" s="39" t="s">
        <v>142</v>
      </c>
      <c r="D511" s="39" t="s">
        <v>7</v>
      </c>
      <c r="E511" s="75"/>
      <c r="F511" s="75"/>
      <c r="G511" s="75"/>
      <c r="H511" s="75"/>
      <c r="I511" s="75"/>
      <c r="J511" s="75"/>
      <c r="K511" s="75"/>
      <c r="L511" s="75"/>
      <c r="M511" s="75"/>
      <c r="N511" s="75"/>
      <c r="O511" s="75"/>
      <c r="P511" s="73" t="s">
        <v>989</v>
      </c>
      <c r="Q511" s="39" t="s">
        <v>901</v>
      </c>
      <c r="R511" s="82"/>
      <c r="S511" s="48" t="s">
        <v>7709</v>
      </c>
      <c r="T511" s="75"/>
      <c r="U511" s="73" t="s">
        <v>7710</v>
      </c>
      <c r="V511" s="73" t="s">
        <v>2581</v>
      </c>
      <c r="W511" s="62" t="s">
        <v>252</v>
      </c>
      <c r="X511" s="62" t="s">
        <v>7711</v>
      </c>
      <c r="Y511" s="64"/>
      <c r="Z511" s="65"/>
      <c r="AA511" s="66"/>
      <c r="AB511" s="90">
        <v>160.0</v>
      </c>
      <c r="AC511" s="90"/>
      <c r="AD511" s="90">
        <v>90.0</v>
      </c>
      <c r="AE511" s="88"/>
      <c r="AF511" s="14"/>
      <c r="AG511" s="28"/>
      <c r="AH511" s="28"/>
      <c r="AI511" s="28"/>
      <c r="AJ511" s="28"/>
      <c r="AK511" s="28"/>
      <c r="AL511" s="28"/>
      <c r="AM511" s="28"/>
      <c r="AN511" s="28"/>
      <c r="AO511" s="28"/>
    </row>
    <row r="512" ht="15.0" customHeight="1">
      <c r="A512" s="73" t="s">
        <v>252</v>
      </c>
      <c r="B512" s="73" t="s">
        <v>81</v>
      </c>
      <c r="C512" s="39" t="s">
        <v>142</v>
      </c>
      <c r="D512" s="39" t="s">
        <v>7</v>
      </c>
      <c r="E512" s="75"/>
      <c r="F512" s="75"/>
      <c r="G512" s="75"/>
      <c r="H512" s="75"/>
      <c r="I512" s="75"/>
      <c r="J512" s="75"/>
      <c r="K512" s="75"/>
      <c r="L512" s="75"/>
      <c r="M512" s="75"/>
      <c r="N512" s="75"/>
      <c r="O512" s="75"/>
      <c r="P512" s="39" t="s">
        <v>335</v>
      </c>
      <c r="Q512" s="39" t="s">
        <v>921</v>
      </c>
      <c r="R512" s="82"/>
      <c r="S512" s="48" t="s">
        <v>7722</v>
      </c>
      <c r="T512" s="55" t="str">
        <f>HYPERLINK("mailto:email.1.address@nowhere.com#","email.1.address@nowhere.com")</f>
        <v>email.1.address@nowhere.com</v>
      </c>
      <c r="U512" s="73" t="s">
        <v>7728</v>
      </c>
      <c r="V512" s="73" t="s">
        <v>602</v>
      </c>
      <c r="W512" s="62" t="s">
        <v>252</v>
      </c>
      <c r="X512" s="62" t="s">
        <v>603</v>
      </c>
      <c r="Y512" s="64"/>
      <c r="Z512" s="65"/>
      <c r="AA512" s="66"/>
      <c r="AB512" s="90">
        <v>200.0</v>
      </c>
      <c r="AC512" s="90">
        <v>185.0</v>
      </c>
      <c r="AD512" s="90">
        <v>120.0</v>
      </c>
      <c r="AE512" s="88"/>
      <c r="AF512" s="14"/>
      <c r="AG512" s="28"/>
      <c r="AH512" s="28"/>
      <c r="AI512" s="28"/>
      <c r="AJ512" s="28"/>
      <c r="AK512" s="28"/>
      <c r="AL512" s="28"/>
      <c r="AM512" s="28"/>
      <c r="AN512" s="28"/>
      <c r="AO512" s="28"/>
    </row>
    <row r="513" ht="15.0" customHeight="1">
      <c r="A513" s="73" t="s">
        <v>252</v>
      </c>
      <c r="B513" s="73" t="s">
        <v>81</v>
      </c>
      <c r="C513" s="39" t="s">
        <v>142</v>
      </c>
      <c r="D513" s="39" t="s">
        <v>7</v>
      </c>
      <c r="E513" s="75"/>
      <c r="F513" s="75"/>
      <c r="G513" s="75"/>
      <c r="H513" s="75"/>
      <c r="I513" s="75"/>
      <c r="J513" s="75"/>
      <c r="K513" s="75"/>
      <c r="L513" s="75"/>
      <c r="M513" s="75"/>
      <c r="N513" s="75"/>
      <c r="O513" s="75"/>
      <c r="P513" s="39" t="s">
        <v>786</v>
      </c>
      <c r="Q513" s="39" t="s">
        <v>990</v>
      </c>
      <c r="R513" s="82"/>
      <c r="S513" s="48" t="s">
        <v>7740</v>
      </c>
      <c r="T513" s="55" t="str">
        <f>HYPERLINK("mailto:email.2.address@nowhere.com#","email.2.address@nowhere.com")</f>
        <v>email.2.address@nowhere.com</v>
      </c>
      <c r="U513" s="73" t="s">
        <v>7728</v>
      </c>
      <c r="V513" s="73" t="s">
        <v>602</v>
      </c>
      <c r="W513" s="62" t="s">
        <v>252</v>
      </c>
      <c r="X513" s="62" t="s">
        <v>603</v>
      </c>
      <c r="Y513" s="64"/>
      <c r="Z513" s="65"/>
      <c r="AA513" s="66"/>
      <c r="AB513" s="90">
        <v>200.0</v>
      </c>
      <c r="AC513" s="90">
        <v>185.0</v>
      </c>
      <c r="AD513" s="90">
        <v>120.0</v>
      </c>
      <c r="AE513" s="88"/>
      <c r="AF513" s="14"/>
      <c r="AG513" s="28"/>
      <c r="AH513" s="28"/>
      <c r="AI513" s="28"/>
      <c r="AJ513" s="28"/>
      <c r="AK513" s="28"/>
      <c r="AL513" s="28"/>
      <c r="AM513" s="28"/>
      <c r="AN513" s="28"/>
      <c r="AO513" s="28"/>
    </row>
    <row r="514" ht="15.0" customHeight="1">
      <c r="A514" s="73" t="s">
        <v>724</v>
      </c>
      <c r="B514" s="73" t="s">
        <v>81</v>
      </c>
      <c r="C514" s="39" t="s">
        <v>142</v>
      </c>
      <c r="D514" s="40"/>
      <c r="E514" s="88"/>
      <c r="F514" s="75"/>
      <c r="G514" s="75"/>
      <c r="H514" s="73" t="s">
        <v>12</v>
      </c>
      <c r="I514" s="75"/>
      <c r="J514" s="75"/>
      <c r="K514" s="75"/>
      <c r="L514" s="75"/>
      <c r="M514" s="75"/>
      <c r="N514" s="75"/>
      <c r="O514" s="75"/>
      <c r="P514" s="39" t="s">
        <v>857</v>
      </c>
      <c r="Q514" s="39" t="s">
        <v>1017</v>
      </c>
      <c r="R514" s="82"/>
      <c r="S514" s="48" t="s">
        <v>7771</v>
      </c>
      <c r="T514" s="75"/>
      <c r="U514" s="73" t="s">
        <v>1584</v>
      </c>
      <c r="V514" s="73" t="s">
        <v>1585</v>
      </c>
      <c r="W514" s="62" t="s">
        <v>252</v>
      </c>
      <c r="X514" s="62" t="s">
        <v>1586</v>
      </c>
      <c r="Y514" s="64"/>
      <c r="Z514" s="65">
        <v>15133.0</v>
      </c>
      <c r="AA514" s="66">
        <v>42002.0</v>
      </c>
      <c r="AB514" s="90">
        <v>390.0</v>
      </c>
      <c r="AC514" s="90">
        <v>325.0</v>
      </c>
      <c r="AD514" s="90">
        <v>135.0</v>
      </c>
      <c r="AE514" s="88"/>
      <c r="AF514" s="14"/>
      <c r="AG514" s="28"/>
      <c r="AH514" s="28"/>
      <c r="AI514" s="28"/>
      <c r="AJ514" s="28"/>
      <c r="AK514" s="28"/>
      <c r="AL514" s="28"/>
      <c r="AM514" s="28"/>
      <c r="AN514" s="28"/>
      <c r="AO514" s="28"/>
    </row>
    <row r="515" ht="15.0" customHeight="1">
      <c r="A515" s="73" t="s">
        <v>724</v>
      </c>
      <c r="B515" s="73" t="s">
        <v>81</v>
      </c>
      <c r="C515" s="39" t="s">
        <v>142</v>
      </c>
      <c r="D515" s="39" t="s">
        <v>7</v>
      </c>
      <c r="E515" s="75"/>
      <c r="F515" s="75"/>
      <c r="G515" s="75"/>
      <c r="H515" s="75"/>
      <c r="I515" s="75"/>
      <c r="J515" s="75"/>
      <c r="K515" s="75"/>
      <c r="L515" s="75"/>
      <c r="M515" s="75"/>
      <c r="N515" s="75"/>
      <c r="O515" s="75"/>
      <c r="P515" s="39" t="s">
        <v>900</v>
      </c>
      <c r="Q515" s="39" t="s">
        <v>1040</v>
      </c>
      <c r="R515" s="82"/>
      <c r="S515" s="48" t="s">
        <v>7788</v>
      </c>
      <c r="T515" s="55" t="str">
        <f>HYPERLINK("mailto:email.1.address@nowhere.com#","email.1.address@nowhere.com")</f>
        <v>email.1.address@nowhere.com</v>
      </c>
      <c r="U515" s="73" t="s">
        <v>2255</v>
      </c>
      <c r="V515" s="73" t="s">
        <v>354</v>
      </c>
      <c r="W515" s="62" t="s">
        <v>280</v>
      </c>
      <c r="X515" s="62" t="s">
        <v>2257</v>
      </c>
      <c r="Y515" s="64"/>
      <c r="Z515" s="65"/>
      <c r="AA515" s="66">
        <v>42095.0</v>
      </c>
      <c r="AB515" s="90">
        <v>225.0</v>
      </c>
      <c r="AC515" s="90">
        <v>185.0</v>
      </c>
      <c r="AD515" s="90">
        <v>95.0</v>
      </c>
      <c r="AE515" s="48" t="s">
        <v>1211</v>
      </c>
      <c r="AF515" s="14"/>
      <c r="AG515" s="28"/>
      <c r="AH515" s="28"/>
      <c r="AI515" s="28"/>
      <c r="AJ515" s="28"/>
      <c r="AK515" s="28"/>
      <c r="AL515" s="28"/>
      <c r="AM515" s="28"/>
      <c r="AN515" s="28"/>
      <c r="AO515" s="28"/>
    </row>
    <row r="516" ht="15.0" customHeight="1">
      <c r="A516" s="73" t="s">
        <v>724</v>
      </c>
      <c r="B516" s="73" t="s">
        <v>81</v>
      </c>
      <c r="C516" s="39" t="s">
        <v>142</v>
      </c>
      <c r="D516" s="39" t="s">
        <v>7</v>
      </c>
      <c r="E516" s="75"/>
      <c r="F516" s="75"/>
      <c r="G516" s="75"/>
      <c r="H516" s="75"/>
      <c r="I516" s="75"/>
      <c r="J516" s="75"/>
      <c r="K516" s="75"/>
      <c r="L516" s="75"/>
      <c r="M516" s="75"/>
      <c r="N516" s="75"/>
      <c r="O516" s="75"/>
      <c r="P516" s="73" t="s">
        <v>920</v>
      </c>
      <c r="Q516" s="39" t="s">
        <v>1060</v>
      </c>
      <c r="R516" s="82"/>
      <c r="S516" s="48" t="s">
        <v>7797</v>
      </c>
      <c r="T516" s="55" t="str">
        <f>HYPERLINK("mailto:email.2.address@nowhere.com#","email.2.address@nowhere.com")</f>
        <v>email.2.address@nowhere.com</v>
      </c>
      <c r="U516" s="73" t="s">
        <v>7799</v>
      </c>
      <c r="V516" s="73" t="s">
        <v>730</v>
      </c>
      <c r="W516" s="62" t="s">
        <v>724</v>
      </c>
      <c r="X516" s="62" t="s">
        <v>7802</v>
      </c>
      <c r="Y516" s="64"/>
      <c r="Z516" s="65"/>
      <c r="AA516" s="66">
        <v>42095.0</v>
      </c>
      <c r="AB516" s="90">
        <v>225.0</v>
      </c>
      <c r="AC516" s="90">
        <v>185.0</v>
      </c>
      <c r="AD516" s="90">
        <v>95.0</v>
      </c>
      <c r="AE516" s="48" t="s">
        <v>1211</v>
      </c>
      <c r="AF516" s="14"/>
      <c r="AG516" s="28"/>
      <c r="AH516" s="28"/>
      <c r="AI516" s="28"/>
      <c r="AJ516" s="28"/>
      <c r="AK516" s="28"/>
      <c r="AL516" s="28"/>
      <c r="AM516" s="28"/>
      <c r="AN516" s="28"/>
      <c r="AO516" s="28"/>
    </row>
    <row r="517" ht="15.0" customHeight="1">
      <c r="A517" s="73" t="s">
        <v>724</v>
      </c>
      <c r="B517" s="73" t="s">
        <v>81</v>
      </c>
      <c r="C517" s="39" t="s">
        <v>142</v>
      </c>
      <c r="D517" s="39" t="s">
        <v>7</v>
      </c>
      <c r="E517" s="75"/>
      <c r="F517" s="75"/>
      <c r="G517" s="75"/>
      <c r="H517" s="75"/>
      <c r="I517" s="75"/>
      <c r="J517" s="75"/>
      <c r="K517" s="75"/>
      <c r="L517" s="75"/>
      <c r="M517" s="75"/>
      <c r="N517" s="75"/>
      <c r="O517" s="75"/>
      <c r="P517" s="73" t="s">
        <v>989</v>
      </c>
      <c r="Q517" s="39" t="s">
        <v>1071</v>
      </c>
      <c r="R517" s="82"/>
      <c r="S517" s="48" t="s">
        <v>7810</v>
      </c>
      <c r="T517" s="75"/>
      <c r="U517" s="73" t="s">
        <v>7811</v>
      </c>
      <c r="V517" s="73" t="s">
        <v>730</v>
      </c>
      <c r="W517" s="62" t="s">
        <v>724</v>
      </c>
      <c r="X517" s="62" t="s">
        <v>7812</v>
      </c>
      <c r="Y517" s="64"/>
      <c r="Z517" s="65"/>
      <c r="AA517" s="66"/>
      <c r="AB517" s="90"/>
      <c r="AC517" s="90"/>
      <c r="AD517" s="90"/>
      <c r="AE517" s="88"/>
      <c r="AF517" s="14"/>
      <c r="AG517" s="28"/>
      <c r="AH517" s="28"/>
      <c r="AI517" s="28"/>
      <c r="AJ517" s="28"/>
      <c r="AK517" s="28"/>
      <c r="AL517" s="28"/>
      <c r="AM517" s="28"/>
      <c r="AN517" s="28"/>
      <c r="AO517" s="28"/>
    </row>
    <row r="518" ht="15.0" customHeight="1">
      <c r="A518" s="73" t="s">
        <v>724</v>
      </c>
      <c r="B518" s="73" t="s">
        <v>81</v>
      </c>
      <c r="C518" s="39" t="s">
        <v>142</v>
      </c>
      <c r="D518" s="39" t="s">
        <v>7</v>
      </c>
      <c r="E518" s="75"/>
      <c r="F518" s="75"/>
      <c r="G518" s="75"/>
      <c r="H518" s="75"/>
      <c r="I518" s="75"/>
      <c r="J518" s="75"/>
      <c r="K518" s="75"/>
      <c r="L518" s="75"/>
      <c r="M518" s="75"/>
      <c r="N518" s="75"/>
      <c r="O518" s="75"/>
      <c r="P518" s="39" t="s">
        <v>335</v>
      </c>
      <c r="Q518" s="39" t="s">
        <v>1087</v>
      </c>
      <c r="R518" s="82"/>
      <c r="S518" s="48" t="s">
        <v>7847</v>
      </c>
      <c r="T518" s="55" t="str">
        <f>HYPERLINK("mailto:email.1.address@nowhere.com#","email.1.address@nowhere.com")</f>
        <v>email.1.address@nowhere.com</v>
      </c>
      <c r="U518" s="73" t="s">
        <v>7857</v>
      </c>
      <c r="V518" s="73" t="s">
        <v>730</v>
      </c>
      <c r="W518" s="62" t="s">
        <v>724</v>
      </c>
      <c r="X518" s="62" t="s">
        <v>731</v>
      </c>
      <c r="Y518" s="64"/>
      <c r="Z518" s="65"/>
      <c r="AA518" s="66"/>
      <c r="AB518" s="90">
        <v>165.0</v>
      </c>
      <c r="AC518" s="90">
        <v>150.0</v>
      </c>
      <c r="AD518" s="90">
        <v>80.0</v>
      </c>
      <c r="AE518" s="88"/>
      <c r="AF518" s="14"/>
      <c r="AG518" s="28"/>
      <c r="AH518" s="28"/>
      <c r="AI518" s="28"/>
      <c r="AJ518" s="28"/>
      <c r="AK518" s="28"/>
      <c r="AL518" s="28"/>
      <c r="AM518" s="28"/>
      <c r="AN518" s="28"/>
      <c r="AO518" s="28"/>
    </row>
    <row r="519" ht="15.0" customHeight="1">
      <c r="A519" s="73" t="s">
        <v>724</v>
      </c>
      <c r="B519" s="73" t="s">
        <v>81</v>
      </c>
      <c r="C519" s="39" t="s">
        <v>142</v>
      </c>
      <c r="D519" s="39" t="s">
        <v>7</v>
      </c>
      <c r="E519" s="75"/>
      <c r="F519" s="75"/>
      <c r="G519" s="75"/>
      <c r="H519" s="75"/>
      <c r="I519" s="75"/>
      <c r="J519" s="75"/>
      <c r="K519" s="75"/>
      <c r="L519" s="75"/>
      <c r="M519" s="75"/>
      <c r="N519" s="75"/>
      <c r="O519" s="75"/>
      <c r="P519" s="39" t="s">
        <v>786</v>
      </c>
      <c r="Q519" s="39" t="s">
        <v>336</v>
      </c>
      <c r="R519" s="82"/>
      <c r="S519" s="48" t="s">
        <v>7872</v>
      </c>
      <c r="T519" s="55" t="str">
        <f>HYPERLINK("mailto:email.2.address@nowhere.com#","email.2.address@nowhere.com")</f>
        <v>email.2.address@nowhere.com</v>
      </c>
      <c r="U519" s="73" t="s">
        <v>7877</v>
      </c>
      <c r="V519" s="73" t="s">
        <v>730</v>
      </c>
      <c r="W519" s="62" t="s">
        <v>724</v>
      </c>
      <c r="X519" s="62" t="s">
        <v>731</v>
      </c>
      <c r="Y519" s="64"/>
      <c r="Z519" s="65"/>
      <c r="AA519" s="66"/>
      <c r="AB519" s="90"/>
      <c r="AC519" s="90"/>
      <c r="AD519" s="90"/>
      <c r="AE519" s="88"/>
      <c r="AF519" s="14"/>
      <c r="AG519" s="28"/>
      <c r="AH519" s="28"/>
      <c r="AI519" s="28"/>
      <c r="AJ519" s="28"/>
      <c r="AK519" s="28"/>
      <c r="AL519" s="28"/>
      <c r="AM519" s="28"/>
      <c r="AN519" s="28"/>
      <c r="AO519" s="28"/>
    </row>
    <row r="520" ht="15.0" customHeight="1">
      <c r="A520" s="73" t="s">
        <v>724</v>
      </c>
      <c r="B520" s="73" t="s">
        <v>81</v>
      </c>
      <c r="C520" s="39" t="s">
        <v>142</v>
      </c>
      <c r="D520" s="39" t="s">
        <v>7</v>
      </c>
      <c r="E520" s="75"/>
      <c r="F520" s="75"/>
      <c r="G520" s="75"/>
      <c r="H520" s="75"/>
      <c r="I520" s="75"/>
      <c r="J520" s="75"/>
      <c r="K520" s="75"/>
      <c r="L520" s="75"/>
      <c r="M520" s="75"/>
      <c r="N520" s="75"/>
      <c r="O520" s="75"/>
      <c r="P520" s="39" t="s">
        <v>857</v>
      </c>
      <c r="Q520" s="39" t="s">
        <v>788</v>
      </c>
      <c r="R520" s="82"/>
      <c r="S520" s="48" t="s">
        <v>7893</v>
      </c>
      <c r="T520" s="75"/>
      <c r="U520" s="73" t="s">
        <v>7857</v>
      </c>
      <c r="V520" s="73" t="s">
        <v>730</v>
      </c>
      <c r="W520" s="62" t="s">
        <v>724</v>
      </c>
      <c r="X520" s="62" t="s">
        <v>731</v>
      </c>
      <c r="Y520" s="64"/>
      <c r="Z520" s="65"/>
      <c r="AA520" s="66"/>
      <c r="AB520" s="90">
        <v>165.0</v>
      </c>
      <c r="AC520" s="90">
        <v>150.0</v>
      </c>
      <c r="AD520" s="90">
        <v>80.0</v>
      </c>
      <c r="AE520" s="88"/>
      <c r="AF520" s="14"/>
      <c r="AG520" s="28"/>
      <c r="AH520" s="28"/>
      <c r="AI520" s="28"/>
      <c r="AJ520" s="28"/>
      <c r="AK520" s="28"/>
      <c r="AL520" s="28"/>
      <c r="AM520" s="28"/>
      <c r="AN520" s="28"/>
      <c r="AO520" s="28"/>
    </row>
    <row r="521" ht="15.0" customHeight="1">
      <c r="A521" s="73" t="s">
        <v>724</v>
      </c>
      <c r="B521" s="73" t="s">
        <v>81</v>
      </c>
      <c r="C521" s="39" t="s">
        <v>142</v>
      </c>
      <c r="D521" s="39" t="s">
        <v>7</v>
      </c>
      <c r="E521" s="75"/>
      <c r="F521" s="75"/>
      <c r="G521" s="75"/>
      <c r="H521" s="75"/>
      <c r="I521" s="75"/>
      <c r="J521" s="75"/>
      <c r="K521" s="75"/>
      <c r="L521" s="75"/>
      <c r="M521" s="75"/>
      <c r="N521" s="75"/>
      <c r="O521" s="75"/>
      <c r="P521" s="39" t="s">
        <v>900</v>
      </c>
      <c r="Q521" s="39" t="s">
        <v>859</v>
      </c>
      <c r="R521" s="40"/>
      <c r="S521" s="48" t="s">
        <v>7896</v>
      </c>
      <c r="T521" s="55" t="str">
        <f>HYPERLINK("mailto:email.1.address@nowhere.com#","email.1.address@nowhere.com")</f>
        <v>email.1.address@nowhere.com</v>
      </c>
      <c r="U521" s="73" t="s">
        <v>7857</v>
      </c>
      <c r="V521" s="73" t="s">
        <v>730</v>
      </c>
      <c r="W521" s="62" t="s">
        <v>724</v>
      </c>
      <c r="X521" s="62" t="s">
        <v>731</v>
      </c>
      <c r="Y521" s="64"/>
      <c r="Z521" s="65"/>
      <c r="AA521" s="66"/>
      <c r="AB521" s="90">
        <v>165.0</v>
      </c>
      <c r="AC521" s="90">
        <v>150.0</v>
      </c>
      <c r="AD521" s="90">
        <v>80.0</v>
      </c>
      <c r="AE521" s="88"/>
      <c r="AF521" s="14"/>
      <c r="AG521" s="28"/>
      <c r="AH521" s="28"/>
      <c r="AI521" s="28"/>
      <c r="AJ521" s="28"/>
      <c r="AK521" s="28"/>
      <c r="AL521" s="28"/>
      <c r="AM521" s="28"/>
      <c r="AN521" s="28"/>
      <c r="AO521" s="28"/>
    </row>
    <row r="522" ht="15.0" customHeight="1">
      <c r="A522" s="39" t="s">
        <v>230</v>
      </c>
      <c r="B522" s="39" t="s">
        <v>140</v>
      </c>
      <c r="C522" s="39" t="s">
        <v>142</v>
      </c>
      <c r="D522" s="40"/>
      <c r="E522" s="41"/>
      <c r="F522" s="46"/>
      <c r="G522" s="46"/>
      <c r="H522" s="46"/>
      <c r="I522" s="46"/>
      <c r="J522" s="46"/>
      <c r="K522" s="47" t="s">
        <v>15</v>
      </c>
      <c r="L522" s="46"/>
      <c r="M522" s="46"/>
      <c r="N522" s="46"/>
      <c r="O522" s="46"/>
      <c r="P522" s="73" t="s">
        <v>920</v>
      </c>
      <c r="Q522" s="39" t="s">
        <v>901</v>
      </c>
      <c r="R522" s="75"/>
      <c r="S522" s="48" t="s">
        <v>7915</v>
      </c>
      <c r="T522" s="55" t="str">
        <f>HYPERLINK("mailto:email.2.address@nowhere.com#","email.2.address@nowhere.com")</f>
        <v>email.2.address@nowhere.com</v>
      </c>
      <c r="U522" s="73" t="s">
        <v>7924</v>
      </c>
      <c r="V522" s="73" t="s">
        <v>325</v>
      </c>
      <c r="W522" s="62" t="s">
        <v>230</v>
      </c>
      <c r="X522" s="62" t="s">
        <v>631</v>
      </c>
      <c r="Y522" s="64"/>
      <c r="Z522" s="65"/>
      <c r="AA522" s="66"/>
      <c r="AB522" s="69">
        <v>200.0</v>
      </c>
      <c r="AC522" s="69">
        <v>155.0</v>
      </c>
      <c r="AD522" s="69">
        <v>100.0</v>
      </c>
      <c r="AE522" s="70" t="s">
        <v>5027</v>
      </c>
      <c r="AF522" s="14"/>
      <c r="AG522" s="28"/>
      <c r="AH522" s="28"/>
      <c r="AI522" s="28"/>
      <c r="AJ522" s="28"/>
      <c r="AK522" s="28"/>
      <c r="AL522" s="28"/>
      <c r="AM522" s="28"/>
      <c r="AN522" s="28"/>
      <c r="AO522" s="28"/>
    </row>
    <row r="523" ht="15.0" customHeight="1">
      <c r="A523" s="73" t="s">
        <v>230</v>
      </c>
      <c r="B523" s="73" t="s">
        <v>782</v>
      </c>
      <c r="C523" s="73" t="s">
        <v>2553</v>
      </c>
      <c r="D523" s="75"/>
      <c r="E523" s="75"/>
      <c r="F523" s="75"/>
      <c r="G523" s="75"/>
      <c r="H523" s="75"/>
      <c r="I523" s="75"/>
      <c r="J523" s="73" t="s">
        <v>14</v>
      </c>
      <c r="K523" s="75"/>
      <c r="L523" s="75"/>
      <c r="M523" s="75"/>
      <c r="N523" s="75"/>
      <c r="O523" s="75"/>
      <c r="P523" s="73" t="s">
        <v>989</v>
      </c>
      <c r="Q523" s="39" t="s">
        <v>921</v>
      </c>
      <c r="R523" s="40"/>
      <c r="S523" s="48" t="s">
        <v>7929</v>
      </c>
      <c r="T523" s="75"/>
      <c r="U523" s="73" t="s">
        <v>7930</v>
      </c>
      <c r="V523" s="73" t="s">
        <v>242</v>
      </c>
      <c r="W523" s="73" t="s">
        <v>230</v>
      </c>
      <c r="X523" s="48">
        <v>29201.0</v>
      </c>
      <c r="Y523" s="88"/>
      <c r="Z523" s="75"/>
      <c r="AA523" s="75"/>
      <c r="AB523" s="75"/>
      <c r="AC523" s="75"/>
      <c r="AD523" s="75"/>
      <c r="AE523" s="75"/>
      <c r="AF523" s="14"/>
      <c r="AG523" s="28"/>
      <c r="AH523" s="28"/>
      <c r="AI523" s="28"/>
      <c r="AJ523" s="28"/>
      <c r="AK523" s="28"/>
      <c r="AL523" s="28"/>
      <c r="AM523" s="28"/>
      <c r="AN523" s="28"/>
      <c r="AO523" s="28"/>
    </row>
    <row r="524" ht="15.0" customHeight="1">
      <c r="A524" s="39" t="s">
        <v>230</v>
      </c>
      <c r="B524" s="39" t="s">
        <v>782</v>
      </c>
      <c r="C524" s="39" t="s">
        <v>142</v>
      </c>
      <c r="D524" s="40"/>
      <c r="E524" s="41"/>
      <c r="F524" s="46"/>
      <c r="G524" s="46"/>
      <c r="H524" s="46"/>
      <c r="I524" s="46"/>
      <c r="J524" s="47" t="s">
        <v>14</v>
      </c>
      <c r="K524" s="46"/>
      <c r="L524" s="46"/>
      <c r="M524" s="46"/>
      <c r="N524" s="46"/>
      <c r="O524" s="46"/>
      <c r="P524" s="39" t="s">
        <v>335</v>
      </c>
      <c r="Q524" s="39" t="s">
        <v>990</v>
      </c>
      <c r="R524" s="82"/>
      <c r="S524" s="48" t="s">
        <v>7938</v>
      </c>
      <c r="T524" s="55" t="str">
        <f>HYPERLINK("mailto:email.1.address@nowhere.com#","email.1.address@nowhere.com")</f>
        <v>email.1.address@nowhere.com</v>
      </c>
      <c r="U524" s="73" t="s">
        <v>7954</v>
      </c>
      <c r="V524" s="73" t="s">
        <v>325</v>
      </c>
      <c r="W524" s="62" t="s">
        <v>230</v>
      </c>
      <c r="X524" s="62" t="s">
        <v>631</v>
      </c>
      <c r="Y524" s="64"/>
      <c r="Z524" s="65">
        <v>32181.0</v>
      </c>
      <c r="AA524" s="66">
        <v>40981.0</v>
      </c>
      <c r="AB524" s="69">
        <v>195.0</v>
      </c>
      <c r="AC524" s="69">
        <v>160.0</v>
      </c>
      <c r="AD524" s="69">
        <v>95.0</v>
      </c>
      <c r="AE524" s="70" t="s">
        <v>4996</v>
      </c>
      <c r="AF524" s="14"/>
      <c r="AG524" s="28"/>
      <c r="AH524" s="28"/>
      <c r="AI524" s="28"/>
      <c r="AJ524" s="28"/>
      <c r="AK524" s="28"/>
      <c r="AL524" s="28"/>
      <c r="AM524" s="28"/>
      <c r="AN524" s="28"/>
      <c r="AO524" s="28"/>
    </row>
    <row r="525" ht="15.0" customHeight="1">
      <c r="A525" s="73" t="s">
        <v>230</v>
      </c>
      <c r="B525" s="73" t="s">
        <v>81</v>
      </c>
      <c r="C525" s="39" t="s">
        <v>142</v>
      </c>
      <c r="D525" s="39" t="s">
        <v>7</v>
      </c>
      <c r="E525" s="75"/>
      <c r="F525" s="75"/>
      <c r="G525" s="75"/>
      <c r="H525" s="75"/>
      <c r="I525" s="75"/>
      <c r="J525" s="75"/>
      <c r="K525" s="75"/>
      <c r="L525" s="75"/>
      <c r="M525" s="75"/>
      <c r="N525" s="75"/>
      <c r="O525" s="75"/>
      <c r="P525" s="39" t="s">
        <v>786</v>
      </c>
      <c r="Q525" s="39" t="s">
        <v>1017</v>
      </c>
      <c r="R525" s="82"/>
      <c r="S525" s="48" t="s">
        <v>7961</v>
      </c>
      <c r="T525" s="55" t="str">
        <f>HYPERLINK("mailto:email.2.address@nowhere.com#","email.2.address@nowhere.com")</f>
        <v>email.2.address@nowhere.com</v>
      </c>
      <c r="U525" s="73" t="s">
        <v>7962</v>
      </c>
      <c r="V525" s="73" t="s">
        <v>2182</v>
      </c>
      <c r="W525" s="62" t="s">
        <v>230</v>
      </c>
      <c r="X525" s="62" t="s">
        <v>5158</v>
      </c>
      <c r="Y525" s="64"/>
      <c r="Z525" s="65"/>
      <c r="AA525" s="66"/>
      <c r="AB525" s="90">
        <v>200.0</v>
      </c>
      <c r="AC525" s="90"/>
      <c r="AD525" s="90">
        <v>70.0</v>
      </c>
      <c r="AE525" s="88"/>
      <c r="AF525" s="14"/>
      <c r="AG525" s="28"/>
      <c r="AH525" s="28"/>
      <c r="AI525" s="28"/>
      <c r="AJ525" s="28"/>
      <c r="AK525" s="28"/>
      <c r="AL525" s="28"/>
      <c r="AM525" s="28"/>
      <c r="AN525" s="28"/>
      <c r="AO525" s="28"/>
    </row>
    <row r="526" ht="15.0" customHeight="1">
      <c r="A526" s="73" t="s">
        <v>230</v>
      </c>
      <c r="B526" s="73" t="s">
        <v>81</v>
      </c>
      <c r="C526" s="39" t="s">
        <v>142</v>
      </c>
      <c r="D526" s="39" t="s">
        <v>7</v>
      </c>
      <c r="E526" s="75"/>
      <c r="F526" s="75"/>
      <c r="G526" s="75"/>
      <c r="H526" s="75"/>
      <c r="I526" s="75"/>
      <c r="J526" s="75"/>
      <c r="K526" s="75"/>
      <c r="L526" s="75"/>
      <c r="M526" s="75"/>
      <c r="N526" s="75"/>
      <c r="O526" s="75"/>
      <c r="P526" s="39" t="s">
        <v>857</v>
      </c>
      <c r="Q526" s="39" t="s">
        <v>1040</v>
      </c>
      <c r="R526" s="82"/>
      <c r="S526" s="48" t="s">
        <v>7970</v>
      </c>
      <c r="T526" s="75"/>
      <c r="U526" s="73" t="s">
        <v>7971</v>
      </c>
      <c r="V526" s="73" t="s">
        <v>3399</v>
      </c>
      <c r="W526" s="62" t="s">
        <v>230</v>
      </c>
      <c r="X526" s="62" t="s">
        <v>3407</v>
      </c>
      <c r="Y526" s="64"/>
      <c r="Z526" s="65"/>
      <c r="AA526" s="66"/>
      <c r="AB526" s="90"/>
      <c r="AC526" s="90"/>
      <c r="AD526" s="90"/>
      <c r="AE526" s="88"/>
      <c r="AF526" s="14"/>
      <c r="AG526" s="28"/>
      <c r="AH526" s="28"/>
      <c r="AI526" s="28"/>
      <c r="AJ526" s="28"/>
      <c r="AK526" s="28"/>
      <c r="AL526" s="28"/>
      <c r="AM526" s="28"/>
      <c r="AN526" s="28"/>
      <c r="AO526" s="28"/>
    </row>
    <row r="527" ht="15.0" customHeight="1">
      <c r="A527" s="73" t="s">
        <v>230</v>
      </c>
      <c r="B527" s="73" t="s">
        <v>81</v>
      </c>
      <c r="C527" s="39" t="s">
        <v>142</v>
      </c>
      <c r="D527" s="40"/>
      <c r="E527" s="73" t="s">
        <v>169</v>
      </c>
      <c r="F527" s="75"/>
      <c r="G527" s="75"/>
      <c r="H527" s="75"/>
      <c r="I527" s="75"/>
      <c r="J527" s="75"/>
      <c r="K527" s="75"/>
      <c r="L527" s="75"/>
      <c r="M527" s="75"/>
      <c r="N527" s="75"/>
      <c r="O527" s="75"/>
      <c r="P527" s="39" t="s">
        <v>900</v>
      </c>
      <c r="Q527" s="39" t="s">
        <v>1060</v>
      </c>
      <c r="R527" s="82"/>
      <c r="S527" s="48" t="s">
        <v>8000</v>
      </c>
      <c r="T527" s="55" t="str">
        <f>HYPERLINK("mailto:email.1.address@nowhere.com#","email.1.address@nowhere.com")</f>
        <v>email.1.address@nowhere.com</v>
      </c>
      <c r="U527" s="73" t="s">
        <v>8001</v>
      </c>
      <c r="V527" s="73" t="s">
        <v>2182</v>
      </c>
      <c r="W527" s="62" t="s">
        <v>230</v>
      </c>
      <c r="X527" s="62" t="s">
        <v>2183</v>
      </c>
      <c r="Y527" s="64"/>
      <c r="Z527" s="65"/>
      <c r="AA527" s="66"/>
      <c r="AB527" s="90">
        <v>200.0</v>
      </c>
      <c r="AC527" s="90">
        <v>100.0</v>
      </c>
      <c r="AD527" s="90">
        <v>85.0</v>
      </c>
      <c r="AE527" s="88"/>
      <c r="AF527" s="14"/>
      <c r="AG527" s="28"/>
      <c r="AH527" s="28"/>
      <c r="AI527" s="28"/>
      <c r="AJ527" s="28"/>
      <c r="AK527" s="28"/>
      <c r="AL527" s="28"/>
      <c r="AM527" s="28"/>
      <c r="AN527" s="28"/>
      <c r="AO527" s="28"/>
    </row>
    <row r="528" ht="15.0" customHeight="1">
      <c r="A528" s="73" t="s">
        <v>230</v>
      </c>
      <c r="B528" s="73" t="s">
        <v>81</v>
      </c>
      <c r="C528" s="39" t="s">
        <v>142</v>
      </c>
      <c r="D528" s="39" t="s">
        <v>7</v>
      </c>
      <c r="E528" s="75"/>
      <c r="F528" s="75"/>
      <c r="G528" s="75"/>
      <c r="H528" s="75"/>
      <c r="I528" s="75"/>
      <c r="J528" s="75"/>
      <c r="K528" s="75"/>
      <c r="L528" s="75"/>
      <c r="M528" s="75"/>
      <c r="N528" s="75"/>
      <c r="O528" s="75"/>
      <c r="P528" s="73" t="s">
        <v>920</v>
      </c>
      <c r="Q528" s="39" t="s">
        <v>1071</v>
      </c>
      <c r="R528" s="82"/>
      <c r="S528" s="48" t="s">
        <v>8012</v>
      </c>
      <c r="T528" s="55" t="str">
        <f>HYPERLINK("mailto:email.2.address@nowhere.com#","email.2.address@nowhere.com")</f>
        <v>email.2.address@nowhere.com</v>
      </c>
      <c r="U528" s="73" t="s">
        <v>8023</v>
      </c>
      <c r="V528" s="73" t="s">
        <v>3610</v>
      </c>
      <c r="W528" s="62" t="s">
        <v>230</v>
      </c>
      <c r="X528" s="62" t="s">
        <v>3611</v>
      </c>
      <c r="Y528" s="64"/>
      <c r="Z528" s="65"/>
      <c r="AA528" s="66"/>
      <c r="AB528" s="90">
        <v>185.0</v>
      </c>
      <c r="AC528" s="90"/>
      <c r="AD528" s="90"/>
      <c r="AE528" s="88"/>
      <c r="AF528" s="14"/>
      <c r="AG528" s="28"/>
      <c r="AH528" s="28"/>
      <c r="AI528" s="28"/>
      <c r="AJ528" s="28"/>
      <c r="AK528" s="28"/>
      <c r="AL528" s="28"/>
      <c r="AM528" s="28"/>
      <c r="AN528" s="28"/>
      <c r="AO528" s="28"/>
    </row>
    <row r="529" ht="15.0" customHeight="1">
      <c r="A529" s="73" t="s">
        <v>230</v>
      </c>
      <c r="B529" s="73" t="s">
        <v>81</v>
      </c>
      <c r="C529" s="39" t="s">
        <v>142</v>
      </c>
      <c r="D529" s="40"/>
      <c r="E529" s="88"/>
      <c r="F529" s="75"/>
      <c r="G529" s="75"/>
      <c r="H529" s="73" t="s">
        <v>12</v>
      </c>
      <c r="I529" s="75"/>
      <c r="J529" s="75"/>
      <c r="K529" s="75"/>
      <c r="L529" s="75"/>
      <c r="M529" s="75"/>
      <c r="N529" s="75"/>
      <c r="O529" s="75"/>
      <c r="P529" s="73" t="s">
        <v>989</v>
      </c>
      <c r="Q529" s="39" t="s">
        <v>1087</v>
      </c>
      <c r="R529" s="82"/>
      <c r="S529" s="48" t="s">
        <v>8025</v>
      </c>
      <c r="T529" s="75"/>
      <c r="U529" s="73" t="s">
        <v>3348</v>
      </c>
      <c r="V529" s="73" t="s">
        <v>163</v>
      </c>
      <c r="W529" s="62" t="s">
        <v>156</v>
      </c>
      <c r="X529" s="64">
        <v>30309.0</v>
      </c>
      <c r="Y529" s="64"/>
      <c r="Z529" s="65"/>
      <c r="AA529" s="66">
        <v>42002.0</v>
      </c>
      <c r="AB529" s="90">
        <v>395.0</v>
      </c>
      <c r="AC529" s="90">
        <v>275.0</v>
      </c>
      <c r="AD529" s="90">
        <v>125.0</v>
      </c>
      <c r="AE529" s="88"/>
      <c r="AF529" s="14"/>
      <c r="AG529" s="28"/>
      <c r="AH529" s="28"/>
      <c r="AI529" s="28"/>
      <c r="AJ529" s="28"/>
      <c r="AK529" s="28"/>
      <c r="AL529" s="28"/>
      <c r="AM529" s="28"/>
      <c r="AN529" s="28"/>
      <c r="AO529" s="28"/>
    </row>
    <row r="530" ht="15.0" customHeight="1">
      <c r="A530" s="73" t="s">
        <v>230</v>
      </c>
      <c r="B530" s="73" t="s">
        <v>81</v>
      </c>
      <c r="C530" s="39" t="s">
        <v>142</v>
      </c>
      <c r="D530" s="39" t="s">
        <v>7</v>
      </c>
      <c r="E530" s="75"/>
      <c r="F530" s="75"/>
      <c r="G530" s="75"/>
      <c r="H530" s="75"/>
      <c r="I530" s="75"/>
      <c r="J530" s="75"/>
      <c r="K530" s="75"/>
      <c r="L530" s="75"/>
      <c r="M530" s="75"/>
      <c r="N530" s="75"/>
      <c r="O530" s="75"/>
      <c r="P530" s="39" t="s">
        <v>335</v>
      </c>
      <c r="Q530" s="39" t="s">
        <v>336</v>
      </c>
      <c r="R530" s="82"/>
      <c r="S530" s="48" t="s">
        <v>8026</v>
      </c>
      <c r="T530" s="55" t="str">
        <f>HYPERLINK("mailto:email.1.address@nowhere.com#","email.1.address@nowhere.com")</f>
        <v>email.1.address@nowhere.com</v>
      </c>
      <c r="U530" s="73" t="s">
        <v>8029</v>
      </c>
      <c r="V530" s="73" t="s">
        <v>242</v>
      </c>
      <c r="W530" s="62" t="s">
        <v>230</v>
      </c>
      <c r="X530" s="62" t="s">
        <v>6807</v>
      </c>
      <c r="Y530" s="64"/>
      <c r="Z530" s="65"/>
      <c r="AA530" s="66"/>
      <c r="AB530" s="90">
        <v>175.0</v>
      </c>
      <c r="AC530" s="90"/>
      <c r="AD530" s="90"/>
      <c r="AE530" s="88"/>
      <c r="AF530" s="14"/>
      <c r="AG530" s="28"/>
      <c r="AH530" s="28"/>
      <c r="AI530" s="28"/>
      <c r="AJ530" s="28"/>
      <c r="AK530" s="28"/>
      <c r="AL530" s="28"/>
      <c r="AM530" s="28"/>
      <c r="AN530" s="28"/>
      <c r="AO530" s="28"/>
    </row>
    <row r="531" ht="15.0" customHeight="1">
      <c r="A531" s="73" t="s">
        <v>230</v>
      </c>
      <c r="B531" s="73" t="s">
        <v>81</v>
      </c>
      <c r="C531" s="39" t="s">
        <v>142</v>
      </c>
      <c r="D531" s="39" t="s">
        <v>7</v>
      </c>
      <c r="E531" s="75"/>
      <c r="F531" s="75"/>
      <c r="G531" s="75"/>
      <c r="H531" s="75"/>
      <c r="I531" s="75"/>
      <c r="J531" s="75"/>
      <c r="K531" s="75"/>
      <c r="L531" s="75"/>
      <c r="M531" s="75"/>
      <c r="N531" s="75"/>
      <c r="O531" s="75"/>
      <c r="P531" s="39" t="s">
        <v>786</v>
      </c>
      <c r="Q531" s="39" t="s">
        <v>788</v>
      </c>
      <c r="R531" s="82"/>
      <c r="S531" s="48" t="s">
        <v>8036</v>
      </c>
      <c r="T531" s="55" t="str">
        <f>HYPERLINK("mailto:email.2.address@nowhere.com#","email.2.address@nowhere.com")</f>
        <v>email.2.address@nowhere.com</v>
      </c>
      <c r="U531" s="73" t="s">
        <v>8049</v>
      </c>
      <c r="V531" s="73" t="s">
        <v>242</v>
      </c>
      <c r="W531" s="62" t="s">
        <v>230</v>
      </c>
      <c r="X531" s="62" t="s">
        <v>243</v>
      </c>
      <c r="Y531" s="64"/>
      <c r="Z531" s="65"/>
      <c r="AA531" s="66"/>
      <c r="AB531" s="90"/>
      <c r="AC531" s="90"/>
      <c r="AD531" s="90"/>
      <c r="AE531" s="88"/>
      <c r="AF531" s="14"/>
      <c r="AG531" s="28"/>
      <c r="AH531" s="28"/>
      <c r="AI531" s="28"/>
      <c r="AJ531" s="28"/>
      <c r="AK531" s="28"/>
      <c r="AL531" s="28"/>
      <c r="AM531" s="28"/>
      <c r="AN531" s="28"/>
      <c r="AO531" s="28"/>
    </row>
    <row r="532" ht="15.0" customHeight="1">
      <c r="A532" s="73" t="s">
        <v>230</v>
      </c>
      <c r="B532" s="73" t="s">
        <v>81</v>
      </c>
      <c r="C532" s="39" t="s">
        <v>142</v>
      </c>
      <c r="D532" s="39" t="s">
        <v>7</v>
      </c>
      <c r="E532" s="75"/>
      <c r="F532" s="75"/>
      <c r="G532" s="75"/>
      <c r="H532" s="75"/>
      <c r="I532" s="75"/>
      <c r="J532" s="75"/>
      <c r="K532" s="75"/>
      <c r="L532" s="75"/>
      <c r="M532" s="75"/>
      <c r="N532" s="75"/>
      <c r="O532" s="75"/>
      <c r="P532" s="39" t="s">
        <v>857</v>
      </c>
      <c r="Q532" s="39" t="s">
        <v>859</v>
      </c>
      <c r="R532" s="40"/>
      <c r="S532" s="48" t="s">
        <v>8059</v>
      </c>
      <c r="T532" s="75"/>
      <c r="U532" s="73" t="s">
        <v>8060</v>
      </c>
      <c r="V532" s="73" t="s">
        <v>325</v>
      </c>
      <c r="W532" s="62" t="s">
        <v>230</v>
      </c>
      <c r="X532" s="62" t="s">
        <v>326</v>
      </c>
      <c r="Y532" s="64"/>
      <c r="Z532" s="65"/>
      <c r="AA532" s="66"/>
      <c r="AB532" s="90">
        <v>200.0</v>
      </c>
      <c r="AC532" s="90">
        <v>175.0</v>
      </c>
      <c r="AD532" s="90">
        <v>100.0</v>
      </c>
      <c r="AE532" s="88"/>
      <c r="AF532" s="14"/>
      <c r="AG532" s="28"/>
      <c r="AH532" s="28"/>
      <c r="AI532" s="28"/>
      <c r="AJ532" s="28"/>
      <c r="AK532" s="28"/>
      <c r="AL532" s="28"/>
      <c r="AM532" s="28"/>
      <c r="AN532" s="28"/>
      <c r="AO532" s="28"/>
    </row>
    <row r="533" ht="15.0" customHeight="1">
      <c r="A533" s="39" t="s">
        <v>794</v>
      </c>
      <c r="B533" s="39" t="s">
        <v>782</v>
      </c>
      <c r="C533" s="39" t="s">
        <v>142</v>
      </c>
      <c r="D533" s="40"/>
      <c r="E533" s="41"/>
      <c r="F533" s="46"/>
      <c r="G533" s="46"/>
      <c r="H533" s="46"/>
      <c r="I533" s="46"/>
      <c r="J533" s="47" t="s">
        <v>14</v>
      </c>
      <c r="K533" s="46"/>
      <c r="L533" s="46"/>
      <c r="M533" s="46"/>
      <c r="N533" s="46"/>
      <c r="O533" s="46"/>
      <c r="P533" s="39" t="s">
        <v>900</v>
      </c>
      <c r="Q533" s="39" t="s">
        <v>901</v>
      </c>
      <c r="R533" s="40"/>
      <c r="S533" s="48" t="s">
        <v>8061</v>
      </c>
      <c r="T533" s="55" t="str">
        <f>HYPERLINK("mailto:email.1.address@nowhere.com#","email.1.address@nowhere.com")</f>
        <v>email.1.address@nowhere.com</v>
      </c>
      <c r="U533" s="73" t="s">
        <v>8075</v>
      </c>
      <c r="V533" s="73" t="s">
        <v>5031</v>
      </c>
      <c r="W533" s="62" t="s">
        <v>794</v>
      </c>
      <c r="X533" s="62" t="s">
        <v>8078</v>
      </c>
      <c r="Y533" s="64"/>
      <c r="Z533" s="65">
        <v>28598.0</v>
      </c>
      <c r="AA533" s="66">
        <v>39114.0</v>
      </c>
      <c r="AB533" s="69">
        <v>160.0</v>
      </c>
      <c r="AC533" s="69">
        <v>150.0</v>
      </c>
      <c r="AD533" s="69">
        <v>65.0</v>
      </c>
      <c r="AE533" s="70" t="s">
        <v>5035</v>
      </c>
      <c r="AF533" s="14"/>
      <c r="AG533" s="28"/>
      <c r="AH533" s="28"/>
      <c r="AI533" s="28"/>
      <c r="AJ533" s="28"/>
      <c r="AK533" s="28"/>
      <c r="AL533" s="28"/>
      <c r="AM533" s="28"/>
      <c r="AN533" s="28"/>
      <c r="AO533" s="28"/>
    </row>
    <row r="534" ht="15.0" customHeight="1">
      <c r="A534" s="39" t="s">
        <v>794</v>
      </c>
      <c r="B534" s="39" t="s">
        <v>81</v>
      </c>
      <c r="C534" s="39" t="s">
        <v>142</v>
      </c>
      <c r="D534" s="39" t="s">
        <v>7</v>
      </c>
      <c r="E534" s="41"/>
      <c r="F534" s="46"/>
      <c r="G534" s="46"/>
      <c r="H534" s="46"/>
      <c r="I534" s="46"/>
      <c r="J534" s="46"/>
      <c r="K534" s="46"/>
      <c r="L534" s="46"/>
      <c r="M534" s="46"/>
      <c r="N534" s="46"/>
      <c r="O534" s="46"/>
      <c r="P534" s="73" t="s">
        <v>920</v>
      </c>
      <c r="Q534" s="39" t="s">
        <v>921</v>
      </c>
      <c r="R534" s="40"/>
      <c r="S534" s="48" t="s">
        <v>8086</v>
      </c>
      <c r="T534" s="55" t="str">
        <f>HYPERLINK("mailto:email.2.address@nowhere.com#","email.2.address@nowhere.com")</f>
        <v>email.2.address@nowhere.com</v>
      </c>
      <c r="U534" s="73" t="s">
        <v>8094</v>
      </c>
      <c r="V534" s="73" t="s">
        <v>5031</v>
      </c>
      <c r="W534" s="62" t="s">
        <v>230</v>
      </c>
      <c r="X534" s="62" t="s">
        <v>8078</v>
      </c>
      <c r="Y534" s="64"/>
      <c r="Z534" s="65"/>
      <c r="AA534" s="66">
        <v>42050.0</v>
      </c>
      <c r="AB534" s="69">
        <v>165.0</v>
      </c>
      <c r="AC534" s="69">
        <v>125.0</v>
      </c>
      <c r="AD534" s="69">
        <v>75.0</v>
      </c>
      <c r="AE534" s="41"/>
      <c r="AF534" s="14"/>
      <c r="AG534" s="28"/>
      <c r="AH534" s="28"/>
      <c r="AI534" s="28"/>
      <c r="AJ534" s="28"/>
      <c r="AK534" s="28"/>
      <c r="AL534" s="28"/>
      <c r="AM534" s="28"/>
      <c r="AN534" s="28"/>
      <c r="AO534" s="28"/>
    </row>
    <row r="535" ht="15.0" customHeight="1">
      <c r="A535" s="39" t="s">
        <v>2230</v>
      </c>
      <c r="B535" s="39" t="s">
        <v>140</v>
      </c>
      <c r="C535" s="39" t="s">
        <v>142</v>
      </c>
      <c r="D535" s="40"/>
      <c r="E535" s="41"/>
      <c r="F535" s="46"/>
      <c r="G535" s="46"/>
      <c r="H535" s="46"/>
      <c r="I535" s="46"/>
      <c r="J535" s="46"/>
      <c r="K535" s="47" t="s">
        <v>15</v>
      </c>
      <c r="L535" s="46"/>
      <c r="M535" s="46"/>
      <c r="N535" s="46"/>
      <c r="O535" s="46"/>
      <c r="P535" s="73" t="s">
        <v>989</v>
      </c>
      <c r="Q535" s="39" t="s">
        <v>990</v>
      </c>
      <c r="R535" s="40"/>
      <c r="S535" s="48" t="s">
        <v>8121</v>
      </c>
      <c r="T535" s="75"/>
      <c r="U535" s="73" t="s">
        <v>8122</v>
      </c>
      <c r="V535" s="73" t="s">
        <v>2238</v>
      </c>
      <c r="W535" s="62" t="s">
        <v>2230</v>
      </c>
      <c r="X535" s="62" t="s">
        <v>2243</v>
      </c>
      <c r="Y535" s="64"/>
      <c r="Z535" s="65"/>
      <c r="AA535" s="66"/>
      <c r="AB535" s="69">
        <v>215.0</v>
      </c>
      <c r="AC535" s="69">
        <v>185.0</v>
      </c>
      <c r="AD535" s="69">
        <v>125.0</v>
      </c>
      <c r="AE535" s="70" t="s">
        <v>773</v>
      </c>
      <c r="AF535" s="14"/>
      <c r="AG535" s="28"/>
      <c r="AH535" s="28"/>
      <c r="AI535" s="28"/>
      <c r="AJ535" s="28"/>
      <c r="AK535" s="28"/>
      <c r="AL535" s="28"/>
      <c r="AM535" s="28"/>
      <c r="AN535" s="28"/>
      <c r="AO535" s="28"/>
    </row>
    <row r="536" ht="15.0" customHeight="1">
      <c r="A536" s="39" t="s">
        <v>2230</v>
      </c>
      <c r="B536" s="39" t="s">
        <v>782</v>
      </c>
      <c r="C536" s="39" t="s">
        <v>142</v>
      </c>
      <c r="D536" s="40"/>
      <c r="E536" s="41"/>
      <c r="F536" s="46"/>
      <c r="G536" s="46"/>
      <c r="H536" s="46"/>
      <c r="I536" s="46"/>
      <c r="J536" s="47" t="s">
        <v>14</v>
      </c>
      <c r="K536" s="46"/>
      <c r="L536" s="46"/>
      <c r="M536" s="46"/>
      <c r="N536" s="46"/>
      <c r="O536" s="46"/>
      <c r="P536" s="39" t="s">
        <v>335</v>
      </c>
      <c r="Q536" s="39" t="s">
        <v>1017</v>
      </c>
      <c r="R536" s="40"/>
      <c r="S536" s="48" t="s">
        <v>8124</v>
      </c>
      <c r="T536" s="55" t="str">
        <f>HYPERLINK("mailto:email.1.address@nowhere.com#","email.1.address@nowhere.com")</f>
        <v>email.1.address@nowhere.com</v>
      </c>
      <c r="U536" s="73" t="s">
        <v>8140</v>
      </c>
      <c r="V536" s="73" t="s">
        <v>5068</v>
      </c>
      <c r="W536" s="62" t="s">
        <v>2230</v>
      </c>
      <c r="X536" s="62" t="s">
        <v>8143</v>
      </c>
      <c r="Y536" s="64"/>
      <c r="Z536" s="65">
        <v>2281.0</v>
      </c>
      <c r="AA536" s="66">
        <v>40107.0</v>
      </c>
      <c r="AB536" s="69">
        <v>150.0</v>
      </c>
      <c r="AC536" s="69">
        <v>150.0</v>
      </c>
      <c r="AD536" s="69">
        <v>75.0</v>
      </c>
      <c r="AE536" s="70" t="s">
        <v>5071</v>
      </c>
      <c r="AF536" s="14"/>
      <c r="AG536" s="28"/>
      <c r="AH536" s="28"/>
      <c r="AI536" s="28"/>
      <c r="AJ536" s="28"/>
      <c r="AK536" s="28"/>
      <c r="AL536" s="28"/>
      <c r="AM536" s="28"/>
      <c r="AN536" s="28"/>
      <c r="AO536" s="28"/>
    </row>
    <row r="537" ht="15.0" customHeight="1">
      <c r="A537" s="39" t="s">
        <v>2230</v>
      </c>
      <c r="B537" s="39" t="s">
        <v>782</v>
      </c>
      <c r="C537" s="39" t="s">
        <v>142</v>
      </c>
      <c r="D537" s="40"/>
      <c r="E537" s="41"/>
      <c r="F537" s="46"/>
      <c r="G537" s="46"/>
      <c r="H537" s="46"/>
      <c r="I537" s="46"/>
      <c r="J537" s="47" t="s">
        <v>14</v>
      </c>
      <c r="K537" s="46"/>
      <c r="L537" s="46"/>
      <c r="M537" s="46"/>
      <c r="N537" s="46"/>
      <c r="O537" s="46"/>
      <c r="P537" s="39" t="s">
        <v>786</v>
      </c>
      <c r="Q537" s="39" t="s">
        <v>1040</v>
      </c>
      <c r="R537" s="40"/>
      <c r="S537" s="48" t="s">
        <v>8145</v>
      </c>
      <c r="T537" s="55" t="str">
        <f>HYPERLINK("mailto:email.2.address@nowhere.com#","email.2.address@nowhere.com")</f>
        <v>email.2.address@nowhere.com</v>
      </c>
      <c r="U537" s="73" t="s">
        <v>8148</v>
      </c>
      <c r="V537" s="73" t="s">
        <v>2238</v>
      </c>
      <c r="W537" s="62" t="s">
        <v>2230</v>
      </c>
      <c r="X537" s="62" t="s">
        <v>8149</v>
      </c>
      <c r="Y537" s="64"/>
      <c r="Z537" s="65">
        <v>4666.0</v>
      </c>
      <c r="AA537" s="66">
        <v>40107.0</v>
      </c>
      <c r="AB537" s="69">
        <v>165.0</v>
      </c>
      <c r="AC537" s="69">
        <v>135.0</v>
      </c>
      <c r="AD537" s="69">
        <v>75.0</v>
      </c>
      <c r="AE537" s="70" t="s">
        <v>187</v>
      </c>
      <c r="AF537" s="14"/>
      <c r="AG537" s="28"/>
      <c r="AH537" s="28"/>
      <c r="AI537" s="28"/>
      <c r="AJ537" s="28"/>
      <c r="AK537" s="28"/>
      <c r="AL537" s="28"/>
      <c r="AM537" s="28"/>
      <c r="AN537" s="28"/>
      <c r="AO537" s="28"/>
    </row>
    <row r="538" ht="15.0" customHeight="1">
      <c r="A538" s="39" t="s">
        <v>2230</v>
      </c>
      <c r="B538" s="39" t="s">
        <v>782</v>
      </c>
      <c r="C538" s="39" t="s">
        <v>142</v>
      </c>
      <c r="D538" s="40"/>
      <c r="E538" s="41"/>
      <c r="F538" s="46"/>
      <c r="G538" s="46"/>
      <c r="H538" s="46"/>
      <c r="I538" s="46"/>
      <c r="J538" s="47" t="s">
        <v>14</v>
      </c>
      <c r="K538" s="46"/>
      <c r="L538" s="46"/>
      <c r="M538" s="46"/>
      <c r="N538" s="46"/>
      <c r="O538" s="46"/>
      <c r="P538" s="39" t="s">
        <v>857</v>
      </c>
      <c r="Q538" s="39" t="s">
        <v>1060</v>
      </c>
      <c r="R538" s="40"/>
      <c r="S538" s="48" t="s">
        <v>8152</v>
      </c>
      <c r="T538" s="75"/>
      <c r="U538" s="73" t="s">
        <v>8148</v>
      </c>
      <c r="V538" s="73" t="s">
        <v>2238</v>
      </c>
      <c r="W538" s="62" t="s">
        <v>2230</v>
      </c>
      <c r="X538" s="62" t="s">
        <v>8149</v>
      </c>
      <c r="Y538" s="64"/>
      <c r="Z538" s="65">
        <v>4666.0</v>
      </c>
      <c r="AA538" s="66">
        <v>40107.0</v>
      </c>
      <c r="AB538" s="69">
        <v>165.0</v>
      </c>
      <c r="AC538" s="69">
        <v>135.0</v>
      </c>
      <c r="AD538" s="69">
        <v>75.0</v>
      </c>
      <c r="AE538" s="70" t="s">
        <v>187</v>
      </c>
      <c r="AF538" s="14"/>
      <c r="AG538" s="28"/>
      <c r="AH538" s="28"/>
      <c r="AI538" s="28"/>
      <c r="AJ538" s="28"/>
      <c r="AK538" s="28"/>
      <c r="AL538" s="28"/>
      <c r="AM538" s="28"/>
      <c r="AN538" s="28"/>
      <c r="AO538" s="28"/>
    </row>
    <row r="539" ht="15.0" customHeight="1">
      <c r="A539" s="39" t="s">
        <v>2230</v>
      </c>
      <c r="B539" s="39" t="s">
        <v>782</v>
      </c>
      <c r="C539" s="39" t="s">
        <v>142</v>
      </c>
      <c r="D539" s="40"/>
      <c r="E539" s="41"/>
      <c r="F539" s="47" t="s">
        <v>10</v>
      </c>
      <c r="G539" s="46"/>
      <c r="H539" s="46"/>
      <c r="I539" s="46"/>
      <c r="J539" s="46"/>
      <c r="K539" s="46"/>
      <c r="L539" s="46"/>
      <c r="M539" s="46"/>
      <c r="N539" s="46"/>
      <c r="O539" s="46"/>
      <c r="P539" s="39" t="s">
        <v>900</v>
      </c>
      <c r="Q539" s="39" t="s">
        <v>1071</v>
      </c>
      <c r="R539" s="40"/>
      <c r="S539" s="48" t="s">
        <v>8163</v>
      </c>
      <c r="T539" s="55" t="str">
        <f>HYPERLINK("mailto:email.1.address@nowhere.com#","email.1.address@nowhere.com")</f>
        <v>email.1.address@nowhere.com</v>
      </c>
      <c r="U539" s="73" t="s">
        <v>8190</v>
      </c>
      <c r="V539" s="73" t="s">
        <v>5116</v>
      </c>
      <c r="W539" s="62" t="s">
        <v>2230</v>
      </c>
      <c r="X539" s="62" t="s">
        <v>8191</v>
      </c>
      <c r="Y539" s="64"/>
      <c r="Z539" s="65">
        <v>10083.0</v>
      </c>
      <c r="AA539" s="66">
        <v>40107.0</v>
      </c>
      <c r="AB539" s="69">
        <v>175.0</v>
      </c>
      <c r="AC539" s="69">
        <v>150.0</v>
      </c>
      <c r="AD539" s="69">
        <v>75.0</v>
      </c>
      <c r="AE539" s="70" t="s">
        <v>5118</v>
      </c>
      <c r="AF539" s="14"/>
      <c r="AG539" s="28"/>
      <c r="AH539" s="28"/>
      <c r="AI539" s="28"/>
      <c r="AJ539" s="28"/>
      <c r="AK539" s="28"/>
      <c r="AL539" s="28"/>
      <c r="AM539" s="28"/>
      <c r="AN539" s="28"/>
      <c r="AO539" s="28"/>
    </row>
    <row r="540" ht="15.0" customHeight="1">
      <c r="A540" s="39" t="s">
        <v>2230</v>
      </c>
      <c r="B540" s="39" t="s">
        <v>782</v>
      </c>
      <c r="C540" s="39" t="s">
        <v>142</v>
      </c>
      <c r="D540" s="40"/>
      <c r="E540" s="41"/>
      <c r="F540" s="47" t="s">
        <v>10</v>
      </c>
      <c r="G540" s="46"/>
      <c r="H540" s="46"/>
      <c r="I540" s="46"/>
      <c r="J540" s="46"/>
      <c r="K540" s="46"/>
      <c r="L540" s="46"/>
      <c r="M540" s="46"/>
      <c r="N540" s="46"/>
      <c r="O540" s="46"/>
      <c r="P540" s="73" t="s">
        <v>920</v>
      </c>
      <c r="Q540" s="39" t="s">
        <v>1087</v>
      </c>
      <c r="R540" s="82"/>
      <c r="S540" s="48" t="s">
        <v>8197</v>
      </c>
      <c r="T540" s="55" t="str">
        <f>HYPERLINK("mailto:email.2.address@nowhere.com#","email.2.address@nowhere.com")</f>
        <v>email.2.address@nowhere.com</v>
      </c>
      <c r="U540" s="73" t="s">
        <v>8190</v>
      </c>
      <c r="V540" s="73" t="s">
        <v>5116</v>
      </c>
      <c r="W540" s="62" t="s">
        <v>2230</v>
      </c>
      <c r="X540" s="62" t="s">
        <v>8191</v>
      </c>
      <c r="Y540" s="64"/>
      <c r="Z540" s="65">
        <v>10083.0</v>
      </c>
      <c r="AA540" s="66">
        <v>40107.0</v>
      </c>
      <c r="AB540" s="69">
        <v>175.0</v>
      </c>
      <c r="AC540" s="69">
        <v>150.0</v>
      </c>
      <c r="AD540" s="69">
        <v>75.0</v>
      </c>
      <c r="AE540" s="70" t="s">
        <v>5118</v>
      </c>
      <c r="AF540" s="14"/>
      <c r="AG540" s="28"/>
      <c r="AH540" s="28"/>
      <c r="AI540" s="28"/>
      <c r="AJ540" s="28"/>
      <c r="AK540" s="28"/>
      <c r="AL540" s="28"/>
      <c r="AM540" s="28"/>
      <c r="AN540" s="28"/>
      <c r="AO540" s="28"/>
    </row>
    <row r="541" ht="15.0" customHeight="1">
      <c r="A541" s="73" t="s">
        <v>2230</v>
      </c>
      <c r="B541" s="73" t="s">
        <v>81</v>
      </c>
      <c r="C541" s="39" t="s">
        <v>142</v>
      </c>
      <c r="D541" s="39" t="s">
        <v>7</v>
      </c>
      <c r="E541" s="75"/>
      <c r="F541" s="75"/>
      <c r="G541" s="75"/>
      <c r="H541" s="75"/>
      <c r="I541" s="75"/>
      <c r="J541" s="75"/>
      <c r="K541" s="75"/>
      <c r="L541" s="75"/>
      <c r="M541" s="75"/>
      <c r="N541" s="75"/>
      <c r="O541" s="75"/>
      <c r="P541" s="73" t="s">
        <v>989</v>
      </c>
      <c r="Q541" s="39" t="s">
        <v>336</v>
      </c>
      <c r="R541" s="82"/>
      <c r="S541" s="48" t="s">
        <v>8206</v>
      </c>
      <c r="T541" s="75"/>
      <c r="U541" s="73" t="s">
        <v>8207</v>
      </c>
      <c r="V541" s="73" t="s">
        <v>2238</v>
      </c>
      <c r="W541" s="62" t="s">
        <v>2230</v>
      </c>
      <c r="X541" s="62" t="s">
        <v>2243</v>
      </c>
      <c r="Y541" s="64"/>
      <c r="Z541" s="65"/>
      <c r="AA541" s="66"/>
      <c r="AB541" s="90"/>
      <c r="AC541" s="90"/>
      <c r="AD541" s="90"/>
      <c r="AE541" s="88"/>
      <c r="AF541" s="14"/>
      <c r="AG541" s="28"/>
      <c r="AH541" s="28"/>
      <c r="AI541" s="28"/>
      <c r="AJ541" s="28"/>
      <c r="AK541" s="28"/>
      <c r="AL541" s="28"/>
      <c r="AM541" s="28"/>
      <c r="AN541" s="28"/>
      <c r="AO541" s="28"/>
    </row>
    <row r="542" ht="15.0" customHeight="1">
      <c r="A542" s="73" t="s">
        <v>2230</v>
      </c>
      <c r="B542" s="73" t="s">
        <v>81</v>
      </c>
      <c r="C542" s="39" t="s">
        <v>142</v>
      </c>
      <c r="D542" s="39" t="s">
        <v>7</v>
      </c>
      <c r="E542" s="75"/>
      <c r="F542" s="75"/>
      <c r="G542" s="75"/>
      <c r="H542" s="75"/>
      <c r="I542" s="75"/>
      <c r="J542" s="75"/>
      <c r="K542" s="75"/>
      <c r="L542" s="75"/>
      <c r="M542" s="75"/>
      <c r="N542" s="75"/>
      <c r="O542" s="75"/>
      <c r="P542" s="39" t="s">
        <v>335</v>
      </c>
      <c r="Q542" s="39" t="s">
        <v>788</v>
      </c>
      <c r="R542" s="82"/>
      <c r="S542" s="48" t="s">
        <v>8208</v>
      </c>
      <c r="T542" s="55" t="str">
        <f>HYPERLINK("mailto:email.1.address@nowhere.com#","email.1.address@nowhere.com")</f>
        <v>email.1.address@nowhere.com</v>
      </c>
      <c r="U542" s="73" t="s">
        <v>8216</v>
      </c>
      <c r="V542" s="73" t="s">
        <v>2238</v>
      </c>
      <c r="W542" s="62" t="s">
        <v>2230</v>
      </c>
      <c r="X542" s="62" t="s">
        <v>2243</v>
      </c>
      <c r="Y542" s="64"/>
      <c r="Z542" s="65">
        <v>4077.0</v>
      </c>
      <c r="AA542" s="66"/>
      <c r="AB542" s="90"/>
      <c r="AC542" s="90"/>
      <c r="AD542" s="90"/>
      <c r="AE542" s="88"/>
      <c r="AF542" s="14"/>
      <c r="AG542" s="28"/>
      <c r="AH542" s="28"/>
      <c r="AI542" s="28"/>
      <c r="AJ542" s="28"/>
      <c r="AK542" s="28"/>
      <c r="AL542" s="28"/>
      <c r="AM542" s="28"/>
      <c r="AN542" s="28"/>
      <c r="AO542" s="28"/>
    </row>
    <row r="543" ht="15.0" customHeight="1">
      <c r="A543" s="73" t="s">
        <v>2230</v>
      </c>
      <c r="B543" s="73" t="s">
        <v>81</v>
      </c>
      <c r="C543" s="39" t="s">
        <v>142</v>
      </c>
      <c r="D543" s="39" t="s">
        <v>7</v>
      </c>
      <c r="E543" s="75"/>
      <c r="F543" s="75"/>
      <c r="G543" s="75"/>
      <c r="H543" s="75"/>
      <c r="I543" s="75"/>
      <c r="J543" s="75"/>
      <c r="K543" s="75"/>
      <c r="L543" s="75"/>
      <c r="M543" s="75"/>
      <c r="N543" s="75"/>
      <c r="O543" s="75"/>
      <c r="P543" s="39" t="s">
        <v>786</v>
      </c>
      <c r="Q543" s="39" t="s">
        <v>859</v>
      </c>
      <c r="R543" s="82"/>
      <c r="S543" s="48" t="s">
        <v>8223</v>
      </c>
      <c r="T543" s="55" t="str">
        <f>HYPERLINK("mailto:email.2.address@nowhere.com#","email.2.address@nowhere.com")</f>
        <v>email.2.address@nowhere.com</v>
      </c>
      <c r="U543" s="73" t="s">
        <v>8224</v>
      </c>
      <c r="V543" s="73" t="s">
        <v>2238</v>
      </c>
      <c r="W543" s="62" t="s">
        <v>2230</v>
      </c>
      <c r="X543" s="62" t="s">
        <v>2243</v>
      </c>
      <c r="Y543" s="64"/>
      <c r="Z543" s="65"/>
      <c r="AA543" s="66"/>
      <c r="AB543" s="90">
        <v>150.0</v>
      </c>
      <c r="AC543" s="90">
        <v>135.0</v>
      </c>
      <c r="AD543" s="90">
        <v>75.0</v>
      </c>
      <c r="AE543" s="88"/>
      <c r="AF543" s="14"/>
      <c r="AG543" s="28"/>
      <c r="AH543" s="28"/>
      <c r="AI543" s="28"/>
      <c r="AJ543" s="28"/>
      <c r="AK543" s="28"/>
      <c r="AL543" s="28"/>
      <c r="AM543" s="28"/>
      <c r="AN543" s="28"/>
      <c r="AO543" s="28"/>
    </row>
    <row r="544" ht="15.0" customHeight="1">
      <c r="A544" s="73" t="s">
        <v>2230</v>
      </c>
      <c r="B544" s="73" t="s">
        <v>81</v>
      </c>
      <c r="C544" s="39" t="s">
        <v>142</v>
      </c>
      <c r="D544" s="39" t="s">
        <v>7</v>
      </c>
      <c r="E544" s="75"/>
      <c r="F544" s="75"/>
      <c r="G544" s="75"/>
      <c r="H544" s="75"/>
      <c r="I544" s="75"/>
      <c r="J544" s="75"/>
      <c r="K544" s="75"/>
      <c r="L544" s="75"/>
      <c r="M544" s="75"/>
      <c r="N544" s="75"/>
      <c r="O544" s="75"/>
      <c r="P544" s="39" t="s">
        <v>857</v>
      </c>
      <c r="Q544" s="39" t="s">
        <v>901</v>
      </c>
      <c r="R544" s="40"/>
      <c r="S544" s="48" t="s">
        <v>8232</v>
      </c>
      <c r="T544" s="75"/>
      <c r="U544" s="73" t="s">
        <v>8224</v>
      </c>
      <c r="V544" s="73" t="s">
        <v>2238</v>
      </c>
      <c r="W544" s="62" t="s">
        <v>2230</v>
      </c>
      <c r="X544" s="62" t="s">
        <v>2243</v>
      </c>
      <c r="Y544" s="64"/>
      <c r="Z544" s="65"/>
      <c r="AA544" s="66"/>
      <c r="AB544" s="90"/>
      <c r="AC544" s="90"/>
      <c r="AD544" s="90"/>
      <c r="AE544" s="88"/>
      <c r="AF544" s="14"/>
      <c r="AG544" s="28"/>
      <c r="AH544" s="28"/>
      <c r="AI544" s="28"/>
      <c r="AJ544" s="28"/>
      <c r="AK544" s="28"/>
      <c r="AL544" s="28"/>
      <c r="AM544" s="28"/>
      <c r="AN544" s="28"/>
      <c r="AO544" s="28"/>
    </row>
    <row r="545" ht="15.0" customHeight="1">
      <c r="A545" s="39" t="s">
        <v>133</v>
      </c>
      <c r="B545" s="39" t="s">
        <v>140</v>
      </c>
      <c r="C545" s="39" t="s">
        <v>142</v>
      </c>
      <c r="D545" s="40"/>
      <c r="E545" s="41"/>
      <c r="F545" s="46"/>
      <c r="G545" s="46"/>
      <c r="H545" s="46"/>
      <c r="I545" s="46"/>
      <c r="J545" s="46"/>
      <c r="K545" s="47" t="s">
        <v>15</v>
      </c>
      <c r="L545" s="46"/>
      <c r="M545" s="46"/>
      <c r="N545" s="46"/>
      <c r="O545" s="46"/>
      <c r="P545" s="39" t="s">
        <v>900</v>
      </c>
      <c r="Q545" s="39" t="s">
        <v>921</v>
      </c>
      <c r="R545" s="40"/>
      <c r="S545" s="48" t="s">
        <v>8235</v>
      </c>
      <c r="T545" s="55" t="str">
        <f>HYPERLINK("mailto:email.1.address@nowhere.com#","email.1.address@nowhere.com")</f>
        <v>email.1.address@nowhere.com</v>
      </c>
      <c r="U545" s="73" t="s">
        <v>8244</v>
      </c>
      <c r="V545" s="73" t="s">
        <v>154</v>
      </c>
      <c r="W545" s="62" t="s">
        <v>133</v>
      </c>
      <c r="X545" s="62" t="s">
        <v>8245</v>
      </c>
      <c r="Y545" s="64"/>
      <c r="Z545" s="65"/>
      <c r="AA545" s="66"/>
      <c r="AB545" s="69">
        <v>275.0</v>
      </c>
      <c r="AC545" s="69">
        <v>250.0</v>
      </c>
      <c r="AD545" s="69">
        <v>120.0</v>
      </c>
      <c r="AE545" s="70" t="s">
        <v>773</v>
      </c>
      <c r="AF545" s="14"/>
      <c r="AG545" s="28"/>
      <c r="AH545" s="28"/>
      <c r="AI545" s="28"/>
      <c r="AJ545" s="28"/>
      <c r="AK545" s="28"/>
      <c r="AL545" s="28"/>
      <c r="AM545" s="28"/>
      <c r="AN545" s="28"/>
      <c r="AO545" s="28"/>
    </row>
    <row r="546" ht="15.0" customHeight="1">
      <c r="A546" s="39" t="s">
        <v>133</v>
      </c>
      <c r="B546" s="39" t="s">
        <v>140</v>
      </c>
      <c r="C546" s="39" t="s">
        <v>142</v>
      </c>
      <c r="D546" s="40"/>
      <c r="E546" s="41"/>
      <c r="F546" s="46"/>
      <c r="G546" s="46"/>
      <c r="H546" s="46"/>
      <c r="I546" s="46"/>
      <c r="J546" s="46"/>
      <c r="K546" s="47" t="s">
        <v>15</v>
      </c>
      <c r="L546" s="46"/>
      <c r="M546" s="46"/>
      <c r="N546" s="46"/>
      <c r="O546" s="46"/>
      <c r="P546" s="73" t="s">
        <v>920</v>
      </c>
      <c r="Q546" s="39" t="s">
        <v>990</v>
      </c>
      <c r="R546" s="40"/>
      <c r="S546" s="48" t="s">
        <v>8246</v>
      </c>
      <c r="T546" s="55" t="str">
        <f>HYPERLINK("mailto:email.2.address@nowhere.com#","email.2.address@nowhere.com")</f>
        <v>email.2.address@nowhere.com</v>
      </c>
      <c r="U546" s="73" t="s">
        <v>8249</v>
      </c>
      <c r="V546" s="73" t="s">
        <v>154</v>
      </c>
      <c r="W546" s="62" t="s">
        <v>133</v>
      </c>
      <c r="X546" s="62" t="s">
        <v>8250</v>
      </c>
      <c r="Y546" s="64"/>
      <c r="Z546" s="65"/>
      <c r="AA546" s="66">
        <v>41982.0</v>
      </c>
      <c r="AB546" s="69">
        <v>225.0</v>
      </c>
      <c r="AC546" s="69">
        <v>185.0</v>
      </c>
      <c r="AD546" s="69">
        <v>75.0</v>
      </c>
      <c r="AE546" s="70" t="s">
        <v>773</v>
      </c>
      <c r="AF546" s="14"/>
      <c r="AG546" s="28"/>
      <c r="AH546" s="28"/>
      <c r="AI546" s="28"/>
      <c r="AJ546" s="28"/>
      <c r="AK546" s="28"/>
      <c r="AL546" s="28"/>
      <c r="AM546" s="28"/>
      <c r="AN546" s="28"/>
      <c r="AO546" s="28"/>
    </row>
    <row r="547" ht="15.0" customHeight="1">
      <c r="A547" s="39" t="s">
        <v>133</v>
      </c>
      <c r="B547" s="39" t="s">
        <v>140</v>
      </c>
      <c r="C547" s="39" t="s">
        <v>142</v>
      </c>
      <c r="D547" s="40"/>
      <c r="E547" s="41"/>
      <c r="F547" s="46"/>
      <c r="G547" s="46"/>
      <c r="H547" s="46"/>
      <c r="I547" s="46"/>
      <c r="J547" s="46"/>
      <c r="K547" s="47" t="s">
        <v>15</v>
      </c>
      <c r="L547" s="46"/>
      <c r="M547" s="46"/>
      <c r="N547" s="46"/>
      <c r="O547" s="46"/>
      <c r="P547" s="73" t="s">
        <v>989</v>
      </c>
      <c r="Q547" s="39" t="s">
        <v>1017</v>
      </c>
      <c r="R547" s="40"/>
      <c r="S547" s="48" t="s">
        <v>8255</v>
      </c>
      <c r="T547" s="75"/>
      <c r="U547" s="73" t="s">
        <v>8258</v>
      </c>
      <c r="V547" s="73" t="s">
        <v>249</v>
      </c>
      <c r="W547" s="62" t="s">
        <v>133</v>
      </c>
      <c r="X547" s="62" t="s">
        <v>334</v>
      </c>
      <c r="Y547" s="64"/>
      <c r="Z547" s="65"/>
      <c r="AA547" s="66"/>
      <c r="AB547" s="69">
        <v>295.0</v>
      </c>
      <c r="AC547" s="69">
        <v>200.0</v>
      </c>
      <c r="AD547" s="69">
        <v>125.0</v>
      </c>
      <c r="AE547" s="250">
        <v>41919.0</v>
      </c>
      <c r="AF547" s="14"/>
      <c r="AG547" s="28"/>
      <c r="AH547" s="28"/>
      <c r="AI547" s="28"/>
      <c r="AJ547" s="28"/>
      <c r="AK547" s="28"/>
      <c r="AL547" s="28"/>
      <c r="AM547" s="28"/>
      <c r="AN547" s="28"/>
      <c r="AO547" s="28"/>
    </row>
    <row r="548" ht="15.0" customHeight="1">
      <c r="A548" s="39" t="s">
        <v>133</v>
      </c>
      <c r="B548" s="39" t="s">
        <v>140</v>
      </c>
      <c r="C548" s="39" t="s">
        <v>142</v>
      </c>
      <c r="D548" s="40"/>
      <c r="E548" s="41"/>
      <c r="F548" s="46"/>
      <c r="G548" s="46"/>
      <c r="H548" s="46"/>
      <c r="I548" s="46"/>
      <c r="J548" s="46"/>
      <c r="K548" s="47" t="s">
        <v>15</v>
      </c>
      <c r="L548" s="46"/>
      <c r="M548" s="46"/>
      <c r="N548" s="46"/>
      <c r="O548" s="46"/>
      <c r="P548" s="39" t="s">
        <v>335</v>
      </c>
      <c r="Q548" s="39" t="s">
        <v>1040</v>
      </c>
      <c r="R548" s="147"/>
      <c r="S548" s="48" t="s">
        <v>8270</v>
      </c>
      <c r="T548" s="55" t="str">
        <f>HYPERLINK("mailto:email.1.address@nowhere.com#","email.1.address@nowhere.com")</f>
        <v>email.1.address@nowhere.com</v>
      </c>
      <c r="U548" s="73" t="s">
        <v>8279</v>
      </c>
      <c r="V548" s="73" t="s">
        <v>1888</v>
      </c>
      <c r="W548" s="62" t="s">
        <v>133</v>
      </c>
      <c r="X548" s="62" t="s">
        <v>8280</v>
      </c>
      <c r="Y548" s="64"/>
      <c r="Z548" s="65"/>
      <c r="AA548" s="66"/>
      <c r="AB548" s="69">
        <v>200.0</v>
      </c>
      <c r="AC548" s="69">
        <v>165.0</v>
      </c>
      <c r="AD548" s="69">
        <v>80.0</v>
      </c>
      <c r="AE548" s="70" t="s">
        <v>773</v>
      </c>
      <c r="AF548" s="14"/>
      <c r="AG548" s="28"/>
      <c r="AH548" s="28"/>
      <c r="AI548" s="28"/>
      <c r="AJ548" s="28"/>
      <c r="AK548" s="28"/>
      <c r="AL548" s="28"/>
      <c r="AM548" s="28"/>
      <c r="AN548" s="28"/>
      <c r="AO548" s="28"/>
    </row>
    <row r="549" ht="15.0" customHeight="1">
      <c r="A549" s="39" t="s">
        <v>133</v>
      </c>
      <c r="B549" s="39" t="s">
        <v>782</v>
      </c>
      <c r="C549" s="39" t="s">
        <v>142</v>
      </c>
      <c r="D549" s="40"/>
      <c r="E549" s="252"/>
      <c r="F549" s="124"/>
      <c r="G549" s="124"/>
      <c r="H549" s="124"/>
      <c r="I549" s="124"/>
      <c r="J549" s="47" t="s">
        <v>14</v>
      </c>
      <c r="K549" s="124"/>
      <c r="L549" s="124"/>
      <c r="M549" s="124"/>
      <c r="N549" s="124"/>
      <c r="O549" s="124"/>
      <c r="P549" s="39" t="s">
        <v>786</v>
      </c>
      <c r="Q549" s="39" t="s">
        <v>1060</v>
      </c>
      <c r="R549" s="40"/>
      <c r="S549" s="48" t="s">
        <v>8318</v>
      </c>
      <c r="T549" s="55" t="str">
        <f>HYPERLINK("mailto:email.2.address@nowhere.com#","email.2.address@nowhere.com")</f>
        <v>email.2.address@nowhere.com</v>
      </c>
      <c r="U549" s="73" t="s">
        <v>8325</v>
      </c>
      <c r="V549" s="73" t="s">
        <v>249</v>
      </c>
      <c r="W549" s="62" t="s">
        <v>133</v>
      </c>
      <c r="X549" s="62" t="s">
        <v>250</v>
      </c>
      <c r="Y549" s="64"/>
      <c r="Z549" s="65">
        <v>31838.0</v>
      </c>
      <c r="AA549" s="66"/>
      <c r="AB549" s="69">
        <v>175.0</v>
      </c>
      <c r="AC549" s="69">
        <v>150.0</v>
      </c>
      <c r="AD549" s="69">
        <v>75.0</v>
      </c>
      <c r="AE549" s="70" t="s">
        <v>5171</v>
      </c>
      <c r="AF549" s="14"/>
      <c r="AG549" s="28"/>
      <c r="AH549" s="28"/>
      <c r="AI549" s="28"/>
      <c r="AJ549" s="28"/>
      <c r="AK549" s="28"/>
      <c r="AL549" s="28"/>
      <c r="AM549" s="28"/>
      <c r="AN549" s="28"/>
      <c r="AO549" s="28"/>
    </row>
    <row r="550" ht="15.0" customHeight="1">
      <c r="A550" s="39" t="s">
        <v>133</v>
      </c>
      <c r="B550" s="39" t="s">
        <v>782</v>
      </c>
      <c r="C550" s="39" t="s">
        <v>142</v>
      </c>
      <c r="D550" s="40"/>
      <c r="E550" s="41"/>
      <c r="F550" s="46"/>
      <c r="G550" s="46"/>
      <c r="H550" s="46"/>
      <c r="I550" s="46"/>
      <c r="J550" s="47" t="s">
        <v>14</v>
      </c>
      <c r="K550" s="46"/>
      <c r="L550" s="46"/>
      <c r="M550" s="46"/>
      <c r="N550" s="46"/>
      <c r="O550" s="46"/>
      <c r="P550" s="39" t="s">
        <v>857</v>
      </c>
      <c r="Q550" s="39" t="s">
        <v>1071</v>
      </c>
      <c r="R550" s="82"/>
      <c r="S550" s="48" t="s">
        <v>8348</v>
      </c>
      <c r="T550" s="75"/>
      <c r="U550" s="73" t="s">
        <v>8349</v>
      </c>
      <c r="V550" s="39" t="s">
        <v>249</v>
      </c>
      <c r="W550" s="103" t="s">
        <v>133</v>
      </c>
      <c r="X550" s="62" t="s">
        <v>8350</v>
      </c>
      <c r="Y550" s="64"/>
      <c r="Z550" s="65">
        <v>33030.0</v>
      </c>
      <c r="AA550" s="104">
        <v>40906.0</v>
      </c>
      <c r="AB550" s="69">
        <v>175.0</v>
      </c>
      <c r="AC550" s="69">
        <v>140.0</v>
      </c>
      <c r="AD550" s="69">
        <v>70.0</v>
      </c>
      <c r="AE550" s="70" t="s">
        <v>5196</v>
      </c>
      <c r="AF550" s="14"/>
      <c r="AG550" s="28"/>
      <c r="AH550" s="28"/>
      <c r="AI550" s="28"/>
      <c r="AJ550" s="28"/>
      <c r="AK550" s="28"/>
      <c r="AL550" s="28"/>
      <c r="AM550" s="28"/>
      <c r="AN550" s="28"/>
      <c r="AO550" s="28"/>
    </row>
    <row r="551" ht="15.0" customHeight="1">
      <c r="A551" s="73" t="s">
        <v>133</v>
      </c>
      <c r="B551" s="73" t="s">
        <v>81</v>
      </c>
      <c r="C551" s="39" t="s">
        <v>142</v>
      </c>
      <c r="D551" s="40"/>
      <c r="E551" s="73" t="s">
        <v>169</v>
      </c>
      <c r="F551" s="75"/>
      <c r="G551" s="75"/>
      <c r="H551" s="75"/>
      <c r="I551" s="75"/>
      <c r="J551" s="75"/>
      <c r="K551" s="75"/>
      <c r="L551" s="75"/>
      <c r="M551" s="75"/>
      <c r="N551" s="75"/>
      <c r="O551" s="75"/>
      <c r="P551" s="39" t="s">
        <v>900</v>
      </c>
      <c r="Q551" s="39" t="s">
        <v>1087</v>
      </c>
      <c r="R551" s="82"/>
      <c r="S551" s="48" t="s">
        <v>8351</v>
      </c>
      <c r="T551" s="55" t="str">
        <f>HYPERLINK("mailto:email.1.address@nowhere.com#","email.1.address@nowhere.com")</f>
        <v>email.1.address@nowhere.com</v>
      </c>
      <c r="U551" s="73" t="s">
        <v>8356</v>
      </c>
      <c r="V551" s="73" t="s">
        <v>154</v>
      </c>
      <c r="W551" s="62" t="s">
        <v>133</v>
      </c>
      <c r="X551" s="62" t="s">
        <v>155</v>
      </c>
      <c r="Y551" s="64"/>
      <c r="Z551" s="65"/>
      <c r="AA551" s="66"/>
      <c r="AB551" s="90">
        <v>195.0</v>
      </c>
      <c r="AC551" s="90">
        <v>170.0</v>
      </c>
      <c r="AD551" s="90">
        <v>100.0</v>
      </c>
      <c r="AE551" s="88"/>
      <c r="AF551" s="14"/>
      <c r="AG551" s="28"/>
      <c r="AH551" s="28"/>
      <c r="AI551" s="28"/>
      <c r="AJ551" s="28"/>
      <c r="AK551" s="28"/>
      <c r="AL551" s="28"/>
      <c r="AM551" s="28"/>
      <c r="AN551" s="28"/>
      <c r="AO551" s="28"/>
    </row>
    <row r="552" ht="15.0" customHeight="1">
      <c r="A552" s="73" t="s">
        <v>133</v>
      </c>
      <c r="B552" s="73" t="s">
        <v>81</v>
      </c>
      <c r="C552" s="39" t="s">
        <v>142</v>
      </c>
      <c r="D552" s="40"/>
      <c r="E552" s="73" t="s">
        <v>169</v>
      </c>
      <c r="F552" s="75"/>
      <c r="G552" s="75"/>
      <c r="H552" s="75"/>
      <c r="I552" s="75"/>
      <c r="J552" s="75"/>
      <c r="K552" s="75"/>
      <c r="L552" s="75"/>
      <c r="M552" s="75"/>
      <c r="N552" s="75"/>
      <c r="O552" s="75"/>
      <c r="P552" s="73" t="s">
        <v>920</v>
      </c>
      <c r="Q552" s="39" t="s">
        <v>336</v>
      </c>
      <c r="R552" s="82"/>
      <c r="S552" s="48" t="s">
        <v>8363</v>
      </c>
      <c r="T552" s="55" t="str">
        <f>HYPERLINK("mailto:email.2.address@nowhere.com#","email.2.address@nowhere.com")</f>
        <v>email.2.address@nowhere.com</v>
      </c>
      <c r="U552" s="73" t="s">
        <v>8364</v>
      </c>
      <c r="V552" s="73" t="s">
        <v>958</v>
      </c>
      <c r="W552" s="62" t="s">
        <v>133</v>
      </c>
      <c r="X552" s="62" t="s">
        <v>959</v>
      </c>
      <c r="Y552" s="64"/>
      <c r="Z552" s="65"/>
      <c r="AA552" s="66"/>
      <c r="AB552" s="90">
        <v>210.0</v>
      </c>
      <c r="AC552" s="90"/>
      <c r="AD552" s="90"/>
      <c r="AE552" s="88"/>
      <c r="AF552" s="14"/>
      <c r="AG552" s="28"/>
      <c r="AH552" s="28"/>
      <c r="AI552" s="28"/>
      <c r="AJ552" s="28"/>
      <c r="AK552" s="28"/>
      <c r="AL552" s="28"/>
      <c r="AM552" s="28"/>
      <c r="AN552" s="28"/>
      <c r="AO552" s="28"/>
    </row>
    <row r="553" ht="15.0" customHeight="1">
      <c r="A553" s="73" t="s">
        <v>133</v>
      </c>
      <c r="B553" s="73" t="s">
        <v>81</v>
      </c>
      <c r="C553" s="39" t="s">
        <v>142</v>
      </c>
      <c r="D553" s="39" t="s">
        <v>7</v>
      </c>
      <c r="E553" s="75"/>
      <c r="F553" s="75"/>
      <c r="G553" s="75"/>
      <c r="H553" s="75"/>
      <c r="I553" s="75"/>
      <c r="J553" s="75"/>
      <c r="K553" s="75"/>
      <c r="L553" s="75"/>
      <c r="M553" s="75"/>
      <c r="N553" s="75"/>
      <c r="O553" s="75"/>
      <c r="P553" s="73" t="s">
        <v>989</v>
      </c>
      <c r="Q553" s="39" t="s">
        <v>788</v>
      </c>
      <c r="R553" s="82"/>
      <c r="S553" s="48" t="s">
        <v>8365</v>
      </c>
      <c r="T553" s="75"/>
      <c r="U553" s="73" t="s">
        <v>8366</v>
      </c>
      <c r="V553" s="73" t="s">
        <v>1888</v>
      </c>
      <c r="W553" s="62" t="s">
        <v>133</v>
      </c>
      <c r="X553" s="62" t="s">
        <v>1889</v>
      </c>
      <c r="Y553" s="64"/>
      <c r="Z553" s="65"/>
      <c r="AA553" s="66"/>
      <c r="AB553" s="90">
        <v>125.0</v>
      </c>
      <c r="AC553" s="90"/>
      <c r="AD553" s="90">
        <v>50.0</v>
      </c>
      <c r="AE553" s="88"/>
      <c r="AF553" s="14"/>
      <c r="AG553" s="28"/>
      <c r="AH553" s="28"/>
      <c r="AI553" s="28"/>
      <c r="AJ553" s="28"/>
      <c r="AK553" s="28"/>
      <c r="AL553" s="28"/>
      <c r="AM553" s="28"/>
      <c r="AN553" s="28"/>
      <c r="AO553" s="28"/>
    </row>
    <row r="554" ht="15.0" customHeight="1">
      <c r="A554" s="73" t="s">
        <v>133</v>
      </c>
      <c r="B554" s="73" t="s">
        <v>81</v>
      </c>
      <c r="C554" s="39" t="s">
        <v>142</v>
      </c>
      <c r="D554" s="39" t="s">
        <v>7</v>
      </c>
      <c r="E554" s="75"/>
      <c r="F554" s="75"/>
      <c r="G554" s="75"/>
      <c r="H554" s="75"/>
      <c r="I554" s="75"/>
      <c r="J554" s="75"/>
      <c r="K554" s="75"/>
      <c r="L554" s="75"/>
      <c r="M554" s="75"/>
      <c r="N554" s="75"/>
      <c r="O554" s="75"/>
      <c r="P554" s="39" t="s">
        <v>335</v>
      </c>
      <c r="Q554" s="39" t="s">
        <v>859</v>
      </c>
      <c r="R554" s="82"/>
      <c r="S554" s="48" t="s">
        <v>8381</v>
      </c>
      <c r="T554" s="55" t="str">
        <f>HYPERLINK("mailto:email.1.address@nowhere.com#","email.1.address@nowhere.com")</f>
        <v>email.1.address@nowhere.com</v>
      </c>
      <c r="U554" s="73" t="s">
        <v>8391</v>
      </c>
      <c r="V554" s="73" t="s">
        <v>249</v>
      </c>
      <c r="W554" s="62" t="s">
        <v>133</v>
      </c>
      <c r="X554" s="62" t="s">
        <v>334</v>
      </c>
      <c r="Y554" s="64"/>
      <c r="Z554" s="65"/>
      <c r="AA554" s="66">
        <v>42095.0</v>
      </c>
      <c r="AB554" s="90">
        <v>250.0</v>
      </c>
      <c r="AC554" s="90">
        <v>210.0</v>
      </c>
      <c r="AD554" s="90">
        <v>125.0</v>
      </c>
      <c r="AE554" s="48" t="s">
        <v>1211</v>
      </c>
      <c r="AF554" s="14"/>
      <c r="AG554" s="28"/>
      <c r="AH554" s="28"/>
      <c r="AI554" s="28"/>
      <c r="AJ554" s="28"/>
      <c r="AK554" s="28"/>
      <c r="AL554" s="28"/>
      <c r="AM554" s="28"/>
      <c r="AN554" s="28"/>
      <c r="AO554" s="28"/>
    </row>
    <row r="555" ht="15.0" customHeight="1">
      <c r="A555" s="73" t="s">
        <v>133</v>
      </c>
      <c r="B555" s="73" t="s">
        <v>81</v>
      </c>
      <c r="C555" s="39" t="s">
        <v>142</v>
      </c>
      <c r="D555" s="40"/>
      <c r="E555" s="88"/>
      <c r="F555" s="75"/>
      <c r="G555" s="75"/>
      <c r="H555" s="73" t="s">
        <v>12</v>
      </c>
      <c r="I555" s="75"/>
      <c r="J555" s="75"/>
      <c r="K555" s="75"/>
      <c r="L555" s="75"/>
      <c r="M555" s="75"/>
      <c r="N555" s="75"/>
      <c r="O555" s="75"/>
      <c r="P555" s="39" t="s">
        <v>786</v>
      </c>
      <c r="Q555" s="39" t="s">
        <v>901</v>
      </c>
      <c r="R555" s="82"/>
      <c r="S555" s="48" t="s">
        <v>8395</v>
      </c>
      <c r="T555" s="55" t="str">
        <f>HYPERLINK("mailto:email.2.address@nowhere.com#","email.2.address@nowhere.com")</f>
        <v>email.2.address@nowhere.com</v>
      </c>
      <c r="U555" s="73" t="s">
        <v>1584</v>
      </c>
      <c r="V555" s="73" t="s">
        <v>1585</v>
      </c>
      <c r="W555" s="62" t="s">
        <v>252</v>
      </c>
      <c r="X555" s="62" t="s">
        <v>1586</v>
      </c>
      <c r="Y555" s="64"/>
      <c r="Z555" s="65">
        <v>15133.0</v>
      </c>
      <c r="AA555" s="66">
        <v>42002.0</v>
      </c>
      <c r="AB555" s="90">
        <v>390.0</v>
      </c>
      <c r="AC555" s="90">
        <v>325.0</v>
      </c>
      <c r="AD555" s="90">
        <v>135.0</v>
      </c>
      <c r="AE555" s="88"/>
      <c r="AF555" s="14"/>
      <c r="AG555" s="28"/>
      <c r="AH555" s="28"/>
      <c r="AI555" s="28"/>
      <c r="AJ555" s="28"/>
      <c r="AK555" s="28"/>
      <c r="AL555" s="28"/>
      <c r="AM555" s="28"/>
      <c r="AN555" s="28"/>
      <c r="AO555" s="28"/>
    </row>
    <row r="556" ht="15.0" customHeight="1">
      <c r="A556" s="73" t="s">
        <v>133</v>
      </c>
      <c r="B556" s="73" t="s">
        <v>81</v>
      </c>
      <c r="C556" s="39" t="s">
        <v>142</v>
      </c>
      <c r="D556" s="40"/>
      <c r="E556" s="73" t="s">
        <v>169</v>
      </c>
      <c r="F556" s="75"/>
      <c r="G556" s="75"/>
      <c r="H556" s="75"/>
      <c r="I556" s="75"/>
      <c r="J556" s="75"/>
      <c r="K556" s="75"/>
      <c r="L556" s="75"/>
      <c r="M556" s="75"/>
      <c r="N556" s="75"/>
      <c r="O556" s="75"/>
      <c r="P556" s="39" t="s">
        <v>857</v>
      </c>
      <c r="Q556" s="39" t="s">
        <v>921</v>
      </c>
      <c r="R556" s="82"/>
      <c r="S556" s="48" t="s">
        <v>8400</v>
      </c>
      <c r="T556" s="75"/>
      <c r="U556" s="73" t="s">
        <v>8401</v>
      </c>
      <c r="V556" s="73" t="s">
        <v>249</v>
      </c>
      <c r="W556" s="62" t="s">
        <v>133</v>
      </c>
      <c r="X556" s="62" t="s">
        <v>8406</v>
      </c>
      <c r="Y556" s="64"/>
      <c r="Z556" s="65"/>
      <c r="AA556" s="66"/>
      <c r="AB556" s="90">
        <v>150.0</v>
      </c>
      <c r="AC556" s="90">
        <v>135.0</v>
      </c>
      <c r="AD556" s="90">
        <v>65.0</v>
      </c>
      <c r="AE556" s="88"/>
      <c r="AF556" s="14"/>
      <c r="AG556" s="28"/>
      <c r="AH556" s="28"/>
      <c r="AI556" s="28"/>
      <c r="AJ556" s="28"/>
      <c r="AK556" s="28"/>
      <c r="AL556" s="28"/>
      <c r="AM556" s="28"/>
      <c r="AN556" s="28"/>
      <c r="AO556" s="28"/>
    </row>
    <row r="557" ht="15.0" customHeight="1">
      <c r="A557" s="73" t="s">
        <v>133</v>
      </c>
      <c r="B557" s="73" t="s">
        <v>81</v>
      </c>
      <c r="C557" s="39" t="s">
        <v>142</v>
      </c>
      <c r="D557" s="40"/>
      <c r="E557" s="73" t="s">
        <v>169</v>
      </c>
      <c r="F557" s="75"/>
      <c r="G557" s="75"/>
      <c r="H557" s="75"/>
      <c r="I557" s="75"/>
      <c r="J557" s="75"/>
      <c r="K557" s="75"/>
      <c r="L557" s="75"/>
      <c r="M557" s="75"/>
      <c r="N557" s="75"/>
      <c r="O557" s="75"/>
      <c r="P557" s="39" t="s">
        <v>900</v>
      </c>
      <c r="Q557" s="39" t="s">
        <v>990</v>
      </c>
      <c r="R557" s="82"/>
      <c r="S557" s="48" t="s">
        <v>8411</v>
      </c>
      <c r="T557" s="55" t="str">
        <f>HYPERLINK("mailto:email.1.address@nowhere.com#","email.1.address@nowhere.com")</f>
        <v>email.1.address@nowhere.com</v>
      </c>
      <c r="U557" s="73" t="s">
        <v>8414</v>
      </c>
      <c r="V557" s="73" t="s">
        <v>6484</v>
      </c>
      <c r="W557" s="62" t="s">
        <v>133</v>
      </c>
      <c r="X557" s="62" t="s">
        <v>6486</v>
      </c>
      <c r="Y557" s="64"/>
      <c r="Z557" s="65">
        <v>2558.0</v>
      </c>
      <c r="AA557" s="66"/>
      <c r="AB557" s="90">
        <v>225.0</v>
      </c>
      <c r="AC557" s="90">
        <v>170.0</v>
      </c>
      <c r="AD557" s="90">
        <v>100.0</v>
      </c>
      <c r="AE557" s="88"/>
      <c r="AF557" s="14"/>
      <c r="AG557" s="28"/>
      <c r="AH557" s="28"/>
      <c r="AI557" s="28"/>
      <c r="AJ557" s="28"/>
      <c r="AK557" s="28"/>
      <c r="AL557" s="28"/>
      <c r="AM557" s="28"/>
      <c r="AN557" s="28"/>
      <c r="AO557" s="28"/>
    </row>
    <row r="558" ht="15.0" customHeight="1">
      <c r="A558" s="73" t="s">
        <v>133</v>
      </c>
      <c r="B558" s="73" t="s">
        <v>81</v>
      </c>
      <c r="C558" s="39" t="s">
        <v>142</v>
      </c>
      <c r="D558" s="39" t="s">
        <v>7</v>
      </c>
      <c r="E558" s="75"/>
      <c r="F558" s="75"/>
      <c r="G558" s="75"/>
      <c r="H558" s="75"/>
      <c r="I558" s="75"/>
      <c r="J558" s="75"/>
      <c r="K558" s="75"/>
      <c r="L558" s="75"/>
      <c r="M558" s="75"/>
      <c r="N558" s="75"/>
      <c r="O558" s="75"/>
      <c r="P558" s="73" t="s">
        <v>920</v>
      </c>
      <c r="Q558" s="39" t="s">
        <v>1017</v>
      </c>
      <c r="R558" s="82"/>
      <c r="S558" s="48" t="s">
        <v>8417</v>
      </c>
      <c r="T558" s="55" t="str">
        <f>HYPERLINK("mailto:email.2.address@nowhere.com#","email.2.address@nowhere.com")</f>
        <v>email.2.address@nowhere.com</v>
      </c>
      <c r="U558" s="73" t="s">
        <v>8419</v>
      </c>
      <c r="V558" s="73" t="s">
        <v>154</v>
      </c>
      <c r="W558" s="62" t="s">
        <v>133</v>
      </c>
      <c r="X558" s="62" t="s">
        <v>8420</v>
      </c>
      <c r="Y558" s="64"/>
      <c r="Z558" s="65"/>
      <c r="AA558" s="66"/>
      <c r="AB558" s="90">
        <v>190.0</v>
      </c>
      <c r="AC558" s="90">
        <v>125.0</v>
      </c>
      <c r="AD558" s="90">
        <v>75.0</v>
      </c>
      <c r="AE558" s="88"/>
      <c r="AF558" s="14"/>
      <c r="AG558" s="28"/>
      <c r="AH558" s="28"/>
      <c r="AI558" s="28"/>
      <c r="AJ558" s="28"/>
      <c r="AK558" s="28"/>
      <c r="AL558" s="28"/>
      <c r="AM558" s="28"/>
      <c r="AN558" s="28"/>
      <c r="AO558" s="28"/>
    </row>
    <row r="559" ht="15.0" customHeight="1">
      <c r="A559" s="73" t="s">
        <v>133</v>
      </c>
      <c r="B559" s="73" t="s">
        <v>81</v>
      </c>
      <c r="C559" s="39" t="s">
        <v>142</v>
      </c>
      <c r="D559" s="39" t="s">
        <v>7</v>
      </c>
      <c r="E559" s="75"/>
      <c r="F559" s="75"/>
      <c r="G559" s="75"/>
      <c r="H559" s="75"/>
      <c r="I559" s="75"/>
      <c r="J559" s="75"/>
      <c r="K559" s="75"/>
      <c r="L559" s="75"/>
      <c r="M559" s="75"/>
      <c r="N559" s="75"/>
      <c r="O559" s="75"/>
      <c r="P559" s="73" t="s">
        <v>989</v>
      </c>
      <c r="Q559" s="39" t="s">
        <v>1040</v>
      </c>
      <c r="R559" s="40"/>
      <c r="S559" s="48" t="s">
        <v>8432</v>
      </c>
      <c r="T559" s="75"/>
      <c r="U559" s="73" t="s">
        <v>8433</v>
      </c>
      <c r="V559" s="73" t="s">
        <v>249</v>
      </c>
      <c r="W559" s="62" t="s">
        <v>133</v>
      </c>
      <c r="X559" s="62" t="s">
        <v>250</v>
      </c>
      <c r="Y559" s="64"/>
      <c r="Z559" s="65"/>
      <c r="AA559" s="66">
        <v>42095.0</v>
      </c>
      <c r="AB559" s="90">
        <v>225.0</v>
      </c>
      <c r="AC559" s="90">
        <v>190.0</v>
      </c>
      <c r="AD559" s="90">
        <v>100.0</v>
      </c>
      <c r="AE559" s="48" t="s">
        <v>1211</v>
      </c>
      <c r="AF559" s="14"/>
      <c r="AG559" s="28"/>
      <c r="AH559" s="28"/>
      <c r="AI559" s="28"/>
      <c r="AJ559" s="28"/>
      <c r="AK559" s="28"/>
      <c r="AL559" s="28"/>
      <c r="AM559" s="28"/>
      <c r="AN559" s="28"/>
      <c r="AO559" s="28"/>
    </row>
    <row r="560" ht="15.0" customHeight="1">
      <c r="A560" s="39" t="s">
        <v>8435</v>
      </c>
      <c r="B560" s="39" t="s">
        <v>782</v>
      </c>
      <c r="C560" s="39" t="s">
        <v>142</v>
      </c>
      <c r="D560" s="40"/>
      <c r="E560" s="41"/>
      <c r="F560" s="47" t="s">
        <v>10</v>
      </c>
      <c r="G560" s="46"/>
      <c r="H560" s="46"/>
      <c r="I560" s="47" t="s">
        <v>13</v>
      </c>
      <c r="J560" s="46"/>
      <c r="K560" s="46"/>
      <c r="L560" s="46"/>
      <c r="M560" s="46"/>
      <c r="N560" s="46"/>
      <c r="O560" s="46"/>
      <c r="P560" s="39" t="s">
        <v>335</v>
      </c>
      <c r="Q560" s="39" t="s">
        <v>1060</v>
      </c>
      <c r="R560" s="40"/>
      <c r="S560" s="48" t="s">
        <v>8446</v>
      </c>
      <c r="T560" s="55" t="str">
        <f>HYPERLINK("mailto:email.1.address@nowhere.com#","email.1.address@nowhere.com")</f>
        <v>email.1.address@nowhere.com</v>
      </c>
      <c r="U560" s="73" t="s">
        <v>8452</v>
      </c>
      <c r="V560" s="73" t="s">
        <v>154</v>
      </c>
      <c r="W560" s="62" t="s">
        <v>133</v>
      </c>
      <c r="X560" s="62" t="s">
        <v>1086</v>
      </c>
      <c r="Y560" s="64"/>
      <c r="Z560" s="65">
        <v>31188.0</v>
      </c>
      <c r="AA560" s="66">
        <v>40490.0</v>
      </c>
      <c r="AB560" s="69">
        <v>190.0</v>
      </c>
      <c r="AC560" s="69">
        <v>165.0</v>
      </c>
      <c r="AD560" s="69">
        <v>100.0</v>
      </c>
      <c r="AE560" s="70" t="s">
        <v>5301</v>
      </c>
      <c r="AF560" s="14"/>
      <c r="AG560" s="28"/>
      <c r="AH560" s="28"/>
      <c r="AI560" s="28"/>
      <c r="AJ560" s="28"/>
      <c r="AK560" s="28"/>
      <c r="AL560" s="28"/>
      <c r="AM560" s="28"/>
      <c r="AN560" s="28"/>
      <c r="AO560" s="28"/>
    </row>
    <row r="561" ht="15.0" customHeight="1">
      <c r="A561" s="39" t="s">
        <v>8435</v>
      </c>
      <c r="B561" s="39" t="s">
        <v>782</v>
      </c>
      <c r="C561" s="39" t="s">
        <v>142</v>
      </c>
      <c r="D561" s="40"/>
      <c r="E561" s="41"/>
      <c r="F561" s="46"/>
      <c r="G561" s="46"/>
      <c r="H561" s="46"/>
      <c r="I561" s="46"/>
      <c r="J561" s="47" t="s">
        <v>14</v>
      </c>
      <c r="K561" s="46"/>
      <c r="L561" s="46"/>
      <c r="M561" s="46"/>
      <c r="N561" s="46"/>
      <c r="O561" s="46"/>
      <c r="P561" s="39" t="s">
        <v>786</v>
      </c>
      <c r="Q561" s="39" t="s">
        <v>1071</v>
      </c>
      <c r="R561" s="40"/>
      <c r="S561" s="48" t="s">
        <v>8456</v>
      </c>
      <c r="T561" s="55" t="str">
        <f>HYPERLINK("mailto:email.2.address@nowhere.com#","email.2.address@nowhere.com")</f>
        <v>email.2.address@nowhere.com</v>
      </c>
      <c r="U561" s="73" t="s">
        <v>8465</v>
      </c>
      <c r="V561" s="73" t="s">
        <v>154</v>
      </c>
      <c r="W561" s="62" t="s">
        <v>133</v>
      </c>
      <c r="X561" s="62" t="s">
        <v>8466</v>
      </c>
      <c r="Y561" s="64"/>
      <c r="Z561" s="65">
        <v>29824.0</v>
      </c>
      <c r="AA561" s="66"/>
      <c r="AB561" s="69">
        <v>200.0</v>
      </c>
      <c r="AC561" s="69">
        <v>180.0</v>
      </c>
      <c r="AD561" s="69">
        <v>88.0</v>
      </c>
      <c r="AE561" s="70" t="s">
        <v>5315</v>
      </c>
      <c r="AF561" s="14"/>
      <c r="AG561" s="28"/>
      <c r="AH561" s="28"/>
      <c r="AI561" s="28"/>
      <c r="AJ561" s="28"/>
      <c r="AK561" s="28"/>
      <c r="AL561" s="28"/>
      <c r="AM561" s="28"/>
      <c r="AN561" s="28"/>
      <c r="AO561" s="28"/>
    </row>
    <row r="562" ht="15.0" customHeight="1">
      <c r="A562" s="39" t="s">
        <v>2424</v>
      </c>
      <c r="B562" s="39" t="s">
        <v>140</v>
      </c>
      <c r="C562" s="39" t="s">
        <v>142</v>
      </c>
      <c r="D562" s="40"/>
      <c r="E562" s="41"/>
      <c r="F562" s="46"/>
      <c r="G562" s="46"/>
      <c r="H562" s="46"/>
      <c r="I562" s="46"/>
      <c r="J562" s="46"/>
      <c r="K562" s="47" t="s">
        <v>15</v>
      </c>
      <c r="L562" s="46"/>
      <c r="M562" s="46"/>
      <c r="N562" s="46"/>
      <c r="O562" s="46"/>
      <c r="P562" s="39" t="s">
        <v>857</v>
      </c>
      <c r="Q562" s="39" t="s">
        <v>1087</v>
      </c>
      <c r="R562" s="40"/>
      <c r="S562" s="48" t="s">
        <v>8474</v>
      </c>
      <c r="T562" s="75"/>
      <c r="U562" s="73" t="s">
        <v>8475</v>
      </c>
      <c r="V562" s="73" t="s">
        <v>2432</v>
      </c>
      <c r="W562" s="62" t="s">
        <v>2424</v>
      </c>
      <c r="X562" s="62" t="s">
        <v>8476</v>
      </c>
      <c r="Y562" s="64"/>
      <c r="Z562" s="65"/>
      <c r="AA562" s="66"/>
      <c r="AB562" s="69">
        <v>325.0</v>
      </c>
      <c r="AC562" s="69">
        <v>225.0</v>
      </c>
      <c r="AD562" s="69">
        <v>150.0</v>
      </c>
      <c r="AE562" s="70" t="s">
        <v>773</v>
      </c>
      <c r="AF562" s="14"/>
      <c r="AG562" s="28"/>
      <c r="AH562" s="28"/>
      <c r="AI562" s="28"/>
      <c r="AJ562" s="28"/>
      <c r="AK562" s="28"/>
      <c r="AL562" s="28"/>
      <c r="AM562" s="28"/>
      <c r="AN562" s="28"/>
      <c r="AO562" s="28"/>
    </row>
    <row r="563" ht="15.0" customHeight="1">
      <c r="A563" s="39" t="s">
        <v>2424</v>
      </c>
      <c r="B563" s="39" t="s">
        <v>140</v>
      </c>
      <c r="C563" s="39" t="s">
        <v>142</v>
      </c>
      <c r="D563" s="40"/>
      <c r="E563" s="41"/>
      <c r="F563" s="46"/>
      <c r="G563" s="46"/>
      <c r="H563" s="46"/>
      <c r="I563" s="46"/>
      <c r="J563" s="46"/>
      <c r="K563" s="47" t="s">
        <v>15</v>
      </c>
      <c r="L563" s="46"/>
      <c r="M563" s="46"/>
      <c r="N563" s="46"/>
      <c r="O563" s="46"/>
      <c r="P563" s="39" t="s">
        <v>900</v>
      </c>
      <c r="Q563" s="39" t="s">
        <v>336</v>
      </c>
      <c r="R563" s="40"/>
      <c r="S563" s="48" t="s">
        <v>8477</v>
      </c>
      <c r="T563" s="55" t="str">
        <f>HYPERLINK("mailto:email.1.address@nowhere.com#","email.1.address@nowhere.com")</f>
        <v>email.1.address@nowhere.com</v>
      </c>
      <c r="U563" s="73" t="s">
        <v>6298</v>
      </c>
      <c r="V563" s="73" t="s">
        <v>1606</v>
      </c>
      <c r="W563" s="62" t="s">
        <v>1608</v>
      </c>
      <c r="X563" s="62" t="s">
        <v>6299</v>
      </c>
      <c r="Y563" s="64"/>
      <c r="Z563" s="65"/>
      <c r="AA563" s="66"/>
      <c r="AB563" s="69">
        <v>225.0</v>
      </c>
      <c r="AC563" s="69">
        <v>185.0</v>
      </c>
      <c r="AD563" s="69">
        <v>135.0</v>
      </c>
      <c r="AE563" s="70" t="s">
        <v>773</v>
      </c>
      <c r="AF563" s="14"/>
      <c r="AG563" s="28"/>
      <c r="AH563" s="28"/>
      <c r="AI563" s="28"/>
      <c r="AJ563" s="28"/>
      <c r="AK563" s="28"/>
      <c r="AL563" s="28"/>
      <c r="AM563" s="28"/>
      <c r="AN563" s="28"/>
      <c r="AO563" s="28"/>
    </row>
    <row r="564" ht="15.0" customHeight="1">
      <c r="A564" s="39" t="s">
        <v>2424</v>
      </c>
      <c r="B564" s="39" t="s">
        <v>782</v>
      </c>
      <c r="C564" s="39" t="s">
        <v>142</v>
      </c>
      <c r="D564" s="40"/>
      <c r="E564" s="41"/>
      <c r="F564" s="47" t="s">
        <v>10</v>
      </c>
      <c r="G564" s="46"/>
      <c r="H564" s="46"/>
      <c r="I564" s="46"/>
      <c r="J564" s="46"/>
      <c r="K564" s="46"/>
      <c r="L564" s="46"/>
      <c r="M564" s="46"/>
      <c r="N564" s="46"/>
      <c r="O564" s="46"/>
      <c r="P564" s="73" t="s">
        <v>920</v>
      </c>
      <c r="Q564" s="39" t="s">
        <v>788</v>
      </c>
      <c r="R564" s="40"/>
      <c r="S564" s="48" t="s">
        <v>8491</v>
      </c>
      <c r="T564" s="55" t="str">
        <f>HYPERLINK("mailto:email.2.address@nowhere.com#","email.2.address@nowhere.com")</f>
        <v>email.2.address@nowhere.com</v>
      </c>
      <c r="U564" s="73" t="s">
        <v>8498</v>
      </c>
      <c r="V564" s="73" t="s">
        <v>2432</v>
      </c>
      <c r="W564" s="62" t="s">
        <v>2424</v>
      </c>
      <c r="X564" s="62" t="s">
        <v>8007</v>
      </c>
      <c r="Y564" s="64"/>
      <c r="Z564" s="65">
        <v>9976.0</v>
      </c>
      <c r="AA564" s="66">
        <v>40214.0</v>
      </c>
      <c r="AB564" s="69">
        <v>170.0</v>
      </c>
      <c r="AC564" s="69">
        <v>170.0</v>
      </c>
      <c r="AD564" s="69">
        <v>75.0</v>
      </c>
      <c r="AE564" s="41"/>
      <c r="AF564" s="14"/>
      <c r="AG564" s="28"/>
      <c r="AH564" s="28"/>
      <c r="AI564" s="28"/>
      <c r="AJ564" s="28"/>
      <c r="AK564" s="28"/>
      <c r="AL564" s="28"/>
      <c r="AM564" s="28"/>
      <c r="AN564" s="28"/>
      <c r="AO564" s="28"/>
    </row>
    <row r="565" ht="15.0" customHeight="1">
      <c r="A565" s="39" t="s">
        <v>2424</v>
      </c>
      <c r="B565" s="39" t="s">
        <v>782</v>
      </c>
      <c r="C565" s="39" t="s">
        <v>142</v>
      </c>
      <c r="D565" s="40"/>
      <c r="E565" s="41"/>
      <c r="F565" s="46"/>
      <c r="G565" s="46"/>
      <c r="H565" s="46"/>
      <c r="I565" s="46"/>
      <c r="J565" s="47" t="s">
        <v>14</v>
      </c>
      <c r="K565" s="46"/>
      <c r="L565" s="46"/>
      <c r="M565" s="46"/>
      <c r="N565" s="46"/>
      <c r="O565" s="46"/>
      <c r="P565" s="73" t="s">
        <v>989</v>
      </c>
      <c r="Q565" s="39" t="s">
        <v>859</v>
      </c>
      <c r="R565" s="82"/>
      <c r="S565" s="48" t="s">
        <v>8505</v>
      </c>
      <c r="T565" s="75"/>
      <c r="U565" s="73" t="s">
        <v>8506</v>
      </c>
      <c r="V565" s="73" t="s">
        <v>2432</v>
      </c>
      <c r="W565" s="62" t="s">
        <v>2424</v>
      </c>
      <c r="X565" s="62" t="s">
        <v>2433</v>
      </c>
      <c r="Y565" s="64"/>
      <c r="Z565" s="65">
        <v>35160.0</v>
      </c>
      <c r="AA565" s="66">
        <v>40107.0</v>
      </c>
      <c r="AB565" s="69">
        <v>165.0</v>
      </c>
      <c r="AC565" s="69">
        <v>140.0</v>
      </c>
      <c r="AD565" s="69">
        <v>75.0</v>
      </c>
      <c r="AE565" s="70" t="s">
        <v>187</v>
      </c>
      <c r="AF565" s="14"/>
      <c r="AG565" s="28"/>
      <c r="AH565" s="28"/>
      <c r="AI565" s="28"/>
      <c r="AJ565" s="28"/>
      <c r="AK565" s="28"/>
      <c r="AL565" s="28"/>
      <c r="AM565" s="28"/>
      <c r="AN565" s="28"/>
      <c r="AO565" s="28"/>
    </row>
    <row r="566" ht="15.0" customHeight="1">
      <c r="A566" s="73" t="s">
        <v>2424</v>
      </c>
      <c r="B566" s="73" t="s">
        <v>81</v>
      </c>
      <c r="C566" s="39" t="s">
        <v>142</v>
      </c>
      <c r="D566" s="39" t="s">
        <v>7</v>
      </c>
      <c r="E566" s="75"/>
      <c r="F566" s="75"/>
      <c r="G566" s="75"/>
      <c r="H566" s="75"/>
      <c r="I566" s="75"/>
      <c r="J566" s="75"/>
      <c r="K566" s="75"/>
      <c r="L566" s="75"/>
      <c r="M566" s="75"/>
      <c r="N566" s="75"/>
      <c r="O566" s="75"/>
      <c r="P566" s="39" t="s">
        <v>335</v>
      </c>
      <c r="Q566" s="39" t="s">
        <v>901</v>
      </c>
      <c r="R566" s="82"/>
      <c r="S566" s="48" t="s">
        <v>8507</v>
      </c>
      <c r="T566" s="55" t="str">
        <f>HYPERLINK("mailto:email.1.address@nowhere.com#","email.1.address@nowhere.com")</f>
        <v>email.1.address@nowhere.com</v>
      </c>
      <c r="U566" s="73" t="s">
        <v>8511</v>
      </c>
      <c r="V566" s="73" t="s">
        <v>2432</v>
      </c>
      <c r="W566" s="62" t="s">
        <v>2424</v>
      </c>
      <c r="X566" s="62" t="s">
        <v>8007</v>
      </c>
      <c r="Y566" s="64"/>
      <c r="Z566" s="65"/>
      <c r="AA566" s="66"/>
      <c r="AB566" s="90"/>
      <c r="AC566" s="90"/>
      <c r="AD566" s="90"/>
      <c r="AE566" s="88"/>
      <c r="AF566" s="14"/>
      <c r="AG566" s="28"/>
      <c r="AH566" s="28"/>
      <c r="AI566" s="28"/>
      <c r="AJ566" s="28"/>
      <c r="AK566" s="28"/>
      <c r="AL566" s="28"/>
      <c r="AM566" s="28"/>
      <c r="AN566" s="28"/>
      <c r="AO566" s="28"/>
    </row>
    <row r="567" ht="15.0" customHeight="1">
      <c r="A567" s="73" t="s">
        <v>2424</v>
      </c>
      <c r="B567" s="73" t="s">
        <v>81</v>
      </c>
      <c r="C567" s="39" t="s">
        <v>142</v>
      </c>
      <c r="D567" s="39" t="s">
        <v>7</v>
      </c>
      <c r="E567" s="75"/>
      <c r="F567" s="75"/>
      <c r="G567" s="75"/>
      <c r="H567" s="75"/>
      <c r="I567" s="75"/>
      <c r="J567" s="75"/>
      <c r="K567" s="75"/>
      <c r="L567" s="75"/>
      <c r="M567" s="75"/>
      <c r="N567" s="75"/>
      <c r="O567" s="75"/>
      <c r="P567" s="39" t="s">
        <v>786</v>
      </c>
      <c r="Q567" s="39" t="s">
        <v>921</v>
      </c>
      <c r="R567" s="82"/>
      <c r="S567" s="48" t="s">
        <v>8517</v>
      </c>
      <c r="T567" s="55" t="str">
        <f>HYPERLINK("mailto:email.2.address@nowhere.com#","email.2.address@nowhere.com")</f>
        <v>email.2.address@nowhere.com</v>
      </c>
      <c r="U567" s="73" t="s">
        <v>8522</v>
      </c>
      <c r="V567" s="73" t="s">
        <v>2432</v>
      </c>
      <c r="W567" s="62" t="s">
        <v>2424</v>
      </c>
      <c r="X567" s="62" t="s">
        <v>2433</v>
      </c>
      <c r="Y567" s="64"/>
      <c r="Z567" s="65"/>
      <c r="AA567" s="66"/>
      <c r="AB567" s="90"/>
      <c r="AC567" s="90"/>
      <c r="AD567" s="90"/>
      <c r="AE567" s="88"/>
      <c r="AF567" s="14"/>
      <c r="AG567" s="28"/>
      <c r="AH567" s="28"/>
      <c r="AI567" s="28"/>
      <c r="AJ567" s="28"/>
      <c r="AK567" s="28"/>
      <c r="AL567" s="28"/>
      <c r="AM567" s="28"/>
      <c r="AN567" s="28"/>
      <c r="AO567" s="28"/>
    </row>
    <row r="568" ht="15.0" customHeight="1">
      <c r="A568" s="73" t="s">
        <v>2424</v>
      </c>
      <c r="B568" s="73" t="s">
        <v>81</v>
      </c>
      <c r="C568" s="39" t="s">
        <v>142</v>
      </c>
      <c r="D568" s="39" t="s">
        <v>7</v>
      </c>
      <c r="E568" s="75"/>
      <c r="F568" s="75"/>
      <c r="G568" s="75"/>
      <c r="H568" s="75"/>
      <c r="I568" s="75"/>
      <c r="J568" s="75"/>
      <c r="K568" s="75"/>
      <c r="L568" s="75"/>
      <c r="M568" s="75"/>
      <c r="N568" s="75"/>
      <c r="O568" s="75"/>
      <c r="P568" s="39" t="s">
        <v>857</v>
      </c>
      <c r="Q568" s="39" t="s">
        <v>990</v>
      </c>
      <c r="R568" s="40"/>
      <c r="S568" s="48" t="s">
        <v>8523</v>
      </c>
      <c r="T568" s="75"/>
      <c r="U568" s="73" t="s">
        <v>8524</v>
      </c>
      <c r="V568" s="73" t="s">
        <v>2432</v>
      </c>
      <c r="W568" s="62" t="s">
        <v>2424</v>
      </c>
      <c r="X568" s="62" t="s">
        <v>8525</v>
      </c>
      <c r="Y568" s="64"/>
      <c r="Z568" s="65"/>
      <c r="AA568" s="66"/>
      <c r="AB568" s="90">
        <v>230.0</v>
      </c>
      <c r="AC568" s="90"/>
      <c r="AD568" s="90"/>
      <c r="AE568" s="88"/>
      <c r="AF568" s="14"/>
      <c r="AG568" s="28"/>
      <c r="AH568" s="28"/>
      <c r="AI568" s="28"/>
      <c r="AJ568" s="28"/>
      <c r="AK568" s="28"/>
      <c r="AL568" s="28"/>
      <c r="AM568" s="28"/>
      <c r="AN568" s="28"/>
      <c r="AO568" s="28"/>
    </row>
    <row r="569" ht="15.0" customHeight="1">
      <c r="A569" s="39" t="s">
        <v>111</v>
      </c>
      <c r="B569" s="39" t="s">
        <v>140</v>
      </c>
      <c r="C569" s="39" t="s">
        <v>142</v>
      </c>
      <c r="D569" s="40"/>
      <c r="E569" s="41"/>
      <c r="F569" s="46"/>
      <c r="G569" s="46"/>
      <c r="H569" s="46"/>
      <c r="I569" s="46"/>
      <c r="J569" s="46"/>
      <c r="K569" s="47" t="s">
        <v>15</v>
      </c>
      <c r="L569" s="46"/>
      <c r="M569" s="46"/>
      <c r="N569" s="46"/>
      <c r="O569" s="46"/>
      <c r="P569" s="39" t="s">
        <v>900</v>
      </c>
      <c r="Q569" s="39" t="s">
        <v>1017</v>
      </c>
      <c r="R569" s="40"/>
      <c r="S569" s="48" t="s">
        <v>8526</v>
      </c>
      <c r="T569" s="55" t="str">
        <f>HYPERLINK("mailto:email.1.address@nowhere.com#","email.1.address@nowhere.com")</f>
        <v>email.1.address@nowhere.com</v>
      </c>
      <c r="U569" s="73" t="s">
        <v>8532</v>
      </c>
      <c r="V569" s="73" t="s">
        <v>413</v>
      </c>
      <c r="W569" s="62" t="s">
        <v>406</v>
      </c>
      <c r="X569" s="62" t="s">
        <v>2379</v>
      </c>
      <c r="Y569" s="64"/>
      <c r="Z569" s="65"/>
      <c r="AA569" s="66"/>
      <c r="AB569" s="69"/>
      <c r="AC569" s="69"/>
      <c r="AD569" s="69"/>
      <c r="AE569" s="70" t="s">
        <v>773</v>
      </c>
      <c r="AF569" s="14"/>
      <c r="AG569" s="28"/>
      <c r="AH569" s="28"/>
      <c r="AI569" s="28"/>
      <c r="AJ569" s="28"/>
      <c r="AK569" s="28"/>
      <c r="AL569" s="28"/>
      <c r="AM569" s="28"/>
      <c r="AN569" s="28"/>
      <c r="AO569" s="28"/>
    </row>
    <row r="570" ht="15.0" customHeight="1">
      <c r="A570" s="39" t="s">
        <v>111</v>
      </c>
      <c r="B570" s="39" t="s">
        <v>140</v>
      </c>
      <c r="C570" s="39" t="s">
        <v>142</v>
      </c>
      <c r="D570" s="40"/>
      <c r="E570" s="41"/>
      <c r="F570" s="46"/>
      <c r="G570" s="46"/>
      <c r="H570" s="46"/>
      <c r="I570" s="46"/>
      <c r="J570" s="46"/>
      <c r="K570" s="47" t="s">
        <v>15</v>
      </c>
      <c r="L570" s="46"/>
      <c r="M570" s="46"/>
      <c r="N570" s="46"/>
      <c r="O570" s="46"/>
      <c r="P570" s="73" t="s">
        <v>920</v>
      </c>
      <c r="Q570" s="39" t="s">
        <v>1040</v>
      </c>
      <c r="R570" s="40"/>
      <c r="S570" s="48" t="s">
        <v>8534</v>
      </c>
      <c r="T570" s="55" t="str">
        <f>HYPERLINK("mailto:email.2.address@nowhere.com#","email.2.address@nowhere.com")</f>
        <v>email.2.address@nowhere.com</v>
      </c>
      <c r="U570" s="73" t="s">
        <v>8532</v>
      </c>
      <c r="V570" s="73" t="s">
        <v>413</v>
      </c>
      <c r="W570" s="62" t="s">
        <v>406</v>
      </c>
      <c r="X570" s="62" t="s">
        <v>2379</v>
      </c>
      <c r="Y570" s="64"/>
      <c r="Z570" s="65"/>
      <c r="AA570" s="66"/>
      <c r="AB570" s="69"/>
      <c r="AC570" s="69"/>
      <c r="AD570" s="69"/>
      <c r="AE570" s="70" t="s">
        <v>773</v>
      </c>
      <c r="AF570" s="14"/>
      <c r="AG570" s="28"/>
      <c r="AH570" s="28"/>
      <c r="AI570" s="28"/>
      <c r="AJ570" s="28"/>
      <c r="AK570" s="28"/>
      <c r="AL570" s="28"/>
      <c r="AM570" s="28"/>
      <c r="AN570" s="28"/>
      <c r="AO570" s="28"/>
    </row>
    <row r="571" ht="15.0" customHeight="1">
      <c r="A571" s="39" t="s">
        <v>111</v>
      </c>
      <c r="B571" s="39" t="s">
        <v>140</v>
      </c>
      <c r="C571" s="39" t="s">
        <v>142</v>
      </c>
      <c r="D571" s="40"/>
      <c r="E571" s="41"/>
      <c r="F571" s="46"/>
      <c r="G571" s="46"/>
      <c r="H571" s="46"/>
      <c r="I571" s="46"/>
      <c r="J571" s="46"/>
      <c r="K571" s="47" t="s">
        <v>15</v>
      </c>
      <c r="L571" s="46"/>
      <c r="M571" s="46"/>
      <c r="N571" s="46"/>
      <c r="O571" s="46"/>
      <c r="P571" s="73" t="s">
        <v>989</v>
      </c>
      <c r="Q571" s="39" t="s">
        <v>1060</v>
      </c>
      <c r="R571" s="40"/>
      <c r="S571" s="48" t="s">
        <v>8543</v>
      </c>
      <c r="T571" s="75"/>
      <c r="U571" s="73" t="s">
        <v>8545</v>
      </c>
      <c r="V571" s="73" t="s">
        <v>122</v>
      </c>
      <c r="W571" s="62" t="s">
        <v>111</v>
      </c>
      <c r="X571" s="62" t="s">
        <v>8546</v>
      </c>
      <c r="Y571" s="64"/>
      <c r="Z571" s="65"/>
      <c r="AA571" s="66"/>
      <c r="AB571" s="69"/>
      <c r="AC571" s="69"/>
      <c r="AD571" s="69"/>
      <c r="AE571" s="70" t="s">
        <v>773</v>
      </c>
      <c r="AF571" s="14"/>
      <c r="AG571" s="28"/>
      <c r="AH571" s="28"/>
      <c r="AI571" s="28"/>
      <c r="AJ571" s="28"/>
      <c r="AK571" s="28"/>
      <c r="AL571" s="28"/>
      <c r="AM571" s="28"/>
      <c r="AN571" s="28"/>
      <c r="AO571" s="28"/>
    </row>
    <row r="572" ht="15.0" customHeight="1">
      <c r="A572" s="39" t="s">
        <v>111</v>
      </c>
      <c r="B572" s="39" t="s">
        <v>140</v>
      </c>
      <c r="C572" s="39" t="s">
        <v>142</v>
      </c>
      <c r="D572" s="40"/>
      <c r="E572" s="41"/>
      <c r="F572" s="46"/>
      <c r="G572" s="46"/>
      <c r="H572" s="46"/>
      <c r="I572" s="46"/>
      <c r="J572" s="46"/>
      <c r="K572" s="47" t="s">
        <v>15</v>
      </c>
      <c r="L572" s="46"/>
      <c r="M572" s="46"/>
      <c r="N572" s="46"/>
      <c r="O572" s="46"/>
      <c r="P572" s="39" t="s">
        <v>335</v>
      </c>
      <c r="Q572" s="39" t="s">
        <v>1071</v>
      </c>
      <c r="R572" s="40"/>
      <c r="S572" s="48" t="s">
        <v>8555</v>
      </c>
      <c r="T572" s="55" t="str">
        <f>HYPERLINK("mailto:email.1.address@nowhere.com#","email.1.address@nowhere.com")</f>
        <v>email.1.address@nowhere.com</v>
      </c>
      <c r="U572" s="73" t="s">
        <v>8564</v>
      </c>
      <c r="V572" s="73" t="s">
        <v>442</v>
      </c>
      <c r="W572" s="62" t="s">
        <v>111</v>
      </c>
      <c r="X572" s="62" t="s">
        <v>5914</v>
      </c>
      <c r="Y572" s="64"/>
      <c r="Z572" s="65"/>
      <c r="AA572" s="66"/>
      <c r="AB572" s="69">
        <v>350.0</v>
      </c>
      <c r="AC572" s="69">
        <v>335.0</v>
      </c>
      <c r="AD572" s="69">
        <v>175.0</v>
      </c>
      <c r="AE572" s="250">
        <v>41913.0</v>
      </c>
      <c r="AF572" s="14"/>
      <c r="AG572" s="28"/>
      <c r="AH572" s="28"/>
      <c r="AI572" s="28"/>
      <c r="AJ572" s="28"/>
      <c r="AK572" s="28"/>
      <c r="AL572" s="28"/>
      <c r="AM572" s="28"/>
      <c r="AN572" s="28"/>
      <c r="AO572" s="28"/>
    </row>
    <row r="573" ht="15.0" customHeight="1">
      <c r="A573" s="39" t="s">
        <v>111</v>
      </c>
      <c r="B573" s="39" t="s">
        <v>782</v>
      </c>
      <c r="C573" s="39" t="s">
        <v>142</v>
      </c>
      <c r="D573" s="40"/>
      <c r="E573" s="41"/>
      <c r="F573" s="47" t="s">
        <v>10</v>
      </c>
      <c r="G573" s="46"/>
      <c r="H573" s="46"/>
      <c r="I573" s="46"/>
      <c r="J573" s="47" t="s">
        <v>14</v>
      </c>
      <c r="K573" s="46"/>
      <c r="L573" s="46"/>
      <c r="M573" s="46"/>
      <c r="N573" s="46"/>
      <c r="O573" s="46"/>
      <c r="P573" s="39" t="s">
        <v>786</v>
      </c>
      <c r="Q573" s="39" t="s">
        <v>1087</v>
      </c>
      <c r="R573" s="40"/>
      <c r="S573" s="48" t="s">
        <v>8574</v>
      </c>
      <c r="T573" s="55" t="str">
        <f>HYPERLINK("mailto:email.2.address@nowhere.com#","email.2.address@nowhere.com")</f>
        <v>email.2.address@nowhere.com</v>
      </c>
      <c r="U573" s="73" t="s">
        <v>8579</v>
      </c>
      <c r="V573" s="73" t="s">
        <v>5396</v>
      </c>
      <c r="W573" s="62" t="s">
        <v>111</v>
      </c>
      <c r="X573" s="62" t="s">
        <v>8584</v>
      </c>
      <c r="Y573" s="64"/>
      <c r="Z573" s="65">
        <v>35055.0</v>
      </c>
      <c r="AA573" s="66">
        <v>39241.0</v>
      </c>
      <c r="AB573" s="69">
        <v>175.0</v>
      </c>
      <c r="AC573" s="69">
        <v>145.0</v>
      </c>
      <c r="AD573" s="69">
        <v>75.0</v>
      </c>
      <c r="AE573" s="41"/>
      <c r="AF573" s="14"/>
      <c r="AG573" s="28"/>
      <c r="AH573" s="28"/>
      <c r="AI573" s="28"/>
      <c r="AJ573" s="28"/>
      <c r="AK573" s="28"/>
      <c r="AL573" s="28"/>
      <c r="AM573" s="28"/>
      <c r="AN573" s="28"/>
      <c r="AO573" s="28"/>
    </row>
    <row r="574" ht="15.0" customHeight="1">
      <c r="A574" s="39" t="s">
        <v>111</v>
      </c>
      <c r="B574" s="39" t="s">
        <v>782</v>
      </c>
      <c r="C574" s="39" t="s">
        <v>142</v>
      </c>
      <c r="D574" s="40"/>
      <c r="E574" s="41"/>
      <c r="F574" s="46"/>
      <c r="G574" s="46"/>
      <c r="H574" s="46"/>
      <c r="I574" s="46"/>
      <c r="J574" s="47" t="s">
        <v>14</v>
      </c>
      <c r="K574" s="46"/>
      <c r="L574" s="46"/>
      <c r="M574" s="46"/>
      <c r="N574" s="46"/>
      <c r="O574" s="46"/>
      <c r="P574" s="39" t="s">
        <v>857</v>
      </c>
      <c r="Q574" s="39" t="s">
        <v>336</v>
      </c>
      <c r="R574" s="82"/>
      <c r="S574" s="48" t="s">
        <v>8589</v>
      </c>
      <c r="T574" s="75"/>
      <c r="U574" s="73" t="s">
        <v>8591</v>
      </c>
      <c r="V574" s="73" t="s">
        <v>2406</v>
      </c>
      <c r="W574" s="62" t="s">
        <v>111</v>
      </c>
      <c r="X574" s="62" t="s">
        <v>5151</v>
      </c>
      <c r="Y574" s="64"/>
      <c r="Z574" s="65">
        <v>9487.0</v>
      </c>
      <c r="AA574" s="66">
        <v>40991.0</v>
      </c>
      <c r="AB574" s="69">
        <v>200.0</v>
      </c>
      <c r="AC574" s="69">
        <v>175.0</v>
      </c>
      <c r="AD574" s="69">
        <v>75.0</v>
      </c>
      <c r="AE574" s="41"/>
      <c r="AF574" s="14"/>
      <c r="AG574" s="28"/>
      <c r="AH574" s="28"/>
      <c r="AI574" s="28"/>
      <c r="AJ574" s="28"/>
      <c r="AK574" s="28"/>
      <c r="AL574" s="28"/>
      <c r="AM574" s="28"/>
      <c r="AN574" s="28"/>
      <c r="AO574" s="28"/>
    </row>
    <row r="575" ht="15.0" customHeight="1">
      <c r="A575" s="73" t="s">
        <v>111</v>
      </c>
      <c r="B575" s="73" t="s">
        <v>81</v>
      </c>
      <c r="C575" s="39" t="s">
        <v>142</v>
      </c>
      <c r="D575" s="39" t="s">
        <v>7</v>
      </c>
      <c r="E575" s="75"/>
      <c r="F575" s="75"/>
      <c r="G575" s="75"/>
      <c r="H575" s="75"/>
      <c r="I575" s="75"/>
      <c r="J575" s="75"/>
      <c r="K575" s="75"/>
      <c r="L575" s="75"/>
      <c r="M575" s="75"/>
      <c r="N575" s="75"/>
      <c r="O575" s="75"/>
      <c r="P575" s="39" t="s">
        <v>900</v>
      </c>
      <c r="Q575" s="39" t="s">
        <v>788</v>
      </c>
      <c r="R575" s="82"/>
      <c r="S575" s="48" t="s">
        <v>8594</v>
      </c>
      <c r="T575" s="55" t="str">
        <f>HYPERLINK("mailto:email.1.address@nowhere.com#","email.1.address@nowhere.com")</f>
        <v>email.1.address@nowhere.com</v>
      </c>
      <c r="U575" s="73" t="s">
        <v>8604</v>
      </c>
      <c r="V575" s="73" t="s">
        <v>1338</v>
      </c>
      <c r="W575" s="62" t="s">
        <v>111</v>
      </c>
      <c r="X575" s="62" t="s">
        <v>1339</v>
      </c>
      <c r="Y575" s="64"/>
      <c r="Z575" s="65"/>
      <c r="AA575" s="66"/>
      <c r="AB575" s="90"/>
      <c r="AC575" s="90"/>
      <c r="AD575" s="90"/>
      <c r="AE575" s="88"/>
      <c r="AF575" s="14"/>
      <c r="AG575" s="28"/>
      <c r="AH575" s="28"/>
      <c r="AI575" s="28"/>
      <c r="AJ575" s="28"/>
      <c r="AK575" s="28"/>
      <c r="AL575" s="28"/>
      <c r="AM575" s="28"/>
      <c r="AN575" s="28"/>
      <c r="AO575" s="28"/>
    </row>
    <row r="576" ht="15.0" customHeight="1">
      <c r="A576" s="73" t="s">
        <v>111</v>
      </c>
      <c r="B576" s="73" t="s">
        <v>81</v>
      </c>
      <c r="C576" s="39" t="s">
        <v>142</v>
      </c>
      <c r="D576" s="39" t="s">
        <v>7</v>
      </c>
      <c r="E576" s="75"/>
      <c r="F576" s="75"/>
      <c r="G576" s="75"/>
      <c r="H576" s="75"/>
      <c r="I576" s="75"/>
      <c r="J576" s="75"/>
      <c r="K576" s="75"/>
      <c r="L576" s="75"/>
      <c r="M576" s="75"/>
      <c r="N576" s="75"/>
      <c r="O576" s="75"/>
      <c r="P576" s="73" t="s">
        <v>920</v>
      </c>
      <c r="Q576" s="39" t="s">
        <v>859</v>
      </c>
      <c r="R576" s="82"/>
      <c r="S576" s="48" t="s">
        <v>8614</v>
      </c>
      <c r="T576" s="55" t="str">
        <f>HYPERLINK("mailto:email.2.address@nowhere.com#","email.2.address@nowhere.com")</f>
        <v>email.2.address@nowhere.com</v>
      </c>
      <c r="U576" s="73" t="s">
        <v>8617</v>
      </c>
      <c r="V576" s="73" t="s">
        <v>1338</v>
      </c>
      <c r="W576" s="62" t="s">
        <v>111</v>
      </c>
      <c r="X576" s="62" t="s">
        <v>1339</v>
      </c>
      <c r="Y576" s="64"/>
      <c r="Z576" s="65"/>
      <c r="AA576" s="66"/>
      <c r="AB576" s="90">
        <v>195.0</v>
      </c>
      <c r="AC576" s="90">
        <v>175.0</v>
      </c>
      <c r="AD576" s="90">
        <v>100.0</v>
      </c>
      <c r="AE576" s="88"/>
      <c r="AF576" s="14"/>
      <c r="AG576" s="28"/>
      <c r="AH576" s="28"/>
      <c r="AI576" s="28"/>
      <c r="AJ576" s="28"/>
      <c r="AK576" s="28"/>
      <c r="AL576" s="28"/>
      <c r="AM576" s="28"/>
      <c r="AN576" s="28"/>
      <c r="AO576" s="28"/>
    </row>
    <row r="577" ht="15.0" customHeight="1">
      <c r="A577" s="73" t="s">
        <v>111</v>
      </c>
      <c r="B577" s="73" t="s">
        <v>81</v>
      </c>
      <c r="C577" s="39" t="s">
        <v>142</v>
      </c>
      <c r="D577" s="39" t="s">
        <v>7</v>
      </c>
      <c r="E577" s="75"/>
      <c r="F577" s="75"/>
      <c r="G577" s="75"/>
      <c r="H577" s="75"/>
      <c r="I577" s="75"/>
      <c r="J577" s="75"/>
      <c r="K577" s="75"/>
      <c r="L577" s="75"/>
      <c r="M577" s="75"/>
      <c r="N577" s="75"/>
      <c r="O577" s="75"/>
      <c r="P577" s="73" t="s">
        <v>989</v>
      </c>
      <c r="Q577" s="39" t="s">
        <v>901</v>
      </c>
      <c r="R577" s="82"/>
      <c r="S577" s="48" t="s">
        <v>8622</v>
      </c>
      <c r="T577" s="75"/>
      <c r="U577" s="73" t="s">
        <v>8623</v>
      </c>
      <c r="V577" s="73" t="s">
        <v>2406</v>
      </c>
      <c r="W577" s="62" t="s">
        <v>111</v>
      </c>
      <c r="X577" s="62" t="s">
        <v>5151</v>
      </c>
      <c r="Y577" s="64"/>
      <c r="Z577" s="65"/>
      <c r="AA577" s="66"/>
      <c r="AB577" s="90">
        <v>175.0</v>
      </c>
      <c r="AC577" s="90">
        <v>155.0</v>
      </c>
      <c r="AD577" s="90">
        <v>90.0</v>
      </c>
      <c r="AE577" s="88"/>
      <c r="AF577" s="14"/>
      <c r="AG577" s="28"/>
      <c r="AH577" s="28"/>
      <c r="AI577" s="28"/>
      <c r="AJ577" s="28"/>
      <c r="AK577" s="28"/>
      <c r="AL577" s="28"/>
      <c r="AM577" s="28"/>
      <c r="AN577" s="28"/>
      <c r="AO577" s="28"/>
    </row>
    <row r="578" ht="15.0" customHeight="1">
      <c r="A578" s="73" t="s">
        <v>111</v>
      </c>
      <c r="B578" s="73" t="s">
        <v>81</v>
      </c>
      <c r="C578" s="39" t="s">
        <v>142</v>
      </c>
      <c r="D578" s="39" t="s">
        <v>7</v>
      </c>
      <c r="E578" s="75"/>
      <c r="F578" s="75"/>
      <c r="G578" s="75"/>
      <c r="H578" s="75"/>
      <c r="I578" s="75"/>
      <c r="J578" s="75"/>
      <c r="K578" s="75"/>
      <c r="L578" s="75"/>
      <c r="M578" s="75"/>
      <c r="N578" s="75"/>
      <c r="O578" s="75"/>
      <c r="P578" s="39" t="s">
        <v>335</v>
      </c>
      <c r="Q578" s="39" t="s">
        <v>921</v>
      </c>
      <c r="R578" s="82"/>
      <c r="S578" s="48" t="s">
        <v>8624</v>
      </c>
      <c r="T578" s="55" t="str">
        <f>HYPERLINK("mailto:email.1.address@nowhere.com#","email.1.address@nowhere.com")</f>
        <v>email.1.address@nowhere.com</v>
      </c>
      <c r="U578" s="73" t="s">
        <v>8623</v>
      </c>
      <c r="V578" s="73" t="s">
        <v>2406</v>
      </c>
      <c r="W578" s="62" t="s">
        <v>111</v>
      </c>
      <c r="X578" s="62" t="s">
        <v>5151</v>
      </c>
      <c r="Y578" s="64"/>
      <c r="Z578" s="65"/>
      <c r="AA578" s="66"/>
      <c r="AB578" s="90">
        <v>175.0</v>
      </c>
      <c r="AC578" s="90">
        <v>155.0</v>
      </c>
      <c r="AD578" s="90">
        <v>90.0</v>
      </c>
      <c r="AE578" s="88"/>
      <c r="AF578" s="14"/>
      <c r="AG578" s="28"/>
      <c r="AH578" s="28"/>
      <c r="AI578" s="28"/>
      <c r="AJ578" s="28"/>
      <c r="AK578" s="28"/>
      <c r="AL578" s="28"/>
      <c r="AM578" s="28"/>
      <c r="AN578" s="28"/>
      <c r="AO578" s="28"/>
    </row>
    <row r="579" ht="15.0" customHeight="1">
      <c r="A579" s="73" t="s">
        <v>111</v>
      </c>
      <c r="B579" s="73" t="s">
        <v>81</v>
      </c>
      <c r="C579" s="39" t="s">
        <v>142</v>
      </c>
      <c r="D579" s="39" t="s">
        <v>7</v>
      </c>
      <c r="E579" s="75"/>
      <c r="F579" s="75"/>
      <c r="G579" s="75"/>
      <c r="H579" s="75"/>
      <c r="I579" s="75"/>
      <c r="J579" s="75"/>
      <c r="K579" s="75"/>
      <c r="L579" s="75"/>
      <c r="M579" s="75"/>
      <c r="N579" s="75"/>
      <c r="O579" s="75"/>
      <c r="P579" s="39" t="s">
        <v>786</v>
      </c>
      <c r="Q579" s="39" t="s">
        <v>990</v>
      </c>
      <c r="R579" s="82"/>
      <c r="S579" s="48" t="s">
        <v>8641</v>
      </c>
      <c r="T579" s="55" t="str">
        <f>HYPERLINK("mailto:email.2.address@nowhere.com#","email.2.address@nowhere.com")</f>
        <v>email.2.address@nowhere.com</v>
      </c>
      <c r="U579" s="73" t="s">
        <v>8642</v>
      </c>
      <c r="V579" s="73" t="s">
        <v>1338</v>
      </c>
      <c r="W579" s="62" t="s">
        <v>111</v>
      </c>
      <c r="X579" s="62" t="s">
        <v>2218</v>
      </c>
      <c r="Y579" s="64"/>
      <c r="Z579" s="65"/>
      <c r="AA579" s="66"/>
      <c r="AB579" s="90">
        <v>220.0</v>
      </c>
      <c r="AC579" s="90">
        <v>192.0</v>
      </c>
      <c r="AD579" s="90">
        <v>105.0</v>
      </c>
      <c r="AE579" s="88"/>
      <c r="AF579" s="14"/>
      <c r="AG579" s="28"/>
      <c r="AH579" s="28"/>
      <c r="AI579" s="28"/>
      <c r="AJ579" s="28"/>
      <c r="AK579" s="28"/>
      <c r="AL579" s="28"/>
      <c r="AM579" s="28"/>
      <c r="AN579" s="28"/>
      <c r="AO579" s="28"/>
    </row>
    <row r="580" ht="15.0" customHeight="1">
      <c r="A580" s="73" t="s">
        <v>111</v>
      </c>
      <c r="B580" s="73" t="s">
        <v>81</v>
      </c>
      <c r="C580" s="39" t="s">
        <v>142</v>
      </c>
      <c r="D580" s="39" t="s">
        <v>7</v>
      </c>
      <c r="E580" s="75"/>
      <c r="F580" s="75"/>
      <c r="G580" s="75"/>
      <c r="H580" s="75"/>
      <c r="I580" s="75"/>
      <c r="J580" s="75"/>
      <c r="K580" s="75"/>
      <c r="L580" s="75"/>
      <c r="M580" s="75"/>
      <c r="N580" s="75"/>
      <c r="O580" s="75"/>
      <c r="P580" s="39" t="s">
        <v>857</v>
      </c>
      <c r="Q580" s="39" t="s">
        <v>1017</v>
      </c>
      <c r="R580" s="82"/>
      <c r="S580" s="48" t="s">
        <v>8655</v>
      </c>
      <c r="T580" s="75"/>
      <c r="U580" s="73" t="s">
        <v>8642</v>
      </c>
      <c r="V580" s="73" t="s">
        <v>1338</v>
      </c>
      <c r="W580" s="62" t="s">
        <v>111</v>
      </c>
      <c r="X580" s="62" t="s">
        <v>2218</v>
      </c>
      <c r="Y580" s="64"/>
      <c r="Z580" s="65"/>
      <c r="AA580" s="66"/>
      <c r="AB580" s="90">
        <v>220.0</v>
      </c>
      <c r="AC580" s="90">
        <v>192.0</v>
      </c>
      <c r="AD580" s="90">
        <v>105.0</v>
      </c>
      <c r="AE580" s="88"/>
      <c r="AF580" s="14"/>
      <c r="AG580" s="28"/>
      <c r="AH580" s="28"/>
      <c r="AI580" s="28"/>
      <c r="AJ580" s="28"/>
      <c r="AK580" s="28"/>
      <c r="AL580" s="28"/>
      <c r="AM580" s="28"/>
      <c r="AN580" s="28"/>
      <c r="AO580" s="28"/>
    </row>
    <row r="581" ht="15.0" customHeight="1">
      <c r="A581" s="73" t="s">
        <v>111</v>
      </c>
      <c r="B581" s="73" t="s">
        <v>81</v>
      </c>
      <c r="C581" s="39" t="s">
        <v>142</v>
      </c>
      <c r="D581" s="39" t="s">
        <v>7</v>
      </c>
      <c r="E581" s="75"/>
      <c r="F581" s="75"/>
      <c r="G581" s="75"/>
      <c r="H581" s="75"/>
      <c r="I581" s="75"/>
      <c r="J581" s="75"/>
      <c r="K581" s="75"/>
      <c r="L581" s="75"/>
      <c r="M581" s="75"/>
      <c r="N581" s="75"/>
      <c r="O581" s="75"/>
      <c r="P581" s="39" t="s">
        <v>900</v>
      </c>
      <c r="Q581" s="39" t="s">
        <v>1040</v>
      </c>
      <c r="R581" s="82"/>
      <c r="S581" s="48" t="s">
        <v>8659</v>
      </c>
      <c r="T581" s="55" t="str">
        <f>HYPERLINK("mailto:email.1.address@nowhere.com#","email.1.address@nowhere.com")</f>
        <v>email.1.address@nowhere.com</v>
      </c>
      <c r="U581" s="73" t="s">
        <v>8672</v>
      </c>
      <c r="V581" s="73" t="s">
        <v>537</v>
      </c>
      <c r="W581" s="62" t="s">
        <v>111</v>
      </c>
      <c r="X581" s="62" t="s">
        <v>538</v>
      </c>
      <c r="Y581" s="64"/>
      <c r="Z581" s="65"/>
      <c r="AA581" s="66"/>
      <c r="AB581" s="90">
        <v>220.0</v>
      </c>
      <c r="AC581" s="90">
        <v>192.0</v>
      </c>
      <c r="AD581" s="90">
        <v>105.0</v>
      </c>
      <c r="AE581" s="88"/>
      <c r="AF581" s="14"/>
      <c r="AG581" s="28"/>
      <c r="AH581" s="28"/>
      <c r="AI581" s="28"/>
      <c r="AJ581" s="28"/>
      <c r="AK581" s="28"/>
      <c r="AL581" s="28"/>
      <c r="AM581" s="28"/>
      <c r="AN581" s="28"/>
      <c r="AO581" s="28"/>
    </row>
    <row r="582" ht="15.0" customHeight="1">
      <c r="A582" s="73" t="s">
        <v>111</v>
      </c>
      <c r="B582" s="73" t="s">
        <v>81</v>
      </c>
      <c r="C582" s="39" t="s">
        <v>142</v>
      </c>
      <c r="D582" s="39" t="s">
        <v>7</v>
      </c>
      <c r="E582" s="75"/>
      <c r="F582" s="75"/>
      <c r="G582" s="75"/>
      <c r="H582" s="75"/>
      <c r="I582" s="75"/>
      <c r="J582" s="75"/>
      <c r="K582" s="75"/>
      <c r="L582" s="75"/>
      <c r="M582" s="75"/>
      <c r="N582" s="75"/>
      <c r="O582" s="75"/>
      <c r="P582" s="73" t="s">
        <v>920</v>
      </c>
      <c r="Q582" s="39" t="s">
        <v>1060</v>
      </c>
      <c r="R582" s="82"/>
      <c r="S582" s="48" t="s">
        <v>8682</v>
      </c>
      <c r="T582" s="55" t="str">
        <f>HYPERLINK("mailto:email.2.address@nowhere.com#","email.2.address@nowhere.com")</f>
        <v>email.2.address@nowhere.com</v>
      </c>
      <c r="U582" s="73" t="s">
        <v>8685</v>
      </c>
      <c r="V582" s="73" t="s">
        <v>537</v>
      </c>
      <c r="W582" s="62" t="s">
        <v>111</v>
      </c>
      <c r="X582" s="62" t="s">
        <v>538</v>
      </c>
      <c r="Y582" s="64"/>
      <c r="Z582" s="65"/>
      <c r="AA582" s="66"/>
      <c r="AB582" s="90">
        <v>220.0</v>
      </c>
      <c r="AC582" s="90">
        <v>192.0</v>
      </c>
      <c r="AD582" s="90"/>
      <c r="AE582" s="88"/>
      <c r="AF582" s="14"/>
      <c r="AG582" s="28"/>
      <c r="AH582" s="28"/>
      <c r="AI582" s="28"/>
      <c r="AJ582" s="28"/>
      <c r="AK582" s="28"/>
      <c r="AL582" s="28"/>
      <c r="AM582" s="28"/>
      <c r="AN582" s="28"/>
      <c r="AO582" s="28"/>
    </row>
    <row r="583" ht="15.0" customHeight="1">
      <c r="A583" s="73" t="s">
        <v>111</v>
      </c>
      <c r="B583" s="73" t="s">
        <v>81</v>
      </c>
      <c r="C583" s="39" t="s">
        <v>142</v>
      </c>
      <c r="D583" s="39" t="s">
        <v>7</v>
      </c>
      <c r="E583" s="75"/>
      <c r="F583" s="75"/>
      <c r="G583" s="75"/>
      <c r="H583" s="75"/>
      <c r="I583" s="75"/>
      <c r="J583" s="75"/>
      <c r="K583" s="75"/>
      <c r="L583" s="75"/>
      <c r="M583" s="75"/>
      <c r="N583" s="75"/>
      <c r="O583" s="75"/>
      <c r="P583" s="73" t="s">
        <v>989</v>
      </c>
      <c r="Q583" s="39" t="s">
        <v>1071</v>
      </c>
      <c r="R583" s="82"/>
      <c r="S583" s="48" t="s">
        <v>8694</v>
      </c>
      <c r="T583" s="75"/>
      <c r="U583" s="73" t="s">
        <v>8695</v>
      </c>
      <c r="V583" s="73" t="s">
        <v>2406</v>
      </c>
      <c r="W583" s="62" t="s">
        <v>111</v>
      </c>
      <c r="X583" s="62" t="s">
        <v>8714</v>
      </c>
      <c r="Y583" s="64"/>
      <c r="Z583" s="65"/>
      <c r="AA583" s="66"/>
      <c r="AB583" s="90"/>
      <c r="AC583" s="90"/>
      <c r="AD583" s="90"/>
      <c r="AE583" s="88"/>
      <c r="AF583" s="14"/>
      <c r="AG583" s="28"/>
      <c r="AH583" s="28"/>
      <c r="AI583" s="28"/>
      <c r="AJ583" s="28"/>
      <c r="AK583" s="28"/>
      <c r="AL583" s="28"/>
      <c r="AM583" s="28"/>
      <c r="AN583" s="28"/>
      <c r="AO583" s="28"/>
    </row>
    <row r="584" ht="15.0" customHeight="1">
      <c r="A584" s="73" t="s">
        <v>111</v>
      </c>
      <c r="B584" s="73" t="s">
        <v>81</v>
      </c>
      <c r="C584" s="39" t="s">
        <v>142</v>
      </c>
      <c r="D584" s="39" t="s">
        <v>7</v>
      </c>
      <c r="E584" s="75"/>
      <c r="F584" s="75"/>
      <c r="G584" s="75"/>
      <c r="H584" s="75"/>
      <c r="I584" s="75"/>
      <c r="J584" s="75"/>
      <c r="K584" s="75"/>
      <c r="L584" s="75"/>
      <c r="M584" s="75"/>
      <c r="N584" s="75"/>
      <c r="O584" s="75"/>
      <c r="P584" s="39" t="s">
        <v>335</v>
      </c>
      <c r="Q584" s="39" t="s">
        <v>1087</v>
      </c>
      <c r="R584" s="82"/>
      <c r="S584" s="48" t="s">
        <v>8721</v>
      </c>
      <c r="T584" s="55" t="str">
        <f>HYPERLINK("mailto:email.1.address@nowhere.com#","email.1.address@nowhere.com")</f>
        <v>email.1.address@nowhere.com</v>
      </c>
      <c r="U584" s="73" t="s">
        <v>8728</v>
      </c>
      <c r="V584" s="73" t="s">
        <v>4267</v>
      </c>
      <c r="W584" s="62" t="s">
        <v>111</v>
      </c>
      <c r="X584" s="62" t="s">
        <v>4268</v>
      </c>
      <c r="Y584" s="64"/>
      <c r="Z584" s="65"/>
      <c r="AA584" s="66"/>
      <c r="AB584" s="90">
        <v>210.0</v>
      </c>
      <c r="AC584" s="90">
        <v>180.0</v>
      </c>
      <c r="AD584" s="90">
        <v>90.0</v>
      </c>
      <c r="AE584" s="88"/>
      <c r="AF584" s="14"/>
      <c r="AG584" s="28"/>
      <c r="AH584" s="28"/>
      <c r="AI584" s="28"/>
      <c r="AJ584" s="28"/>
      <c r="AK584" s="28"/>
      <c r="AL584" s="28"/>
      <c r="AM584" s="28"/>
      <c r="AN584" s="28"/>
      <c r="AO584" s="28"/>
    </row>
    <row r="585" ht="15.0" customHeight="1">
      <c r="A585" s="73" t="s">
        <v>111</v>
      </c>
      <c r="B585" s="73" t="s">
        <v>81</v>
      </c>
      <c r="C585" s="39" t="s">
        <v>142</v>
      </c>
      <c r="D585" s="39" t="s">
        <v>7</v>
      </c>
      <c r="E585" s="75"/>
      <c r="F585" s="75"/>
      <c r="G585" s="75"/>
      <c r="H585" s="75"/>
      <c r="I585" s="75"/>
      <c r="J585" s="75"/>
      <c r="K585" s="75"/>
      <c r="L585" s="75"/>
      <c r="M585" s="75"/>
      <c r="N585" s="75"/>
      <c r="O585" s="75"/>
      <c r="P585" s="39" t="s">
        <v>786</v>
      </c>
      <c r="Q585" s="39" t="s">
        <v>336</v>
      </c>
      <c r="R585" s="82"/>
      <c r="S585" s="48" t="s">
        <v>8730</v>
      </c>
      <c r="T585" s="55" t="str">
        <f>HYPERLINK("mailto:email.2.address@nowhere.com#","email.2.address@nowhere.com")</f>
        <v>email.2.address@nowhere.com</v>
      </c>
      <c r="U585" s="73" t="s">
        <v>8737</v>
      </c>
      <c r="V585" s="73" t="s">
        <v>2406</v>
      </c>
      <c r="W585" s="62" t="s">
        <v>111</v>
      </c>
      <c r="X585" s="62" t="s">
        <v>5151</v>
      </c>
      <c r="Y585" s="64"/>
      <c r="Z585" s="65"/>
      <c r="AA585" s="66"/>
      <c r="AB585" s="90">
        <v>225.0</v>
      </c>
      <c r="AC585" s="90">
        <v>285.0</v>
      </c>
      <c r="AD585" s="90">
        <v>90.0</v>
      </c>
      <c r="AE585" s="88"/>
      <c r="AF585" s="14"/>
      <c r="AG585" s="28"/>
      <c r="AH585" s="28"/>
      <c r="AI585" s="28"/>
      <c r="AJ585" s="28"/>
      <c r="AK585" s="28"/>
      <c r="AL585" s="28"/>
      <c r="AM585" s="28"/>
      <c r="AN585" s="28"/>
      <c r="AO585" s="28"/>
    </row>
    <row r="586" ht="15.0" customHeight="1">
      <c r="A586" s="73" t="s">
        <v>111</v>
      </c>
      <c r="B586" s="73" t="s">
        <v>81</v>
      </c>
      <c r="C586" s="39" t="s">
        <v>142</v>
      </c>
      <c r="D586" s="39" t="s">
        <v>7</v>
      </c>
      <c r="E586" s="75"/>
      <c r="F586" s="75"/>
      <c r="G586" s="75"/>
      <c r="H586" s="75"/>
      <c r="I586" s="75"/>
      <c r="J586" s="75"/>
      <c r="K586" s="75"/>
      <c r="L586" s="75"/>
      <c r="M586" s="75"/>
      <c r="N586" s="75"/>
      <c r="O586" s="75"/>
      <c r="P586" s="39" t="s">
        <v>857</v>
      </c>
      <c r="Q586" s="39" t="s">
        <v>788</v>
      </c>
      <c r="R586" s="82"/>
      <c r="S586" s="48" t="s">
        <v>8738</v>
      </c>
      <c r="T586" s="75"/>
      <c r="U586" s="73" t="s">
        <v>8739</v>
      </c>
      <c r="V586" s="73" t="s">
        <v>1570</v>
      </c>
      <c r="W586" s="62" t="s">
        <v>111</v>
      </c>
      <c r="X586" s="62" t="s">
        <v>6366</v>
      </c>
      <c r="Y586" s="64"/>
      <c r="Z586" s="65"/>
      <c r="AA586" s="66"/>
      <c r="AB586" s="90"/>
      <c r="AC586" s="90"/>
      <c r="AD586" s="90"/>
      <c r="AE586" s="88"/>
      <c r="AF586" s="14"/>
      <c r="AG586" s="28"/>
      <c r="AH586" s="28"/>
      <c r="AI586" s="28"/>
      <c r="AJ586" s="28"/>
      <c r="AK586" s="28"/>
      <c r="AL586" s="28"/>
      <c r="AM586" s="28"/>
      <c r="AN586" s="28"/>
      <c r="AO586" s="28"/>
    </row>
    <row r="587" ht="15.0" customHeight="1">
      <c r="A587" s="73" t="s">
        <v>111</v>
      </c>
      <c r="B587" s="73" t="s">
        <v>81</v>
      </c>
      <c r="C587" s="39" t="s">
        <v>142</v>
      </c>
      <c r="D587" s="39" t="s">
        <v>7</v>
      </c>
      <c r="E587" s="75"/>
      <c r="F587" s="75"/>
      <c r="G587" s="75"/>
      <c r="H587" s="75"/>
      <c r="I587" s="75"/>
      <c r="J587" s="75"/>
      <c r="K587" s="75"/>
      <c r="L587" s="75"/>
      <c r="M587" s="75"/>
      <c r="N587" s="75"/>
      <c r="O587" s="75"/>
      <c r="P587" s="39" t="s">
        <v>900</v>
      </c>
      <c r="Q587" s="39" t="s">
        <v>859</v>
      </c>
      <c r="R587" s="82"/>
      <c r="S587" s="48" t="s">
        <v>8741</v>
      </c>
      <c r="T587" s="55" t="str">
        <f>HYPERLINK("mailto:email.1.address@nowhere.com#","email.1.address@nowhere.com")</f>
        <v>email.1.address@nowhere.com</v>
      </c>
      <c r="U587" s="73" t="s">
        <v>8745</v>
      </c>
      <c r="V587" s="73" t="s">
        <v>1570</v>
      </c>
      <c r="W587" s="62" t="s">
        <v>111</v>
      </c>
      <c r="X587" s="62" t="s">
        <v>1573</v>
      </c>
      <c r="Y587" s="64"/>
      <c r="Z587" s="65"/>
      <c r="AA587" s="66"/>
      <c r="AB587" s="90"/>
      <c r="AC587" s="90"/>
      <c r="AD587" s="90"/>
      <c r="AE587" s="88"/>
      <c r="AF587" s="14"/>
      <c r="AG587" s="28"/>
      <c r="AH587" s="28"/>
      <c r="AI587" s="28"/>
      <c r="AJ587" s="28"/>
      <c r="AK587" s="28"/>
      <c r="AL587" s="28"/>
      <c r="AM587" s="28"/>
      <c r="AN587" s="28"/>
      <c r="AO587" s="28"/>
    </row>
    <row r="588" ht="15.0" customHeight="1">
      <c r="A588" s="73" t="s">
        <v>111</v>
      </c>
      <c r="B588" s="73" t="s">
        <v>81</v>
      </c>
      <c r="C588" s="39" t="s">
        <v>142</v>
      </c>
      <c r="D588" s="39" t="s">
        <v>7</v>
      </c>
      <c r="E588" s="75"/>
      <c r="F588" s="75"/>
      <c r="G588" s="75"/>
      <c r="H588" s="75"/>
      <c r="I588" s="75"/>
      <c r="J588" s="75"/>
      <c r="K588" s="75"/>
      <c r="L588" s="75"/>
      <c r="M588" s="75"/>
      <c r="N588" s="75"/>
      <c r="O588" s="75"/>
      <c r="P588" s="73" t="s">
        <v>920</v>
      </c>
      <c r="Q588" s="39" t="s">
        <v>901</v>
      </c>
      <c r="R588" s="82"/>
      <c r="S588" s="48" t="s">
        <v>8746</v>
      </c>
      <c r="T588" s="55" t="str">
        <f>HYPERLINK("mailto:email.2.address@nowhere.com#","email.2.address@nowhere.com")</f>
        <v>email.2.address@nowhere.com</v>
      </c>
      <c r="U588" s="73" t="s">
        <v>8751</v>
      </c>
      <c r="V588" s="73" t="s">
        <v>890</v>
      </c>
      <c r="W588" s="62" t="s">
        <v>111</v>
      </c>
      <c r="X588" s="62" t="s">
        <v>891</v>
      </c>
      <c r="Y588" s="64"/>
      <c r="Z588" s="65"/>
      <c r="AA588" s="66"/>
      <c r="AB588" s="90"/>
      <c r="AC588" s="90"/>
      <c r="AD588" s="90"/>
      <c r="AE588" s="88"/>
      <c r="AF588" s="14"/>
      <c r="AG588" s="28"/>
      <c r="AH588" s="28"/>
      <c r="AI588" s="28"/>
      <c r="AJ588" s="28"/>
      <c r="AK588" s="28"/>
      <c r="AL588" s="28"/>
      <c r="AM588" s="28"/>
      <c r="AN588" s="28"/>
      <c r="AO588" s="28"/>
    </row>
    <row r="589" ht="15.0" customHeight="1">
      <c r="A589" s="73" t="s">
        <v>111</v>
      </c>
      <c r="B589" s="73" t="s">
        <v>81</v>
      </c>
      <c r="C589" s="39" t="s">
        <v>142</v>
      </c>
      <c r="D589" s="39" t="s">
        <v>7</v>
      </c>
      <c r="E589" s="75"/>
      <c r="F589" s="75"/>
      <c r="G589" s="75"/>
      <c r="H589" s="75"/>
      <c r="I589" s="75"/>
      <c r="J589" s="75"/>
      <c r="K589" s="75"/>
      <c r="L589" s="75"/>
      <c r="M589" s="75"/>
      <c r="N589" s="75"/>
      <c r="O589" s="75"/>
      <c r="P589" s="73" t="s">
        <v>989</v>
      </c>
      <c r="Q589" s="39" t="s">
        <v>921</v>
      </c>
      <c r="R589" s="82"/>
      <c r="S589" s="48" t="s">
        <v>8763</v>
      </c>
      <c r="T589" s="75"/>
      <c r="U589" s="73" t="s">
        <v>8765</v>
      </c>
      <c r="V589" s="73" t="s">
        <v>122</v>
      </c>
      <c r="W589" s="62" t="s">
        <v>111</v>
      </c>
      <c r="X589" s="62" t="s">
        <v>8546</v>
      </c>
      <c r="Y589" s="64"/>
      <c r="Z589" s="65"/>
      <c r="AA589" s="66"/>
      <c r="AB589" s="90">
        <v>200.0</v>
      </c>
      <c r="AC589" s="90">
        <v>190.0</v>
      </c>
      <c r="AD589" s="90">
        <v>110.0</v>
      </c>
      <c r="AE589" s="88"/>
      <c r="AF589" s="14"/>
      <c r="AG589" s="28"/>
      <c r="AH589" s="28"/>
      <c r="AI589" s="28"/>
      <c r="AJ589" s="28"/>
      <c r="AK589" s="28"/>
      <c r="AL589" s="28"/>
      <c r="AM589" s="28"/>
      <c r="AN589" s="28"/>
      <c r="AO589" s="28"/>
    </row>
    <row r="590" ht="15.0" customHeight="1">
      <c r="A590" s="73" t="s">
        <v>111</v>
      </c>
      <c r="B590" s="73" t="s">
        <v>81</v>
      </c>
      <c r="C590" s="39" t="s">
        <v>142</v>
      </c>
      <c r="D590" s="39" t="s">
        <v>7</v>
      </c>
      <c r="E590" s="75"/>
      <c r="F590" s="75"/>
      <c r="G590" s="75"/>
      <c r="H590" s="75"/>
      <c r="I590" s="75"/>
      <c r="J590" s="75"/>
      <c r="K590" s="75"/>
      <c r="L590" s="75"/>
      <c r="M590" s="75"/>
      <c r="N590" s="75"/>
      <c r="O590" s="75"/>
      <c r="P590" s="39" t="s">
        <v>335</v>
      </c>
      <c r="Q590" s="39" t="s">
        <v>990</v>
      </c>
      <c r="R590" s="82"/>
      <c r="S590" s="48" t="s">
        <v>8767</v>
      </c>
      <c r="T590" s="55" t="str">
        <f>HYPERLINK("mailto:email.1.address@nowhere.com#","email.1.address@nowhere.com")</f>
        <v>email.1.address@nowhere.com</v>
      </c>
      <c r="U590" s="73" t="s">
        <v>8776</v>
      </c>
      <c r="V590" s="73" t="s">
        <v>122</v>
      </c>
      <c r="W590" s="62" t="s">
        <v>111</v>
      </c>
      <c r="X590" s="62" t="s">
        <v>131</v>
      </c>
      <c r="Y590" s="64"/>
      <c r="Z590" s="65"/>
      <c r="AA590" s="66"/>
      <c r="AB590" s="90">
        <v>200.0</v>
      </c>
      <c r="AC590" s="90">
        <v>169.0</v>
      </c>
      <c r="AD590" s="90">
        <v>110.0</v>
      </c>
      <c r="AE590" s="88"/>
      <c r="AF590" s="14"/>
      <c r="AG590" s="28"/>
      <c r="AH590" s="28"/>
      <c r="AI590" s="28"/>
      <c r="AJ590" s="28"/>
      <c r="AK590" s="28"/>
      <c r="AL590" s="28"/>
      <c r="AM590" s="28"/>
      <c r="AN590" s="28"/>
      <c r="AO590" s="28"/>
    </row>
    <row r="591" ht="15.0" customHeight="1">
      <c r="A591" s="73" t="s">
        <v>111</v>
      </c>
      <c r="B591" s="73" t="s">
        <v>81</v>
      </c>
      <c r="C591" s="39" t="s">
        <v>142</v>
      </c>
      <c r="D591" s="39" t="s">
        <v>7</v>
      </c>
      <c r="E591" s="75"/>
      <c r="F591" s="75"/>
      <c r="G591" s="75"/>
      <c r="H591" s="75"/>
      <c r="I591" s="75"/>
      <c r="J591" s="75"/>
      <c r="K591" s="75"/>
      <c r="L591" s="75"/>
      <c r="M591" s="75"/>
      <c r="N591" s="75"/>
      <c r="O591" s="75"/>
      <c r="P591" s="39" t="s">
        <v>786</v>
      </c>
      <c r="Q591" s="39" t="s">
        <v>1017</v>
      </c>
      <c r="R591" s="82"/>
      <c r="S591" s="48" t="s">
        <v>8785</v>
      </c>
      <c r="T591" s="55" t="str">
        <f>HYPERLINK("mailto:email.2.address@nowhere.com#","email.2.address@nowhere.com")</f>
        <v>email.2.address@nowhere.com</v>
      </c>
      <c r="U591" s="73" t="s">
        <v>8789</v>
      </c>
      <c r="V591" s="73" t="s">
        <v>2406</v>
      </c>
      <c r="W591" s="62" t="s">
        <v>111</v>
      </c>
      <c r="X591" s="62" t="s">
        <v>8790</v>
      </c>
      <c r="Y591" s="64"/>
      <c r="Z591" s="65">
        <v>9487.0</v>
      </c>
      <c r="AA591" s="66"/>
      <c r="AB591" s="90">
        <v>195.0</v>
      </c>
      <c r="AC591" s="90">
        <v>175.0</v>
      </c>
      <c r="AD591" s="90">
        <v>75.0</v>
      </c>
      <c r="AE591" s="88"/>
      <c r="AF591" s="14"/>
      <c r="AG591" s="28"/>
      <c r="AH591" s="28"/>
      <c r="AI591" s="28"/>
      <c r="AJ591" s="28"/>
      <c r="AK591" s="28"/>
      <c r="AL591" s="28"/>
      <c r="AM591" s="28"/>
      <c r="AN591" s="28"/>
      <c r="AO591" s="28"/>
    </row>
    <row r="592" ht="15.0" customHeight="1">
      <c r="A592" s="73" t="s">
        <v>111</v>
      </c>
      <c r="B592" s="73" t="s">
        <v>81</v>
      </c>
      <c r="C592" s="39" t="s">
        <v>142</v>
      </c>
      <c r="D592" s="39" t="s">
        <v>7</v>
      </c>
      <c r="E592" s="75"/>
      <c r="F592" s="75"/>
      <c r="G592" s="75"/>
      <c r="H592" s="75"/>
      <c r="I592" s="75"/>
      <c r="J592" s="75"/>
      <c r="K592" s="75"/>
      <c r="L592" s="75"/>
      <c r="M592" s="75"/>
      <c r="N592" s="75"/>
      <c r="O592" s="75"/>
      <c r="P592" s="39" t="s">
        <v>857</v>
      </c>
      <c r="Q592" s="39" t="s">
        <v>1040</v>
      </c>
      <c r="R592" s="82"/>
      <c r="S592" s="48" t="s">
        <v>8802</v>
      </c>
      <c r="T592" s="75"/>
      <c r="U592" s="73" t="s">
        <v>8803</v>
      </c>
      <c r="V592" s="73" t="s">
        <v>442</v>
      </c>
      <c r="W592" s="62" t="s">
        <v>111</v>
      </c>
      <c r="X592" s="62" t="s">
        <v>5914</v>
      </c>
      <c r="Y592" s="64"/>
      <c r="Z592" s="65">
        <v>17465.0</v>
      </c>
      <c r="AA592" s="66"/>
      <c r="AB592" s="90">
        <v>230.0</v>
      </c>
      <c r="AC592" s="90">
        <v>200.0</v>
      </c>
      <c r="AD592" s="90">
        <v>100.0</v>
      </c>
      <c r="AE592" s="88"/>
      <c r="AF592" s="14"/>
      <c r="AG592" s="28"/>
      <c r="AH592" s="28"/>
      <c r="AI592" s="28"/>
      <c r="AJ592" s="28"/>
      <c r="AK592" s="28"/>
      <c r="AL592" s="28"/>
      <c r="AM592" s="28"/>
      <c r="AN592" s="28"/>
      <c r="AO592" s="28"/>
    </row>
    <row r="593" ht="15.0" customHeight="1">
      <c r="A593" s="73" t="s">
        <v>111</v>
      </c>
      <c r="B593" s="73" t="s">
        <v>81</v>
      </c>
      <c r="C593" s="39" t="s">
        <v>142</v>
      </c>
      <c r="D593" s="39" t="s">
        <v>7</v>
      </c>
      <c r="E593" s="75"/>
      <c r="F593" s="75"/>
      <c r="G593" s="75"/>
      <c r="H593" s="75"/>
      <c r="I593" s="75"/>
      <c r="J593" s="75"/>
      <c r="K593" s="75"/>
      <c r="L593" s="75"/>
      <c r="M593" s="75"/>
      <c r="N593" s="75"/>
      <c r="O593" s="75"/>
      <c r="P593" s="39" t="s">
        <v>900</v>
      </c>
      <c r="Q593" s="39" t="s">
        <v>1060</v>
      </c>
      <c r="R593" s="82"/>
      <c r="S593" s="48" t="s">
        <v>8806</v>
      </c>
      <c r="T593" s="55" t="str">
        <f>HYPERLINK("mailto:email.1.address@nowhere.com#","email.1.address@nowhere.com")</f>
        <v>email.1.address@nowhere.com</v>
      </c>
      <c r="U593" s="73" t="s">
        <v>8810</v>
      </c>
      <c r="V593" s="73" t="s">
        <v>442</v>
      </c>
      <c r="W593" s="62" t="s">
        <v>111</v>
      </c>
      <c r="X593" s="62" t="s">
        <v>5914</v>
      </c>
      <c r="Y593" s="64"/>
      <c r="Z593" s="65">
        <v>17465.0</v>
      </c>
      <c r="AA593" s="66"/>
      <c r="AB593" s="90">
        <v>210.0</v>
      </c>
      <c r="AC593" s="90">
        <v>185.0</v>
      </c>
      <c r="AD593" s="90">
        <v>90.0</v>
      </c>
      <c r="AE593" s="88"/>
      <c r="AF593" s="14"/>
      <c r="AG593" s="28"/>
      <c r="AH593" s="28"/>
      <c r="AI593" s="28"/>
      <c r="AJ593" s="28"/>
      <c r="AK593" s="28"/>
      <c r="AL593" s="28"/>
      <c r="AM593" s="28"/>
      <c r="AN593" s="28"/>
      <c r="AO593" s="28"/>
    </row>
    <row r="594" ht="15.0" customHeight="1">
      <c r="A594" s="73" t="s">
        <v>3992</v>
      </c>
      <c r="B594" s="73" t="s">
        <v>81</v>
      </c>
      <c r="C594" s="39" t="s">
        <v>142</v>
      </c>
      <c r="D594" s="39" t="s">
        <v>7</v>
      </c>
      <c r="E594" s="75"/>
      <c r="F594" s="75"/>
      <c r="G594" s="75"/>
      <c r="H594" s="75"/>
      <c r="I594" s="75"/>
      <c r="J594" s="75"/>
      <c r="K594" s="75"/>
      <c r="L594" s="75"/>
      <c r="M594" s="75"/>
      <c r="N594" s="75"/>
      <c r="O594" s="75"/>
      <c r="P594" s="73" t="s">
        <v>920</v>
      </c>
      <c r="Q594" s="39" t="s">
        <v>1071</v>
      </c>
      <c r="R594" s="82"/>
      <c r="S594" s="48" t="s">
        <v>8822</v>
      </c>
      <c r="T594" s="55" t="str">
        <f>HYPERLINK("mailto:email.2.address@nowhere.com#","email.2.address@nowhere.com")</f>
        <v>email.2.address@nowhere.com</v>
      </c>
      <c r="U594" s="73" t="s">
        <v>8836</v>
      </c>
      <c r="V594" s="73" t="s">
        <v>4461</v>
      </c>
      <c r="W594" s="62" t="s">
        <v>3992</v>
      </c>
      <c r="X594" s="62" t="s">
        <v>8731</v>
      </c>
      <c r="Y594" s="64"/>
      <c r="Z594" s="65"/>
      <c r="AA594" s="66"/>
      <c r="AB594" s="90"/>
      <c r="AC594" s="90"/>
      <c r="AD594" s="90"/>
      <c r="AE594" s="88"/>
      <c r="AF594" s="14"/>
      <c r="AG594" s="28"/>
      <c r="AH594" s="28"/>
      <c r="AI594" s="28"/>
      <c r="AJ594" s="28"/>
      <c r="AK594" s="28"/>
      <c r="AL594" s="28"/>
      <c r="AM594" s="28"/>
      <c r="AN594" s="28"/>
      <c r="AO594" s="28"/>
    </row>
    <row r="595" ht="15.0" customHeight="1">
      <c r="A595" s="73" t="s">
        <v>3992</v>
      </c>
      <c r="B595" s="73" t="s">
        <v>81</v>
      </c>
      <c r="C595" s="39" t="s">
        <v>142</v>
      </c>
      <c r="D595" s="39" t="s">
        <v>7</v>
      </c>
      <c r="E595" s="75"/>
      <c r="F595" s="75"/>
      <c r="G595" s="75"/>
      <c r="H595" s="75"/>
      <c r="I595" s="75"/>
      <c r="J595" s="75"/>
      <c r="K595" s="75"/>
      <c r="L595" s="75"/>
      <c r="M595" s="75"/>
      <c r="N595" s="75"/>
      <c r="O595" s="75"/>
      <c r="P595" s="73" t="s">
        <v>989</v>
      </c>
      <c r="Q595" s="39" t="s">
        <v>1087</v>
      </c>
      <c r="R595" s="82"/>
      <c r="S595" s="48" t="s">
        <v>8840</v>
      </c>
      <c r="T595" s="75"/>
      <c r="U595" s="73" t="s">
        <v>8841</v>
      </c>
      <c r="V595" s="73" t="s">
        <v>4461</v>
      </c>
      <c r="W595" s="62" t="s">
        <v>3992</v>
      </c>
      <c r="X595" s="62" t="s">
        <v>8731</v>
      </c>
      <c r="Y595" s="64"/>
      <c r="Z595" s="65"/>
      <c r="AA595" s="66"/>
      <c r="AB595" s="90">
        <v>205.0</v>
      </c>
      <c r="AC595" s="90">
        <v>175.0</v>
      </c>
      <c r="AD595" s="90">
        <v>90.0</v>
      </c>
      <c r="AE595" s="88"/>
      <c r="AF595" s="14"/>
      <c r="AG595" s="28"/>
      <c r="AH595" s="28"/>
      <c r="AI595" s="28"/>
      <c r="AJ595" s="28"/>
      <c r="AK595" s="28"/>
      <c r="AL595" s="28"/>
      <c r="AM595" s="28"/>
      <c r="AN595" s="28"/>
      <c r="AO595" s="28"/>
    </row>
    <row r="596" ht="15.0" customHeight="1">
      <c r="A596" s="73" t="s">
        <v>3992</v>
      </c>
      <c r="B596" s="73" t="s">
        <v>81</v>
      </c>
      <c r="C596" s="39" t="s">
        <v>142</v>
      </c>
      <c r="D596" s="39" t="s">
        <v>7</v>
      </c>
      <c r="E596" s="75"/>
      <c r="F596" s="75"/>
      <c r="G596" s="75"/>
      <c r="H596" s="75"/>
      <c r="I596" s="75"/>
      <c r="J596" s="75"/>
      <c r="K596" s="75"/>
      <c r="L596" s="75"/>
      <c r="M596" s="75"/>
      <c r="N596" s="75"/>
      <c r="O596" s="75"/>
      <c r="P596" s="39" t="s">
        <v>335</v>
      </c>
      <c r="Q596" s="39" t="s">
        <v>336</v>
      </c>
      <c r="R596" s="82"/>
      <c r="S596" s="48" t="s">
        <v>8852</v>
      </c>
      <c r="T596" s="55" t="str">
        <f>HYPERLINK("mailto:email.1.address@nowhere.com#","email.1.address@nowhere.com")</f>
        <v>email.1.address@nowhere.com</v>
      </c>
      <c r="U596" s="73" t="s">
        <v>8841</v>
      </c>
      <c r="V596" s="73" t="s">
        <v>4461</v>
      </c>
      <c r="W596" s="62" t="s">
        <v>3992</v>
      </c>
      <c r="X596" s="62" t="s">
        <v>8731</v>
      </c>
      <c r="Y596" s="64"/>
      <c r="Z596" s="65"/>
      <c r="AA596" s="66"/>
      <c r="AB596" s="90">
        <v>205.0</v>
      </c>
      <c r="AC596" s="90">
        <v>175.0</v>
      </c>
      <c r="AD596" s="90">
        <v>90.0</v>
      </c>
      <c r="AE596" s="88"/>
      <c r="AF596" s="14"/>
      <c r="AG596" s="28"/>
      <c r="AH596" s="28"/>
      <c r="AI596" s="28"/>
      <c r="AJ596" s="28"/>
      <c r="AK596" s="28"/>
      <c r="AL596" s="28"/>
      <c r="AM596" s="28"/>
      <c r="AN596" s="28"/>
      <c r="AO596" s="28"/>
    </row>
    <row r="597" ht="15.0" customHeight="1">
      <c r="A597" s="73" t="s">
        <v>3992</v>
      </c>
      <c r="B597" s="73" t="s">
        <v>81</v>
      </c>
      <c r="C597" s="39" t="s">
        <v>142</v>
      </c>
      <c r="D597" s="39" t="s">
        <v>7</v>
      </c>
      <c r="E597" s="75"/>
      <c r="F597" s="75"/>
      <c r="G597" s="75"/>
      <c r="H597" s="75"/>
      <c r="I597" s="75"/>
      <c r="J597" s="75"/>
      <c r="K597" s="75"/>
      <c r="L597" s="75"/>
      <c r="M597" s="75"/>
      <c r="N597" s="75"/>
      <c r="O597" s="75"/>
      <c r="P597" s="39" t="s">
        <v>786</v>
      </c>
      <c r="Q597" s="39" t="s">
        <v>788</v>
      </c>
      <c r="R597" s="82"/>
      <c r="S597" s="48" t="s">
        <v>8869</v>
      </c>
      <c r="T597" s="55" t="str">
        <f>HYPERLINK("mailto:email.2.address@nowhere.com#","email.2.address@nowhere.com")</f>
        <v>email.2.address@nowhere.com</v>
      </c>
      <c r="U597" s="73" t="s">
        <v>8841</v>
      </c>
      <c r="V597" s="73" t="s">
        <v>4461</v>
      </c>
      <c r="W597" s="62" t="s">
        <v>3992</v>
      </c>
      <c r="X597" s="62" t="s">
        <v>8731</v>
      </c>
      <c r="Y597" s="64"/>
      <c r="Z597" s="65"/>
      <c r="AA597" s="66"/>
      <c r="AB597" s="90"/>
      <c r="AC597" s="90"/>
      <c r="AD597" s="90"/>
      <c r="AE597" s="88"/>
      <c r="AF597" s="14"/>
      <c r="AG597" s="28"/>
      <c r="AH597" s="28"/>
      <c r="AI597" s="28"/>
      <c r="AJ597" s="28"/>
      <c r="AK597" s="28"/>
      <c r="AL597" s="28"/>
      <c r="AM597" s="28"/>
      <c r="AN597" s="28"/>
      <c r="AO597" s="28"/>
    </row>
    <row r="598" ht="15.0" customHeight="1">
      <c r="A598" s="73" t="s">
        <v>3992</v>
      </c>
      <c r="B598" s="73" t="s">
        <v>81</v>
      </c>
      <c r="C598" s="39" t="s">
        <v>142</v>
      </c>
      <c r="D598" s="39" t="s">
        <v>7</v>
      </c>
      <c r="E598" s="75"/>
      <c r="F598" s="75"/>
      <c r="G598" s="75"/>
      <c r="H598" s="75"/>
      <c r="I598" s="75"/>
      <c r="J598" s="75"/>
      <c r="K598" s="75"/>
      <c r="L598" s="75"/>
      <c r="M598" s="75"/>
      <c r="N598" s="75"/>
      <c r="O598" s="75"/>
      <c r="P598" s="39" t="s">
        <v>857</v>
      </c>
      <c r="Q598" s="39" t="s">
        <v>859</v>
      </c>
      <c r="R598" s="40"/>
      <c r="S598" s="48" t="s">
        <v>8877</v>
      </c>
      <c r="T598" s="75"/>
      <c r="U598" s="73" t="s">
        <v>8878</v>
      </c>
      <c r="V598" s="73" t="s">
        <v>5446</v>
      </c>
      <c r="W598" s="62" t="s">
        <v>3992</v>
      </c>
      <c r="X598" s="62" t="s">
        <v>8879</v>
      </c>
      <c r="Y598" s="64"/>
      <c r="Z598" s="65"/>
      <c r="AA598" s="66"/>
      <c r="AB598" s="90"/>
      <c r="AC598" s="90"/>
      <c r="AD598" s="90"/>
      <c r="AE598" s="88"/>
      <c r="AF598" s="14"/>
      <c r="AG598" s="28"/>
      <c r="AH598" s="28"/>
      <c r="AI598" s="28"/>
      <c r="AJ598" s="28"/>
      <c r="AK598" s="28"/>
      <c r="AL598" s="28"/>
      <c r="AM598" s="28"/>
      <c r="AN598" s="28"/>
      <c r="AO598" s="28"/>
    </row>
    <row r="599" ht="15.0" customHeight="1">
      <c r="A599" s="39" t="s">
        <v>307</v>
      </c>
      <c r="B599" s="39" t="s">
        <v>140</v>
      </c>
      <c r="C599" s="39" t="s">
        <v>142</v>
      </c>
      <c r="D599" s="40"/>
      <c r="E599" s="41"/>
      <c r="F599" s="46"/>
      <c r="G599" s="46"/>
      <c r="H599" s="46"/>
      <c r="I599" s="46"/>
      <c r="J599" s="46"/>
      <c r="K599" s="47" t="s">
        <v>15</v>
      </c>
      <c r="L599" s="46"/>
      <c r="M599" s="46"/>
      <c r="N599" s="46"/>
      <c r="O599" s="46"/>
      <c r="P599" s="39" t="s">
        <v>900</v>
      </c>
      <c r="Q599" s="39" t="s">
        <v>901</v>
      </c>
      <c r="R599" s="40"/>
      <c r="S599" s="48" t="s">
        <v>8880</v>
      </c>
      <c r="T599" s="55" t="str">
        <f>HYPERLINK("mailto:email.1.address@nowhere.com#","email.1.address@nowhere.com")</f>
        <v>email.1.address@nowhere.com</v>
      </c>
      <c r="U599" s="73" t="s">
        <v>8894</v>
      </c>
      <c r="V599" s="73" t="s">
        <v>315</v>
      </c>
      <c r="W599" s="62" t="s">
        <v>307</v>
      </c>
      <c r="X599" s="62" t="s">
        <v>368</v>
      </c>
      <c r="Y599" s="64"/>
      <c r="Z599" s="65"/>
      <c r="AA599" s="66"/>
      <c r="AB599" s="69">
        <v>225.0</v>
      </c>
      <c r="AC599" s="69"/>
      <c r="AD599" s="69"/>
      <c r="AE599" s="70" t="s">
        <v>773</v>
      </c>
      <c r="AF599" s="14"/>
      <c r="AG599" s="28"/>
      <c r="AH599" s="28"/>
      <c r="AI599" s="28"/>
      <c r="AJ599" s="28"/>
      <c r="AK599" s="28"/>
      <c r="AL599" s="28"/>
      <c r="AM599" s="28"/>
      <c r="AN599" s="28"/>
      <c r="AO599" s="28"/>
    </row>
    <row r="600" ht="15.0" customHeight="1">
      <c r="A600" s="39" t="s">
        <v>307</v>
      </c>
      <c r="B600" s="39" t="s">
        <v>140</v>
      </c>
      <c r="C600" s="39" t="s">
        <v>142</v>
      </c>
      <c r="D600" s="40"/>
      <c r="E600" s="41"/>
      <c r="F600" s="46"/>
      <c r="G600" s="46"/>
      <c r="H600" s="46"/>
      <c r="I600" s="46"/>
      <c r="J600" s="46"/>
      <c r="K600" s="47" t="s">
        <v>15</v>
      </c>
      <c r="L600" s="46"/>
      <c r="M600" s="46"/>
      <c r="N600" s="46"/>
      <c r="O600" s="46"/>
      <c r="P600" s="73" t="s">
        <v>920</v>
      </c>
      <c r="Q600" s="39" t="s">
        <v>921</v>
      </c>
      <c r="R600" s="40"/>
      <c r="S600" s="48" t="s">
        <v>8906</v>
      </c>
      <c r="T600" s="55" t="str">
        <f>HYPERLINK("mailto:email.2.address@nowhere.com#","email.2.address@nowhere.com")</f>
        <v>email.2.address@nowhere.com</v>
      </c>
      <c r="U600" s="73" t="s">
        <v>8914</v>
      </c>
      <c r="V600" s="73" t="s">
        <v>1405</v>
      </c>
      <c r="W600" s="62" t="s">
        <v>307</v>
      </c>
      <c r="X600" s="62" t="s">
        <v>8919</v>
      </c>
      <c r="Y600" s="64"/>
      <c r="Z600" s="65"/>
      <c r="AA600" s="66"/>
      <c r="AB600" s="69">
        <v>205.0</v>
      </c>
      <c r="AC600" s="69"/>
      <c r="AD600" s="69">
        <v>85.0</v>
      </c>
      <c r="AE600" s="70" t="s">
        <v>773</v>
      </c>
      <c r="AF600" s="14"/>
      <c r="AG600" s="28"/>
      <c r="AH600" s="28"/>
      <c r="AI600" s="28"/>
      <c r="AJ600" s="28"/>
      <c r="AK600" s="28"/>
      <c r="AL600" s="28"/>
      <c r="AM600" s="28"/>
      <c r="AN600" s="28"/>
      <c r="AO600" s="28"/>
    </row>
    <row r="601" ht="15.0" customHeight="1">
      <c r="A601" s="39" t="s">
        <v>307</v>
      </c>
      <c r="B601" s="39" t="s">
        <v>140</v>
      </c>
      <c r="C601" s="39" t="s">
        <v>142</v>
      </c>
      <c r="D601" s="40"/>
      <c r="E601" s="41"/>
      <c r="F601" s="46"/>
      <c r="G601" s="46"/>
      <c r="H601" s="46"/>
      <c r="I601" s="46"/>
      <c r="J601" s="46"/>
      <c r="K601" s="47" t="s">
        <v>15</v>
      </c>
      <c r="L601" s="46"/>
      <c r="M601" s="46"/>
      <c r="N601" s="46"/>
      <c r="O601" s="46"/>
      <c r="P601" s="73" t="s">
        <v>989</v>
      </c>
      <c r="Q601" s="39" t="s">
        <v>990</v>
      </c>
      <c r="R601" s="40"/>
      <c r="S601" s="48" t="s">
        <v>8921</v>
      </c>
      <c r="T601" s="75"/>
      <c r="U601" s="73" t="s">
        <v>8914</v>
      </c>
      <c r="V601" s="73" t="s">
        <v>1405</v>
      </c>
      <c r="W601" s="62" t="s">
        <v>307</v>
      </c>
      <c r="X601" s="62" t="s">
        <v>8919</v>
      </c>
      <c r="Y601" s="64"/>
      <c r="Z601" s="65"/>
      <c r="AA601" s="66"/>
      <c r="AB601" s="69">
        <v>205.0</v>
      </c>
      <c r="AC601" s="69"/>
      <c r="AD601" s="69">
        <v>85.0</v>
      </c>
      <c r="AE601" s="70" t="s">
        <v>773</v>
      </c>
      <c r="AF601" s="14"/>
      <c r="AG601" s="28"/>
      <c r="AH601" s="28"/>
      <c r="AI601" s="28"/>
      <c r="AJ601" s="28"/>
      <c r="AK601" s="28"/>
      <c r="AL601" s="28"/>
      <c r="AM601" s="28"/>
      <c r="AN601" s="28"/>
      <c r="AO601" s="28"/>
    </row>
    <row r="602" ht="15.0" customHeight="1">
      <c r="A602" s="39" t="s">
        <v>307</v>
      </c>
      <c r="B602" s="39" t="s">
        <v>782</v>
      </c>
      <c r="C602" s="39" t="s">
        <v>142</v>
      </c>
      <c r="D602" s="40"/>
      <c r="E602" s="41"/>
      <c r="F602" s="46"/>
      <c r="G602" s="46"/>
      <c r="H602" s="46"/>
      <c r="I602" s="46"/>
      <c r="J602" s="47" t="s">
        <v>14</v>
      </c>
      <c r="K602" s="46"/>
      <c r="L602" s="46"/>
      <c r="M602" s="46"/>
      <c r="N602" s="46"/>
      <c r="O602" s="46"/>
      <c r="P602" s="39" t="s">
        <v>335</v>
      </c>
      <c r="Q602" s="39" t="s">
        <v>1017</v>
      </c>
      <c r="R602" s="40"/>
      <c r="S602" s="48" t="s">
        <v>8927</v>
      </c>
      <c r="T602" s="55" t="str">
        <f>HYPERLINK("mailto:email.1.address@nowhere.com#","email.1.address@nowhere.com")</f>
        <v>email.1.address@nowhere.com</v>
      </c>
      <c r="U602" s="73" t="s">
        <v>8935</v>
      </c>
      <c r="V602" s="73" t="s">
        <v>1405</v>
      </c>
      <c r="W602" s="62" t="s">
        <v>307</v>
      </c>
      <c r="X602" s="62" t="s">
        <v>8938</v>
      </c>
      <c r="Y602" s="64"/>
      <c r="Z602" s="65">
        <v>52934.0</v>
      </c>
      <c r="AA602" s="66">
        <v>41072.0</v>
      </c>
      <c r="AB602" s="69">
        <v>170.0</v>
      </c>
      <c r="AC602" s="69">
        <v>160.0</v>
      </c>
      <c r="AD602" s="69">
        <v>95.0</v>
      </c>
      <c r="AE602" s="70" t="s">
        <v>5494</v>
      </c>
      <c r="AF602" s="14"/>
      <c r="AG602" s="28"/>
      <c r="AH602" s="28"/>
      <c r="AI602" s="28"/>
      <c r="AJ602" s="28"/>
      <c r="AK602" s="28"/>
      <c r="AL602" s="28"/>
      <c r="AM602" s="28"/>
      <c r="AN602" s="28"/>
      <c r="AO602" s="28"/>
    </row>
    <row r="603" ht="15.0" customHeight="1">
      <c r="A603" s="39" t="s">
        <v>307</v>
      </c>
      <c r="B603" s="39" t="s">
        <v>782</v>
      </c>
      <c r="C603" s="39" t="s">
        <v>142</v>
      </c>
      <c r="D603" s="40"/>
      <c r="E603" s="41"/>
      <c r="F603" s="47" t="s">
        <v>10</v>
      </c>
      <c r="G603" s="46"/>
      <c r="H603" s="46"/>
      <c r="I603" s="46"/>
      <c r="J603" s="46"/>
      <c r="K603" s="46"/>
      <c r="L603" s="46"/>
      <c r="M603" s="46"/>
      <c r="N603" s="46"/>
      <c r="O603" s="46"/>
      <c r="P603" s="39" t="s">
        <v>786</v>
      </c>
      <c r="Q603" s="39" t="s">
        <v>1040</v>
      </c>
      <c r="R603" s="40"/>
      <c r="S603" s="48" t="s">
        <v>8944</v>
      </c>
      <c r="T603" s="55" t="str">
        <f>HYPERLINK("mailto:email.2.address@nowhere.com#","email.2.address@nowhere.com")</f>
        <v>email.2.address@nowhere.com</v>
      </c>
      <c r="U603" s="73" t="s">
        <v>8948</v>
      </c>
      <c r="V603" s="73" t="s">
        <v>1405</v>
      </c>
      <c r="W603" s="62" t="s">
        <v>307</v>
      </c>
      <c r="X603" s="62" t="s">
        <v>8938</v>
      </c>
      <c r="Y603" s="64"/>
      <c r="Z603" s="65">
        <v>14787.0</v>
      </c>
      <c r="AA603" s="66">
        <v>39625.0</v>
      </c>
      <c r="AB603" s="69">
        <v>180.0</v>
      </c>
      <c r="AC603" s="69">
        <v>160.0</v>
      </c>
      <c r="AD603" s="69">
        <v>80.0</v>
      </c>
      <c r="AE603" s="70" t="s">
        <v>5502</v>
      </c>
      <c r="AF603" s="14"/>
      <c r="AG603" s="28"/>
      <c r="AH603" s="28"/>
      <c r="AI603" s="28"/>
      <c r="AJ603" s="28"/>
      <c r="AK603" s="28"/>
      <c r="AL603" s="28"/>
      <c r="AM603" s="28"/>
      <c r="AN603" s="28"/>
      <c r="AO603" s="28"/>
    </row>
    <row r="604" ht="15.0" customHeight="1">
      <c r="A604" s="39" t="s">
        <v>307</v>
      </c>
      <c r="B604" s="39" t="s">
        <v>782</v>
      </c>
      <c r="C604" s="39" t="s">
        <v>142</v>
      </c>
      <c r="D604" s="40"/>
      <c r="E604" s="41"/>
      <c r="F604" s="46"/>
      <c r="G604" s="47" t="s">
        <v>11</v>
      </c>
      <c r="H604" s="46"/>
      <c r="I604" s="46"/>
      <c r="J604" s="46"/>
      <c r="K604" s="46"/>
      <c r="L604" s="46"/>
      <c r="M604" s="46"/>
      <c r="N604" s="46"/>
      <c r="O604" s="46"/>
      <c r="P604" s="39" t="s">
        <v>857</v>
      </c>
      <c r="Q604" s="39" t="s">
        <v>1060</v>
      </c>
      <c r="R604" s="40"/>
      <c r="S604" s="48" t="s">
        <v>8949</v>
      </c>
      <c r="T604" s="75"/>
      <c r="U604" s="73" t="s">
        <v>8950</v>
      </c>
      <c r="V604" s="73" t="s">
        <v>4230</v>
      </c>
      <c r="W604" s="62" t="s">
        <v>307</v>
      </c>
      <c r="X604" s="62" t="s">
        <v>4231</v>
      </c>
      <c r="Y604" s="64"/>
      <c r="Z604" s="65">
        <v>9492.0</v>
      </c>
      <c r="AA604" s="66"/>
      <c r="AB604" s="69">
        <v>165.0</v>
      </c>
      <c r="AC604" s="69"/>
      <c r="AD604" s="69">
        <v>80.0</v>
      </c>
      <c r="AE604" s="70" t="s">
        <v>5516</v>
      </c>
      <c r="AF604" s="14"/>
      <c r="AG604" s="28"/>
      <c r="AH604" s="28"/>
      <c r="AI604" s="28"/>
      <c r="AJ604" s="28"/>
      <c r="AK604" s="28"/>
      <c r="AL604" s="28"/>
      <c r="AM604" s="28"/>
      <c r="AN604" s="28"/>
      <c r="AO604" s="28"/>
    </row>
    <row r="605" ht="15.0" customHeight="1">
      <c r="A605" s="39" t="s">
        <v>307</v>
      </c>
      <c r="B605" s="39" t="s">
        <v>782</v>
      </c>
      <c r="C605" s="39" t="s">
        <v>142</v>
      </c>
      <c r="D605" s="40"/>
      <c r="E605" s="41"/>
      <c r="F605" s="46"/>
      <c r="G605" s="46"/>
      <c r="H605" s="46"/>
      <c r="I605" s="46"/>
      <c r="J605" s="47" t="s">
        <v>14</v>
      </c>
      <c r="K605" s="46"/>
      <c r="L605" s="46"/>
      <c r="M605" s="46"/>
      <c r="N605" s="46"/>
      <c r="O605" s="46"/>
      <c r="P605" s="39" t="s">
        <v>900</v>
      </c>
      <c r="Q605" s="39" t="s">
        <v>1071</v>
      </c>
      <c r="R605" s="82"/>
      <c r="S605" s="48" t="s">
        <v>8953</v>
      </c>
      <c r="T605" s="55" t="str">
        <f>HYPERLINK("mailto:email.1.address@nowhere.com#","email.1.address@nowhere.com")</f>
        <v>email.1.address@nowhere.com</v>
      </c>
      <c r="U605" s="73" t="s">
        <v>8960</v>
      </c>
      <c r="V605" s="73" t="s">
        <v>1156</v>
      </c>
      <c r="W605" s="62" t="s">
        <v>704</v>
      </c>
      <c r="X605" s="62" t="s">
        <v>1157</v>
      </c>
      <c r="Y605" s="64"/>
      <c r="Z605" s="65">
        <v>3009.0</v>
      </c>
      <c r="AA605" s="66">
        <v>39511.0</v>
      </c>
      <c r="AB605" s="69">
        <v>230.0</v>
      </c>
      <c r="AC605" s="69">
        <v>200.0</v>
      </c>
      <c r="AD605" s="69">
        <v>90.0</v>
      </c>
      <c r="AE605" s="70" t="s">
        <v>187</v>
      </c>
      <c r="AF605" s="14"/>
      <c r="AG605" s="28"/>
      <c r="AH605" s="28"/>
      <c r="AI605" s="28"/>
      <c r="AJ605" s="28"/>
      <c r="AK605" s="28"/>
      <c r="AL605" s="28"/>
      <c r="AM605" s="28"/>
      <c r="AN605" s="28"/>
      <c r="AO605" s="28"/>
    </row>
    <row r="606" ht="15.0" customHeight="1">
      <c r="A606" s="73" t="s">
        <v>307</v>
      </c>
      <c r="B606" s="73" t="s">
        <v>81</v>
      </c>
      <c r="C606" s="39" t="s">
        <v>142</v>
      </c>
      <c r="D606" s="39" t="s">
        <v>7</v>
      </c>
      <c r="E606" s="75"/>
      <c r="F606" s="75"/>
      <c r="G606" s="75"/>
      <c r="H606" s="75"/>
      <c r="I606" s="75"/>
      <c r="J606" s="75"/>
      <c r="K606" s="75"/>
      <c r="L606" s="75"/>
      <c r="M606" s="75"/>
      <c r="N606" s="75"/>
      <c r="O606" s="75"/>
      <c r="P606" s="73" t="s">
        <v>920</v>
      </c>
      <c r="Q606" s="39" t="s">
        <v>1087</v>
      </c>
      <c r="R606" s="82"/>
      <c r="S606" s="48" t="s">
        <v>8972</v>
      </c>
      <c r="T606" s="55" t="str">
        <f>HYPERLINK("mailto:email.2.address@nowhere.com#","email.2.address@nowhere.com")</f>
        <v>email.2.address@nowhere.com</v>
      </c>
      <c r="U606" s="73" t="s">
        <v>8973</v>
      </c>
      <c r="V606" s="73" t="s">
        <v>1405</v>
      </c>
      <c r="W606" s="62" t="s">
        <v>307</v>
      </c>
      <c r="X606" s="62" t="s">
        <v>8938</v>
      </c>
      <c r="Y606" s="64"/>
      <c r="Z606" s="65"/>
      <c r="AA606" s="66">
        <v>42095.0</v>
      </c>
      <c r="AB606" s="90">
        <v>235.0</v>
      </c>
      <c r="AC606" s="90">
        <v>200.0</v>
      </c>
      <c r="AD606" s="90">
        <v>115.0</v>
      </c>
      <c r="AE606" s="48" t="s">
        <v>1211</v>
      </c>
      <c r="AF606" s="14"/>
      <c r="AG606" s="28"/>
      <c r="AH606" s="28"/>
      <c r="AI606" s="28"/>
      <c r="AJ606" s="28"/>
      <c r="AK606" s="28"/>
      <c r="AL606" s="28"/>
      <c r="AM606" s="28"/>
      <c r="AN606" s="28"/>
      <c r="AO606" s="28"/>
    </row>
    <row r="607" ht="15.0" customHeight="1">
      <c r="A607" s="73" t="s">
        <v>307</v>
      </c>
      <c r="B607" s="73" t="s">
        <v>81</v>
      </c>
      <c r="C607" s="39" t="s">
        <v>142</v>
      </c>
      <c r="D607" s="39" t="s">
        <v>7</v>
      </c>
      <c r="E607" s="75"/>
      <c r="F607" s="75"/>
      <c r="G607" s="75"/>
      <c r="H607" s="75"/>
      <c r="I607" s="75"/>
      <c r="J607" s="75"/>
      <c r="K607" s="75"/>
      <c r="L607" s="75"/>
      <c r="M607" s="75"/>
      <c r="N607" s="75"/>
      <c r="O607" s="75"/>
      <c r="P607" s="73" t="s">
        <v>989</v>
      </c>
      <c r="Q607" s="39" t="s">
        <v>336</v>
      </c>
      <c r="R607" s="82"/>
      <c r="S607" s="48" t="s">
        <v>8983</v>
      </c>
      <c r="T607" s="75"/>
      <c r="U607" s="73" t="s">
        <v>8984</v>
      </c>
      <c r="V607" s="73" t="s">
        <v>315</v>
      </c>
      <c r="W607" s="62" t="s">
        <v>307</v>
      </c>
      <c r="X607" s="62" t="s">
        <v>368</v>
      </c>
      <c r="Y607" s="64"/>
      <c r="Z607" s="65"/>
      <c r="AA607" s="66"/>
      <c r="AB607" s="90"/>
      <c r="AC607" s="90"/>
      <c r="AD607" s="90"/>
      <c r="AE607" s="88"/>
      <c r="AF607" s="14"/>
      <c r="AG607" s="28"/>
      <c r="AH607" s="28"/>
      <c r="AI607" s="28"/>
      <c r="AJ607" s="28"/>
      <c r="AK607" s="28"/>
      <c r="AL607" s="28"/>
      <c r="AM607" s="28"/>
      <c r="AN607" s="28"/>
      <c r="AO607" s="28"/>
    </row>
    <row r="608" ht="15.0" customHeight="1">
      <c r="A608" s="73" t="s">
        <v>307</v>
      </c>
      <c r="B608" s="73" t="s">
        <v>81</v>
      </c>
      <c r="C608" s="39" t="s">
        <v>142</v>
      </c>
      <c r="D608" s="39" t="s">
        <v>7</v>
      </c>
      <c r="E608" s="75"/>
      <c r="F608" s="75"/>
      <c r="G608" s="75"/>
      <c r="H608" s="75"/>
      <c r="I608" s="75"/>
      <c r="J608" s="75"/>
      <c r="K608" s="75"/>
      <c r="L608" s="75"/>
      <c r="M608" s="75"/>
      <c r="N608" s="75"/>
      <c r="O608" s="75"/>
      <c r="P608" s="39" t="s">
        <v>335</v>
      </c>
      <c r="Q608" s="39" t="s">
        <v>788</v>
      </c>
      <c r="R608" s="82"/>
      <c r="S608" s="48" t="s">
        <v>8987</v>
      </c>
      <c r="T608" s="55" t="str">
        <f>HYPERLINK("mailto:email.1.address@nowhere.com#","email.1.address@nowhere.com")</f>
        <v>email.1.address@nowhere.com</v>
      </c>
      <c r="U608" s="73" t="s">
        <v>8998</v>
      </c>
      <c r="V608" s="73" t="s">
        <v>1405</v>
      </c>
      <c r="W608" s="62" t="s">
        <v>307</v>
      </c>
      <c r="X608" s="62" t="s">
        <v>3232</v>
      </c>
      <c r="Y608" s="64"/>
      <c r="Z608" s="65"/>
      <c r="AA608" s="66"/>
      <c r="AB608" s="90">
        <v>210.0</v>
      </c>
      <c r="AC608" s="90">
        <v>185.0</v>
      </c>
      <c r="AD608" s="90">
        <v>95.0</v>
      </c>
      <c r="AE608" s="88"/>
      <c r="AF608" s="14"/>
      <c r="AG608" s="28"/>
      <c r="AH608" s="28"/>
      <c r="AI608" s="28"/>
      <c r="AJ608" s="28"/>
      <c r="AK608" s="28"/>
      <c r="AL608" s="28"/>
      <c r="AM608" s="28"/>
      <c r="AN608" s="28"/>
      <c r="AO608" s="28"/>
    </row>
    <row r="609" ht="15.0" customHeight="1">
      <c r="A609" s="73" t="s">
        <v>307</v>
      </c>
      <c r="B609" s="73" t="s">
        <v>81</v>
      </c>
      <c r="C609" s="39" t="s">
        <v>142</v>
      </c>
      <c r="D609" s="39" t="s">
        <v>7</v>
      </c>
      <c r="E609" s="75"/>
      <c r="F609" s="75"/>
      <c r="G609" s="75"/>
      <c r="H609" s="75"/>
      <c r="I609" s="75"/>
      <c r="J609" s="75"/>
      <c r="K609" s="75"/>
      <c r="L609" s="75"/>
      <c r="M609" s="75"/>
      <c r="N609" s="75"/>
      <c r="O609" s="75"/>
      <c r="P609" s="39" t="s">
        <v>786</v>
      </c>
      <c r="Q609" s="39" t="s">
        <v>859</v>
      </c>
      <c r="R609" s="82"/>
      <c r="S609" s="48" t="s">
        <v>9006</v>
      </c>
      <c r="T609" s="55" t="str">
        <f>HYPERLINK("mailto:email.2.address@nowhere.com#","email.2.address@nowhere.com")</f>
        <v>email.2.address@nowhere.com</v>
      </c>
      <c r="U609" s="73" t="s">
        <v>9013</v>
      </c>
      <c r="V609" s="73" t="s">
        <v>1405</v>
      </c>
      <c r="W609" s="62" t="s">
        <v>307</v>
      </c>
      <c r="X609" s="62" t="s">
        <v>9030</v>
      </c>
      <c r="Y609" s="64"/>
      <c r="Z609" s="65"/>
      <c r="AA609" s="66">
        <v>42095.0</v>
      </c>
      <c r="AB609" s="90">
        <v>230.0</v>
      </c>
      <c r="AC609" s="90">
        <v>210.0</v>
      </c>
      <c r="AD609" s="90">
        <v>135.0</v>
      </c>
      <c r="AE609" s="48" t="s">
        <v>1211</v>
      </c>
      <c r="AF609" s="14"/>
      <c r="AG609" s="28"/>
      <c r="AH609" s="28"/>
      <c r="AI609" s="28"/>
      <c r="AJ609" s="28"/>
      <c r="AK609" s="28"/>
      <c r="AL609" s="28"/>
      <c r="AM609" s="28"/>
      <c r="AN609" s="28"/>
      <c r="AO609" s="28"/>
    </row>
    <row r="610" ht="15.0" customHeight="1">
      <c r="A610" s="73" t="s">
        <v>307</v>
      </c>
      <c r="B610" s="73" t="s">
        <v>81</v>
      </c>
      <c r="C610" s="39" t="s">
        <v>142</v>
      </c>
      <c r="D610" s="39" t="s">
        <v>7</v>
      </c>
      <c r="E610" s="75"/>
      <c r="F610" s="75"/>
      <c r="G610" s="75"/>
      <c r="H610" s="75"/>
      <c r="I610" s="75"/>
      <c r="J610" s="75"/>
      <c r="K610" s="75"/>
      <c r="L610" s="75"/>
      <c r="M610" s="75"/>
      <c r="N610" s="75"/>
      <c r="O610" s="75"/>
      <c r="P610" s="39" t="s">
        <v>857</v>
      </c>
      <c r="Q610" s="39" t="s">
        <v>901</v>
      </c>
      <c r="R610" s="82"/>
      <c r="S610" s="48" t="s">
        <v>9031</v>
      </c>
      <c r="T610" s="75"/>
      <c r="U610" s="73" t="s">
        <v>9032</v>
      </c>
      <c r="V610" s="73" t="s">
        <v>1405</v>
      </c>
      <c r="W610" s="62" t="s">
        <v>307</v>
      </c>
      <c r="X610" s="62" t="s">
        <v>6501</v>
      </c>
      <c r="Y610" s="64"/>
      <c r="Z610" s="65">
        <v>14784.0</v>
      </c>
      <c r="AA610" s="66"/>
      <c r="AB610" s="90">
        <v>250.0</v>
      </c>
      <c r="AC610" s="90">
        <v>210.0</v>
      </c>
      <c r="AD610" s="90">
        <v>90.0</v>
      </c>
      <c r="AE610" s="88"/>
      <c r="AF610" s="14"/>
      <c r="AG610" s="28"/>
      <c r="AH610" s="28"/>
      <c r="AI610" s="28"/>
      <c r="AJ610" s="28"/>
      <c r="AK610" s="28"/>
      <c r="AL610" s="28"/>
      <c r="AM610" s="28"/>
      <c r="AN610" s="28"/>
      <c r="AO610" s="28"/>
    </row>
    <row r="611" ht="15.0" customHeight="1">
      <c r="A611" s="73" t="s">
        <v>307</v>
      </c>
      <c r="B611" s="73" t="s">
        <v>81</v>
      </c>
      <c r="C611" s="39" t="s">
        <v>142</v>
      </c>
      <c r="D611" s="39" t="s">
        <v>7</v>
      </c>
      <c r="E611" s="75"/>
      <c r="F611" s="75"/>
      <c r="G611" s="75"/>
      <c r="H611" s="75"/>
      <c r="I611" s="75"/>
      <c r="J611" s="75"/>
      <c r="K611" s="75"/>
      <c r="L611" s="75"/>
      <c r="M611" s="75"/>
      <c r="N611" s="75"/>
      <c r="O611" s="75"/>
      <c r="P611" s="39" t="s">
        <v>900</v>
      </c>
      <c r="Q611" s="39" t="s">
        <v>921</v>
      </c>
      <c r="R611" s="82"/>
      <c r="S611" s="48" t="s">
        <v>9033</v>
      </c>
      <c r="T611" s="55" t="str">
        <f>HYPERLINK("mailto:email.1.address@nowhere.com#","email.1.address@nowhere.com")</f>
        <v>email.1.address@nowhere.com</v>
      </c>
      <c r="U611" s="73" t="s">
        <v>9032</v>
      </c>
      <c r="V611" s="73" t="s">
        <v>1405</v>
      </c>
      <c r="W611" s="62" t="s">
        <v>307</v>
      </c>
      <c r="X611" s="62" t="s">
        <v>6501</v>
      </c>
      <c r="Y611" s="64"/>
      <c r="Z611" s="65">
        <v>14784.0</v>
      </c>
      <c r="AA611" s="66"/>
      <c r="AB611" s="90">
        <v>250.0</v>
      </c>
      <c r="AC611" s="90">
        <v>210.0</v>
      </c>
      <c r="AD611" s="90">
        <v>90.0</v>
      </c>
      <c r="AE611" s="88"/>
      <c r="AF611" s="14"/>
      <c r="AG611" s="28"/>
      <c r="AH611" s="28"/>
      <c r="AI611" s="28"/>
      <c r="AJ611" s="28"/>
      <c r="AK611" s="28"/>
      <c r="AL611" s="28"/>
      <c r="AM611" s="28"/>
      <c r="AN611" s="28"/>
      <c r="AO611" s="28"/>
    </row>
    <row r="612" ht="15.0" customHeight="1">
      <c r="A612" s="73" t="s">
        <v>307</v>
      </c>
      <c r="B612" s="73" t="s">
        <v>81</v>
      </c>
      <c r="C612" s="39" t="s">
        <v>142</v>
      </c>
      <c r="D612" s="39" t="s">
        <v>7</v>
      </c>
      <c r="E612" s="75"/>
      <c r="F612" s="75"/>
      <c r="G612" s="75"/>
      <c r="H612" s="75"/>
      <c r="I612" s="75"/>
      <c r="J612" s="75"/>
      <c r="K612" s="75"/>
      <c r="L612" s="75"/>
      <c r="M612" s="75"/>
      <c r="N612" s="75"/>
      <c r="O612" s="75"/>
      <c r="P612" s="73" t="s">
        <v>920</v>
      </c>
      <c r="Q612" s="39" t="s">
        <v>990</v>
      </c>
      <c r="R612" s="82"/>
      <c r="S612" s="48" t="s">
        <v>9038</v>
      </c>
      <c r="T612" s="55" t="str">
        <f>HYPERLINK("mailto:email.2.address@nowhere.com#","email.2.address@nowhere.com")</f>
        <v>email.2.address@nowhere.com</v>
      </c>
      <c r="U612" s="73" t="s">
        <v>9040</v>
      </c>
      <c r="V612" s="73" t="s">
        <v>7550</v>
      </c>
      <c r="W612" s="62" t="s">
        <v>307</v>
      </c>
      <c r="X612" s="62" t="s">
        <v>7551</v>
      </c>
      <c r="Y612" s="64"/>
      <c r="Z612" s="65"/>
      <c r="AA612" s="66"/>
      <c r="AB612" s="90">
        <v>250.0</v>
      </c>
      <c r="AC612" s="90"/>
      <c r="AD612" s="90"/>
      <c r="AE612" s="88"/>
      <c r="AF612" s="14"/>
      <c r="AG612" s="28"/>
      <c r="AH612" s="28"/>
      <c r="AI612" s="28"/>
      <c r="AJ612" s="28"/>
      <c r="AK612" s="28"/>
      <c r="AL612" s="28"/>
      <c r="AM612" s="28"/>
      <c r="AN612" s="28"/>
      <c r="AO612" s="28"/>
    </row>
    <row r="613" ht="15.0" customHeight="1">
      <c r="A613" s="73" t="s">
        <v>307</v>
      </c>
      <c r="B613" s="73" t="s">
        <v>81</v>
      </c>
      <c r="C613" s="39" t="s">
        <v>142</v>
      </c>
      <c r="D613" s="39" t="s">
        <v>7</v>
      </c>
      <c r="E613" s="75"/>
      <c r="F613" s="75"/>
      <c r="G613" s="75"/>
      <c r="H613" s="75"/>
      <c r="I613" s="75"/>
      <c r="J613" s="75"/>
      <c r="K613" s="75"/>
      <c r="L613" s="75"/>
      <c r="M613" s="75"/>
      <c r="N613" s="75"/>
      <c r="O613" s="75"/>
      <c r="P613" s="73" t="s">
        <v>989</v>
      </c>
      <c r="Q613" s="39" t="s">
        <v>1017</v>
      </c>
      <c r="R613" s="82"/>
      <c r="S613" s="48" t="s">
        <v>9042</v>
      </c>
      <c r="T613" s="75"/>
      <c r="U613" s="73" t="s">
        <v>9043</v>
      </c>
      <c r="V613" s="73" t="s">
        <v>1405</v>
      </c>
      <c r="W613" s="62" t="s">
        <v>307</v>
      </c>
      <c r="X613" s="62" t="s">
        <v>8938</v>
      </c>
      <c r="Y613" s="64"/>
      <c r="Z613" s="65"/>
      <c r="AA613" s="66">
        <v>42095.0</v>
      </c>
      <c r="AB613" s="90">
        <v>205.0</v>
      </c>
      <c r="AC613" s="90">
        <v>190.0</v>
      </c>
      <c r="AD613" s="90">
        <v>100.0</v>
      </c>
      <c r="AE613" s="48" t="s">
        <v>1211</v>
      </c>
      <c r="AF613" s="14"/>
      <c r="AG613" s="28"/>
      <c r="AH613" s="28"/>
      <c r="AI613" s="28"/>
      <c r="AJ613" s="28"/>
      <c r="AK613" s="28"/>
      <c r="AL613" s="28"/>
      <c r="AM613" s="28"/>
      <c r="AN613" s="28"/>
      <c r="AO613" s="28"/>
    </row>
    <row r="614" ht="15.0" customHeight="1">
      <c r="A614" s="73" t="s">
        <v>307</v>
      </c>
      <c r="B614" s="73" t="s">
        <v>81</v>
      </c>
      <c r="C614" s="39" t="s">
        <v>142</v>
      </c>
      <c r="D614" s="40"/>
      <c r="E614" s="88"/>
      <c r="F614" s="75"/>
      <c r="G614" s="75"/>
      <c r="H614" s="73" t="s">
        <v>12</v>
      </c>
      <c r="I614" s="75"/>
      <c r="J614" s="75"/>
      <c r="K614" s="75"/>
      <c r="L614" s="75"/>
      <c r="M614" s="75"/>
      <c r="N614" s="75"/>
      <c r="O614" s="75"/>
      <c r="P614" s="39" t="s">
        <v>335</v>
      </c>
      <c r="Q614" s="39" t="s">
        <v>1040</v>
      </c>
      <c r="R614" s="82"/>
      <c r="S614" s="48" t="s">
        <v>9044</v>
      </c>
      <c r="T614" s="55" t="str">
        <f>HYPERLINK("mailto:email.1.address@nowhere.com#","email.1.address@nowhere.com")</f>
        <v>email.1.address@nowhere.com</v>
      </c>
      <c r="U614" s="73" t="s">
        <v>1584</v>
      </c>
      <c r="V614" s="73" t="s">
        <v>1585</v>
      </c>
      <c r="W614" s="62" t="s">
        <v>252</v>
      </c>
      <c r="X614" s="62" t="s">
        <v>1586</v>
      </c>
      <c r="Y614" s="64"/>
      <c r="Z614" s="65">
        <v>15133.0</v>
      </c>
      <c r="AA614" s="66">
        <v>42002.0</v>
      </c>
      <c r="AB614" s="90">
        <v>390.0</v>
      </c>
      <c r="AC614" s="90">
        <v>325.0</v>
      </c>
      <c r="AD614" s="90">
        <v>135.0</v>
      </c>
      <c r="AE614" s="88"/>
      <c r="AF614" s="14"/>
      <c r="AG614" s="28"/>
      <c r="AH614" s="28"/>
      <c r="AI614" s="28"/>
      <c r="AJ614" s="28"/>
      <c r="AK614" s="28"/>
      <c r="AL614" s="28"/>
      <c r="AM614" s="28"/>
      <c r="AN614" s="28"/>
      <c r="AO614" s="28"/>
    </row>
    <row r="615" ht="15.0" customHeight="1">
      <c r="A615" s="73" t="s">
        <v>307</v>
      </c>
      <c r="B615" s="73" t="s">
        <v>81</v>
      </c>
      <c r="C615" s="39" t="s">
        <v>142</v>
      </c>
      <c r="D615" s="39" t="s">
        <v>7</v>
      </c>
      <c r="E615" s="75"/>
      <c r="F615" s="75"/>
      <c r="G615" s="75"/>
      <c r="H615" s="75"/>
      <c r="I615" s="75"/>
      <c r="J615" s="75"/>
      <c r="K615" s="75"/>
      <c r="L615" s="75"/>
      <c r="M615" s="75"/>
      <c r="N615" s="75"/>
      <c r="O615" s="75"/>
      <c r="P615" s="39" t="s">
        <v>786</v>
      </c>
      <c r="Q615" s="39" t="s">
        <v>1060</v>
      </c>
      <c r="R615" s="82"/>
      <c r="S615" s="48" t="s">
        <v>9053</v>
      </c>
      <c r="T615" s="55" t="str">
        <f>HYPERLINK("mailto:email.2.address@nowhere.com#","email.2.address@nowhere.com")</f>
        <v>email.2.address@nowhere.com</v>
      </c>
      <c r="U615" s="73" t="s">
        <v>9061</v>
      </c>
      <c r="V615" s="73" t="s">
        <v>315</v>
      </c>
      <c r="W615" s="62" t="s">
        <v>307</v>
      </c>
      <c r="X615" s="62" t="s">
        <v>368</v>
      </c>
      <c r="Y615" s="64"/>
      <c r="Z615" s="65"/>
      <c r="AA615" s="66"/>
      <c r="AB615" s="90">
        <v>175.0</v>
      </c>
      <c r="AC615" s="90"/>
      <c r="AD615" s="90"/>
      <c r="AE615" s="88"/>
      <c r="AF615" s="14"/>
      <c r="AG615" s="28"/>
      <c r="AH615" s="28"/>
      <c r="AI615" s="28"/>
      <c r="AJ615" s="28"/>
      <c r="AK615" s="28"/>
      <c r="AL615" s="28"/>
      <c r="AM615" s="28"/>
      <c r="AN615" s="28"/>
      <c r="AO615" s="28"/>
    </row>
    <row r="616" ht="15.0" customHeight="1">
      <c r="A616" s="73" t="s">
        <v>307</v>
      </c>
      <c r="B616" s="73" t="s">
        <v>81</v>
      </c>
      <c r="C616" s="39" t="s">
        <v>142</v>
      </c>
      <c r="D616" s="39" t="s">
        <v>7</v>
      </c>
      <c r="E616" s="75"/>
      <c r="F616" s="75"/>
      <c r="G616" s="75"/>
      <c r="H616" s="75"/>
      <c r="I616" s="75"/>
      <c r="J616" s="75"/>
      <c r="K616" s="75"/>
      <c r="L616" s="75"/>
      <c r="M616" s="75"/>
      <c r="N616" s="75"/>
      <c r="O616" s="75"/>
      <c r="P616" s="39" t="s">
        <v>857</v>
      </c>
      <c r="Q616" s="39" t="s">
        <v>1071</v>
      </c>
      <c r="R616" s="40"/>
      <c r="S616" s="48" t="s">
        <v>9064</v>
      </c>
      <c r="T616" s="75"/>
      <c r="U616" s="73" t="s">
        <v>9065</v>
      </c>
      <c r="V616" s="73" t="s">
        <v>315</v>
      </c>
      <c r="W616" s="62" t="s">
        <v>307</v>
      </c>
      <c r="X616" s="62" t="s">
        <v>368</v>
      </c>
      <c r="Y616" s="64"/>
      <c r="Z616" s="65"/>
      <c r="AA616" s="66"/>
      <c r="AB616" s="90">
        <v>195.0</v>
      </c>
      <c r="AC616" s="90">
        <v>170.0</v>
      </c>
      <c r="AD616" s="90">
        <v>95.0</v>
      </c>
      <c r="AE616" s="88"/>
      <c r="AF616" s="14"/>
      <c r="AG616" s="28"/>
      <c r="AH616" s="28"/>
      <c r="AI616" s="28"/>
      <c r="AJ616" s="28"/>
      <c r="AK616" s="28"/>
      <c r="AL616" s="28"/>
      <c r="AM616" s="28"/>
      <c r="AN616" s="28"/>
      <c r="AO616" s="28"/>
    </row>
    <row r="617" ht="15.0" customHeight="1">
      <c r="A617" s="39" t="s">
        <v>1461</v>
      </c>
      <c r="B617" s="39" t="s">
        <v>140</v>
      </c>
      <c r="C617" s="39" t="s">
        <v>142</v>
      </c>
      <c r="D617" s="40"/>
      <c r="E617" s="41"/>
      <c r="F617" s="46"/>
      <c r="G617" s="46"/>
      <c r="H617" s="46"/>
      <c r="I617" s="46"/>
      <c r="J617" s="46"/>
      <c r="K617" s="47" t="s">
        <v>15</v>
      </c>
      <c r="L617" s="46"/>
      <c r="M617" s="46"/>
      <c r="N617" s="46"/>
      <c r="O617" s="46"/>
      <c r="P617" s="39" t="s">
        <v>900</v>
      </c>
      <c r="Q617" s="39" t="s">
        <v>1087</v>
      </c>
      <c r="R617" s="40"/>
      <c r="S617" s="48" t="s">
        <v>9074</v>
      </c>
      <c r="T617" s="55" t="str">
        <f>HYPERLINK("mailto:email.1.address@nowhere.com#","email.1.address@nowhere.com")</f>
        <v>email.1.address@nowhere.com</v>
      </c>
      <c r="U617" s="73" t="s">
        <v>5156</v>
      </c>
      <c r="V617" s="73" t="s">
        <v>947</v>
      </c>
      <c r="W617" s="62" t="s">
        <v>938</v>
      </c>
      <c r="X617" s="62" t="s">
        <v>948</v>
      </c>
      <c r="Y617" s="64"/>
      <c r="Z617" s="65">
        <v>1370.0</v>
      </c>
      <c r="AA617" s="66"/>
      <c r="AB617" s="69">
        <v>200.0</v>
      </c>
      <c r="AC617" s="69">
        <v>175.0</v>
      </c>
      <c r="AD617" s="69">
        <v>95.0</v>
      </c>
      <c r="AE617" s="70" t="s">
        <v>773</v>
      </c>
      <c r="AF617" s="14"/>
      <c r="AG617" s="28"/>
      <c r="AH617" s="28"/>
      <c r="AI617" s="28"/>
      <c r="AJ617" s="28"/>
      <c r="AK617" s="28"/>
      <c r="AL617" s="28"/>
      <c r="AM617" s="28"/>
      <c r="AN617" s="28"/>
      <c r="AO617" s="28"/>
    </row>
    <row r="618" ht="15.0" customHeight="1">
      <c r="A618" s="39" t="s">
        <v>1461</v>
      </c>
      <c r="B618" s="39" t="s">
        <v>140</v>
      </c>
      <c r="C618" s="39" t="s">
        <v>142</v>
      </c>
      <c r="D618" s="40"/>
      <c r="E618" s="41"/>
      <c r="F618" s="46"/>
      <c r="G618" s="46"/>
      <c r="H618" s="46"/>
      <c r="I618" s="46"/>
      <c r="J618" s="46"/>
      <c r="K618" s="47" t="s">
        <v>15</v>
      </c>
      <c r="L618" s="46"/>
      <c r="M618" s="46"/>
      <c r="N618" s="46"/>
      <c r="O618" s="46"/>
      <c r="P618" s="73" t="s">
        <v>920</v>
      </c>
      <c r="Q618" s="39" t="s">
        <v>336</v>
      </c>
      <c r="R618" s="40"/>
      <c r="S618" s="48" t="s">
        <v>9084</v>
      </c>
      <c r="T618" s="55" t="str">
        <f>HYPERLINK("mailto:email.2.address@nowhere.com#","email.2.address@nowhere.com")</f>
        <v>email.2.address@nowhere.com</v>
      </c>
      <c r="U618" s="73" t="s">
        <v>5156</v>
      </c>
      <c r="V618" s="73" t="s">
        <v>947</v>
      </c>
      <c r="W618" s="62" t="s">
        <v>938</v>
      </c>
      <c r="X618" s="62" t="s">
        <v>948</v>
      </c>
      <c r="Y618" s="64"/>
      <c r="Z618" s="65">
        <v>1370.0</v>
      </c>
      <c r="AA618" s="66"/>
      <c r="AB618" s="69">
        <v>200.0</v>
      </c>
      <c r="AC618" s="69">
        <v>175.0</v>
      </c>
      <c r="AD618" s="69">
        <v>95.0</v>
      </c>
      <c r="AE618" s="70" t="s">
        <v>773</v>
      </c>
      <c r="AF618" s="14"/>
      <c r="AG618" s="28"/>
      <c r="AH618" s="28"/>
      <c r="AI618" s="28"/>
      <c r="AJ618" s="28"/>
      <c r="AK618" s="28"/>
      <c r="AL618" s="28"/>
      <c r="AM618" s="28"/>
      <c r="AN618" s="28"/>
      <c r="AO618" s="28"/>
    </row>
    <row r="619" ht="15.0" customHeight="1">
      <c r="A619" s="39" t="s">
        <v>1461</v>
      </c>
      <c r="B619" s="39" t="s">
        <v>140</v>
      </c>
      <c r="C619" s="39" t="s">
        <v>142</v>
      </c>
      <c r="D619" s="40"/>
      <c r="E619" s="41"/>
      <c r="F619" s="46"/>
      <c r="G619" s="46"/>
      <c r="H619" s="46"/>
      <c r="I619" s="46"/>
      <c r="J619" s="46"/>
      <c r="K619" s="47" t="s">
        <v>15</v>
      </c>
      <c r="L619" s="46"/>
      <c r="M619" s="46"/>
      <c r="N619" s="46"/>
      <c r="O619" s="46"/>
      <c r="P619" s="73" t="s">
        <v>989</v>
      </c>
      <c r="Q619" s="39" t="s">
        <v>788</v>
      </c>
      <c r="R619" s="40"/>
      <c r="S619" s="48" t="s">
        <v>9094</v>
      </c>
      <c r="T619" s="75"/>
      <c r="U619" s="73" t="s">
        <v>3591</v>
      </c>
      <c r="V619" s="73" t="s">
        <v>659</v>
      </c>
      <c r="W619" s="62" t="s">
        <v>217</v>
      </c>
      <c r="X619" s="62" t="s">
        <v>1174</v>
      </c>
      <c r="Y619" s="64"/>
      <c r="Z619" s="65"/>
      <c r="AA619" s="104"/>
      <c r="AB619" s="69">
        <v>225.0</v>
      </c>
      <c r="AC619" s="69">
        <v>205.0</v>
      </c>
      <c r="AD619" s="69">
        <v>80.0</v>
      </c>
      <c r="AE619" s="70" t="s">
        <v>773</v>
      </c>
      <c r="AF619" s="14"/>
      <c r="AG619" s="28"/>
      <c r="AH619" s="28"/>
      <c r="AI619" s="28"/>
      <c r="AJ619" s="28"/>
      <c r="AK619" s="28"/>
      <c r="AL619" s="28"/>
      <c r="AM619" s="28"/>
      <c r="AN619" s="28"/>
      <c r="AO619" s="28"/>
    </row>
    <row r="620" ht="15.0" customHeight="1">
      <c r="A620" s="73" t="s">
        <v>1461</v>
      </c>
      <c r="B620" s="73" t="s">
        <v>140</v>
      </c>
      <c r="C620" s="39" t="s">
        <v>142</v>
      </c>
      <c r="D620" s="40"/>
      <c r="E620" s="88"/>
      <c r="F620" s="75"/>
      <c r="G620" s="75"/>
      <c r="H620" s="75"/>
      <c r="I620" s="75"/>
      <c r="J620" s="75"/>
      <c r="K620" s="73" t="s">
        <v>15</v>
      </c>
      <c r="L620" s="75"/>
      <c r="M620" s="75"/>
      <c r="N620" s="75"/>
      <c r="O620" s="75"/>
      <c r="P620" s="39" t="s">
        <v>335</v>
      </c>
      <c r="Q620" s="39" t="s">
        <v>859</v>
      </c>
      <c r="R620" s="40"/>
      <c r="S620" s="48" t="s">
        <v>9101</v>
      </c>
      <c r="T620" s="55" t="str">
        <f>HYPERLINK("mailto:email.1.address@nowhere.com#","email.1.address@nowhere.com")</f>
        <v>email.1.address@nowhere.com</v>
      </c>
      <c r="U620" s="73" t="s">
        <v>3600</v>
      </c>
      <c r="V620" s="73" t="s">
        <v>659</v>
      </c>
      <c r="W620" s="62" t="s">
        <v>217</v>
      </c>
      <c r="X620" s="64">
        <v>60606.0</v>
      </c>
      <c r="Y620" s="64"/>
      <c r="Z620" s="65"/>
      <c r="AA620" s="66">
        <v>42247.0</v>
      </c>
      <c r="AB620" s="90">
        <v>335.0</v>
      </c>
      <c r="AC620" s="90"/>
      <c r="AD620" s="90"/>
      <c r="AE620" s="88"/>
      <c r="AF620" s="14"/>
      <c r="AG620" s="28"/>
      <c r="AH620" s="28"/>
      <c r="AI620" s="28"/>
      <c r="AJ620" s="28"/>
      <c r="AK620" s="28"/>
      <c r="AL620" s="28"/>
      <c r="AM620" s="28"/>
      <c r="AN620" s="28"/>
      <c r="AO620" s="28"/>
    </row>
    <row r="621" ht="15.0" customHeight="1">
      <c r="A621" s="39" t="s">
        <v>1461</v>
      </c>
      <c r="B621" s="39" t="s">
        <v>782</v>
      </c>
      <c r="C621" s="39" t="s">
        <v>142</v>
      </c>
      <c r="D621" s="40"/>
      <c r="E621" s="41"/>
      <c r="F621" s="46"/>
      <c r="G621" s="46"/>
      <c r="H621" s="46"/>
      <c r="I621" s="47" t="s">
        <v>13</v>
      </c>
      <c r="J621" s="46"/>
      <c r="K621" s="46"/>
      <c r="L621" s="46"/>
      <c r="M621" s="46"/>
      <c r="N621" s="46"/>
      <c r="O621" s="46"/>
      <c r="P621" s="39" t="s">
        <v>786</v>
      </c>
      <c r="Q621" s="39" t="s">
        <v>901</v>
      </c>
      <c r="R621" s="40"/>
      <c r="S621" s="48" t="s">
        <v>9112</v>
      </c>
      <c r="T621" s="55" t="str">
        <f>HYPERLINK("mailto:email.2.address@nowhere.com#","email.2.address@nowhere.com")</f>
        <v>email.2.address@nowhere.com</v>
      </c>
      <c r="U621" s="73" t="s">
        <v>9116</v>
      </c>
      <c r="V621" s="73" t="s">
        <v>1480</v>
      </c>
      <c r="W621" s="62" t="s">
        <v>1461</v>
      </c>
      <c r="X621" s="62" t="s">
        <v>1481</v>
      </c>
      <c r="Y621" s="64"/>
      <c r="Z621" s="65">
        <v>917.0</v>
      </c>
      <c r="AA621" s="66">
        <v>40918.0</v>
      </c>
      <c r="AB621" s="69">
        <v>165.0</v>
      </c>
      <c r="AC621" s="69">
        <v>130.0</v>
      </c>
      <c r="AD621" s="69">
        <v>80.0</v>
      </c>
      <c r="AE621" s="70" t="s">
        <v>5649</v>
      </c>
      <c r="AF621" s="14"/>
      <c r="AG621" s="28"/>
      <c r="AH621" s="28"/>
      <c r="AI621" s="28"/>
      <c r="AJ621" s="28"/>
      <c r="AK621" s="28"/>
      <c r="AL621" s="28"/>
      <c r="AM621" s="28"/>
      <c r="AN621" s="28"/>
      <c r="AO621" s="28"/>
    </row>
    <row r="622" ht="15.0" customHeight="1">
      <c r="A622" s="39" t="s">
        <v>1461</v>
      </c>
      <c r="B622" s="39" t="s">
        <v>782</v>
      </c>
      <c r="C622" s="39" t="s">
        <v>142</v>
      </c>
      <c r="D622" s="40"/>
      <c r="E622" s="41"/>
      <c r="F622" s="46"/>
      <c r="G622" s="46"/>
      <c r="H622" s="46"/>
      <c r="I622" s="47" t="s">
        <v>13</v>
      </c>
      <c r="J622" s="46"/>
      <c r="K622" s="46"/>
      <c r="L622" s="46"/>
      <c r="M622" s="46"/>
      <c r="N622" s="46"/>
      <c r="O622" s="46"/>
      <c r="P622" s="39" t="s">
        <v>857</v>
      </c>
      <c r="Q622" s="39" t="s">
        <v>921</v>
      </c>
      <c r="R622" s="40"/>
      <c r="S622" s="48" t="s">
        <v>9126</v>
      </c>
      <c r="T622" s="75"/>
      <c r="U622" s="73" t="s">
        <v>9116</v>
      </c>
      <c r="V622" s="73" t="s">
        <v>1480</v>
      </c>
      <c r="W622" s="62" t="s">
        <v>1461</v>
      </c>
      <c r="X622" s="62" t="s">
        <v>1481</v>
      </c>
      <c r="Y622" s="64"/>
      <c r="Z622" s="65">
        <v>917.0</v>
      </c>
      <c r="AA622" s="66">
        <v>40918.0</v>
      </c>
      <c r="AB622" s="69">
        <v>165.0</v>
      </c>
      <c r="AC622" s="69">
        <v>130.0</v>
      </c>
      <c r="AD622" s="69">
        <v>80.0</v>
      </c>
      <c r="AE622" s="70" t="s">
        <v>5649</v>
      </c>
      <c r="AF622" s="14"/>
      <c r="AG622" s="28"/>
      <c r="AH622" s="28"/>
      <c r="AI622" s="28"/>
      <c r="AJ622" s="28"/>
      <c r="AK622" s="28"/>
      <c r="AL622" s="28"/>
      <c r="AM622" s="28"/>
      <c r="AN622" s="28"/>
      <c r="AO622" s="28"/>
    </row>
    <row r="623" ht="15.0" customHeight="1">
      <c r="A623" s="39" t="s">
        <v>1461</v>
      </c>
      <c r="B623" s="39" t="s">
        <v>782</v>
      </c>
      <c r="C623" s="39" t="s">
        <v>142</v>
      </c>
      <c r="D623" s="40"/>
      <c r="E623" s="41"/>
      <c r="F623" s="47" t="s">
        <v>10</v>
      </c>
      <c r="G623" s="46"/>
      <c r="H623" s="46"/>
      <c r="I623" s="46"/>
      <c r="J623" s="46"/>
      <c r="K623" s="46"/>
      <c r="L623" s="46"/>
      <c r="M623" s="46"/>
      <c r="N623" s="46"/>
      <c r="O623" s="46"/>
      <c r="P623" s="39" t="s">
        <v>900</v>
      </c>
      <c r="Q623" s="39" t="s">
        <v>990</v>
      </c>
      <c r="R623" s="40"/>
      <c r="S623" s="48" t="s">
        <v>9129</v>
      </c>
      <c r="T623" s="55" t="str">
        <f>HYPERLINK("mailto:email.1.address@nowhere.com#","email.1.address@nowhere.com")</f>
        <v>email.1.address@nowhere.com</v>
      </c>
      <c r="U623" s="73" t="s">
        <v>9136</v>
      </c>
      <c r="V623" s="73" t="s">
        <v>2092</v>
      </c>
      <c r="W623" s="62" t="s">
        <v>1461</v>
      </c>
      <c r="X623" s="62" t="s">
        <v>5606</v>
      </c>
      <c r="Y623" s="64"/>
      <c r="Z623" s="65">
        <v>4077.0</v>
      </c>
      <c r="AA623" s="66">
        <v>40310.0</v>
      </c>
      <c r="AB623" s="69">
        <v>170.0</v>
      </c>
      <c r="AC623" s="69">
        <v>150.0</v>
      </c>
      <c r="AD623" s="69">
        <v>90.0</v>
      </c>
      <c r="AE623" s="70" t="s">
        <v>5677</v>
      </c>
      <c r="AF623" s="14"/>
      <c r="AG623" s="28"/>
      <c r="AH623" s="28"/>
      <c r="AI623" s="28"/>
      <c r="AJ623" s="28"/>
      <c r="AK623" s="28"/>
      <c r="AL623" s="28"/>
      <c r="AM623" s="28"/>
      <c r="AN623" s="28"/>
      <c r="AO623" s="28"/>
    </row>
    <row r="624" ht="15.0" customHeight="1">
      <c r="A624" s="39" t="s">
        <v>1461</v>
      </c>
      <c r="B624" s="39" t="s">
        <v>782</v>
      </c>
      <c r="C624" s="39" t="s">
        <v>142</v>
      </c>
      <c r="D624" s="40"/>
      <c r="E624" s="41"/>
      <c r="F624" s="47" t="s">
        <v>10</v>
      </c>
      <c r="G624" s="46"/>
      <c r="H624" s="46"/>
      <c r="I624" s="46"/>
      <c r="J624" s="46"/>
      <c r="K624" s="46"/>
      <c r="L624" s="46"/>
      <c r="M624" s="46"/>
      <c r="N624" s="46"/>
      <c r="O624" s="46"/>
      <c r="P624" s="73" t="s">
        <v>920</v>
      </c>
      <c r="Q624" s="39" t="s">
        <v>1017</v>
      </c>
      <c r="R624" s="40"/>
      <c r="S624" s="48" t="s">
        <v>9139</v>
      </c>
      <c r="T624" s="55" t="str">
        <f>HYPERLINK("mailto:email.2.address@nowhere.com#","email.2.address@nowhere.com")</f>
        <v>email.2.address@nowhere.com</v>
      </c>
      <c r="U624" s="73" t="s">
        <v>9136</v>
      </c>
      <c r="V624" s="73" t="s">
        <v>2092</v>
      </c>
      <c r="W624" s="62" t="s">
        <v>1461</v>
      </c>
      <c r="X624" s="62" t="s">
        <v>5606</v>
      </c>
      <c r="Y624" s="64"/>
      <c r="Z624" s="65">
        <v>4077.0</v>
      </c>
      <c r="AA624" s="66">
        <v>40310.0</v>
      </c>
      <c r="AB624" s="69">
        <v>170.0</v>
      </c>
      <c r="AC624" s="69">
        <v>150.0</v>
      </c>
      <c r="AD624" s="69">
        <v>90.0</v>
      </c>
      <c r="AE624" s="70" t="s">
        <v>5677</v>
      </c>
      <c r="AF624" s="14"/>
      <c r="AG624" s="28"/>
      <c r="AH624" s="28"/>
      <c r="AI624" s="28"/>
      <c r="AJ624" s="28"/>
      <c r="AK624" s="28"/>
      <c r="AL624" s="28"/>
      <c r="AM624" s="28"/>
      <c r="AN624" s="28"/>
      <c r="AO624" s="28"/>
    </row>
    <row r="625" ht="15.0" customHeight="1">
      <c r="A625" s="39" t="s">
        <v>1461</v>
      </c>
      <c r="B625" s="39" t="s">
        <v>782</v>
      </c>
      <c r="C625" s="39" t="s">
        <v>142</v>
      </c>
      <c r="D625" s="40"/>
      <c r="E625" s="41"/>
      <c r="F625" s="46"/>
      <c r="G625" s="46"/>
      <c r="H625" s="46"/>
      <c r="I625" s="47" t="s">
        <v>13</v>
      </c>
      <c r="J625" s="46"/>
      <c r="K625" s="46"/>
      <c r="L625" s="46"/>
      <c r="M625" s="46"/>
      <c r="N625" s="46"/>
      <c r="O625" s="46"/>
      <c r="P625" s="73" t="s">
        <v>989</v>
      </c>
      <c r="Q625" s="39" t="s">
        <v>1040</v>
      </c>
      <c r="R625" s="40"/>
      <c r="S625" s="48" t="s">
        <v>9151</v>
      </c>
      <c r="T625" s="75"/>
      <c r="U625" s="73" t="s">
        <v>5156</v>
      </c>
      <c r="V625" s="73" t="s">
        <v>947</v>
      </c>
      <c r="W625" s="62" t="s">
        <v>938</v>
      </c>
      <c r="X625" s="62" t="s">
        <v>948</v>
      </c>
      <c r="Y625" s="64"/>
      <c r="Z625" s="65">
        <v>1370.0</v>
      </c>
      <c r="AA625" s="66">
        <v>39899.0</v>
      </c>
      <c r="AB625" s="69">
        <v>190.0</v>
      </c>
      <c r="AC625" s="69">
        <v>165.0</v>
      </c>
      <c r="AD625" s="69">
        <v>80.0</v>
      </c>
      <c r="AE625" s="70" t="s">
        <v>187</v>
      </c>
      <c r="AF625" s="14"/>
      <c r="AG625" s="28"/>
      <c r="AH625" s="28"/>
      <c r="AI625" s="28"/>
      <c r="AJ625" s="28"/>
      <c r="AK625" s="28"/>
      <c r="AL625" s="28"/>
      <c r="AM625" s="28"/>
      <c r="AN625" s="28"/>
      <c r="AO625" s="28"/>
    </row>
    <row r="626" ht="15.0" customHeight="1">
      <c r="A626" s="39" t="s">
        <v>1461</v>
      </c>
      <c r="B626" s="39" t="s">
        <v>782</v>
      </c>
      <c r="C626" s="39" t="s">
        <v>142</v>
      </c>
      <c r="D626" s="40"/>
      <c r="E626" s="41"/>
      <c r="F626" s="46"/>
      <c r="G626" s="46"/>
      <c r="H626" s="46"/>
      <c r="I626" s="46"/>
      <c r="J626" s="47" t="s">
        <v>14</v>
      </c>
      <c r="K626" s="46"/>
      <c r="L626" s="46"/>
      <c r="M626" s="46"/>
      <c r="N626" s="46"/>
      <c r="O626" s="46"/>
      <c r="P626" s="39" t="s">
        <v>335</v>
      </c>
      <c r="Q626" s="39" t="s">
        <v>1060</v>
      </c>
      <c r="R626" s="40"/>
      <c r="S626" s="48" t="s">
        <v>9157</v>
      </c>
      <c r="T626" s="55" t="str">
        <f>HYPERLINK("mailto:email.1.address@nowhere.com#","email.1.address@nowhere.com")</f>
        <v>email.1.address@nowhere.com</v>
      </c>
      <c r="U626" s="73" t="s">
        <v>9164</v>
      </c>
      <c r="V626" s="73" t="s">
        <v>2092</v>
      </c>
      <c r="W626" s="62" t="s">
        <v>1461</v>
      </c>
      <c r="X626" s="62" t="s">
        <v>7359</v>
      </c>
      <c r="Y626" s="64"/>
      <c r="Z626" s="65">
        <v>1025.0</v>
      </c>
      <c r="AA626" s="66">
        <v>40928.0</v>
      </c>
      <c r="AB626" s="69">
        <v>175.0</v>
      </c>
      <c r="AC626" s="69">
        <v>160.0</v>
      </c>
      <c r="AD626" s="69">
        <v>90.0</v>
      </c>
      <c r="AE626" s="70" t="s">
        <v>5710</v>
      </c>
      <c r="AF626" s="14"/>
      <c r="AG626" s="28"/>
      <c r="AH626" s="28"/>
      <c r="AI626" s="28"/>
      <c r="AJ626" s="28"/>
      <c r="AK626" s="28"/>
      <c r="AL626" s="28"/>
      <c r="AM626" s="28"/>
      <c r="AN626" s="28"/>
      <c r="AO626" s="28"/>
    </row>
    <row r="627" ht="15.0" customHeight="1">
      <c r="A627" s="39" t="s">
        <v>1461</v>
      </c>
      <c r="B627" s="39" t="s">
        <v>782</v>
      </c>
      <c r="C627" s="39" t="s">
        <v>142</v>
      </c>
      <c r="D627" s="40"/>
      <c r="E627" s="41"/>
      <c r="F627" s="46"/>
      <c r="G627" s="46"/>
      <c r="H627" s="46"/>
      <c r="I627" s="46"/>
      <c r="J627" s="47" t="s">
        <v>14</v>
      </c>
      <c r="K627" s="46"/>
      <c r="L627" s="46"/>
      <c r="M627" s="46"/>
      <c r="N627" s="46"/>
      <c r="O627" s="46"/>
      <c r="P627" s="39" t="s">
        <v>786</v>
      </c>
      <c r="Q627" s="39" t="s">
        <v>1071</v>
      </c>
      <c r="R627" s="40"/>
      <c r="S627" s="48" t="s">
        <v>9166</v>
      </c>
      <c r="T627" s="55" t="str">
        <f>HYPERLINK("mailto:email.2.address@nowhere.com#","email.2.address@nowhere.com")</f>
        <v>email.2.address@nowhere.com</v>
      </c>
      <c r="U627" s="73" t="s">
        <v>9176</v>
      </c>
      <c r="V627" s="73" t="s">
        <v>1678</v>
      </c>
      <c r="W627" s="62" t="s">
        <v>1461</v>
      </c>
      <c r="X627" s="62" t="s">
        <v>1679</v>
      </c>
      <c r="Y627" s="64"/>
      <c r="Z627" s="65">
        <v>5055.0</v>
      </c>
      <c r="AA627" s="66">
        <v>42005.0</v>
      </c>
      <c r="AB627" s="69">
        <v>175.0</v>
      </c>
      <c r="AC627" s="69">
        <v>150.0</v>
      </c>
      <c r="AD627" s="69">
        <v>85.0</v>
      </c>
      <c r="AE627" s="70" t="s">
        <v>5732</v>
      </c>
      <c r="AF627" s="14"/>
      <c r="AG627" s="28"/>
      <c r="AH627" s="28"/>
      <c r="AI627" s="28"/>
      <c r="AJ627" s="28"/>
      <c r="AK627" s="28"/>
      <c r="AL627" s="28"/>
      <c r="AM627" s="28"/>
      <c r="AN627" s="28"/>
      <c r="AO627" s="28"/>
    </row>
    <row r="628" ht="15.0" customHeight="1">
      <c r="A628" s="39" t="s">
        <v>1461</v>
      </c>
      <c r="B628" s="39" t="s">
        <v>782</v>
      </c>
      <c r="C628" s="39" t="s">
        <v>142</v>
      </c>
      <c r="D628" s="40"/>
      <c r="E628" s="41"/>
      <c r="F628" s="46"/>
      <c r="G628" s="46"/>
      <c r="H628" s="46"/>
      <c r="I628" s="46"/>
      <c r="J628" s="47" t="s">
        <v>14</v>
      </c>
      <c r="K628" s="46"/>
      <c r="L628" s="46"/>
      <c r="M628" s="46"/>
      <c r="N628" s="46"/>
      <c r="O628" s="46"/>
      <c r="P628" s="39" t="s">
        <v>857</v>
      </c>
      <c r="Q628" s="39" t="s">
        <v>1087</v>
      </c>
      <c r="R628" s="82"/>
      <c r="S628" s="48" t="s">
        <v>9178</v>
      </c>
      <c r="T628" s="75"/>
      <c r="U628" s="73" t="s">
        <v>9176</v>
      </c>
      <c r="V628" s="73" t="s">
        <v>1678</v>
      </c>
      <c r="W628" s="62" t="s">
        <v>1461</v>
      </c>
      <c r="X628" s="62" t="s">
        <v>1679</v>
      </c>
      <c r="Y628" s="64"/>
      <c r="Z628" s="65">
        <v>5055.0</v>
      </c>
      <c r="AA628" s="66">
        <v>42005.0</v>
      </c>
      <c r="AB628" s="69">
        <v>175.0</v>
      </c>
      <c r="AC628" s="69">
        <v>150.0</v>
      </c>
      <c r="AD628" s="69">
        <v>85.0</v>
      </c>
      <c r="AE628" s="70" t="s">
        <v>5732</v>
      </c>
      <c r="AF628" s="14"/>
      <c r="AG628" s="28"/>
      <c r="AH628" s="28"/>
      <c r="AI628" s="28"/>
      <c r="AJ628" s="28"/>
      <c r="AK628" s="28"/>
      <c r="AL628" s="28"/>
      <c r="AM628" s="28"/>
      <c r="AN628" s="28"/>
      <c r="AO628" s="28"/>
    </row>
    <row r="629" ht="15.0" customHeight="1">
      <c r="A629" s="39" t="s">
        <v>1461</v>
      </c>
      <c r="B629" s="39" t="s">
        <v>782</v>
      </c>
      <c r="C629" s="39" t="s">
        <v>142</v>
      </c>
      <c r="D629" s="40"/>
      <c r="E629" s="41"/>
      <c r="F629" s="46"/>
      <c r="G629" s="46"/>
      <c r="H629" s="46"/>
      <c r="I629" s="46"/>
      <c r="J629" s="47" t="s">
        <v>14</v>
      </c>
      <c r="K629" s="46"/>
      <c r="L629" s="46"/>
      <c r="M629" s="46"/>
      <c r="N629" s="46"/>
      <c r="O629" s="46"/>
      <c r="P629" s="39" t="s">
        <v>900</v>
      </c>
      <c r="Q629" s="39" t="s">
        <v>336</v>
      </c>
      <c r="R629" s="82"/>
      <c r="S629" s="48" t="s">
        <v>9185</v>
      </c>
      <c r="T629" s="55" t="str">
        <f>HYPERLINK("mailto:email.1.address@nowhere.com#","email.1.address@nowhere.com")</f>
        <v>email.1.address@nowhere.com</v>
      </c>
      <c r="U629" s="73" t="s">
        <v>9188</v>
      </c>
      <c r="V629" s="73" t="s">
        <v>2092</v>
      </c>
      <c r="W629" s="62" t="s">
        <v>1461</v>
      </c>
      <c r="X629" s="62" t="s">
        <v>7923</v>
      </c>
      <c r="Y629" s="64"/>
      <c r="Z629" s="65">
        <v>851.0</v>
      </c>
      <c r="AA629" s="66">
        <v>39287.0</v>
      </c>
      <c r="AB629" s="69">
        <v>130.0</v>
      </c>
      <c r="AC629" s="69">
        <v>105.0</v>
      </c>
      <c r="AD629" s="69">
        <v>60.0</v>
      </c>
      <c r="AE629" s="41"/>
      <c r="AF629" s="14"/>
      <c r="AG629" s="28"/>
      <c r="AH629" s="28"/>
      <c r="AI629" s="28"/>
      <c r="AJ629" s="28"/>
      <c r="AK629" s="28"/>
      <c r="AL629" s="28"/>
      <c r="AM629" s="28"/>
      <c r="AN629" s="28"/>
      <c r="AO629" s="28"/>
    </row>
    <row r="630" ht="15.0" customHeight="1">
      <c r="A630" s="73" t="s">
        <v>1461</v>
      </c>
      <c r="B630" s="73" t="s">
        <v>81</v>
      </c>
      <c r="C630" s="39" t="s">
        <v>142</v>
      </c>
      <c r="D630" s="39" t="s">
        <v>7</v>
      </c>
      <c r="E630" s="75"/>
      <c r="F630" s="75"/>
      <c r="G630" s="75"/>
      <c r="H630" s="75"/>
      <c r="I630" s="75"/>
      <c r="J630" s="75"/>
      <c r="K630" s="75"/>
      <c r="L630" s="75"/>
      <c r="M630" s="75"/>
      <c r="N630" s="75"/>
      <c r="O630" s="75"/>
      <c r="P630" s="73" t="s">
        <v>920</v>
      </c>
      <c r="Q630" s="39" t="s">
        <v>788</v>
      </c>
      <c r="R630" s="82"/>
      <c r="S630" s="48" t="s">
        <v>9191</v>
      </c>
      <c r="T630" s="55" t="str">
        <f>HYPERLINK("mailto:email.2.address@nowhere.com#","email.2.address@nowhere.com")</f>
        <v>email.2.address@nowhere.com</v>
      </c>
      <c r="U630" s="73" t="s">
        <v>9194</v>
      </c>
      <c r="V630" s="73" t="s">
        <v>1480</v>
      </c>
      <c r="W630" s="62" t="s">
        <v>1461</v>
      </c>
      <c r="X630" s="62" t="s">
        <v>1481</v>
      </c>
      <c r="Y630" s="64"/>
      <c r="Z630" s="65"/>
      <c r="AA630" s="66"/>
      <c r="AB630" s="90"/>
      <c r="AC630" s="90"/>
      <c r="AD630" s="90"/>
      <c r="AE630" s="88"/>
      <c r="AF630" s="14"/>
      <c r="AG630" s="28"/>
      <c r="AH630" s="28"/>
      <c r="AI630" s="28"/>
      <c r="AJ630" s="28"/>
      <c r="AK630" s="28"/>
      <c r="AL630" s="28"/>
      <c r="AM630" s="28"/>
      <c r="AN630" s="28"/>
      <c r="AO630" s="28"/>
    </row>
    <row r="631" ht="15.0" customHeight="1">
      <c r="A631" s="73" t="s">
        <v>1461</v>
      </c>
      <c r="B631" s="73" t="s">
        <v>81</v>
      </c>
      <c r="C631" s="39" t="s">
        <v>142</v>
      </c>
      <c r="D631" s="40"/>
      <c r="E631" s="73" t="s">
        <v>169</v>
      </c>
      <c r="F631" s="75"/>
      <c r="G631" s="75"/>
      <c r="H631" s="75"/>
      <c r="I631" s="75"/>
      <c r="J631" s="75"/>
      <c r="K631" s="75"/>
      <c r="L631" s="75"/>
      <c r="M631" s="75"/>
      <c r="N631" s="75"/>
      <c r="O631" s="75"/>
      <c r="P631" s="73" t="s">
        <v>989</v>
      </c>
      <c r="Q631" s="39" t="s">
        <v>859</v>
      </c>
      <c r="R631" s="40"/>
      <c r="S631" s="48" t="s">
        <v>9200</v>
      </c>
      <c r="T631" s="75"/>
      <c r="U631" s="73" t="s">
        <v>9201</v>
      </c>
      <c r="V631" s="73" t="s">
        <v>2092</v>
      </c>
      <c r="W631" s="62" t="s">
        <v>1461</v>
      </c>
      <c r="X631" s="62" t="s">
        <v>7359</v>
      </c>
      <c r="Y631" s="64"/>
      <c r="Z631" s="65"/>
      <c r="AA631" s="66"/>
      <c r="AB631" s="90"/>
      <c r="AC631" s="90"/>
      <c r="AD631" s="90"/>
      <c r="AE631" s="88"/>
      <c r="AF631" s="14"/>
      <c r="AG631" s="28"/>
      <c r="AH631" s="28"/>
      <c r="AI631" s="28"/>
      <c r="AJ631" s="28"/>
      <c r="AK631" s="28"/>
      <c r="AL631" s="28"/>
      <c r="AM631" s="28"/>
      <c r="AN631" s="28"/>
      <c r="AO631" s="28"/>
    </row>
    <row r="632" ht="15.0" customHeight="1">
      <c r="A632" s="73" t="s">
        <v>1461</v>
      </c>
      <c r="B632" s="73" t="s">
        <v>81</v>
      </c>
      <c r="C632" s="39" t="s">
        <v>142</v>
      </c>
      <c r="D632" s="39" t="s">
        <v>7</v>
      </c>
      <c r="E632" s="75"/>
      <c r="F632" s="75"/>
      <c r="G632" s="75"/>
      <c r="H632" s="75"/>
      <c r="I632" s="75"/>
      <c r="J632" s="75"/>
      <c r="K632" s="75"/>
      <c r="L632" s="75"/>
      <c r="M632" s="75"/>
      <c r="N632" s="75"/>
      <c r="O632" s="75"/>
      <c r="P632" s="39" t="s">
        <v>335</v>
      </c>
      <c r="Q632" s="39" t="s">
        <v>901</v>
      </c>
      <c r="R632" s="40"/>
      <c r="S632" s="48" t="s">
        <v>9224</v>
      </c>
      <c r="T632" s="55" t="str">
        <f>HYPERLINK("mailto:email.1.address@nowhere.com#","email.1.address@nowhere.com")</f>
        <v>email.1.address@nowhere.com</v>
      </c>
      <c r="U632" s="73" t="s">
        <v>9227</v>
      </c>
      <c r="V632" s="73" t="s">
        <v>1480</v>
      </c>
      <c r="W632" s="62" t="s">
        <v>1461</v>
      </c>
      <c r="X632" s="62" t="s">
        <v>1481</v>
      </c>
      <c r="Y632" s="64"/>
      <c r="Z632" s="65"/>
      <c r="AA632" s="66"/>
      <c r="AB632" s="90">
        <v>175.0</v>
      </c>
      <c r="AC632" s="90">
        <v>125.0</v>
      </c>
      <c r="AD632" s="90"/>
      <c r="AE632" s="88"/>
      <c r="AF632" s="14"/>
      <c r="AG632" s="28"/>
      <c r="AH632" s="28"/>
      <c r="AI632" s="28"/>
      <c r="AJ632" s="28"/>
      <c r="AK632" s="28"/>
      <c r="AL632" s="28"/>
      <c r="AM632" s="28"/>
      <c r="AN632" s="28"/>
      <c r="AO632" s="28"/>
    </row>
    <row r="633" ht="15.0" customHeight="1">
      <c r="A633" s="39" t="s">
        <v>1008</v>
      </c>
      <c r="B633" s="39" t="s">
        <v>140</v>
      </c>
      <c r="C633" s="39" t="s">
        <v>142</v>
      </c>
      <c r="D633" s="40"/>
      <c r="E633" s="41"/>
      <c r="F633" s="46"/>
      <c r="G633" s="46"/>
      <c r="H633" s="46"/>
      <c r="I633" s="46"/>
      <c r="J633" s="46"/>
      <c r="K633" s="47" t="s">
        <v>15</v>
      </c>
      <c r="L633" s="46"/>
      <c r="M633" s="46"/>
      <c r="N633" s="46"/>
      <c r="O633" s="46"/>
      <c r="P633" s="39" t="s">
        <v>786</v>
      </c>
      <c r="Q633" s="39" t="s">
        <v>921</v>
      </c>
      <c r="R633" s="40"/>
      <c r="S633" s="48" t="s">
        <v>9229</v>
      </c>
      <c r="T633" s="55" t="str">
        <f>HYPERLINK("mailto:email.2.address@nowhere.com#","email.2.address@nowhere.com")</f>
        <v>email.2.address@nowhere.com</v>
      </c>
      <c r="U633" s="73" t="s">
        <v>9230</v>
      </c>
      <c r="V633" s="73" t="s">
        <v>325</v>
      </c>
      <c r="W633" s="62" t="s">
        <v>1008</v>
      </c>
      <c r="X633" s="62" t="s">
        <v>9231</v>
      </c>
      <c r="Y633" s="64"/>
      <c r="Z633" s="65"/>
      <c r="AA633" s="66"/>
      <c r="AB633" s="69">
        <v>250.0</v>
      </c>
      <c r="AC633" s="69">
        <v>195.0</v>
      </c>
      <c r="AD633" s="69">
        <v>90.0</v>
      </c>
      <c r="AE633" s="70" t="s">
        <v>773</v>
      </c>
      <c r="AF633" s="14"/>
      <c r="AG633" s="28"/>
      <c r="AH633" s="28"/>
      <c r="AI633" s="28"/>
      <c r="AJ633" s="28"/>
      <c r="AK633" s="28"/>
      <c r="AL633" s="28"/>
      <c r="AM633" s="28"/>
      <c r="AN633" s="28"/>
      <c r="AO633" s="28"/>
    </row>
    <row r="634" ht="15.0" customHeight="1">
      <c r="A634" s="39" t="s">
        <v>1008</v>
      </c>
      <c r="B634" s="39" t="s">
        <v>782</v>
      </c>
      <c r="C634" s="39" t="s">
        <v>142</v>
      </c>
      <c r="D634" s="40"/>
      <c r="E634" s="41"/>
      <c r="F634" s="46"/>
      <c r="G634" s="46"/>
      <c r="H634" s="46"/>
      <c r="I634" s="46"/>
      <c r="J634" s="47" t="s">
        <v>14</v>
      </c>
      <c r="K634" s="46"/>
      <c r="L634" s="46"/>
      <c r="M634" s="46"/>
      <c r="N634" s="46"/>
      <c r="O634" s="46"/>
      <c r="P634" s="39" t="s">
        <v>857</v>
      </c>
      <c r="Q634" s="39" t="s">
        <v>990</v>
      </c>
      <c r="R634" s="82"/>
      <c r="S634" s="48" t="s">
        <v>9236</v>
      </c>
      <c r="T634" s="75"/>
      <c r="U634" s="73" t="s">
        <v>7467</v>
      </c>
      <c r="V634" s="73" t="s">
        <v>4336</v>
      </c>
      <c r="W634" s="62" t="s">
        <v>252</v>
      </c>
      <c r="X634" s="62" t="s">
        <v>7430</v>
      </c>
      <c r="Y634" s="64"/>
      <c r="Z634" s="65">
        <v>32719.0</v>
      </c>
      <c r="AA634" s="66">
        <v>40841.0</v>
      </c>
      <c r="AB634" s="69">
        <v>130.0</v>
      </c>
      <c r="AC634" s="69">
        <v>120.0</v>
      </c>
      <c r="AD634" s="69">
        <v>75.0</v>
      </c>
      <c r="AE634" s="70" t="s">
        <v>4750</v>
      </c>
      <c r="AF634" s="14"/>
      <c r="AG634" s="28"/>
      <c r="AH634" s="28"/>
      <c r="AI634" s="28"/>
      <c r="AJ634" s="28"/>
      <c r="AK634" s="28"/>
      <c r="AL634" s="28"/>
      <c r="AM634" s="28"/>
      <c r="AN634" s="28"/>
      <c r="AO634" s="28"/>
    </row>
    <row r="635" ht="15.0" customHeight="1">
      <c r="A635" s="39" t="s">
        <v>1008</v>
      </c>
      <c r="B635" s="39" t="s">
        <v>782</v>
      </c>
      <c r="C635" s="39" t="s">
        <v>142</v>
      </c>
      <c r="D635" s="40"/>
      <c r="E635" s="41"/>
      <c r="F635" s="46"/>
      <c r="G635" s="46"/>
      <c r="H635" s="46"/>
      <c r="I635" s="46"/>
      <c r="J635" s="47" t="s">
        <v>14</v>
      </c>
      <c r="K635" s="46"/>
      <c r="L635" s="46"/>
      <c r="M635" s="46"/>
      <c r="N635" s="46"/>
      <c r="O635" s="46"/>
      <c r="P635" s="39" t="s">
        <v>900</v>
      </c>
      <c r="Q635" s="39" t="s">
        <v>1017</v>
      </c>
      <c r="R635" s="82"/>
      <c r="S635" s="48" t="s">
        <v>9251</v>
      </c>
      <c r="T635" s="55" t="str">
        <f>HYPERLINK("mailto:email.1.address@nowhere.com#","email.1.address@nowhere.com")</f>
        <v>email.1.address@nowhere.com</v>
      </c>
      <c r="U635" s="73" t="s">
        <v>9256</v>
      </c>
      <c r="V635" s="73" t="s">
        <v>5805</v>
      </c>
      <c r="W635" s="62" t="s">
        <v>1008</v>
      </c>
      <c r="X635" s="62" t="s">
        <v>9272</v>
      </c>
      <c r="Y635" s="64"/>
      <c r="Z635" s="65">
        <v>33938.0</v>
      </c>
      <c r="AA635" s="66">
        <v>41207.0</v>
      </c>
      <c r="AB635" s="69">
        <v>175.0</v>
      </c>
      <c r="AC635" s="69"/>
      <c r="AD635" s="69">
        <v>85.0</v>
      </c>
      <c r="AE635" s="70" t="s">
        <v>5806</v>
      </c>
      <c r="AF635" s="14"/>
      <c r="AG635" s="28"/>
      <c r="AH635" s="28"/>
      <c r="AI635" s="28"/>
      <c r="AJ635" s="28"/>
      <c r="AK635" s="28"/>
      <c r="AL635" s="28"/>
      <c r="AM635" s="28"/>
      <c r="AN635" s="28"/>
      <c r="AO635" s="28"/>
    </row>
    <row r="636" ht="15.0" customHeight="1">
      <c r="A636" s="73" t="s">
        <v>1008</v>
      </c>
      <c r="B636" s="73" t="s">
        <v>81</v>
      </c>
      <c r="C636" s="39" t="s">
        <v>142</v>
      </c>
      <c r="D636" s="39" t="s">
        <v>7</v>
      </c>
      <c r="E636" s="75"/>
      <c r="F636" s="75"/>
      <c r="G636" s="75"/>
      <c r="H636" s="75"/>
      <c r="I636" s="75"/>
      <c r="J636" s="75"/>
      <c r="K636" s="75"/>
      <c r="L636" s="75"/>
      <c r="M636" s="75"/>
      <c r="N636" s="75"/>
      <c r="O636" s="75"/>
      <c r="P636" s="73" t="s">
        <v>920</v>
      </c>
      <c r="Q636" s="39" t="s">
        <v>1040</v>
      </c>
      <c r="R636" s="82"/>
      <c r="S636" s="48" t="s">
        <v>9273</v>
      </c>
      <c r="T636" s="55" t="str">
        <f>HYPERLINK("mailto:email.2.address@nowhere.com#","email.2.address@nowhere.com")</f>
        <v>email.2.address@nowhere.com</v>
      </c>
      <c r="U636" s="73" t="s">
        <v>9275</v>
      </c>
      <c r="V636" s="73" t="s">
        <v>325</v>
      </c>
      <c r="W636" s="62" t="s">
        <v>1008</v>
      </c>
      <c r="X636" s="62" t="s">
        <v>4294</v>
      </c>
      <c r="Y636" s="64"/>
      <c r="Z636" s="65"/>
      <c r="AA636" s="66"/>
      <c r="AB636" s="90">
        <v>145.0</v>
      </c>
      <c r="AC636" s="90">
        <v>125.0</v>
      </c>
      <c r="AD636" s="90">
        <v>60.0</v>
      </c>
      <c r="AE636" s="88"/>
      <c r="AF636" s="14"/>
      <c r="AG636" s="28"/>
      <c r="AH636" s="28"/>
      <c r="AI636" s="28"/>
      <c r="AJ636" s="28"/>
      <c r="AK636" s="28"/>
      <c r="AL636" s="28"/>
      <c r="AM636" s="28"/>
      <c r="AN636" s="28"/>
      <c r="AO636" s="28"/>
    </row>
    <row r="637" ht="15.0" customHeight="1">
      <c r="A637" s="73" t="s">
        <v>1008</v>
      </c>
      <c r="B637" s="73" t="s">
        <v>81</v>
      </c>
      <c r="C637" s="39" t="s">
        <v>142</v>
      </c>
      <c r="D637" s="39" t="s">
        <v>7</v>
      </c>
      <c r="E637" s="75"/>
      <c r="F637" s="75"/>
      <c r="G637" s="75"/>
      <c r="H637" s="75"/>
      <c r="I637" s="75"/>
      <c r="J637" s="75"/>
      <c r="K637" s="75"/>
      <c r="L637" s="75"/>
      <c r="M637" s="75"/>
      <c r="N637" s="75"/>
      <c r="O637" s="75"/>
      <c r="P637" s="73" t="s">
        <v>989</v>
      </c>
      <c r="Q637" s="39" t="s">
        <v>1060</v>
      </c>
      <c r="R637" s="82"/>
      <c r="S637" s="48" t="s">
        <v>9283</v>
      </c>
      <c r="T637" s="75"/>
      <c r="U637" s="73" t="s">
        <v>9284</v>
      </c>
      <c r="V637" s="73" t="s">
        <v>325</v>
      </c>
      <c r="W637" s="62" t="s">
        <v>1008</v>
      </c>
      <c r="X637" s="62" t="s">
        <v>9285</v>
      </c>
      <c r="Y637" s="64"/>
      <c r="Z637" s="65"/>
      <c r="AA637" s="66"/>
      <c r="AB637" s="90">
        <v>175.0</v>
      </c>
      <c r="AC637" s="90"/>
      <c r="AD637" s="90">
        <v>65.0</v>
      </c>
      <c r="AE637" s="88"/>
      <c r="AF637" s="14"/>
      <c r="AG637" s="28"/>
      <c r="AH637" s="28"/>
      <c r="AI637" s="28"/>
      <c r="AJ637" s="28"/>
      <c r="AK637" s="28"/>
      <c r="AL637" s="28"/>
      <c r="AM637" s="28"/>
      <c r="AN637" s="28"/>
      <c r="AO637" s="28"/>
    </row>
    <row r="638" ht="15.0" customHeight="1">
      <c r="A638" s="73" t="s">
        <v>1008</v>
      </c>
      <c r="B638" s="73" t="s">
        <v>81</v>
      </c>
      <c r="C638" s="39" t="s">
        <v>142</v>
      </c>
      <c r="D638" s="39" t="s">
        <v>7</v>
      </c>
      <c r="E638" s="75"/>
      <c r="F638" s="75"/>
      <c r="G638" s="75"/>
      <c r="H638" s="75"/>
      <c r="I638" s="75"/>
      <c r="J638" s="75"/>
      <c r="K638" s="75"/>
      <c r="L638" s="75"/>
      <c r="M638" s="75"/>
      <c r="N638" s="75"/>
      <c r="O638" s="75"/>
      <c r="P638" s="39" t="s">
        <v>335</v>
      </c>
      <c r="Q638" s="39" t="s">
        <v>1071</v>
      </c>
      <c r="R638" s="82"/>
      <c r="S638" s="48" t="s">
        <v>9290</v>
      </c>
      <c r="T638" s="55" t="str">
        <f>HYPERLINK("mailto:email.1.address@nowhere.com#","email.1.address@nowhere.com")</f>
        <v>email.1.address@nowhere.com</v>
      </c>
      <c r="U638" s="73" t="s">
        <v>9291</v>
      </c>
      <c r="V638" s="73" t="s">
        <v>325</v>
      </c>
      <c r="W638" s="62" t="s">
        <v>1008</v>
      </c>
      <c r="X638" s="62" t="s">
        <v>9285</v>
      </c>
      <c r="Y638" s="64"/>
      <c r="Z638" s="65"/>
      <c r="AA638" s="66"/>
      <c r="AB638" s="90">
        <v>150.0</v>
      </c>
      <c r="AC638" s="90"/>
      <c r="AD638" s="90">
        <v>65.0</v>
      </c>
      <c r="AE638" s="88"/>
      <c r="AF638" s="14"/>
      <c r="AG638" s="28"/>
      <c r="AH638" s="28"/>
      <c r="AI638" s="28"/>
      <c r="AJ638" s="28"/>
      <c r="AK638" s="28"/>
      <c r="AL638" s="28"/>
      <c r="AM638" s="28"/>
      <c r="AN638" s="28"/>
      <c r="AO638" s="28"/>
    </row>
    <row r="639" ht="15.0" customHeight="1">
      <c r="A639" s="73" t="s">
        <v>1008</v>
      </c>
      <c r="B639" s="73" t="s">
        <v>81</v>
      </c>
      <c r="C639" s="39" t="s">
        <v>142</v>
      </c>
      <c r="D639" s="40"/>
      <c r="E639" s="73" t="s">
        <v>169</v>
      </c>
      <c r="F639" s="75"/>
      <c r="G639" s="75"/>
      <c r="H639" s="75"/>
      <c r="I639" s="75"/>
      <c r="J639" s="75"/>
      <c r="K639" s="75"/>
      <c r="L639" s="75"/>
      <c r="M639" s="75"/>
      <c r="N639" s="75"/>
      <c r="O639" s="75"/>
      <c r="P639" s="39" t="s">
        <v>786</v>
      </c>
      <c r="Q639" s="39" t="s">
        <v>1087</v>
      </c>
      <c r="R639" s="82"/>
      <c r="S639" s="48" t="s">
        <v>9297</v>
      </c>
      <c r="T639" s="55" t="str">
        <f>HYPERLINK("mailto:email.2.address@nowhere.com#","email.2.address@nowhere.com")</f>
        <v>email.2.address@nowhere.com</v>
      </c>
      <c r="U639" s="73" t="s">
        <v>9298</v>
      </c>
      <c r="V639" s="73" t="s">
        <v>325</v>
      </c>
      <c r="W639" s="62" t="s">
        <v>1008</v>
      </c>
      <c r="X639" s="62" t="s">
        <v>9300</v>
      </c>
      <c r="Y639" s="64"/>
      <c r="Z639" s="65"/>
      <c r="AA639" s="66"/>
      <c r="AB639" s="90"/>
      <c r="AC639" s="90"/>
      <c r="AD639" s="90"/>
      <c r="AE639" s="88"/>
      <c r="AF639" s="253"/>
      <c r="AG639" s="28"/>
      <c r="AH639" s="28"/>
      <c r="AI639" s="28"/>
      <c r="AJ639" s="28"/>
      <c r="AK639" s="28"/>
      <c r="AL639" s="28"/>
      <c r="AM639" s="28"/>
      <c r="AN639" s="28"/>
      <c r="AO639" s="28"/>
    </row>
    <row r="640" ht="15.0" customHeight="1">
      <c r="A640" s="73" t="s">
        <v>1008</v>
      </c>
      <c r="B640" s="73" t="s">
        <v>81</v>
      </c>
      <c r="C640" s="39" t="s">
        <v>142</v>
      </c>
      <c r="D640" s="39" t="s">
        <v>7</v>
      </c>
      <c r="E640" s="75"/>
      <c r="F640" s="75"/>
      <c r="G640" s="75"/>
      <c r="H640" s="75"/>
      <c r="I640" s="75"/>
      <c r="J640" s="75"/>
      <c r="K640" s="75"/>
      <c r="L640" s="75"/>
      <c r="M640" s="75"/>
      <c r="N640" s="75"/>
      <c r="O640" s="75"/>
      <c r="P640" s="39" t="s">
        <v>857</v>
      </c>
      <c r="Q640" s="39" t="s">
        <v>336</v>
      </c>
      <c r="R640" s="82"/>
      <c r="S640" s="48" t="s">
        <v>9321</v>
      </c>
      <c r="T640" s="75"/>
      <c r="U640" s="73" t="s">
        <v>9322</v>
      </c>
      <c r="V640" s="73" t="s">
        <v>325</v>
      </c>
      <c r="W640" s="62" t="s">
        <v>1008</v>
      </c>
      <c r="X640" s="62" t="s">
        <v>4294</v>
      </c>
      <c r="Y640" s="64"/>
      <c r="Z640" s="65"/>
      <c r="AA640" s="66"/>
      <c r="AB640" s="90">
        <v>160.0</v>
      </c>
      <c r="AC640" s="90"/>
      <c r="AD640" s="90"/>
      <c r="AE640" s="88"/>
      <c r="AF640" s="127"/>
      <c r="AG640" s="28"/>
      <c r="AH640" s="28"/>
      <c r="AI640" s="28"/>
      <c r="AJ640" s="28"/>
      <c r="AK640" s="28"/>
      <c r="AL640" s="28"/>
      <c r="AM640" s="28"/>
      <c r="AN640" s="28"/>
      <c r="AO640" s="28"/>
    </row>
    <row r="641" ht="30.0" customHeight="1">
      <c r="A641" s="73" t="s">
        <v>1008</v>
      </c>
      <c r="B641" s="73" t="s">
        <v>81</v>
      </c>
      <c r="C641" s="39" t="s">
        <v>142</v>
      </c>
      <c r="D641" s="39" t="s">
        <v>7</v>
      </c>
      <c r="E641" s="75"/>
      <c r="F641" s="75"/>
      <c r="G641" s="75"/>
      <c r="H641" s="75"/>
      <c r="I641" s="75"/>
      <c r="J641" s="75"/>
      <c r="K641" s="75"/>
      <c r="L641" s="75"/>
      <c r="M641" s="75"/>
      <c r="N641" s="75"/>
      <c r="O641" s="75"/>
      <c r="P641" s="39" t="s">
        <v>900</v>
      </c>
      <c r="Q641" s="39" t="s">
        <v>788</v>
      </c>
      <c r="R641" s="82"/>
      <c r="S641" s="48" t="s">
        <v>9328</v>
      </c>
      <c r="T641" s="55" t="str">
        <f t="shared" ref="T641:T642" si="1">HYPERLINK("mailto:email.1.address@nowhere.com#","email.1.address@nowhere.com")</f>
        <v>email.1.address@nowhere.com</v>
      </c>
      <c r="U641" s="73" t="s">
        <v>9322</v>
      </c>
      <c r="V641" s="73" t="s">
        <v>325</v>
      </c>
      <c r="W641" s="62" t="s">
        <v>1008</v>
      </c>
      <c r="X641" s="62" t="s">
        <v>4294</v>
      </c>
      <c r="Y641" s="64"/>
      <c r="Z641" s="65"/>
      <c r="AA641" s="66"/>
      <c r="AB641" s="90">
        <v>160.0</v>
      </c>
      <c r="AC641" s="90"/>
      <c r="AD641" s="90"/>
      <c r="AE641" s="88"/>
      <c r="AF641" s="254"/>
      <c r="AG641" s="28"/>
      <c r="AH641" s="28"/>
      <c r="AI641" s="28"/>
      <c r="AJ641" s="28"/>
      <c r="AK641" s="28"/>
      <c r="AL641" s="28"/>
      <c r="AM641" s="28"/>
      <c r="AN641" s="28"/>
      <c r="AO641" s="28"/>
    </row>
    <row r="642" ht="15.0" customHeight="1">
      <c r="A642" s="73" t="s">
        <v>5841</v>
      </c>
      <c r="B642" s="73" t="s">
        <v>782</v>
      </c>
      <c r="C642" s="39" t="s">
        <v>142</v>
      </c>
      <c r="D642" s="40"/>
      <c r="E642" s="75"/>
      <c r="F642" s="75"/>
      <c r="G642" s="75"/>
      <c r="H642" s="75"/>
      <c r="I642" s="75"/>
      <c r="J642" s="73" t="s">
        <v>14</v>
      </c>
      <c r="K642" s="75"/>
      <c r="L642" s="75"/>
      <c r="M642" s="75"/>
      <c r="N642" s="75"/>
      <c r="O642" s="75"/>
      <c r="P642" s="39" t="s">
        <v>335</v>
      </c>
      <c r="Q642" s="39" t="s">
        <v>1071</v>
      </c>
      <c r="R642" s="82"/>
      <c r="S642" s="48" t="s">
        <v>9290</v>
      </c>
      <c r="T642" s="55" t="str">
        <f t="shared" si="1"/>
        <v>email.1.address@nowhere.com</v>
      </c>
      <c r="U642" s="73" t="s">
        <v>9348</v>
      </c>
      <c r="V642" s="73" t="s">
        <v>5857</v>
      </c>
      <c r="W642" s="62" t="s">
        <v>5841</v>
      </c>
      <c r="X642" s="62" t="s">
        <v>9349</v>
      </c>
      <c r="Y642" s="64"/>
      <c r="Z642" s="65">
        <v>17046.0</v>
      </c>
      <c r="AA642" s="66">
        <v>42173.0</v>
      </c>
      <c r="AB642" s="90">
        <v>175.0</v>
      </c>
      <c r="AC642" s="90">
        <v>145.0</v>
      </c>
      <c r="AD642" s="90">
        <v>75.0</v>
      </c>
      <c r="AE642" s="48" t="s">
        <v>5859</v>
      </c>
      <c r="AF642" s="14"/>
      <c r="AG642" s="28"/>
      <c r="AH642" s="28"/>
      <c r="AI642" s="28"/>
      <c r="AJ642" s="28"/>
      <c r="AK642" s="28"/>
      <c r="AL642" s="28"/>
      <c r="AM642" s="28"/>
      <c r="AN642" s="28"/>
      <c r="AO642" s="28"/>
    </row>
    <row r="643" ht="30.0" customHeight="1">
      <c r="A643" s="73" t="s">
        <v>5841</v>
      </c>
      <c r="B643" s="73" t="s">
        <v>81</v>
      </c>
      <c r="C643" s="39" t="s">
        <v>142</v>
      </c>
      <c r="D643" s="39" t="s">
        <v>7</v>
      </c>
      <c r="E643" s="75"/>
      <c r="F643" s="75"/>
      <c r="G643" s="75"/>
      <c r="H643" s="75"/>
      <c r="I643" s="75"/>
      <c r="J643" s="75"/>
      <c r="K643" s="75"/>
      <c r="L643" s="75"/>
      <c r="M643" s="75"/>
      <c r="N643" s="75"/>
      <c r="O643" s="75"/>
      <c r="P643" s="39" t="s">
        <v>786</v>
      </c>
      <c r="Q643" s="39" t="s">
        <v>1087</v>
      </c>
      <c r="R643" s="82"/>
      <c r="S643" s="48" t="s">
        <v>9297</v>
      </c>
      <c r="T643" s="55" t="str">
        <f>HYPERLINK("mailto:email.2.address@nowhere.com#","email.2.address@nowhere.com")</f>
        <v>email.2.address@nowhere.com</v>
      </c>
      <c r="U643" s="73" t="s">
        <v>9355</v>
      </c>
      <c r="V643" s="73" t="s">
        <v>5857</v>
      </c>
      <c r="W643" s="62" t="s">
        <v>5841</v>
      </c>
      <c r="X643" s="62" t="s">
        <v>7935</v>
      </c>
      <c r="Y643" s="64"/>
      <c r="Z643" s="65"/>
      <c r="AA643" s="66"/>
      <c r="AB643" s="90"/>
      <c r="AC643" s="90"/>
      <c r="AD643" s="90"/>
      <c r="AE643" s="88"/>
      <c r="AF643" s="14"/>
      <c r="AG643" s="28"/>
      <c r="AH643" s="28"/>
      <c r="AI643" s="28"/>
      <c r="AJ643" s="28"/>
      <c r="AK643" s="28"/>
      <c r="AL643" s="28"/>
      <c r="AM643" s="28"/>
      <c r="AN643" s="28"/>
      <c r="AO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c r="AJ644" s="28"/>
      <c r="AK644" s="28"/>
      <c r="AL644" s="28"/>
      <c r="AM644" s="28"/>
      <c r="AN644" s="28"/>
      <c r="AO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c r="AJ646" s="28"/>
      <c r="AK646" s="28"/>
      <c r="AL646" s="28"/>
      <c r="AM646" s="28"/>
      <c r="AN646" s="28"/>
      <c r="AO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c r="AN648" s="28"/>
      <c r="AO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c r="AK650" s="28"/>
      <c r="AL650" s="28"/>
      <c r="AM650" s="28"/>
      <c r="AN650" s="28"/>
      <c r="AO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c r="AM652" s="28"/>
      <c r="AN652" s="28"/>
      <c r="AO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c r="AN654" s="28"/>
      <c r="AO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c r="AJ656" s="28"/>
      <c r="AK656" s="28"/>
      <c r="AL656" s="28"/>
      <c r="AM656" s="28"/>
      <c r="AN656" s="28"/>
      <c r="AO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c r="AJ658" s="28"/>
      <c r="AK658" s="28"/>
      <c r="AL658" s="28"/>
      <c r="AM658" s="28"/>
      <c r="AN658" s="28"/>
      <c r="AO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c r="AK660" s="28"/>
      <c r="AL660" s="28"/>
      <c r="AM660" s="28"/>
      <c r="AN660" s="28"/>
      <c r="AO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c r="AN662" s="28"/>
      <c r="AO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c r="AM664" s="28"/>
      <c r="AN664" s="28"/>
      <c r="AO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c r="AN666" s="28"/>
      <c r="AO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c r="AO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c r="AJ670" s="28"/>
      <c r="AK670" s="28"/>
      <c r="AL670" s="28"/>
      <c r="AM670" s="28"/>
      <c r="AN670" s="28"/>
      <c r="AO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c r="AJ672" s="28"/>
      <c r="AK672" s="28"/>
      <c r="AL672" s="28"/>
      <c r="AM672" s="28"/>
      <c r="AN672" s="28"/>
      <c r="AO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c r="AJ674" s="28"/>
      <c r="AK674" s="28"/>
      <c r="AL674" s="28"/>
      <c r="AM674" s="28"/>
      <c r="AN674" s="28"/>
      <c r="AO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c r="AJ676" s="28"/>
      <c r="AK676" s="28"/>
      <c r="AL676" s="28"/>
      <c r="AM676" s="28"/>
      <c r="AN676" s="28"/>
      <c r="AO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c r="AJ678" s="28"/>
      <c r="AK678" s="28"/>
      <c r="AL678" s="28"/>
      <c r="AM678" s="28"/>
      <c r="AN678" s="28"/>
      <c r="AO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c r="AK680" s="28"/>
      <c r="AL680" s="28"/>
      <c r="AM680" s="28"/>
      <c r="AN680" s="28"/>
      <c r="AO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c r="AJ682" s="28"/>
      <c r="AK682" s="28"/>
      <c r="AL682" s="28"/>
      <c r="AM682" s="28"/>
      <c r="AN682" s="28"/>
      <c r="AO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c r="AJ684" s="28"/>
      <c r="AK684" s="28"/>
      <c r="AL684" s="28"/>
      <c r="AM684" s="28"/>
      <c r="AN684" s="28"/>
      <c r="AO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c r="AJ686" s="28"/>
      <c r="AK686" s="28"/>
      <c r="AL686" s="28"/>
      <c r="AM686" s="28"/>
      <c r="AN686" s="28"/>
      <c r="AO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c r="AJ688" s="28"/>
      <c r="AK688" s="28"/>
      <c r="AL688" s="28"/>
      <c r="AM688" s="28"/>
      <c r="AN688" s="28"/>
      <c r="AO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c r="AJ690" s="28"/>
      <c r="AK690" s="28"/>
      <c r="AL690" s="28"/>
      <c r="AM690" s="28"/>
      <c r="AN690" s="28"/>
      <c r="AO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c r="AJ692" s="28"/>
      <c r="AK692" s="28"/>
      <c r="AL692" s="28"/>
      <c r="AM692" s="28"/>
      <c r="AN692" s="28"/>
      <c r="AO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c r="AJ694" s="28"/>
      <c r="AK694" s="28"/>
      <c r="AL694" s="28"/>
      <c r="AM694" s="28"/>
      <c r="AN694" s="28"/>
      <c r="AO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c r="AJ696" s="28"/>
      <c r="AK696" s="28"/>
      <c r="AL696" s="28"/>
      <c r="AM696" s="28"/>
      <c r="AN696" s="28"/>
      <c r="AO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c r="AJ698" s="28"/>
      <c r="AK698" s="28"/>
      <c r="AL698" s="28"/>
      <c r="AM698" s="28"/>
      <c r="AN698" s="28"/>
      <c r="AO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c r="AJ700" s="28"/>
      <c r="AK700" s="28"/>
      <c r="AL700" s="28"/>
      <c r="AM700" s="28"/>
      <c r="AN700" s="28"/>
      <c r="AO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c r="AJ702" s="28"/>
      <c r="AK702" s="28"/>
      <c r="AL702" s="28"/>
      <c r="AM702" s="28"/>
      <c r="AN702" s="28"/>
      <c r="AO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c r="AJ704" s="28"/>
      <c r="AK704" s="28"/>
      <c r="AL704" s="28"/>
      <c r="AM704" s="28"/>
      <c r="AN704" s="28"/>
      <c r="AO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c r="AJ706" s="28"/>
      <c r="AK706" s="28"/>
      <c r="AL706" s="28"/>
      <c r="AM706" s="28"/>
      <c r="AN706" s="28"/>
      <c r="AO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c r="AJ708" s="28"/>
      <c r="AK708" s="28"/>
      <c r="AL708" s="28"/>
      <c r="AM708" s="28"/>
      <c r="AN708" s="28"/>
      <c r="AO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c r="AJ710" s="28"/>
      <c r="AK710" s="28"/>
      <c r="AL710" s="28"/>
      <c r="AM710" s="28"/>
      <c r="AN710" s="28"/>
      <c r="AO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c r="AJ712" s="28"/>
      <c r="AK712" s="28"/>
      <c r="AL712" s="28"/>
      <c r="AM712" s="28"/>
      <c r="AN712" s="28"/>
      <c r="AO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c r="AJ714" s="28"/>
      <c r="AK714" s="28"/>
      <c r="AL714" s="28"/>
      <c r="AM714" s="28"/>
      <c r="AN714" s="28"/>
      <c r="AO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c r="AJ716" s="28"/>
      <c r="AK716" s="28"/>
      <c r="AL716" s="28"/>
      <c r="AM716" s="28"/>
      <c r="AN716" s="28"/>
      <c r="AO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c r="AJ718" s="28"/>
      <c r="AK718" s="28"/>
      <c r="AL718" s="28"/>
      <c r="AM718" s="28"/>
      <c r="AN718" s="28"/>
      <c r="AO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c r="AJ720" s="28"/>
      <c r="AK720" s="28"/>
      <c r="AL720" s="28"/>
      <c r="AM720" s="28"/>
      <c r="AN720" s="28"/>
      <c r="AO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c r="AJ722" s="28"/>
      <c r="AK722" s="28"/>
      <c r="AL722" s="28"/>
      <c r="AM722" s="28"/>
      <c r="AN722" s="28"/>
      <c r="AO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c r="AJ724" s="28"/>
      <c r="AK724" s="28"/>
      <c r="AL724" s="28"/>
      <c r="AM724" s="28"/>
      <c r="AN724" s="28"/>
      <c r="AO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c r="AJ726" s="28"/>
      <c r="AK726" s="28"/>
      <c r="AL726" s="28"/>
      <c r="AM726" s="28"/>
      <c r="AN726" s="28"/>
      <c r="AO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c r="AJ728" s="28"/>
      <c r="AK728" s="28"/>
      <c r="AL728" s="28"/>
      <c r="AM728" s="28"/>
      <c r="AN728" s="28"/>
      <c r="AO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c r="AJ730" s="28"/>
      <c r="AK730" s="28"/>
      <c r="AL730" s="28"/>
      <c r="AM730" s="28"/>
      <c r="AN730" s="28"/>
      <c r="AO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c r="AJ732" s="28"/>
      <c r="AK732" s="28"/>
      <c r="AL732" s="28"/>
      <c r="AM732" s="28"/>
      <c r="AN732" s="28"/>
      <c r="AO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c r="AJ734" s="28"/>
      <c r="AK734" s="28"/>
      <c r="AL734" s="28"/>
      <c r="AM734" s="28"/>
      <c r="AN734" s="28"/>
      <c r="AO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c r="AJ736" s="28"/>
      <c r="AK736" s="28"/>
      <c r="AL736" s="28"/>
      <c r="AM736" s="28"/>
      <c r="AN736" s="28"/>
      <c r="AO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c r="AJ738" s="28"/>
      <c r="AK738" s="28"/>
      <c r="AL738" s="28"/>
      <c r="AM738" s="28"/>
      <c r="AN738" s="28"/>
      <c r="AO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c r="AJ740" s="28"/>
      <c r="AK740" s="28"/>
      <c r="AL740" s="28"/>
      <c r="AM740" s="28"/>
      <c r="AN740" s="28"/>
      <c r="AO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c r="AJ742" s="28"/>
      <c r="AK742" s="28"/>
      <c r="AL742" s="28"/>
      <c r="AM742" s="28"/>
      <c r="AN742" s="28"/>
      <c r="AO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c r="AJ744" s="28"/>
      <c r="AK744" s="28"/>
      <c r="AL744" s="28"/>
      <c r="AM744" s="28"/>
      <c r="AN744" s="28"/>
      <c r="AO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c r="AJ746" s="28"/>
      <c r="AK746" s="28"/>
      <c r="AL746" s="28"/>
      <c r="AM746" s="28"/>
      <c r="AN746" s="28"/>
      <c r="AO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c r="AJ748" s="28"/>
      <c r="AK748" s="28"/>
      <c r="AL748" s="28"/>
      <c r="AM748" s="28"/>
      <c r="AN748" s="28"/>
      <c r="AO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c r="AJ750" s="28"/>
      <c r="AK750" s="28"/>
      <c r="AL750" s="28"/>
      <c r="AM750" s="28"/>
      <c r="AN750" s="28"/>
      <c r="AO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c r="AJ752" s="28"/>
      <c r="AK752" s="28"/>
      <c r="AL752" s="28"/>
      <c r="AM752" s="28"/>
      <c r="AN752" s="28"/>
      <c r="AO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c r="AJ754" s="28"/>
      <c r="AK754" s="28"/>
      <c r="AL754" s="28"/>
      <c r="AM754" s="28"/>
      <c r="AN754" s="28"/>
      <c r="AO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c r="AJ756" s="28"/>
      <c r="AK756" s="28"/>
      <c r="AL756" s="28"/>
      <c r="AM756" s="28"/>
      <c r="AN756" s="28"/>
      <c r="AO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c r="AJ758" s="28"/>
      <c r="AK758" s="28"/>
      <c r="AL758" s="28"/>
      <c r="AM758" s="28"/>
      <c r="AN758" s="28"/>
      <c r="AO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c r="AJ760" s="28"/>
      <c r="AK760" s="28"/>
      <c r="AL760" s="28"/>
      <c r="AM760" s="28"/>
      <c r="AN760" s="28"/>
      <c r="AO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c r="AJ762" s="28"/>
      <c r="AK762" s="28"/>
      <c r="AL762" s="28"/>
      <c r="AM762" s="28"/>
      <c r="AN762" s="28"/>
      <c r="AO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c r="AJ764" s="28"/>
      <c r="AK764" s="28"/>
      <c r="AL764" s="28"/>
      <c r="AM764" s="28"/>
      <c r="AN764" s="28"/>
      <c r="AO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c r="AJ766" s="28"/>
      <c r="AK766" s="28"/>
      <c r="AL766" s="28"/>
      <c r="AM766" s="28"/>
      <c r="AN766" s="28"/>
      <c r="AO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c r="AJ768" s="28"/>
      <c r="AK768" s="28"/>
      <c r="AL768" s="28"/>
      <c r="AM768" s="28"/>
      <c r="AN768" s="28"/>
      <c r="AO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c r="AJ770" s="28"/>
      <c r="AK770" s="28"/>
      <c r="AL770" s="28"/>
      <c r="AM770" s="28"/>
      <c r="AN770" s="28"/>
      <c r="AO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c r="AJ772" s="28"/>
      <c r="AK772" s="28"/>
      <c r="AL772" s="28"/>
      <c r="AM772" s="28"/>
      <c r="AN772" s="28"/>
      <c r="AO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c r="AJ774" s="28"/>
      <c r="AK774" s="28"/>
      <c r="AL774" s="28"/>
      <c r="AM774" s="28"/>
      <c r="AN774" s="28"/>
      <c r="AO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c r="AJ776" s="28"/>
      <c r="AK776" s="28"/>
      <c r="AL776" s="28"/>
      <c r="AM776" s="28"/>
      <c r="AN776" s="28"/>
      <c r="AO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c r="AJ778" s="28"/>
      <c r="AK778" s="28"/>
      <c r="AL778" s="28"/>
      <c r="AM778" s="28"/>
      <c r="AN778" s="28"/>
      <c r="AO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c r="AJ780" s="28"/>
      <c r="AK780" s="28"/>
      <c r="AL780" s="28"/>
      <c r="AM780" s="28"/>
      <c r="AN780" s="28"/>
      <c r="AO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c r="AJ782" s="28"/>
      <c r="AK782" s="28"/>
      <c r="AL782" s="28"/>
      <c r="AM782" s="28"/>
      <c r="AN782" s="28"/>
      <c r="AO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c r="AJ784" s="28"/>
      <c r="AK784" s="28"/>
      <c r="AL784" s="28"/>
      <c r="AM784" s="28"/>
      <c r="AN784" s="28"/>
      <c r="AO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c r="AJ786" s="28"/>
      <c r="AK786" s="28"/>
      <c r="AL786" s="28"/>
      <c r="AM786" s="28"/>
      <c r="AN786" s="28"/>
      <c r="AO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c r="AJ788" s="28"/>
      <c r="AK788" s="28"/>
      <c r="AL788" s="28"/>
      <c r="AM788" s="28"/>
      <c r="AN788" s="28"/>
      <c r="AO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c r="AJ790" s="28"/>
      <c r="AK790" s="28"/>
      <c r="AL790" s="28"/>
      <c r="AM790" s="28"/>
      <c r="AN790" s="28"/>
      <c r="AO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c r="AJ792" s="28"/>
      <c r="AK792" s="28"/>
      <c r="AL792" s="28"/>
      <c r="AM792" s="28"/>
      <c r="AN792" s="28"/>
      <c r="AO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c r="AJ794" s="28"/>
      <c r="AK794" s="28"/>
      <c r="AL794" s="28"/>
      <c r="AM794" s="28"/>
      <c r="AN794" s="28"/>
      <c r="AO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c r="AJ796" s="28"/>
      <c r="AK796" s="28"/>
      <c r="AL796" s="28"/>
      <c r="AM796" s="28"/>
      <c r="AN796" s="28"/>
      <c r="AO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c r="AJ798" s="28"/>
      <c r="AK798" s="28"/>
      <c r="AL798" s="28"/>
      <c r="AM798" s="28"/>
      <c r="AN798" s="28"/>
      <c r="AO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c r="AJ800" s="28"/>
      <c r="AK800" s="28"/>
      <c r="AL800" s="28"/>
      <c r="AM800" s="28"/>
      <c r="AN800" s="28"/>
      <c r="AO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c r="AJ802" s="28"/>
      <c r="AK802" s="28"/>
      <c r="AL802" s="28"/>
      <c r="AM802" s="28"/>
      <c r="AN802" s="28"/>
      <c r="AO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c r="AJ804" s="28"/>
      <c r="AK804" s="28"/>
      <c r="AL804" s="28"/>
      <c r="AM804" s="28"/>
      <c r="AN804" s="28"/>
      <c r="AO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c r="AJ806" s="28"/>
      <c r="AK806" s="28"/>
      <c r="AL806" s="28"/>
      <c r="AM806" s="28"/>
      <c r="AN806" s="28"/>
      <c r="AO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c r="AJ808" s="28"/>
      <c r="AK808" s="28"/>
      <c r="AL808" s="28"/>
      <c r="AM808" s="28"/>
      <c r="AN808" s="28"/>
      <c r="AO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c r="AJ810" s="28"/>
      <c r="AK810" s="28"/>
      <c r="AL810" s="28"/>
      <c r="AM810" s="28"/>
      <c r="AN810" s="28"/>
      <c r="AO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c r="AJ812" s="28"/>
      <c r="AK812" s="28"/>
      <c r="AL812" s="28"/>
      <c r="AM812" s="28"/>
      <c r="AN812" s="28"/>
      <c r="AO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c r="AJ814" s="28"/>
      <c r="AK814" s="28"/>
      <c r="AL814" s="28"/>
      <c r="AM814" s="28"/>
      <c r="AN814" s="28"/>
      <c r="AO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c r="AJ816" s="28"/>
      <c r="AK816" s="28"/>
      <c r="AL816" s="28"/>
      <c r="AM816" s="28"/>
      <c r="AN816" s="28"/>
      <c r="AO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c r="AJ818" s="28"/>
      <c r="AK818" s="28"/>
      <c r="AL818" s="28"/>
      <c r="AM818" s="28"/>
      <c r="AN818" s="28"/>
      <c r="AO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c r="AJ820" s="28"/>
      <c r="AK820" s="28"/>
      <c r="AL820" s="28"/>
      <c r="AM820" s="28"/>
      <c r="AN820" s="28"/>
      <c r="AO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c r="AJ822" s="28"/>
      <c r="AK822" s="28"/>
      <c r="AL822" s="28"/>
      <c r="AM822" s="28"/>
      <c r="AN822" s="28"/>
      <c r="AO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c r="AJ824" s="28"/>
      <c r="AK824" s="28"/>
      <c r="AL824" s="28"/>
      <c r="AM824" s="28"/>
      <c r="AN824" s="28"/>
      <c r="AO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c r="AJ826" s="28"/>
      <c r="AK826" s="28"/>
      <c r="AL826" s="28"/>
      <c r="AM826" s="28"/>
      <c r="AN826" s="28"/>
      <c r="AO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c r="AJ828" s="28"/>
      <c r="AK828" s="28"/>
      <c r="AL828" s="28"/>
      <c r="AM828" s="28"/>
      <c r="AN828" s="28"/>
      <c r="AO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c r="AJ830" s="28"/>
      <c r="AK830" s="28"/>
      <c r="AL830" s="28"/>
      <c r="AM830" s="28"/>
      <c r="AN830" s="28"/>
      <c r="AO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c r="AJ832" s="28"/>
      <c r="AK832" s="28"/>
      <c r="AL832" s="28"/>
      <c r="AM832" s="28"/>
      <c r="AN832" s="28"/>
      <c r="AO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c r="AJ834" s="28"/>
      <c r="AK834" s="28"/>
      <c r="AL834" s="28"/>
      <c r="AM834" s="28"/>
      <c r="AN834" s="28"/>
      <c r="AO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c r="AJ836" s="28"/>
      <c r="AK836" s="28"/>
      <c r="AL836" s="28"/>
      <c r="AM836" s="28"/>
      <c r="AN836" s="28"/>
      <c r="AO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c r="AJ838" s="28"/>
      <c r="AK838" s="28"/>
      <c r="AL838" s="28"/>
      <c r="AM838" s="28"/>
      <c r="AN838" s="28"/>
      <c r="AO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c r="AJ840" s="28"/>
      <c r="AK840" s="28"/>
      <c r="AL840" s="28"/>
      <c r="AM840" s="28"/>
      <c r="AN840" s="28"/>
      <c r="AO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c r="AJ842" s="28"/>
      <c r="AK842" s="28"/>
      <c r="AL842" s="28"/>
      <c r="AM842" s="28"/>
      <c r="AN842" s="28"/>
      <c r="AO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c r="AJ844" s="28"/>
      <c r="AK844" s="28"/>
      <c r="AL844" s="28"/>
      <c r="AM844" s="28"/>
      <c r="AN844" s="28"/>
      <c r="AO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c r="AJ846" s="28"/>
      <c r="AK846" s="28"/>
      <c r="AL846" s="28"/>
      <c r="AM846" s="28"/>
      <c r="AN846" s="28"/>
      <c r="AO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c r="AJ848" s="28"/>
      <c r="AK848" s="28"/>
      <c r="AL848" s="28"/>
      <c r="AM848" s="28"/>
      <c r="AN848" s="28"/>
      <c r="AO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c r="AJ850" s="28"/>
      <c r="AK850" s="28"/>
      <c r="AL850" s="28"/>
      <c r="AM850" s="28"/>
      <c r="AN850" s="28"/>
      <c r="AO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c r="AJ852" s="28"/>
      <c r="AK852" s="28"/>
      <c r="AL852" s="28"/>
      <c r="AM852" s="28"/>
      <c r="AN852" s="28"/>
      <c r="AO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c r="AJ854" s="28"/>
      <c r="AK854" s="28"/>
      <c r="AL854" s="28"/>
      <c r="AM854" s="28"/>
      <c r="AN854" s="28"/>
      <c r="AO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c r="AJ856" s="28"/>
      <c r="AK856" s="28"/>
      <c r="AL856" s="28"/>
      <c r="AM856" s="28"/>
      <c r="AN856" s="28"/>
      <c r="AO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c r="AJ858" s="28"/>
      <c r="AK858" s="28"/>
      <c r="AL858" s="28"/>
      <c r="AM858" s="28"/>
      <c r="AN858" s="28"/>
      <c r="AO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c r="AJ860" s="28"/>
      <c r="AK860" s="28"/>
      <c r="AL860" s="28"/>
      <c r="AM860" s="28"/>
      <c r="AN860" s="28"/>
      <c r="AO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c r="AJ862" s="28"/>
      <c r="AK862" s="28"/>
      <c r="AL862" s="28"/>
      <c r="AM862" s="28"/>
      <c r="AN862" s="28"/>
      <c r="AO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c r="AJ864" s="28"/>
      <c r="AK864" s="28"/>
      <c r="AL864" s="28"/>
      <c r="AM864" s="28"/>
      <c r="AN864" s="28"/>
      <c r="AO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c r="AJ866" s="28"/>
      <c r="AK866" s="28"/>
      <c r="AL866" s="28"/>
      <c r="AM866" s="28"/>
      <c r="AN866" s="28"/>
      <c r="AO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c r="AJ868" s="28"/>
      <c r="AK868" s="28"/>
      <c r="AL868" s="28"/>
      <c r="AM868" s="28"/>
      <c r="AN868" s="28"/>
      <c r="AO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c r="AJ870" s="28"/>
      <c r="AK870" s="28"/>
      <c r="AL870" s="28"/>
      <c r="AM870" s="28"/>
      <c r="AN870" s="28"/>
      <c r="AO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c r="AJ872" s="28"/>
      <c r="AK872" s="28"/>
      <c r="AL872" s="28"/>
      <c r="AM872" s="28"/>
      <c r="AN872" s="28"/>
      <c r="AO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c r="AJ874" s="28"/>
      <c r="AK874" s="28"/>
      <c r="AL874" s="28"/>
      <c r="AM874" s="28"/>
      <c r="AN874" s="28"/>
      <c r="AO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c r="AJ876" s="28"/>
      <c r="AK876" s="28"/>
      <c r="AL876" s="28"/>
      <c r="AM876" s="28"/>
      <c r="AN876" s="28"/>
      <c r="AO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c r="AJ878" s="28"/>
      <c r="AK878" s="28"/>
      <c r="AL878" s="28"/>
      <c r="AM878" s="28"/>
      <c r="AN878" s="28"/>
      <c r="AO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c r="AJ880" s="28"/>
      <c r="AK880" s="28"/>
      <c r="AL880" s="28"/>
      <c r="AM880" s="28"/>
      <c r="AN880" s="28"/>
      <c r="AO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c r="AJ882" s="28"/>
      <c r="AK882" s="28"/>
      <c r="AL882" s="28"/>
      <c r="AM882" s="28"/>
      <c r="AN882" s="28"/>
      <c r="AO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c r="AJ884" s="28"/>
      <c r="AK884" s="28"/>
      <c r="AL884" s="28"/>
      <c r="AM884" s="28"/>
      <c r="AN884" s="28"/>
      <c r="AO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c r="AJ886" s="28"/>
      <c r="AK886" s="28"/>
      <c r="AL886" s="28"/>
      <c r="AM886" s="28"/>
      <c r="AN886" s="28"/>
      <c r="AO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c r="AJ888" s="28"/>
      <c r="AK888" s="28"/>
      <c r="AL888" s="28"/>
      <c r="AM888" s="28"/>
      <c r="AN888" s="28"/>
      <c r="AO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c r="AJ890" s="28"/>
      <c r="AK890" s="28"/>
      <c r="AL890" s="28"/>
      <c r="AM890" s="28"/>
      <c r="AN890" s="28"/>
      <c r="AO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c r="AJ892" s="28"/>
      <c r="AK892" s="28"/>
      <c r="AL892" s="28"/>
      <c r="AM892" s="28"/>
      <c r="AN892" s="28"/>
      <c r="AO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c r="AJ894" s="28"/>
      <c r="AK894" s="28"/>
      <c r="AL894" s="28"/>
      <c r="AM894" s="28"/>
      <c r="AN894" s="28"/>
      <c r="AO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c r="AJ896" s="28"/>
      <c r="AK896" s="28"/>
      <c r="AL896" s="28"/>
      <c r="AM896" s="28"/>
      <c r="AN896" s="28"/>
      <c r="AO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c r="AJ898" s="28"/>
      <c r="AK898" s="28"/>
      <c r="AL898" s="28"/>
      <c r="AM898" s="28"/>
      <c r="AN898" s="28"/>
      <c r="AO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c r="AJ900" s="28"/>
      <c r="AK900" s="28"/>
      <c r="AL900" s="28"/>
      <c r="AM900" s="28"/>
      <c r="AN900" s="28"/>
      <c r="AO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c r="AJ902" s="28"/>
      <c r="AK902" s="28"/>
      <c r="AL902" s="28"/>
      <c r="AM902" s="28"/>
      <c r="AN902" s="28"/>
      <c r="AO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c r="AJ904" s="28"/>
      <c r="AK904" s="28"/>
      <c r="AL904" s="28"/>
      <c r="AM904" s="28"/>
      <c r="AN904" s="28"/>
      <c r="AO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c r="AJ906" s="28"/>
      <c r="AK906" s="28"/>
      <c r="AL906" s="28"/>
      <c r="AM906" s="28"/>
      <c r="AN906" s="28"/>
      <c r="AO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c r="AJ908" s="28"/>
      <c r="AK908" s="28"/>
      <c r="AL908" s="28"/>
      <c r="AM908" s="28"/>
      <c r="AN908" s="28"/>
      <c r="AO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c r="AJ910" s="28"/>
      <c r="AK910" s="28"/>
      <c r="AL910" s="28"/>
      <c r="AM910" s="28"/>
      <c r="AN910" s="28"/>
      <c r="AO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c r="AJ912" s="28"/>
      <c r="AK912" s="28"/>
      <c r="AL912" s="28"/>
      <c r="AM912" s="28"/>
      <c r="AN912" s="28"/>
      <c r="AO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c r="AJ914" s="28"/>
      <c r="AK914" s="28"/>
      <c r="AL914" s="28"/>
      <c r="AM914" s="28"/>
      <c r="AN914" s="28"/>
      <c r="AO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c r="AJ916" s="28"/>
      <c r="AK916" s="28"/>
      <c r="AL916" s="28"/>
      <c r="AM916" s="28"/>
      <c r="AN916" s="28"/>
      <c r="AO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c r="AJ918" s="28"/>
      <c r="AK918" s="28"/>
      <c r="AL918" s="28"/>
      <c r="AM918" s="28"/>
      <c r="AN918" s="28"/>
      <c r="AO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c r="AJ920" s="28"/>
      <c r="AK920" s="28"/>
      <c r="AL920" s="28"/>
      <c r="AM920" s="28"/>
      <c r="AN920" s="28"/>
      <c r="AO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c r="AJ922" s="28"/>
      <c r="AK922" s="28"/>
      <c r="AL922" s="28"/>
      <c r="AM922" s="28"/>
      <c r="AN922" s="28"/>
      <c r="AO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c r="AJ924" s="28"/>
      <c r="AK924" s="28"/>
      <c r="AL924" s="28"/>
      <c r="AM924" s="28"/>
      <c r="AN924" s="28"/>
      <c r="AO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c r="AJ926" s="28"/>
      <c r="AK926" s="28"/>
      <c r="AL926" s="28"/>
      <c r="AM926" s="28"/>
      <c r="AN926" s="28"/>
      <c r="AO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c r="AJ928" s="28"/>
      <c r="AK928" s="28"/>
      <c r="AL928" s="28"/>
      <c r="AM928" s="28"/>
      <c r="AN928" s="28"/>
      <c r="AO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c r="AJ930" s="28"/>
      <c r="AK930" s="28"/>
      <c r="AL930" s="28"/>
      <c r="AM930" s="28"/>
      <c r="AN930" s="28"/>
      <c r="AO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c r="AJ932" s="28"/>
      <c r="AK932" s="28"/>
      <c r="AL932" s="28"/>
      <c r="AM932" s="28"/>
      <c r="AN932" s="28"/>
      <c r="AO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c r="AJ934" s="28"/>
      <c r="AK934" s="28"/>
      <c r="AL934" s="28"/>
      <c r="AM934" s="28"/>
      <c r="AN934" s="28"/>
      <c r="AO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c r="AJ936" s="28"/>
      <c r="AK936" s="28"/>
      <c r="AL936" s="28"/>
      <c r="AM936" s="28"/>
      <c r="AN936" s="28"/>
      <c r="AO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c r="AJ938" s="28"/>
      <c r="AK938" s="28"/>
      <c r="AL938" s="28"/>
      <c r="AM938" s="28"/>
      <c r="AN938" s="28"/>
      <c r="AO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c r="AJ940" s="28"/>
      <c r="AK940" s="28"/>
      <c r="AL940" s="28"/>
      <c r="AM940" s="28"/>
      <c r="AN940" s="28"/>
      <c r="AO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c r="AJ942" s="28"/>
      <c r="AK942" s="28"/>
      <c r="AL942" s="28"/>
      <c r="AM942" s="28"/>
      <c r="AN942" s="28"/>
      <c r="AO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c r="AJ944" s="28"/>
      <c r="AK944" s="28"/>
      <c r="AL944" s="28"/>
      <c r="AM944" s="28"/>
      <c r="AN944" s="28"/>
      <c r="AO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c r="AJ946" s="28"/>
      <c r="AK946" s="28"/>
      <c r="AL946" s="28"/>
      <c r="AM946" s="28"/>
      <c r="AN946" s="28"/>
      <c r="AO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c r="AJ948" s="28"/>
      <c r="AK948" s="28"/>
      <c r="AL948" s="28"/>
      <c r="AM948" s="28"/>
      <c r="AN948" s="28"/>
      <c r="AO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c r="AJ950" s="28"/>
      <c r="AK950" s="28"/>
      <c r="AL950" s="28"/>
      <c r="AM950" s="28"/>
      <c r="AN950" s="28"/>
      <c r="AO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c r="AJ952" s="28"/>
      <c r="AK952" s="28"/>
      <c r="AL952" s="28"/>
      <c r="AM952" s="28"/>
      <c r="AN952" s="28"/>
      <c r="AO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c r="AJ954" s="28"/>
      <c r="AK954" s="28"/>
      <c r="AL954" s="28"/>
      <c r="AM954" s="28"/>
      <c r="AN954" s="28"/>
      <c r="AO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c r="AJ956" s="28"/>
      <c r="AK956" s="28"/>
      <c r="AL956" s="28"/>
      <c r="AM956" s="28"/>
      <c r="AN956" s="28"/>
      <c r="AO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c r="AJ958" s="28"/>
      <c r="AK958" s="28"/>
      <c r="AL958" s="28"/>
      <c r="AM958" s="28"/>
      <c r="AN958" s="28"/>
      <c r="AO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c r="AJ960" s="28"/>
      <c r="AK960" s="28"/>
      <c r="AL960" s="28"/>
      <c r="AM960" s="28"/>
      <c r="AN960" s="28"/>
      <c r="AO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c r="AJ962" s="28"/>
      <c r="AK962" s="28"/>
      <c r="AL962" s="28"/>
      <c r="AM962" s="28"/>
      <c r="AN962" s="28"/>
      <c r="AO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c r="AJ964" s="28"/>
      <c r="AK964" s="28"/>
      <c r="AL964" s="28"/>
      <c r="AM964" s="28"/>
      <c r="AN964" s="28"/>
      <c r="AO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c r="AJ966" s="28"/>
      <c r="AK966" s="28"/>
      <c r="AL966" s="28"/>
      <c r="AM966" s="28"/>
      <c r="AN966" s="28"/>
      <c r="AO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c r="AJ968" s="28"/>
      <c r="AK968" s="28"/>
      <c r="AL968" s="28"/>
      <c r="AM968" s="28"/>
      <c r="AN968" s="28"/>
      <c r="AO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c r="AJ970" s="28"/>
      <c r="AK970" s="28"/>
      <c r="AL970" s="28"/>
      <c r="AM970" s="28"/>
      <c r="AN970" s="28"/>
      <c r="AO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c r="AJ972" s="28"/>
      <c r="AK972" s="28"/>
      <c r="AL972" s="28"/>
      <c r="AM972" s="28"/>
      <c r="AN972" s="28"/>
      <c r="AO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c r="AJ974" s="28"/>
      <c r="AK974" s="28"/>
      <c r="AL974" s="28"/>
      <c r="AM974" s="28"/>
      <c r="AN974" s="28"/>
      <c r="AO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c r="AJ976" s="28"/>
      <c r="AK976" s="28"/>
      <c r="AL976" s="28"/>
      <c r="AM976" s="28"/>
      <c r="AN976" s="28"/>
      <c r="AO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c r="AJ978" s="28"/>
      <c r="AK978" s="28"/>
      <c r="AL978" s="28"/>
      <c r="AM978" s="28"/>
      <c r="AN978" s="28"/>
      <c r="AO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c r="AJ980" s="28"/>
      <c r="AK980" s="28"/>
      <c r="AL980" s="28"/>
      <c r="AM980" s="28"/>
      <c r="AN980" s="28"/>
      <c r="AO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c r="AJ982" s="28"/>
      <c r="AK982" s="28"/>
      <c r="AL982" s="28"/>
      <c r="AM982" s="28"/>
      <c r="AN982" s="28"/>
      <c r="AO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c r="AJ984" s="28"/>
      <c r="AK984" s="28"/>
      <c r="AL984" s="28"/>
      <c r="AM984" s="28"/>
      <c r="AN984" s="28"/>
      <c r="AO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c r="AJ986" s="28"/>
      <c r="AK986" s="28"/>
      <c r="AL986" s="28"/>
      <c r="AM986" s="28"/>
      <c r="AN986" s="28"/>
      <c r="AO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c r="AJ988" s="28"/>
      <c r="AK988" s="28"/>
      <c r="AL988" s="28"/>
      <c r="AM988" s="28"/>
      <c r="AN988" s="28"/>
      <c r="AO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c r="AJ990" s="28"/>
      <c r="AK990" s="28"/>
      <c r="AL990" s="28"/>
      <c r="AM990" s="28"/>
      <c r="AN990" s="28"/>
      <c r="AO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c r="AJ992" s="28"/>
      <c r="AK992" s="28"/>
      <c r="AL992" s="28"/>
      <c r="AM992" s="28"/>
      <c r="AN992" s="28"/>
      <c r="AO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c r="AJ994" s="28"/>
      <c r="AK994" s="28"/>
      <c r="AL994" s="28"/>
      <c r="AM994" s="28"/>
      <c r="AN994" s="28"/>
      <c r="AO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c r="AJ996" s="28"/>
      <c r="AK996" s="28"/>
      <c r="AL996" s="28"/>
      <c r="AM996" s="28"/>
      <c r="AN996" s="28"/>
      <c r="AO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c r="AJ998" s="28"/>
      <c r="AK998" s="28"/>
      <c r="AL998" s="28"/>
      <c r="AM998" s="28"/>
      <c r="AN998" s="28"/>
      <c r="AO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c r="AJ1000" s="28"/>
      <c r="AK1000" s="28"/>
      <c r="AL1000" s="28"/>
      <c r="AM1000" s="28"/>
      <c r="AN1000" s="28"/>
      <c r="AO1000" s="28"/>
    </row>
  </sheetData>
  <conditionalFormatting sqref="H1">
    <cfRule type="colorScale" priority="1">
      <colorScale>
        <cfvo type="min"/>
        <cfvo type="max"/>
        <color rgb="FF57BB8A"/>
        <color rgb="FFFFFFFF"/>
      </colorScale>
    </cfRule>
  </conditionalFormatting>
  <hyperlinks>
    <hyperlink r:id="rId2" ref="T2"/>
    <hyperlink r:id="rId3" ref="T3"/>
    <hyperlink r:id="rId4" ref="T5"/>
    <hyperlink r:id="rId5" ref="T6"/>
    <hyperlink r:id="rId6" ref="T8"/>
    <hyperlink r:id="rId7" ref="T9"/>
    <hyperlink r:id="rId8" ref="T11"/>
    <hyperlink r:id="rId9" ref="T12"/>
    <hyperlink r:id="rId10" ref="T14"/>
    <hyperlink r:id="rId11" ref="T15"/>
    <hyperlink r:id="rId12" ref="T17"/>
    <hyperlink r:id="rId13" ref="T18"/>
    <hyperlink r:id="rId14" ref="T20"/>
    <hyperlink r:id="rId15" ref="T21"/>
    <hyperlink r:id="rId16" ref="T23"/>
    <hyperlink r:id="rId17" ref="T24"/>
    <hyperlink r:id="rId18" ref="T26"/>
    <hyperlink r:id="rId19" ref="T27"/>
    <hyperlink r:id="rId20" ref="T29"/>
    <hyperlink r:id="rId21" ref="T30"/>
    <hyperlink r:id="rId22" ref="T32"/>
    <hyperlink r:id="rId23" ref="T33"/>
    <hyperlink r:id="rId24" ref="T35"/>
    <hyperlink r:id="rId25" ref="T36"/>
    <hyperlink r:id="rId26" ref="T38"/>
    <hyperlink r:id="rId27" ref="T39"/>
    <hyperlink r:id="rId28" ref="T41"/>
    <hyperlink r:id="rId29" ref="T42"/>
    <hyperlink r:id="rId30" ref="T44"/>
    <hyperlink r:id="rId31" ref="T45"/>
    <hyperlink r:id="rId32" ref="T47"/>
    <hyperlink r:id="rId33" ref="T48"/>
    <hyperlink r:id="rId34" ref="T50"/>
    <hyperlink r:id="rId35" ref="T51"/>
    <hyperlink r:id="rId36" ref="T53"/>
    <hyperlink r:id="rId37" ref="T54"/>
    <hyperlink r:id="rId38" ref="T56"/>
    <hyperlink r:id="rId39" ref="T57"/>
    <hyperlink r:id="rId40" ref="T59"/>
    <hyperlink r:id="rId41" ref="T60"/>
    <hyperlink r:id="rId42" ref="T62"/>
    <hyperlink r:id="rId43" ref="T63"/>
    <hyperlink r:id="rId44" ref="T65"/>
    <hyperlink r:id="rId45" ref="T66"/>
    <hyperlink r:id="rId46" ref="T68"/>
    <hyperlink r:id="rId47" ref="T69"/>
    <hyperlink r:id="rId48" ref="T71"/>
    <hyperlink r:id="rId49" ref="T72"/>
    <hyperlink r:id="rId50" ref="T74"/>
    <hyperlink r:id="rId51" ref="T75"/>
    <hyperlink r:id="rId52" ref="T77"/>
    <hyperlink r:id="rId53" ref="T78"/>
    <hyperlink r:id="rId54" ref="T80"/>
    <hyperlink r:id="rId55" ref="T81"/>
    <hyperlink r:id="rId56" ref="T83"/>
    <hyperlink r:id="rId57" ref="T84"/>
    <hyperlink r:id="rId58" ref="T86"/>
    <hyperlink r:id="rId59" ref="T87"/>
    <hyperlink r:id="rId60" ref="T89"/>
    <hyperlink r:id="rId61" ref="T90"/>
    <hyperlink r:id="rId62" ref="T92"/>
    <hyperlink r:id="rId63" ref="T93"/>
    <hyperlink r:id="rId64" ref="T95"/>
    <hyperlink r:id="rId65" ref="T96"/>
    <hyperlink r:id="rId66" ref="T98"/>
    <hyperlink r:id="rId67" ref="T99"/>
    <hyperlink r:id="rId68" ref="T101"/>
    <hyperlink r:id="rId69" ref="T102"/>
    <hyperlink r:id="rId70" ref="T104"/>
    <hyperlink r:id="rId71" ref="T105"/>
    <hyperlink r:id="rId72" ref="T107"/>
    <hyperlink r:id="rId73" ref="T108"/>
    <hyperlink r:id="rId74" ref="T110"/>
    <hyperlink r:id="rId75" ref="T111"/>
    <hyperlink r:id="rId76" ref="T113"/>
    <hyperlink r:id="rId77" ref="T114"/>
    <hyperlink r:id="rId78" ref="T116"/>
    <hyperlink r:id="rId79" ref="T117"/>
    <hyperlink r:id="rId80" ref="T119"/>
    <hyperlink r:id="rId81" ref="T120"/>
    <hyperlink r:id="rId82" ref="T122"/>
    <hyperlink r:id="rId83" ref="T123"/>
    <hyperlink r:id="rId84" ref="T125"/>
    <hyperlink r:id="rId85" ref="T126"/>
    <hyperlink r:id="rId86" ref="T128"/>
    <hyperlink r:id="rId87" ref="T129"/>
    <hyperlink r:id="rId88" ref="T131"/>
    <hyperlink r:id="rId89" ref="T132"/>
    <hyperlink r:id="rId90" ref="T134"/>
    <hyperlink r:id="rId91" ref="T135"/>
    <hyperlink r:id="rId92" ref="T137"/>
    <hyperlink r:id="rId93" ref="T138"/>
    <hyperlink r:id="rId94" ref="T140"/>
    <hyperlink r:id="rId95" ref="T141"/>
    <hyperlink r:id="rId96" ref="T143"/>
    <hyperlink r:id="rId97" ref="T144"/>
    <hyperlink r:id="rId98" ref="T146"/>
    <hyperlink r:id="rId99" ref="T147"/>
    <hyperlink r:id="rId100" ref="T149"/>
    <hyperlink r:id="rId101" ref="T150"/>
    <hyperlink r:id="rId102" ref="T152"/>
    <hyperlink r:id="rId103" ref="T153"/>
    <hyperlink r:id="rId104" ref="T155"/>
    <hyperlink r:id="rId105" ref="T156"/>
    <hyperlink r:id="rId106" ref="T158"/>
    <hyperlink r:id="rId107" ref="T159"/>
    <hyperlink r:id="rId108" ref="T161"/>
    <hyperlink r:id="rId109" ref="T162"/>
    <hyperlink r:id="rId110" ref="T164"/>
    <hyperlink r:id="rId111" ref="T165"/>
    <hyperlink r:id="rId112" ref="T167"/>
    <hyperlink r:id="rId113" ref="T168"/>
    <hyperlink r:id="rId114" ref="T170"/>
    <hyperlink r:id="rId115" ref="T171"/>
    <hyperlink r:id="rId116" ref="T173"/>
    <hyperlink r:id="rId117" ref="T174"/>
    <hyperlink r:id="rId118" ref="T176"/>
    <hyperlink r:id="rId119" ref="T177"/>
    <hyperlink r:id="rId120" ref="T179"/>
    <hyperlink r:id="rId121" ref="T180"/>
    <hyperlink r:id="rId122" ref="T182"/>
    <hyperlink r:id="rId123" ref="T183"/>
    <hyperlink r:id="rId124" ref="T185"/>
    <hyperlink r:id="rId125" ref="T186"/>
    <hyperlink r:id="rId126" ref="T188"/>
    <hyperlink r:id="rId127" ref="T189"/>
    <hyperlink r:id="rId128" ref="T191"/>
    <hyperlink r:id="rId129" ref="T192"/>
    <hyperlink r:id="rId130" ref="T194"/>
    <hyperlink r:id="rId131" ref="T195"/>
    <hyperlink r:id="rId132" ref="T197"/>
    <hyperlink r:id="rId133" ref="T198"/>
    <hyperlink r:id="rId134" ref="T200"/>
    <hyperlink r:id="rId135" ref="T201"/>
    <hyperlink r:id="rId136" ref="T203"/>
    <hyperlink r:id="rId137" ref="T204"/>
    <hyperlink r:id="rId138" ref="T206"/>
    <hyperlink r:id="rId139" ref="T207"/>
    <hyperlink r:id="rId140" ref="T209"/>
    <hyperlink r:id="rId141" ref="T210"/>
    <hyperlink r:id="rId142" ref="T212"/>
    <hyperlink r:id="rId143" ref="T213"/>
    <hyperlink r:id="rId144" ref="T215"/>
    <hyperlink r:id="rId145" ref="T216"/>
    <hyperlink r:id="rId146" ref="T218"/>
    <hyperlink r:id="rId147" ref="T219"/>
    <hyperlink r:id="rId148" ref="T221"/>
    <hyperlink r:id="rId149" ref="T222"/>
    <hyperlink r:id="rId150" ref="T224"/>
    <hyperlink r:id="rId151" ref="T225"/>
    <hyperlink r:id="rId152" ref="T227"/>
    <hyperlink r:id="rId153" ref="T228"/>
    <hyperlink r:id="rId154" ref="T230"/>
    <hyperlink r:id="rId155" ref="T231"/>
    <hyperlink r:id="rId156" ref="T233"/>
    <hyperlink r:id="rId157" ref="T234"/>
    <hyperlink r:id="rId158" ref="T236"/>
    <hyperlink r:id="rId159" ref="T237"/>
    <hyperlink r:id="rId160" ref="T239"/>
    <hyperlink r:id="rId161" ref="T240"/>
    <hyperlink r:id="rId162" ref="T242"/>
    <hyperlink r:id="rId163" ref="T243"/>
    <hyperlink r:id="rId164" ref="T245"/>
    <hyperlink r:id="rId165" ref="T246"/>
    <hyperlink r:id="rId166" ref="T248"/>
    <hyperlink r:id="rId167" ref="T249"/>
    <hyperlink r:id="rId168" ref="T251"/>
    <hyperlink r:id="rId169" ref="T252"/>
    <hyperlink r:id="rId170" ref="T254"/>
    <hyperlink r:id="rId171" ref="T255"/>
    <hyperlink r:id="rId172" ref="T257"/>
    <hyperlink r:id="rId173" ref="T258"/>
    <hyperlink r:id="rId174" ref="T260"/>
    <hyperlink r:id="rId175" ref="T261"/>
    <hyperlink r:id="rId176" ref="T263"/>
    <hyperlink r:id="rId177" ref="T264"/>
    <hyperlink r:id="rId178" ref="T266"/>
    <hyperlink r:id="rId179" ref="T267"/>
    <hyperlink r:id="rId180" ref="T269"/>
    <hyperlink r:id="rId181" ref="T270"/>
    <hyperlink r:id="rId182" ref="T272"/>
    <hyperlink r:id="rId183" ref="T273"/>
    <hyperlink r:id="rId184" ref="T275"/>
    <hyperlink r:id="rId185" ref="T276"/>
    <hyperlink r:id="rId186" ref="T278"/>
    <hyperlink r:id="rId187" ref="T279"/>
    <hyperlink r:id="rId188" ref="T281"/>
    <hyperlink r:id="rId189" ref="T282"/>
    <hyperlink r:id="rId190" ref="T284"/>
    <hyperlink r:id="rId191" ref="T285"/>
    <hyperlink r:id="rId192" ref="T287"/>
    <hyperlink r:id="rId193" ref="T288"/>
    <hyperlink r:id="rId194" ref="T290"/>
    <hyperlink r:id="rId195" ref="T291"/>
    <hyperlink r:id="rId196" ref="T293"/>
    <hyperlink r:id="rId197" ref="T294"/>
    <hyperlink r:id="rId198" ref="T296"/>
    <hyperlink r:id="rId199" ref="T297"/>
    <hyperlink r:id="rId200" ref="T299"/>
    <hyperlink r:id="rId201" ref="T300"/>
    <hyperlink r:id="rId202" ref="T302"/>
    <hyperlink r:id="rId203" ref="T303"/>
    <hyperlink r:id="rId204" ref="T305"/>
    <hyperlink r:id="rId205" ref="T306"/>
    <hyperlink r:id="rId206" ref="T308"/>
    <hyperlink r:id="rId207" ref="T309"/>
    <hyperlink r:id="rId208" ref="T311"/>
    <hyperlink r:id="rId209" ref="T312"/>
    <hyperlink r:id="rId210" ref="T314"/>
    <hyperlink r:id="rId211" ref="T315"/>
    <hyperlink r:id="rId212" ref="T317"/>
    <hyperlink r:id="rId213" ref="T318"/>
    <hyperlink r:id="rId214" ref="T320"/>
    <hyperlink r:id="rId215" ref="T321"/>
    <hyperlink r:id="rId216" ref="T323"/>
    <hyperlink r:id="rId217" ref="T324"/>
    <hyperlink r:id="rId218" ref="T326"/>
    <hyperlink r:id="rId219" ref="T327"/>
    <hyperlink r:id="rId220" ref="T329"/>
    <hyperlink r:id="rId221" ref="T330"/>
    <hyperlink r:id="rId222" ref="T332"/>
    <hyperlink r:id="rId223" ref="T333"/>
    <hyperlink r:id="rId224" ref="T335"/>
    <hyperlink r:id="rId225" ref="T336"/>
    <hyperlink r:id="rId226" ref="T338"/>
    <hyperlink r:id="rId227" ref="T339"/>
    <hyperlink r:id="rId228" ref="T341"/>
    <hyperlink r:id="rId229" ref="T342"/>
    <hyperlink r:id="rId230" ref="T344"/>
    <hyperlink r:id="rId231" ref="T345"/>
    <hyperlink r:id="rId232" ref="T347"/>
    <hyperlink r:id="rId233" ref="T348"/>
    <hyperlink r:id="rId234" ref="T350"/>
    <hyperlink r:id="rId235" ref="T351"/>
    <hyperlink r:id="rId236" ref="T353"/>
    <hyperlink r:id="rId237" ref="T354"/>
    <hyperlink r:id="rId238" ref="T356"/>
    <hyperlink r:id="rId239" ref="T357"/>
    <hyperlink r:id="rId240" ref="T359"/>
    <hyperlink r:id="rId241" ref="T360"/>
    <hyperlink r:id="rId242" ref="T362"/>
    <hyperlink r:id="rId243" ref="T363"/>
    <hyperlink r:id="rId244" ref="T365"/>
    <hyperlink r:id="rId245" ref="T366"/>
    <hyperlink r:id="rId246" ref="T368"/>
    <hyperlink r:id="rId247" ref="T369"/>
    <hyperlink r:id="rId248" ref="T371"/>
    <hyperlink r:id="rId249" ref="T372"/>
    <hyperlink r:id="rId250" ref="T374"/>
    <hyperlink r:id="rId251" ref="T375"/>
    <hyperlink r:id="rId252" ref="T377"/>
    <hyperlink r:id="rId253" ref="T378"/>
    <hyperlink r:id="rId254" ref="T380"/>
    <hyperlink r:id="rId255" ref="T381"/>
    <hyperlink r:id="rId256" ref="T383"/>
    <hyperlink r:id="rId257" ref="T384"/>
    <hyperlink r:id="rId258" ref="T386"/>
    <hyperlink r:id="rId259" ref="T387"/>
    <hyperlink r:id="rId260" ref="T389"/>
    <hyperlink r:id="rId261" ref="T390"/>
    <hyperlink r:id="rId262" ref="T392"/>
    <hyperlink r:id="rId263" ref="T393"/>
    <hyperlink r:id="rId264" ref="T395"/>
    <hyperlink r:id="rId265" ref="T396"/>
    <hyperlink r:id="rId266" ref="T398"/>
    <hyperlink r:id="rId267" ref="T399"/>
    <hyperlink r:id="rId268" ref="T401"/>
    <hyperlink r:id="rId269" ref="T402"/>
    <hyperlink r:id="rId270" ref="T404"/>
    <hyperlink r:id="rId271" ref="T405"/>
    <hyperlink r:id="rId272" ref="T407"/>
    <hyperlink r:id="rId273" ref="T408"/>
    <hyperlink r:id="rId274" ref="T410"/>
    <hyperlink r:id="rId275" ref="T411"/>
    <hyperlink r:id="rId276" ref="T413"/>
    <hyperlink r:id="rId277" ref="T414"/>
    <hyperlink r:id="rId278" ref="T416"/>
    <hyperlink r:id="rId279" ref="T417"/>
    <hyperlink r:id="rId280" ref="T419"/>
    <hyperlink r:id="rId281" ref="T420"/>
    <hyperlink r:id="rId282" ref="T422"/>
    <hyperlink r:id="rId283" ref="T423"/>
    <hyperlink r:id="rId284" ref="T425"/>
    <hyperlink r:id="rId285" ref="T426"/>
    <hyperlink r:id="rId286" ref="T428"/>
    <hyperlink r:id="rId287" ref="T429"/>
    <hyperlink r:id="rId288" ref="T431"/>
    <hyperlink r:id="rId289" ref="T432"/>
    <hyperlink r:id="rId290" ref="T434"/>
    <hyperlink r:id="rId291" ref="T435"/>
    <hyperlink r:id="rId292" ref="T437"/>
    <hyperlink r:id="rId293" ref="T438"/>
    <hyperlink r:id="rId294" ref="T440"/>
    <hyperlink r:id="rId295" ref="T441"/>
    <hyperlink r:id="rId296" ref="T443"/>
    <hyperlink r:id="rId297" ref="T444"/>
    <hyperlink r:id="rId298" ref="T446"/>
    <hyperlink r:id="rId299" ref="T447"/>
    <hyperlink r:id="rId300" ref="T449"/>
    <hyperlink r:id="rId301" ref="T450"/>
    <hyperlink r:id="rId302" ref="T452"/>
    <hyperlink r:id="rId303" ref="T453"/>
    <hyperlink r:id="rId304" ref="T455"/>
    <hyperlink r:id="rId305" ref="T456"/>
    <hyperlink r:id="rId306" ref="T458"/>
    <hyperlink r:id="rId307" ref="T459"/>
    <hyperlink r:id="rId308" ref="T461"/>
    <hyperlink r:id="rId309" ref="T462"/>
    <hyperlink r:id="rId310" ref="T464"/>
    <hyperlink r:id="rId311" ref="T465"/>
    <hyperlink r:id="rId312" ref="T467"/>
    <hyperlink r:id="rId313" ref="T468"/>
    <hyperlink r:id="rId314" ref="T470"/>
    <hyperlink r:id="rId315" ref="T471"/>
    <hyperlink r:id="rId316" ref="T473"/>
    <hyperlink r:id="rId317" ref="T474"/>
    <hyperlink r:id="rId318" ref="T476"/>
    <hyperlink r:id="rId319" ref="T477"/>
    <hyperlink r:id="rId320" ref="T479"/>
    <hyperlink r:id="rId321" ref="T480"/>
    <hyperlink r:id="rId322" ref="T482"/>
    <hyperlink r:id="rId323" ref="T483"/>
    <hyperlink r:id="rId324" ref="T485"/>
    <hyperlink r:id="rId325" ref="T486"/>
    <hyperlink r:id="rId326" ref="T488"/>
    <hyperlink r:id="rId327" ref="T489"/>
    <hyperlink r:id="rId328" ref="T491"/>
    <hyperlink r:id="rId329" ref="T492"/>
    <hyperlink r:id="rId330" ref="T494"/>
    <hyperlink r:id="rId331" ref="T495"/>
    <hyperlink r:id="rId332" ref="T497"/>
    <hyperlink r:id="rId333" ref="T498"/>
    <hyperlink r:id="rId334" ref="T500"/>
    <hyperlink r:id="rId335" ref="T501"/>
    <hyperlink r:id="rId336" ref="T503"/>
    <hyperlink r:id="rId337" ref="T504"/>
    <hyperlink r:id="rId338" ref="T506"/>
    <hyperlink r:id="rId339" ref="T507"/>
    <hyperlink r:id="rId340" ref="T509"/>
    <hyperlink r:id="rId341" ref="T510"/>
    <hyperlink r:id="rId342" ref="T512"/>
    <hyperlink r:id="rId343" ref="T513"/>
    <hyperlink r:id="rId344" ref="T515"/>
    <hyperlink r:id="rId345" ref="T516"/>
    <hyperlink r:id="rId346" ref="T518"/>
    <hyperlink r:id="rId347" ref="T519"/>
    <hyperlink r:id="rId348" ref="T521"/>
    <hyperlink r:id="rId349" ref="T522"/>
    <hyperlink r:id="rId350" ref="T524"/>
    <hyperlink r:id="rId351" ref="T525"/>
    <hyperlink r:id="rId352" ref="T527"/>
    <hyperlink r:id="rId353" ref="T528"/>
    <hyperlink r:id="rId354" ref="T530"/>
    <hyperlink r:id="rId355" ref="T531"/>
    <hyperlink r:id="rId356" ref="T533"/>
    <hyperlink r:id="rId357" ref="T534"/>
    <hyperlink r:id="rId358" ref="T536"/>
    <hyperlink r:id="rId359" ref="T537"/>
    <hyperlink r:id="rId360" ref="T539"/>
    <hyperlink r:id="rId361" ref="T540"/>
    <hyperlink r:id="rId362" ref="T542"/>
    <hyperlink r:id="rId363" ref="T543"/>
    <hyperlink r:id="rId364" ref="T545"/>
    <hyperlink r:id="rId365" ref="T546"/>
    <hyperlink r:id="rId366" ref="T548"/>
    <hyperlink r:id="rId367" ref="T549"/>
    <hyperlink r:id="rId368" ref="T551"/>
    <hyperlink r:id="rId369" ref="T552"/>
    <hyperlink r:id="rId370" ref="T554"/>
    <hyperlink r:id="rId371" ref="T555"/>
    <hyperlink r:id="rId372" ref="T557"/>
    <hyperlink r:id="rId373" ref="T558"/>
    <hyperlink r:id="rId374" ref="T560"/>
    <hyperlink r:id="rId375" ref="T561"/>
    <hyperlink r:id="rId376" ref="T563"/>
    <hyperlink r:id="rId377" ref="T564"/>
    <hyperlink r:id="rId378" ref="T566"/>
    <hyperlink r:id="rId379" ref="T567"/>
    <hyperlink r:id="rId380" ref="T569"/>
    <hyperlink r:id="rId381" ref="T570"/>
    <hyperlink r:id="rId382" ref="T572"/>
    <hyperlink r:id="rId383" ref="T573"/>
    <hyperlink r:id="rId384" ref="T575"/>
    <hyperlink r:id="rId385" ref="T576"/>
    <hyperlink r:id="rId386" ref="T578"/>
    <hyperlink r:id="rId387" ref="T579"/>
    <hyperlink r:id="rId388" ref="T581"/>
    <hyperlink r:id="rId389" ref="T582"/>
    <hyperlink r:id="rId390" ref="T584"/>
    <hyperlink r:id="rId391" ref="T585"/>
    <hyperlink r:id="rId392" ref="T587"/>
    <hyperlink r:id="rId393" ref="T588"/>
    <hyperlink r:id="rId394" ref="T590"/>
    <hyperlink r:id="rId395" ref="T591"/>
    <hyperlink r:id="rId396" ref="T593"/>
    <hyperlink r:id="rId397" ref="T594"/>
    <hyperlink r:id="rId398" ref="T596"/>
    <hyperlink r:id="rId399" ref="T597"/>
    <hyperlink r:id="rId400" ref="T599"/>
    <hyperlink r:id="rId401" ref="T600"/>
    <hyperlink r:id="rId402" ref="T602"/>
    <hyperlink r:id="rId403" ref="T603"/>
    <hyperlink r:id="rId404" ref="T605"/>
    <hyperlink r:id="rId405" ref="T606"/>
    <hyperlink r:id="rId406" ref="T608"/>
    <hyperlink r:id="rId407" ref="T609"/>
    <hyperlink r:id="rId408" ref="T611"/>
    <hyperlink r:id="rId409" ref="T612"/>
    <hyperlink r:id="rId410" ref="T614"/>
    <hyperlink r:id="rId411" ref="T615"/>
    <hyperlink r:id="rId412" ref="T617"/>
    <hyperlink r:id="rId413" ref="T618"/>
    <hyperlink r:id="rId414" ref="T620"/>
    <hyperlink r:id="rId415" ref="T621"/>
    <hyperlink r:id="rId416" ref="T623"/>
    <hyperlink r:id="rId417" ref="T624"/>
    <hyperlink r:id="rId418" ref="T626"/>
    <hyperlink r:id="rId419" ref="T627"/>
    <hyperlink r:id="rId420" ref="T629"/>
    <hyperlink r:id="rId421" ref="T630"/>
    <hyperlink r:id="rId422" ref="T632"/>
    <hyperlink r:id="rId423" ref="T633"/>
    <hyperlink r:id="rId424" ref="T635"/>
    <hyperlink r:id="rId425" ref="T636"/>
    <hyperlink r:id="rId426" ref="T638"/>
    <hyperlink r:id="rId427" ref="T639"/>
    <hyperlink r:id="rId428" ref="T641"/>
    <hyperlink r:id="rId429" ref="T642"/>
    <hyperlink r:id="rId430" ref="T643"/>
  </hyperlinks>
  <drawing r:id="rId431"/>
  <legacyDrawing r:id="rId43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6.89"/>
    <col customWidth="1" min="2" max="2" width="5.89"/>
    <col customWidth="1" min="3" max="3" width="13.22"/>
    <col customWidth="1" min="4" max="4" width="21.33"/>
    <col customWidth="1" min="5" max="5" width="24.22"/>
    <col customWidth="1" min="6" max="6" width="49.89"/>
    <col customWidth="1" min="7" max="7" width="53.78"/>
    <col customWidth="1" min="8" max="8" width="37.67"/>
    <col customWidth="1" min="9" max="9" width="8.89"/>
    <col customWidth="1" min="10" max="10" width="11.22"/>
    <col customWidth="1" min="11" max="11" width="9.67"/>
    <col customWidth="1" min="12" max="12" width="19.22"/>
    <col customWidth="1" min="13" max="13" width="5.89"/>
    <col customWidth="1" min="14" max="14" width="10.0"/>
    <col customWidth="1" min="15" max="15" width="14.44"/>
    <col customWidth="1" min="16" max="16" width="9.67"/>
    <col customWidth="1" min="17" max="17" width="10.22"/>
    <col customWidth="1" min="18" max="18" width="9.67"/>
    <col customWidth="1" min="19" max="19" width="27.67"/>
    <col customWidth="1" min="20" max="20" width="9.67"/>
    <col customWidth="1" min="21" max="21" width="10.33"/>
    <col customWidth="1" min="22" max="22" width="11.89"/>
    <col customWidth="1" min="23" max="23" width="11.67"/>
    <col customWidth="1" min="24" max="24" width="9.11"/>
    <col customWidth="1" min="25" max="25" width="13.78"/>
    <col customWidth="1" min="26" max="26" width="7.11"/>
    <col customWidth="1" min="27" max="27" width="7.33"/>
    <col customWidth="1" min="28" max="28" width="9.33"/>
    <col customWidth="1" min="29" max="29" width="7.22"/>
    <col customWidth="1" min="30" max="30" width="38.67"/>
    <col customWidth="1" min="31" max="31" width="28.67"/>
    <col customWidth="1" min="32" max="32" width="8.67"/>
    <col customWidth="1" min="33" max="33" width="13.89"/>
    <col customWidth="1" min="34" max="34" width="12.0"/>
    <col customWidth="1" min="35" max="35" width="24.33"/>
    <col customWidth="1" min="36" max="36" width="14.44"/>
    <col customWidth="1" min="37" max="37" width="12.11"/>
    <col customWidth="1" min="38" max="47" width="6.67"/>
  </cols>
  <sheetData>
    <row r="1" ht="15.0" hidden="1" customHeight="1">
      <c r="A1" s="3" t="s">
        <v>2</v>
      </c>
      <c r="B1" s="24" t="s">
        <v>9</v>
      </c>
      <c r="C1" s="24" t="s">
        <v>46</v>
      </c>
      <c r="D1" s="24" t="s">
        <v>47</v>
      </c>
      <c r="E1" s="24" t="s">
        <v>48</v>
      </c>
      <c r="F1" s="24" t="s">
        <v>49</v>
      </c>
      <c r="G1" s="24" t="s">
        <v>50</v>
      </c>
      <c r="H1" s="24" t="s">
        <v>51</v>
      </c>
      <c r="I1" s="42" t="s">
        <v>52</v>
      </c>
      <c r="J1" s="24" t="s">
        <v>66</v>
      </c>
      <c r="K1" s="42" t="s">
        <v>231</v>
      </c>
      <c r="L1" s="24" t="s">
        <v>45</v>
      </c>
      <c r="M1" s="24" t="s">
        <v>3</v>
      </c>
      <c r="N1" s="24" t="s">
        <v>67</v>
      </c>
      <c r="O1" s="24" t="s">
        <v>63</v>
      </c>
      <c r="P1" s="42" t="s">
        <v>236</v>
      </c>
      <c r="Q1" s="24" t="s">
        <v>65</v>
      </c>
      <c r="R1" s="42" t="s">
        <v>239</v>
      </c>
      <c r="S1" s="24" t="s">
        <v>64</v>
      </c>
      <c r="T1" s="42" t="s">
        <v>240</v>
      </c>
      <c r="U1" s="24" t="s">
        <v>69</v>
      </c>
      <c r="V1" s="24" t="s">
        <v>70</v>
      </c>
      <c r="W1" s="24" t="s">
        <v>71</v>
      </c>
      <c r="X1" s="24" t="s">
        <v>72</v>
      </c>
      <c r="Y1" s="24" t="s">
        <v>73</v>
      </c>
      <c r="Z1" s="24" t="s">
        <v>74</v>
      </c>
      <c r="AA1" s="24" t="s">
        <v>75</v>
      </c>
      <c r="AB1" s="24" t="s">
        <v>76</v>
      </c>
      <c r="AC1" s="24" t="s">
        <v>241</v>
      </c>
      <c r="AD1" s="24" t="s">
        <v>77</v>
      </c>
      <c r="AE1" s="24" t="s">
        <v>78</v>
      </c>
      <c r="AF1" s="43" t="s">
        <v>79</v>
      </c>
      <c r="AG1" s="44" t="s">
        <v>2</v>
      </c>
      <c r="AH1" s="45" t="s">
        <v>29</v>
      </c>
      <c r="AI1" s="45" t="s">
        <v>30</v>
      </c>
      <c r="AJ1" s="45" t="s">
        <v>31</v>
      </c>
      <c r="AK1" s="45" t="s">
        <v>289</v>
      </c>
      <c r="AL1" s="28"/>
      <c r="AM1" s="28"/>
      <c r="AN1" s="28"/>
      <c r="AO1" s="28"/>
      <c r="AP1" s="28"/>
      <c r="AQ1" s="28"/>
      <c r="AR1" s="28"/>
      <c r="AS1" s="28"/>
      <c r="AT1" s="28"/>
      <c r="AU1" s="28"/>
    </row>
    <row r="2" ht="15.0" hidden="1" customHeight="1">
      <c r="A2" s="51"/>
      <c r="B2" s="52" t="s">
        <v>85</v>
      </c>
      <c r="C2" s="52" t="s">
        <v>428</v>
      </c>
      <c r="D2" s="52" t="s">
        <v>435</v>
      </c>
      <c r="E2" s="52" t="s">
        <v>87</v>
      </c>
      <c r="F2" s="52" t="s">
        <v>84</v>
      </c>
      <c r="G2" s="52" t="s">
        <v>91</v>
      </c>
      <c r="H2" s="52"/>
      <c r="I2" s="52"/>
      <c r="J2" s="52"/>
      <c r="K2" s="52"/>
      <c r="L2" s="52" t="s">
        <v>92</v>
      </c>
      <c r="M2" s="52" t="s">
        <v>80</v>
      </c>
      <c r="N2" s="52" t="s">
        <v>93</v>
      </c>
      <c r="O2" s="52" t="s">
        <v>88</v>
      </c>
      <c r="P2" s="52"/>
      <c r="Q2" s="52" t="s">
        <v>90</v>
      </c>
      <c r="R2" s="52"/>
      <c r="S2" s="52" t="s">
        <v>89</v>
      </c>
      <c r="T2" s="52"/>
      <c r="U2" s="52" t="s">
        <v>94</v>
      </c>
      <c r="V2" s="52" t="s">
        <v>95</v>
      </c>
      <c r="W2" s="52" t="s">
        <v>96</v>
      </c>
      <c r="X2" s="52" t="s">
        <v>97</v>
      </c>
      <c r="Y2" s="52" t="s">
        <v>98</v>
      </c>
      <c r="Z2" s="52"/>
      <c r="AA2" s="52"/>
      <c r="AB2" s="52"/>
      <c r="AC2" s="52"/>
      <c r="AD2" s="52"/>
      <c r="AE2" s="52"/>
      <c r="AF2" s="60"/>
      <c r="AG2" s="44" t="s">
        <v>595</v>
      </c>
      <c r="AH2" s="45" t="s">
        <v>596</v>
      </c>
      <c r="AI2" s="45" t="s">
        <v>595</v>
      </c>
      <c r="AJ2" s="45" t="s">
        <v>595</v>
      </c>
      <c r="AK2" s="45" t="s">
        <v>595</v>
      </c>
      <c r="AL2" s="28"/>
      <c r="AM2" s="28"/>
      <c r="AN2" s="28"/>
      <c r="AO2" s="28"/>
      <c r="AP2" s="28"/>
      <c r="AQ2" s="28"/>
      <c r="AR2" s="28"/>
      <c r="AS2" s="28"/>
      <c r="AT2" s="28"/>
      <c r="AU2" s="28"/>
    </row>
    <row r="3" ht="15.0" hidden="1" customHeight="1">
      <c r="A3" s="67"/>
      <c r="B3" s="68" t="s">
        <v>85</v>
      </c>
      <c r="C3" s="68" t="s">
        <v>769</v>
      </c>
      <c r="D3" s="68" t="s">
        <v>772</v>
      </c>
      <c r="E3" s="68" t="s">
        <v>87</v>
      </c>
      <c r="F3" s="68" t="s">
        <v>100</v>
      </c>
      <c r="G3" s="68" t="s">
        <v>105</v>
      </c>
      <c r="H3" s="68"/>
      <c r="I3" s="68"/>
      <c r="J3" s="68"/>
      <c r="K3" s="68"/>
      <c r="L3" s="68" t="s">
        <v>106</v>
      </c>
      <c r="M3" s="68" t="s">
        <v>99</v>
      </c>
      <c r="N3" s="68" t="s">
        <v>107</v>
      </c>
      <c r="O3" s="68" t="s">
        <v>102</v>
      </c>
      <c r="P3" s="68"/>
      <c r="Q3" s="68" t="s">
        <v>104</v>
      </c>
      <c r="R3" s="68"/>
      <c r="S3" s="68" t="s">
        <v>103</v>
      </c>
      <c r="T3" s="68"/>
      <c r="U3" s="68" t="s">
        <v>108</v>
      </c>
      <c r="V3" s="68" t="s">
        <v>94</v>
      </c>
      <c r="W3" s="68" t="s">
        <v>109</v>
      </c>
      <c r="X3" s="68" t="s">
        <v>110</v>
      </c>
      <c r="Y3" s="68" t="s">
        <v>98</v>
      </c>
      <c r="Z3" s="68"/>
      <c r="AA3" s="68"/>
      <c r="AB3" s="68"/>
      <c r="AC3" s="68"/>
      <c r="AD3" s="68"/>
      <c r="AE3" s="68"/>
      <c r="AF3" s="71"/>
      <c r="AG3" s="44" t="s">
        <v>595</v>
      </c>
      <c r="AH3" s="45" t="s">
        <v>596</v>
      </c>
      <c r="AI3" s="45" t="s">
        <v>595</v>
      </c>
      <c r="AJ3" s="45" t="s">
        <v>595</v>
      </c>
      <c r="AK3" s="45" t="s">
        <v>595</v>
      </c>
      <c r="AL3" s="28"/>
      <c r="AM3" s="28"/>
      <c r="AN3" s="28"/>
      <c r="AO3" s="28"/>
      <c r="AP3" s="28"/>
      <c r="AQ3" s="28"/>
      <c r="AR3" s="28"/>
      <c r="AS3" s="28"/>
      <c r="AT3" s="28"/>
      <c r="AU3" s="28"/>
    </row>
    <row r="4" ht="15.0" hidden="1" customHeight="1">
      <c r="A4" s="51"/>
      <c r="B4" s="52" t="s">
        <v>115</v>
      </c>
      <c r="C4" s="52" t="s">
        <v>813</v>
      </c>
      <c r="D4" s="52" t="s">
        <v>815</v>
      </c>
      <c r="E4" s="52" t="s">
        <v>87</v>
      </c>
      <c r="F4" s="52" t="s">
        <v>114</v>
      </c>
      <c r="G4" s="52" t="s">
        <v>120</v>
      </c>
      <c r="H4" s="52" t="s">
        <v>121</v>
      </c>
      <c r="I4" s="52"/>
      <c r="J4" s="52"/>
      <c r="K4" s="52"/>
      <c r="L4" s="52" t="s">
        <v>122</v>
      </c>
      <c r="M4" s="52" t="s">
        <v>111</v>
      </c>
      <c r="N4" s="52" t="s">
        <v>123</v>
      </c>
      <c r="O4" s="52" t="s">
        <v>117</v>
      </c>
      <c r="P4" s="52"/>
      <c r="Q4" s="52" t="s">
        <v>119</v>
      </c>
      <c r="R4" s="52"/>
      <c r="S4" s="52" t="s">
        <v>118</v>
      </c>
      <c r="T4" s="52"/>
      <c r="U4" s="52" t="s">
        <v>124</v>
      </c>
      <c r="V4" s="52" t="s">
        <v>125</v>
      </c>
      <c r="W4" s="52" t="s">
        <v>126</v>
      </c>
      <c r="X4" s="52" t="s">
        <v>97</v>
      </c>
      <c r="Y4" s="52" t="s">
        <v>98</v>
      </c>
      <c r="Z4" s="52"/>
      <c r="AA4" s="52"/>
      <c r="AB4" s="52"/>
      <c r="AC4" s="52"/>
      <c r="AD4" s="52"/>
      <c r="AE4" s="52"/>
      <c r="AF4" s="60"/>
      <c r="AG4" s="44" t="s">
        <v>595</v>
      </c>
      <c r="AH4" s="45" t="s">
        <v>596</v>
      </c>
      <c r="AI4" s="45" t="s">
        <v>595</v>
      </c>
      <c r="AJ4" s="45" t="s">
        <v>595</v>
      </c>
      <c r="AK4" s="45" t="s">
        <v>595</v>
      </c>
      <c r="AL4" s="28"/>
      <c r="AM4" s="28"/>
      <c r="AN4" s="28"/>
      <c r="AO4" s="28"/>
      <c r="AP4" s="28"/>
      <c r="AQ4" s="28"/>
      <c r="AR4" s="28"/>
      <c r="AS4" s="28"/>
      <c r="AT4" s="28"/>
      <c r="AU4" s="28"/>
    </row>
    <row r="5" ht="15.0" hidden="1" customHeight="1">
      <c r="A5" s="67"/>
      <c r="B5" s="68" t="s">
        <v>115</v>
      </c>
      <c r="C5" s="68" t="s">
        <v>834</v>
      </c>
      <c r="D5" s="68" t="s">
        <v>835</v>
      </c>
      <c r="E5" s="68" t="s">
        <v>87</v>
      </c>
      <c r="F5" s="68" t="s">
        <v>114</v>
      </c>
      <c r="G5" s="68" t="s">
        <v>130</v>
      </c>
      <c r="H5" s="68"/>
      <c r="I5" s="68"/>
      <c r="J5" s="68"/>
      <c r="K5" s="68"/>
      <c r="L5" s="68" t="s">
        <v>122</v>
      </c>
      <c r="M5" s="68" t="s">
        <v>111</v>
      </c>
      <c r="N5" s="68" t="s">
        <v>131</v>
      </c>
      <c r="O5" s="68" t="s">
        <v>128</v>
      </c>
      <c r="P5" s="68"/>
      <c r="Q5" s="68" t="s">
        <v>119</v>
      </c>
      <c r="R5" s="68"/>
      <c r="S5" s="68" t="s">
        <v>129</v>
      </c>
      <c r="T5" s="68"/>
      <c r="U5" s="68" t="s">
        <v>124</v>
      </c>
      <c r="V5" s="68" t="s">
        <v>132</v>
      </c>
      <c r="W5" s="68" t="s">
        <v>126</v>
      </c>
      <c r="X5" s="68" t="s">
        <v>97</v>
      </c>
      <c r="Y5" s="68" t="s">
        <v>98</v>
      </c>
      <c r="Z5" s="68"/>
      <c r="AA5" s="68"/>
      <c r="AB5" s="68"/>
      <c r="AC5" s="68"/>
      <c r="AD5" s="68"/>
      <c r="AE5" s="68"/>
      <c r="AF5" s="71"/>
      <c r="AG5" s="44" t="s">
        <v>595</v>
      </c>
      <c r="AH5" s="45" t="s">
        <v>596</v>
      </c>
      <c r="AI5" s="45" t="s">
        <v>595</v>
      </c>
      <c r="AJ5" s="45" t="s">
        <v>595</v>
      </c>
      <c r="AK5" s="45" t="s">
        <v>595</v>
      </c>
      <c r="AL5" s="28"/>
      <c r="AM5" s="28"/>
      <c r="AN5" s="28"/>
      <c r="AO5" s="28"/>
      <c r="AP5" s="28"/>
      <c r="AQ5" s="28"/>
      <c r="AR5" s="28"/>
      <c r="AS5" s="28"/>
      <c r="AT5" s="28"/>
      <c r="AU5" s="28"/>
    </row>
    <row r="6" ht="15.0" hidden="1" customHeight="1">
      <c r="A6" s="51"/>
      <c r="B6" s="52" t="s">
        <v>85</v>
      </c>
      <c r="C6" s="52" t="s">
        <v>842</v>
      </c>
      <c r="D6" s="52" t="s">
        <v>843</v>
      </c>
      <c r="E6" s="52" t="s">
        <v>87</v>
      </c>
      <c r="F6" s="52" t="s">
        <v>134</v>
      </c>
      <c r="G6" s="52" t="s">
        <v>139</v>
      </c>
      <c r="H6" s="52" t="s">
        <v>141</v>
      </c>
      <c r="I6" s="52"/>
      <c r="J6" s="52"/>
      <c r="K6" s="52"/>
      <c r="L6" s="52" t="s">
        <v>143</v>
      </c>
      <c r="M6" s="52" t="s">
        <v>133</v>
      </c>
      <c r="N6" s="52" t="s">
        <v>144</v>
      </c>
      <c r="O6" s="52" t="s">
        <v>136</v>
      </c>
      <c r="P6" s="52"/>
      <c r="Q6" s="52" t="s">
        <v>138</v>
      </c>
      <c r="R6" s="52"/>
      <c r="S6" s="52" t="s">
        <v>137</v>
      </c>
      <c r="T6" s="52"/>
      <c r="U6" s="52" t="s">
        <v>145</v>
      </c>
      <c r="V6" s="52" t="s">
        <v>97</v>
      </c>
      <c r="W6" s="52" t="s">
        <v>146</v>
      </c>
      <c r="X6" s="52" t="s">
        <v>97</v>
      </c>
      <c r="Y6" s="52" t="s">
        <v>98</v>
      </c>
      <c r="Z6" s="52"/>
      <c r="AA6" s="52"/>
      <c r="AB6" s="52"/>
      <c r="AC6" s="52"/>
      <c r="AD6" s="52"/>
      <c r="AE6" s="52"/>
      <c r="AF6" s="60"/>
      <c r="AG6" s="44" t="s">
        <v>595</v>
      </c>
      <c r="AH6" s="45" t="s">
        <v>595</v>
      </c>
      <c r="AI6" s="45" t="s">
        <v>595</v>
      </c>
      <c r="AJ6" s="45" t="s">
        <v>595</v>
      </c>
      <c r="AK6" s="45" t="s">
        <v>595</v>
      </c>
      <c r="AL6" s="28"/>
      <c r="AM6" s="28"/>
      <c r="AN6" s="28"/>
      <c r="AO6" s="28"/>
      <c r="AP6" s="28"/>
      <c r="AQ6" s="28"/>
      <c r="AR6" s="28"/>
      <c r="AS6" s="28"/>
      <c r="AT6" s="28"/>
      <c r="AU6" s="28"/>
    </row>
    <row r="7" ht="15.0" hidden="1" customHeight="1">
      <c r="A7" s="67"/>
      <c r="B7" s="68" t="s">
        <v>115</v>
      </c>
      <c r="C7" s="68" t="s">
        <v>861</v>
      </c>
      <c r="D7" s="68" t="s">
        <v>863</v>
      </c>
      <c r="E7" s="68" t="s">
        <v>87</v>
      </c>
      <c r="F7" s="68" t="s">
        <v>148</v>
      </c>
      <c r="G7" s="68" t="s">
        <v>153</v>
      </c>
      <c r="H7" s="68"/>
      <c r="I7" s="68"/>
      <c r="J7" s="68"/>
      <c r="K7" s="68"/>
      <c r="L7" s="68" t="s">
        <v>154</v>
      </c>
      <c r="M7" s="68" t="s">
        <v>133</v>
      </c>
      <c r="N7" s="68" t="s">
        <v>155</v>
      </c>
      <c r="O7" s="68" t="s">
        <v>150</v>
      </c>
      <c r="P7" s="68"/>
      <c r="Q7" s="68" t="s">
        <v>152</v>
      </c>
      <c r="R7" s="68"/>
      <c r="S7" s="68" t="s">
        <v>151</v>
      </c>
      <c r="T7" s="68"/>
      <c r="U7" s="68" t="s">
        <v>97</v>
      </c>
      <c r="V7" s="68" t="s">
        <v>97</v>
      </c>
      <c r="W7" s="68" t="s">
        <v>97</v>
      </c>
      <c r="X7" s="68" t="s">
        <v>97</v>
      </c>
      <c r="Y7" s="68" t="s">
        <v>98</v>
      </c>
      <c r="Z7" s="68"/>
      <c r="AA7" s="68"/>
      <c r="AB7" s="68"/>
      <c r="AC7" s="68"/>
      <c r="AD7" s="68"/>
      <c r="AE7" s="68"/>
      <c r="AF7" s="71"/>
      <c r="AG7" s="44" t="s">
        <v>595</v>
      </c>
      <c r="AH7" s="45" t="s">
        <v>595</v>
      </c>
      <c r="AI7" s="45" t="s">
        <v>595</v>
      </c>
      <c r="AJ7" s="45" t="s">
        <v>595</v>
      </c>
      <c r="AK7" s="45" t="s">
        <v>596</v>
      </c>
      <c r="AL7" s="28"/>
      <c r="AM7" s="28"/>
      <c r="AN7" s="28"/>
      <c r="AO7" s="28"/>
      <c r="AP7" s="28"/>
      <c r="AQ7" s="28"/>
      <c r="AR7" s="28"/>
      <c r="AS7" s="28"/>
      <c r="AT7" s="28"/>
      <c r="AU7" s="28"/>
    </row>
    <row r="8" ht="15.0" hidden="1" customHeight="1">
      <c r="A8" s="51"/>
      <c r="B8" s="52" t="s">
        <v>85</v>
      </c>
      <c r="C8" s="52" t="s">
        <v>877</v>
      </c>
      <c r="D8" s="52" t="s">
        <v>879</v>
      </c>
      <c r="E8" s="52" t="s">
        <v>87</v>
      </c>
      <c r="F8" s="52" t="s">
        <v>157</v>
      </c>
      <c r="G8" s="52" t="s">
        <v>162</v>
      </c>
      <c r="H8" s="52"/>
      <c r="I8" s="52"/>
      <c r="J8" s="52"/>
      <c r="K8" s="52"/>
      <c r="L8" s="52" t="s">
        <v>163</v>
      </c>
      <c r="M8" s="52" t="s">
        <v>156</v>
      </c>
      <c r="N8" s="52" t="s">
        <v>164</v>
      </c>
      <c r="O8" s="52" t="s">
        <v>159</v>
      </c>
      <c r="P8" s="52"/>
      <c r="Q8" s="52" t="s">
        <v>161</v>
      </c>
      <c r="R8" s="52"/>
      <c r="S8" s="52" t="s">
        <v>160</v>
      </c>
      <c r="T8" s="52"/>
      <c r="U8" s="52" t="s">
        <v>165</v>
      </c>
      <c r="V8" s="52" t="s">
        <v>166</v>
      </c>
      <c r="W8" s="52" t="s">
        <v>109</v>
      </c>
      <c r="X8" s="52" t="s">
        <v>167</v>
      </c>
      <c r="Y8" s="52" t="s">
        <v>98</v>
      </c>
      <c r="Z8" s="52"/>
      <c r="AA8" s="52"/>
      <c r="AB8" s="52"/>
      <c r="AC8" s="52"/>
      <c r="AD8" s="52"/>
      <c r="AE8" s="52"/>
      <c r="AF8" s="60"/>
      <c r="AG8" s="44" t="s">
        <v>595</v>
      </c>
      <c r="AH8" s="45" t="s">
        <v>596</v>
      </c>
      <c r="AI8" s="45" t="s">
        <v>595</v>
      </c>
      <c r="AJ8" s="45" t="s">
        <v>595</v>
      </c>
      <c r="AK8" s="45" t="s">
        <v>596</v>
      </c>
      <c r="AL8" s="28"/>
      <c r="AM8" s="28"/>
      <c r="AN8" s="28"/>
      <c r="AO8" s="28"/>
      <c r="AP8" s="28"/>
      <c r="AQ8" s="28"/>
      <c r="AR8" s="28"/>
      <c r="AS8" s="28"/>
      <c r="AT8" s="28"/>
      <c r="AU8" s="28"/>
    </row>
    <row r="9" ht="15.0" hidden="1" customHeight="1">
      <c r="A9" s="67"/>
      <c r="B9" s="68" t="s">
        <v>85</v>
      </c>
      <c r="C9" s="68" t="s">
        <v>896</v>
      </c>
      <c r="D9" s="68" t="s">
        <v>898</v>
      </c>
      <c r="E9" s="68" t="s">
        <v>87</v>
      </c>
      <c r="F9" s="68" t="s">
        <v>170</v>
      </c>
      <c r="G9" s="68" t="s">
        <v>175</v>
      </c>
      <c r="H9" s="68" t="s">
        <v>176</v>
      </c>
      <c r="I9" s="68"/>
      <c r="J9" s="68"/>
      <c r="K9" s="68"/>
      <c r="L9" s="68" t="s">
        <v>177</v>
      </c>
      <c r="M9" s="68" t="s">
        <v>168</v>
      </c>
      <c r="N9" s="68" t="s">
        <v>178</v>
      </c>
      <c r="O9" s="68" t="s">
        <v>172</v>
      </c>
      <c r="P9" s="68"/>
      <c r="Q9" s="68" t="s">
        <v>174</v>
      </c>
      <c r="R9" s="68"/>
      <c r="S9" s="68" t="s">
        <v>173</v>
      </c>
      <c r="T9" s="68"/>
      <c r="U9" s="68" t="s">
        <v>179</v>
      </c>
      <c r="V9" s="68"/>
      <c r="W9" s="68"/>
      <c r="X9" s="68"/>
      <c r="Y9" s="68" t="s">
        <v>98</v>
      </c>
      <c r="Z9" s="68"/>
      <c r="AA9" s="68"/>
      <c r="AB9" s="68"/>
      <c r="AC9" s="68"/>
      <c r="AD9" s="68"/>
      <c r="AE9" s="68"/>
      <c r="AF9" s="71"/>
      <c r="AG9" s="44" t="s">
        <v>595</v>
      </c>
      <c r="AH9" s="45" t="s">
        <v>595</v>
      </c>
      <c r="AI9" s="45" t="s">
        <v>596</v>
      </c>
      <c r="AJ9" s="45" t="s">
        <v>595</v>
      </c>
      <c r="AK9" s="45" t="s">
        <v>595</v>
      </c>
      <c r="AL9" s="28"/>
      <c r="AM9" s="28"/>
      <c r="AN9" s="28"/>
      <c r="AO9" s="28"/>
      <c r="AP9" s="28"/>
      <c r="AQ9" s="28"/>
      <c r="AR9" s="28"/>
      <c r="AS9" s="28"/>
      <c r="AT9" s="28"/>
      <c r="AU9" s="28"/>
    </row>
    <row r="10" ht="15.0" hidden="1" customHeight="1">
      <c r="A10" s="51"/>
      <c r="B10" s="52" t="s">
        <v>85</v>
      </c>
      <c r="C10" s="52" t="s">
        <v>903</v>
      </c>
      <c r="D10" s="52" t="s">
        <v>904</v>
      </c>
      <c r="E10" s="52" t="s">
        <v>87</v>
      </c>
      <c r="F10" s="52" t="s">
        <v>180</v>
      </c>
      <c r="G10" s="52" t="s">
        <v>185</v>
      </c>
      <c r="H10" s="52" t="s">
        <v>186</v>
      </c>
      <c r="I10" s="52"/>
      <c r="J10" s="52" t="s">
        <v>187</v>
      </c>
      <c r="K10" s="52" t="s">
        <v>906</v>
      </c>
      <c r="L10" s="52" t="s">
        <v>177</v>
      </c>
      <c r="M10" s="52" t="s">
        <v>168</v>
      </c>
      <c r="N10" s="52" t="s">
        <v>178</v>
      </c>
      <c r="O10" s="52" t="s">
        <v>182</v>
      </c>
      <c r="P10" s="52"/>
      <c r="Q10" s="52" t="s">
        <v>184</v>
      </c>
      <c r="R10" s="52"/>
      <c r="S10" s="52" t="s">
        <v>183</v>
      </c>
      <c r="T10" s="52"/>
      <c r="U10" s="52" t="s">
        <v>97</v>
      </c>
      <c r="V10" s="52" t="s">
        <v>97</v>
      </c>
      <c r="W10" s="52" t="s">
        <v>97</v>
      </c>
      <c r="X10" s="52" t="s">
        <v>97</v>
      </c>
      <c r="Y10" s="52" t="s">
        <v>98</v>
      </c>
      <c r="Z10" s="52"/>
      <c r="AA10" s="52"/>
      <c r="AB10" s="52"/>
      <c r="AC10" s="52"/>
      <c r="AD10" s="52"/>
      <c r="AE10" s="52"/>
      <c r="AF10" s="60"/>
      <c r="AG10" s="44"/>
      <c r="AH10" s="45" t="s">
        <v>595</v>
      </c>
      <c r="AI10" s="45"/>
      <c r="AJ10" s="45"/>
      <c r="AK10" s="45"/>
      <c r="AL10" s="28"/>
      <c r="AM10" s="28"/>
      <c r="AN10" s="28"/>
      <c r="AO10" s="28"/>
      <c r="AP10" s="28"/>
      <c r="AQ10" s="28"/>
      <c r="AR10" s="28"/>
      <c r="AS10" s="28"/>
      <c r="AT10" s="28"/>
      <c r="AU10" s="28"/>
    </row>
    <row r="11" ht="15.0" hidden="1" customHeight="1">
      <c r="A11" s="67"/>
      <c r="B11" s="68" t="s">
        <v>115</v>
      </c>
      <c r="C11" s="68" t="s">
        <v>914</v>
      </c>
      <c r="D11" s="68" t="s">
        <v>915</v>
      </c>
      <c r="E11" s="68" t="s">
        <v>87</v>
      </c>
      <c r="F11" s="68" t="s">
        <v>188</v>
      </c>
      <c r="G11" s="68" t="s">
        <v>193</v>
      </c>
      <c r="H11" s="68"/>
      <c r="I11" s="68"/>
      <c r="J11" s="68"/>
      <c r="K11" s="68"/>
      <c r="L11" s="68" t="s">
        <v>194</v>
      </c>
      <c r="M11" s="68" t="s">
        <v>80</v>
      </c>
      <c r="N11" s="68" t="s">
        <v>195</v>
      </c>
      <c r="O11" s="68" t="s">
        <v>190</v>
      </c>
      <c r="P11" s="68"/>
      <c r="Q11" s="68" t="s">
        <v>192</v>
      </c>
      <c r="R11" s="68"/>
      <c r="S11" s="68" t="s">
        <v>191</v>
      </c>
      <c r="T11" s="68"/>
      <c r="U11" s="68" t="s">
        <v>166</v>
      </c>
      <c r="V11" s="68" t="s">
        <v>196</v>
      </c>
      <c r="W11" s="68" t="s">
        <v>197</v>
      </c>
      <c r="X11" s="68" t="s">
        <v>97</v>
      </c>
      <c r="Y11" s="68" t="s">
        <v>98</v>
      </c>
      <c r="Z11" s="68"/>
      <c r="AA11" s="68"/>
      <c r="AB11" s="68"/>
      <c r="AC11" s="68"/>
      <c r="AD11" s="68"/>
      <c r="AE11" s="68"/>
      <c r="AF11" s="71"/>
      <c r="AG11" s="44" t="s">
        <v>595</v>
      </c>
      <c r="AH11" s="45" t="s">
        <v>595</v>
      </c>
      <c r="AI11" s="45" t="s">
        <v>595</v>
      </c>
      <c r="AJ11" s="45" t="s">
        <v>595</v>
      </c>
      <c r="AK11" s="45" t="s">
        <v>595</v>
      </c>
      <c r="AL11" s="28"/>
      <c r="AM11" s="28"/>
      <c r="AN11" s="28"/>
      <c r="AO11" s="28"/>
      <c r="AP11" s="28"/>
      <c r="AQ11" s="28"/>
      <c r="AR11" s="28"/>
      <c r="AS11" s="28"/>
      <c r="AT11" s="28"/>
      <c r="AU11" s="28"/>
    </row>
    <row r="12" ht="15.0" hidden="1" customHeight="1">
      <c r="A12" s="51"/>
      <c r="B12" s="52" t="s">
        <v>85</v>
      </c>
      <c r="C12" s="52" t="s">
        <v>917</v>
      </c>
      <c r="D12" s="52" t="s">
        <v>918</v>
      </c>
      <c r="E12" s="52" t="s">
        <v>87</v>
      </c>
      <c r="F12" s="52" t="s">
        <v>198</v>
      </c>
      <c r="G12" s="52" t="s">
        <v>203</v>
      </c>
      <c r="H12" s="52" t="s">
        <v>187</v>
      </c>
      <c r="I12" s="52" t="s">
        <v>906</v>
      </c>
      <c r="J12" s="52" t="s">
        <v>187</v>
      </c>
      <c r="K12" s="52" t="s">
        <v>906</v>
      </c>
      <c r="L12" s="52" t="s">
        <v>204</v>
      </c>
      <c r="M12" s="52" t="s">
        <v>80</v>
      </c>
      <c r="N12" s="52" t="s">
        <v>205</v>
      </c>
      <c r="O12" s="52" t="s">
        <v>200</v>
      </c>
      <c r="P12" s="52"/>
      <c r="Q12" s="52" t="s">
        <v>202</v>
      </c>
      <c r="R12" s="52"/>
      <c r="S12" s="52" t="s">
        <v>201</v>
      </c>
      <c r="T12" s="52"/>
      <c r="U12" s="52" t="s">
        <v>206</v>
      </c>
      <c r="V12" s="52" t="s">
        <v>97</v>
      </c>
      <c r="W12" s="52" t="s">
        <v>97</v>
      </c>
      <c r="X12" s="52" t="s">
        <v>97</v>
      </c>
      <c r="Y12" s="52" t="s">
        <v>98</v>
      </c>
      <c r="Z12" s="52"/>
      <c r="AA12" s="52"/>
      <c r="AB12" s="52"/>
      <c r="AC12" s="52"/>
      <c r="AD12" s="52"/>
      <c r="AE12" s="52"/>
      <c r="AF12" s="60"/>
      <c r="AG12" s="44"/>
      <c r="AH12" s="45" t="s">
        <v>595</v>
      </c>
      <c r="AI12" s="45"/>
      <c r="AJ12" s="45"/>
      <c r="AK12" s="45"/>
      <c r="AL12" s="28"/>
      <c r="AM12" s="28"/>
      <c r="AN12" s="28"/>
      <c r="AO12" s="28"/>
      <c r="AP12" s="28"/>
      <c r="AQ12" s="28"/>
      <c r="AR12" s="28"/>
      <c r="AS12" s="28"/>
      <c r="AT12" s="28"/>
      <c r="AU12" s="28"/>
    </row>
    <row r="13" ht="15.0" hidden="1" customHeight="1">
      <c r="A13" s="67"/>
      <c r="B13" s="68" t="s">
        <v>85</v>
      </c>
      <c r="C13" s="68" t="s">
        <v>922</v>
      </c>
      <c r="D13" s="68" t="s">
        <v>923</v>
      </c>
      <c r="E13" s="68" t="s">
        <v>87</v>
      </c>
      <c r="F13" s="68" t="s">
        <v>198</v>
      </c>
      <c r="G13" s="68" t="s">
        <v>203</v>
      </c>
      <c r="H13" s="68"/>
      <c r="I13" s="68"/>
      <c r="J13" s="68"/>
      <c r="K13" s="68"/>
      <c r="L13" s="68" t="s">
        <v>204</v>
      </c>
      <c r="M13" s="68" t="s">
        <v>80</v>
      </c>
      <c r="N13" s="68" t="s">
        <v>205</v>
      </c>
      <c r="O13" s="68" t="s">
        <v>200</v>
      </c>
      <c r="P13" s="68"/>
      <c r="Q13" s="68" t="s">
        <v>202</v>
      </c>
      <c r="R13" s="68"/>
      <c r="S13" s="68" t="s">
        <v>209</v>
      </c>
      <c r="T13" s="68"/>
      <c r="U13" s="68" t="s">
        <v>206</v>
      </c>
      <c r="V13" s="68" t="s">
        <v>97</v>
      </c>
      <c r="W13" s="68" t="s">
        <v>97</v>
      </c>
      <c r="X13" s="68" t="s">
        <v>97</v>
      </c>
      <c r="Y13" s="68" t="s">
        <v>98</v>
      </c>
      <c r="Z13" s="68"/>
      <c r="AA13" s="68"/>
      <c r="AB13" s="68"/>
      <c r="AC13" s="68"/>
      <c r="AD13" s="68"/>
      <c r="AE13" s="68"/>
      <c r="AF13" s="71"/>
      <c r="AG13" s="44" t="s">
        <v>596</v>
      </c>
      <c r="AH13" s="45" t="s">
        <v>595</v>
      </c>
      <c r="AI13" s="45" t="s">
        <v>595</v>
      </c>
      <c r="AJ13" s="45" t="s">
        <v>595</v>
      </c>
      <c r="AK13" s="45" t="s">
        <v>595</v>
      </c>
      <c r="AL13" s="28"/>
      <c r="AM13" s="28"/>
      <c r="AN13" s="28"/>
      <c r="AO13" s="28"/>
      <c r="AP13" s="28"/>
      <c r="AQ13" s="28"/>
      <c r="AR13" s="28"/>
      <c r="AS13" s="28"/>
      <c r="AT13" s="28"/>
      <c r="AU13" s="28"/>
    </row>
    <row r="14" ht="15.0" hidden="1" customHeight="1">
      <c r="A14" s="51"/>
      <c r="B14" s="52" t="s">
        <v>85</v>
      </c>
      <c r="C14" s="52" t="s">
        <v>924</v>
      </c>
      <c r="D14" s="52" t="s">
        <v>925</v>
      </c>
      <c r="E14" s="52" t="s">
        <v>87</v>
      </c>
      <c r="F14" s="52" t="s">
        <v>210</v>
      </c>
      <c r="G14" s="52" t="s">
        <v>214</v>
      </c>
      <c r="H14" s="52" t="s">
        <v>187</v>
      </c>
      <c r="I14" s="52" t="s">
        <v>906</v>
      </c>
      <c r="J14" s="52" t="s">
        <v>187</v>
      </c>
      <c r="K14" s="52" t="s">
        <v>906</v>
      </c>
      <c r="L14" s="52" t="s">
        <v>215</v>
      </c>
      <c r="M14" s="52" t="s">
        <v>99</v>
      </c>
      <c r="N14" s="52" t="s">
        <v>216</v>
      </c>
      <c r="O14" s="52" t="s">
        <v>212</v>
      </c>
      <c r="P14" s="52"/>
      <c r="Q14" s="52" t="s">
        <v>213</v>
      </c>
      <c r="R14" s="52"/>
      <c r="S14" s="52" t="s">
        <v>187</v>
      </c>
      <c r="T14" s="52" t="s">
        <v>906</v>
      </c>
      <c r="U14" s="52" t="s">
        <v>97</v>
      </c>
      <c r="V14" s="52" t="s">
        <v>97</v>
      </c>
      <c r="W14" s="52" t="s">
        <v>97</v>
      </c>
      <c r="X14" s="52" t="s">
        <v>97</v>
      </c>
      <c r="Y14" s="52" t="s">
        <v>98</v>
      </c>
      <c r="Z14" s="52"/>
      <c r="AA14" s="52"/>
      <c r="AB14" s="52"/>
      <c r="AC14" s="52"/>
      <c r="AD14" s="52"/>
      <c r="AE14" s="52"/>
      <c r="AF14" s="60"/>
      <c r="AG14" s="44"/>
      <c r="AH14" s="45" t="s">
        <v>595</v>
      </c>
      <c r="AI14" s="45"/>
      <c r="AJ14" s="45"/>
      <c r="AK14" s="45"/>
      <c r="AL14" s="28"/>
      <c r="AM14" s="28"/>
      <c r="AN14" s="28"/>
      <c r="AO14" s="28"/>
      <c r="AP14" s="28"/>
      <c r="AQ14" s="28"/>
      <c r="AR14" s="28"/>
      <c r="AS14" s="28"/>
      <c r="AT14" s="28"/>
      <c r="AU14" s="28"/>
    </row>
    <row r="15" ht="15.0" hidden="1" customHeight="1">
      <c r="A15" s="67"/>
      <c r="B15" s="68" t="s">
        <v>85</v>
      </c>
      <c r="C15" s="68" t="s">
        <v>929</v>
      </c>
      <c r="D15" s="68" t="s">
        <v>930</v>
      </c>
      <c r="E15" s="68" t="s">
        <v>87</v>
      </c>
      <c r="F15" s="68" t="s">
        <v>218</v>
      </c>
      <c r="G15" s="68" t="s">
        <v>223</v>
      </c>
      <c r="H15" s="68"/>
      <c r="I15" s="68"/>
      <c r="J15" s="68"/>
      <c r="K15" s="68"/>
      <c r="L15" s="68" t="s">
        <v>224</v>
      </c>
      <c r="M15" s="68" t="s">
        <v>217</v>
      </c>
      <c r="N15" s="68" t="s">
        <v>225</v>
      </c>
      <c r="O15" s="68" t="s">
        <v>220</v>
      </c>
      <c r="P15" s="68"/>
      <c r="Q15" s="68" t="s">
        <v>222</v>
      </c>
      <c r="R15" s="68"/>
      <c r="S15" s="68" t="s">
        <v>221</v>
      </c>
      <c r="T15" s="68"/>
      <c r="U15" s="68" t="s">
        <v>226</v>
      </c>
      <c r="V15" s="68" t="s">
        <v>227</v>
      </c>
      <c r="W15" s="68" t="s">
        <v>228</v>
      </c>
      <c r="X15" s="68" t="s">
        <v>229</v>
      </c>
      <c r="Y15" s="68" t="s">
        <v>98</v>
      </c>
      <c r="Z15" s="68"/>
      <c r="AA15" s="68"/>
      <c r="AB15" s="68"/>
      <c r="AC15" s="68"/>
      <c r="AD15" s="68"/>
      <c r="AE15" s="68"/>
      <c r="AF15" s="71"/>
      <c r="AG15" s="44" t="s">
        <v>595</v>
      </c>
      <c r="AH15" s="45" t="s">
        <v>596</v>
      </c>
      <c r="AI15" s="45" t="s">
        <v>595</v>
      </c>
      <c r="AJ15" s="45" t="s">
        <v>595</v>
      </c>
      <c r="AK15" s="45" t="s">
        <v>595</v>
      </c>
      <c r="AL15" s="28"/>
      <c r="AM15" s="28"/>
      <c r="AN15" s="28"/>
      <c r="AO15" s="28"/>
      <c r="AP15" s="28"/>
      <c r="AQ15" s="28"/>
      <c r="AR15" s="28"/>
      <c r="AS15" s="28"/>
      <c r="AT15" s="28"/>
      <c r="AU15" s="28"/>
    </row>
    <row r="16" ht="15.0" hidden="1" customHeight="1">
      <c r="A16" s="51"/>
      <c r="B16" s="52" t="s">
        <v>85</v>
      </c>
      <c r="C16" s="52" t="s">
        <v>922</v>
      </c>
      <c r="D16" s="52" t="s">
        <v>937</v>
      </c>
      <c r="E16" s="52" t="s">
        <v>87</v>
      </c>
      <c r="F16" s="52" t="s">
        <v>232</v>
      </c>
      <c r="G16" s="52" t="s">
        <v>238</v>
      </c>
      <c r="H16" s="52" t="s">
        <v>187</v>
      </c>
      <c r="I16" s="52" t="s">
        <v>906</v>
      </c>
      <c r="J16" s="52" t="s">
        <v>187</v>
      </c>
      <c r="K16" s="52" t="s">
        <v>906</v>
      </c>
      <c r="L16" s="52" t="s">
        <v>242</v>
      </c>
      <c r="M16" s="52" t="s">
        <v>230</v>
      </c>
      <c r="N16" s="52" t="s">
        <v>243</v>
      </c>
      <c r="O16" s="52" t="s">
        <v>234</v>
      </c>
      <c r="P16" s="52"/>
      <c r="Q16" s="52" t="s">
        <v>237</v>
      </c>
      <c r="R16" s="52"/>
      <c r="S16" s="52" t="s">
        <v>235</v>
      </c>
      <c r="T16" s="52"/>
      <c r="U16" s="52" t="s">
        <v>97</v>
      </c>
      <c r="V16" s="52" t="s">
        <v>97</v>
      </c>
      <c r="W16" s="52" t="s">
        <v>97</v>
      </c>
      <c r="X16" s="52" t="s">
        <v>97</v>
      </c>
      <c r="Y16" s="52" t="s">
        <v>98</v>
      </c>
      <c r="Z16" s="52"/>
      <c r="AA16" s="52"/>
      <c r="AB16" s="52"/>
      <c r="AC16" s="52"/>
      <c r="AD16" s="52"/>
      <c r="AE16" s="52"/>
      <c r="AF16" s="60"/>
      <c r="AG16" s="44"/>
      <c r="AH16" s="45" t="s">
        <v>596</v>
      </c>
      <c r="AI16" s="45"/>
      <c r="AJ16" s="45"/>
      <c r="AK16" s="45"/>
      <c r="AL16" s="28"/>
      <c r="AM16" s="28"/>
      <c r="AN16" s="28"/>
      <c r="AO16" s="28"/>
      <c r="AP16" s="28"/>
      <c r="AQ16" s="28"/>
      <c r="AR16" s="28"/>
      <c r="AS16" s="28"/>
      <c r="AT16" s="28"/>
      <c r="AU16" s="28"/>
    </row>
    <row r="17" ht="15.0" hidden="1" customHeight="1">
      <c r="A17" s="67"/>
      <c r="B17" s="68" t="s">
        <v>85</v>
      </c>
      <c r="C17" s="68" t="s">
        <v>953</v>
      </c>
      <c r="D17" s="68" t="s">
        <v>955</v>
      </c>
      <c r="E17" s="68" t="s">
        <v>87</v>
      </c>
      <c r="F17" s="68" t="s">
        <v>244</v>
      </c>
      <c r="G17" s="68" t="s">
        <v>248</v>
      </c>
      <c r="H17" s="68"/>
      <c r="I17" s="68"/>
      <c r="J17" s="68"/>
      <c r="K17" s="68"/>
      <c r="L17" s="68" t="s">
        <v>249</v>
      </c>
      <c r="M17" s="68" t="s">
        <v>133</v>
      </c>
      <c r="N17" s="68" t="s">
        <v>250</v>
      </c>
      <c r="O17" s="68" t="s">
        <v>246</v>
      </c>
      <c r="P17" s="68"/>
      <c r="Q17" s="68" t="s">
        <v>247</v>
      </c>
      <c r="R17" s="68"/>
      <c r="S17" s="68"/>
      <c r="T17" s="68"/>
      <c r="U17" s="68" t="s">
        <v>165</v>
      </c>
      <c r="V17" s="68" t="s">
        <v>97</v>
      </c>
      <c r="W17" s="68" t="s">
        <v>251</v>
      </c>
      <c r="X17" s="68" t="s">
        <v>97</v>
      </c>
      <c r="Y17" s="68" t="s">
        <v>98</v>
      </c>
      <c r="Z17" s="68"/>
      <c r="AA17" s="68"/>
      <c r="AB17" s="68"/>
      <c r="AC17" s="68"/>
      <c r="AD17" s="68"/>
      <c r="AE17" s="68"/>
      <c r="AF17" s="71"/>
      <c r="AG17" s="44" t="s">
        <v>595</v>
      </c>
      <c r="AH17" s="45" t="s">
        <v>595</v>
      </c>
      <c r="AI17" s="45" t="s">
        <v>595</v>
      </c>
      <c r="AJ17" s="45" t="s">
        <v>595</v>
      </c>
      <c r="AK17" s="45" t="s">
        <v>596</v>
      </c>
      <c r="AL17" s="28"/>
      <c r="AM17" s="28"/>
      <c r="AN17" s="28"/>
      <c r="AO17" s="28"/>
      <c r="AP17" s="28"/>
      <c r="AQ17" s="28"/>
      <c r="AR17" s="28"/>
      <c r="AS17" s="28"/>
      <c r="AT17" s="28"/>
      <c r="AU17" s="28"/>
    </row>
    <row r="18" ht="15.0" hidden="1" customHeight="1">
      <c r="A18" s="51"/>
      <c r="B18" s="52" t="s">
        <v>85</v>
      </c>
      <c r="C18" s="52" t="s">
        <v>965</v>
      </c>
      <c r="D18" s="52" t="s">
        <v>966</v>
      </c>
      <c r="E18" s="52" t="s">
        <v>87</v>
      </c>
      <c r="F18" s="52" t="s">
        <v>253</v>
      </c>
      <c r="G18" s="52" t="s">
        <v>257</v>
      </c>
      <c r="H18" s="52" t="s">
        <v>187</v>
      </c>
      <c r="I18" s="52" t="s">
        <v>906</v>
      </c>
      <c r="J18" s="52" t="s">
        <v>258</v>
      </c>
      <c r="K18" s="52"/>
      <c r="L18" s="52" t="s">
        <v>259</v>
      </c>
      <c r="M18" s="52" t="s">
        <v>252</v>
      </c>
      <c r="N18" s="52" t="s">
        <v>260</v>
      </c>
      <c r="O18" s="52" t="s">
        <v>255</v>
      </c>
      <c r="P18" s="52"/>
      <c r="Q18" s="52" t="s">
        <v>256</v>
      </c>
      <c r="R18" s="52"/>
      <c r="S18" s="52" t="s">
        <v>187</v>
      </c>
      <c r="T18" s="52" t="s">
        <v>906</v>
      </c>
      <c r="U18" s="52" t="s">
        <v>97</v>
      </c>
      <c r="V18" s="52" t="s">
        <v>97</v>
      </c>
      <c r="W18" s="52" t="s">
        <v>97</v>
      </c>
      <c r="X18" s="52" t="s">
        <v>97</v>
      </c>
      <c r="Y18" s="52" t="s">
        <v>98</v>
      </c>
      <c r="Z18" s="52"/>
      <c r="AA18" s="52"/>
      <c r="AB18" s="52"/>
      <c r="AC18" s="52"/>
      <c r="AD18" s="52"/>
      <c r="AE18" s="52"/>
      <c r="AF18" s="60"/>
      <c r="AG18" s="44"/>
      <c r="AH18" s="45" t="s">
        <v>595</v>
      </c>
      <c r="AI18" s="45"/>
      <c r="AJ18" s="45"/>
      <c r="AK18" s="45"/>
      <c r="AL18" s="28"/>
      <c r="AM18" s="28"/>
      <c r="AN18" s="28"/>
      <c r="AO18" s="28"/>
      <c r="AP18" s="28"/>
      <c r="AQ18" s="28"/>
      <c r="AR18" s="28"/>
      <c r="AS18" s="28"/>
      <c r="AT18" s="28"/>
      <c r="AU18" s="28"/>
    </row>
    <row r="19" ht="15.0" hidden="1" customHeight="1">
      <c r="A19" s="67"/>
      <c r="B19" s="68" t="s">
        <v>85</v>
      </c>
      <c r="C19" s="68" t="s">
        <v>974</v>
      </c>
      <c r="D19" s="68" t="s">
        <v>975</v>
      </c>
      <c r="E19" s="68" t="s">
        <v>87</v>
      </c>
      <c r="F19" s="68" t="s">
        <v>262</v>
      </c>
      <c r="G19" s="68" t="s">
        <v>267</v>
      </c>
      <c r="H19" s="68" t="s">
        <v>268</v>
      </c>
      <c r="I19" s="68"/>
      <c r="J19" s="68"/>
      <c r="K19" s="68"/>
      <c r="L19" s="68" t="s">
        <v>269</v>
      </c>
      <c r="M19" s="68" t="s">
        <v>261</v>
      </c>
      <c r="N19" s="68" t="s">
        <v>270</v>
      </c>
      <c r="O19" s="68" t="s">
        <v>264</v>
      </c>
      <c r="P19" s="68"/>
      <c r="Q19" s="68" t="s">
        <v>266</v>
      </c>
      <c r="R19" s="68"/>
      <c r="S19" s="68" t="s">
        <v>265</v>
      </c>
      <c r="T19" s="68"/>
      <c r="U19" s="68" t="s">
        <v>145</v>
      </c>
      <c r="V19" s="68"/>
      <c r="W19" s="68" t="s">
        <v>146</v>
      </c>
      <c r="X19" s="68" t="s">
        <v>97</v>
      </c>
      <c r="Y19" s="68" t="s">
        <v>98</v>
      </c>
      <c r="Z19" s="68"/>
      <c r="AA19" s="68"/>
      <c r="AB19" s="68"/>
      <c r="AC19" s="68"/>
      <c r="AD19" s="68"/>
      <c r="AE19" s="68"/>
      <c r="AF19" s="71"/>
      <c r="AG19" s="44" t="s">
        <v>596</v>
      </c>
      <c r="AH19" s="45" t="s">
        <v>596</v>
      </c>
      <c r="AI19" s="45" t="s">
        <v>596</v>
      </c>
      <c r="AJ19" s="45" t="s">
        <v>595</v>
      </c>
      <c r="AK19" s="45" t="s">
        <v>595</v>
      </c>
      <c r="AL19" s="28"/>
      <c r="AM19" s="28"/>
      <c r="AN19" s="28"/>
      <c r="AO19" s="28"/>
      <c r="AP19" s="28"/>
      <c r="AQ19" s="28"/>
      <c r="AR19" s="28"/>
      <c r="AS19" s="28"/>
      <c r="AT19" s="28"/>
      <c r="AU19" s="28"/>
    </row>
    <row r="20" ht="15.0" hidden="1" customHeight="1">
      <c r="A20" s="51"/>
      <c r="B20" s="52" t="s">
        <v>115</v>
      </c>
      <c r="C20" s="52" t="s">
        <v>984</v>
      </c>
      <c r="D20" s="52" t="s">
        <v>1151</v>
      </c>
      <c r="E20" s="52" t="s">
        <v>87</v>
      </c>
      <c r="F20" s="52" t="s">
        <v>272</v>
      </c>
      <c r="G20" s="52" t="s">
        <v>277</v>
      </c>
      <c r="H20" s="52" t="s">
        <v>187</v>
      </c>
      <c r="I20" s="52" t="s">
        <v>906</v>
      </c>
      <c r="J20" s="52" t="s">
        <v>187</v>
      </c>
      <c r="K20" s="52" t="s">
        <v>906</v>
      </c>
      <c r="L20" s="52" t="s">
        <v>278</v>
      </c>
      <c r="M20" s="52" t="s">
        <v>271</v>
      </c>
      <c r="N20" s="52" t="s">
        <v>279</v>
      </c>
      <c r="O20" s="52" t="s">
        <v>274</v>
      </c>
      <c r="P20" s="52"/>
      <c r="Q20" s="52" t="s">
        <v>276</v>
      </c>
      <c r="R20" s="52"/>
      <c r="S20" s="52" t="s">
        <v>275</v>
      </c>
      <c r="T20" s="52"/>
      <c r="U20" s="52" t="s">
        <v>97</v>
      </c>
      <c r="V20" s="52" t="s">
        <v>97</v>
      </c>
      <c r="W20" s="52" t="s">
        <v>97</v>
      </c>
      <c r="X20" s="52" t="s">
        <v>97</v>
      </c>
      <c r="Y20" s="52" t="s">
        <v>98</v>
      </c>
      <c r="Z20" s="52"/>
      <c r="AA20" s="52"/>
      <c r="AB20" s="52"/>
      <c r="AC20" s="52"/>
      <c r="AD20" s="52"/>
      <c r="AE20" s="52"/>
      <c r="AF20" s="60"/>
      <c r="AG20" s="44"/>
      <c r="AH20" s="45" t="s">
        <v>595</v>
      </c>
      <c r="AI20" s="45"/>
      <c r="AJ20" s="45"/>
      <c r="AK20" s="45"/>
      <c r="AL20" s="28"/>
      <c r="AM20" s="28"/>
      <c r="AN20" s="28"/>
      <c r="AO20" s="28"/>
      <c r="AP20" s="28"/>
      <c r="AQ20" s="28"/>
      <c r="AR20" s="28"/>
      <c r="AS20" s="28"/>
      <c r="AT20" s="28"/>
      <c r="AU20" s="28"/>
    </row>
    <row r="21" ht="15.0" hidden="1" customHeight="1">
      <c r="A21" s="67"/>
      <c r="B21" s="68" t="s">
        <v>85</v>
      </c>
      <c r="C21" s="68" t="s">
        <v>1161</v>
      </c>
      <c r="D21" s="68" t="s">
        <v>1162</v>
      </c>
      <c r="E21" s="68" t="s">
        <v>87</v>
      </c>
      <c r="F21" s="68" t="s">
        <v>281</v>
      </c>
      <c r="G21" s="68" t="s">
        <v>286</v>
      </c>
      <c r="H21" s="68" t="s">
        <v>187</v>
      </c>
      <c r="I21" s="68" t="s">
        <v>906</v>
      </c>
      <c r="J21" s="68" t="s">
        <v>187</v>
      </c>
      <c r="K21" s="68" t="s">
        <v>906</v>
      </c>
      <c r="L21" s="68" t="s">
        <v>287</v>
      </c>
      <c r="M21" s="68" t="s">
        <v>280</v>
      </c>
      <c r="N21" s="68" t="s">
        <v>288</v>
      </c>
      <c r="O21" s="68" t="s">
        <v>283</v>
      </c>
      <c r="P21" s="68"/>
      <c r="Q21" s="68" t="s">
        <v>285</v>
      </c>
      <c r="R21" s="68"/>
      <c r="S21" s="68" t="s">
        <v>284</v>
      </c>
      <c r="T21" s="68"/>
      <c r="U21" s="68" t="s">
        <v>97</v>
      </c>
      <c r="V21" s="68" t="s">
        <v>97</v>
      </c>
      <c r="W21" s="68" t="s">
        <v>97</v>
      </c>
      <c r="X21" s="68" t="s">
        <v>97</v>
      </c>
      <c r="Y21" s="68" t="s">
        <v>98</v>
      </c>
      <c r="Z21" s="68"/>
      <c r="AA21" s="68"/>
      <c r="AB21" s="68"/>
      <c r="AC21" s="68"/>
      <c r="AD21" s="68"/>
      <c r="AE21" s="68"/>
      <c r="AF21" s="71"/>
      <c r="AG21" s="44"/>
      <c r="AH21" s="45" t="s">
        <v>595</v>
      </c>
      <c r="AI21" s="45"/>
      <c r="AJ21" s="45"/>
      <c r="AK21" s="45"/>
      <c r="AL21" s="28"/>
      <c r="AM21" s="28"/>
      <c r="AN21" s="28"/>
      <c r="AO21" s="28"/>
      <c r="AP21" s="28"/>
      <c r="AQ21" s="28"/>
      <c r="AR21" s="28"/>
      <c r="AS21" s="28"/>
      <c r="AT21" s="28"/>
      <c r="AU21" s="28"/>
    </row>
    <row r="22" ht="15.0" hidden="1" customHeight="1">
      <c r="A22" s="51"/>
      <c r="B22" s="52" t="s">
        <v>85</v>
      </c>
      <c r="C22" s="52" t="s">
        <v>1163</v>
      </c>
      <c r="D22" s="52" t="s">
        <v>1164</v>
      </c>
      <c r="E22" s="52" t="s">
        <v>87</v>
      </c>
      <c r="F22" s="52" t="s">
        <v>290</v>
      </c>
      <c r="G22" s="52" t="s">
        <v>295</v>
      </c>
      <c r="H22" s="52" t="s">
        <v>187</v>
      </c>
      <c r="I22" s="52" t="s">
        <v>906</v>
      </c>
      <c r="J22" s="52" t="s">
        <v>296</v>
      </c>
      <c r="K22" s="52"/>
      <c r="L22" s="52" t="s">
        <v>297</v>
      </c>
      <c r="M22" s="52" t="s">
        <v>156</v>
      </c>
      <c r="N22" s="52" t="s">
        <v>298</v>
      </c>
      <c r="O22" s="52" t="s">
        <v>292</v>
      </c>
      <c r="P22" s="52"/>
      <c r="Q22" s="52" t="s">
        <v>294</v>
      </c>
      <c r="R22" s="52"/>
      <c r="S22" s="52" t="s">
        <v>293</v>
      </c>
      <c r="T22" s="52"/>
      <c r="U22" s="52" t="s">
        <v>97</v>
      </c>
      <c r="V22" s="52" t="s">
        <v>97</v>
      </c>
      <c r="W22" s="52" t="s">
        <v>97</v>
      </c>
      <c r="X22" s="52" t="s">
        <v>97</v>
      </c>
      <c r="Y22" s="52" t="s">
        <v>98</v>
      </c>
      <c r="Z22" s="52"/>
      <c r="AA22" s="52"/>
      <c r="AB22" s="52"/>
      <c r="AC22" s="52"/>
      <c r="AD22" s="52"/>
      <c r="AE22" s="52"/>
      <c r="AF22" s="60"/>
      <c r="AG22" s="44"/>
      <c r="AH22" s="45" t="s">
        <v>595</v>
      </c>
      <c r="AI22" s="45"/>
      <c r="AJ22" s="45"/>
      <c r="AK22" s="45"/>
      <c r="AL22" s="28"/>
      <c r="AM22" s="28"/>
      <c r="AN22" s="28"/>
      <c r="AO22" s="28"/>
      <c r="AP22" s="28"/>
      <c r="AQ22" s="28"/>
      <c r="AR22" s="28"/>
      <c r="AS22" s="28"/>
      <c r="AT22" s="28"/>
      <c r="AU22" s="28"/>
    </row>
    <row r="23" ht="15.0" hidden="1" customHeight="1">
      <c r="A23" s="67"/>
      <c r="B23" s="68" t="s">
        <v>115</v>
      </c>
      <c r="C23" s="68" t="s">
        <v>1191</v>
      </c>
      <c r="D23" s="68" t="s">
        <v>1192</v>
      </c>
      <c r="E23" s="68" t="s">
        <v>87</v>
      </c>
      <c r="F23" s="68" t="s">
        <v>299</v>
      </c>
      <c r="G23" s="68" t="s">
        <v>304</v>
      </c>
      <c r="H23" s="68" t="s">
        <v>305</v>
      </c>
      <c r="I23" s="68"/>
      <c r="J23" s="68"/>
      <c r="K23" s="68"/>
      <c r="L23" s="68" t="s">
        <v>92</v>
      </c>
      <c r="M23" s="68" t="s">
        <v>80</v>
      </c>
      <c r="N23" s="68" t="s">
        <v>306</v>
      </c>
      <c r="O23" s="68" t="s">
        <v>301</v>
      </c>
      <c r="P23" s="68"/>
      <c r="Q23" s="68" t="s">
        <v>303</v>
      </c>
      <c r="R23" s="68"/>
      <c r="S23" s="68" t="s">
        <v>302</v>
      </c>
      <c r="T23" s="68"/>
      <c r="U23" s="68" t="s">
        <v>97</v>
      </c>
      <c r="V23" s="68" t="s">
        <v>97</v>
      </c>
      <c r="W23" s="68" t="s">
        <v>97</v>
      </c>
      <c r="X23" s="68" t="s">
        <v>97</v>
      </c>
      <c r="Y23" s="68" t="s">
        <v>98</v>
      </c>
      <c r="Z23" s="68"/>
      <c r="AA23" s="68"/>
      <c r="AB23" s="68"/>
      <c r="AC23" s="68"/>
      <c r="AD23" s="68"/>
      <c r="AE23" s="68"/>
      <c r="AF23" s="71"/>
      <c r="AG23" s="44" t="s">
        <v>595</v>
      </c>
      <c r="AH23" s="45" t="s">
        <v>595</v>
      </c>
      <c r="AI23" s="45" t="s">
        <v>595</v>
      </c>
      <c r="AJ23" s="45" t="s">
        <v>595</v>
      </c>
      <c r="AK23" s="45" t="s">
        <v>595</v>
      </c>
      <c r="AL23" s="28"/>
      <c r="AM23" s="28"/>
      <c r="AN23" s="28"/>
      <c r="AO23" s="28"/>
      <c r="AP23" s="28"/>
      <c r="AQ23" s="28"/>
      <c r="AR23" s="28"/>
      <c r="AS23" s="28"/>
      <c r="AT23" s="28"/>
      <c r="AU23" s="28"/>
    </row>
    <row r="24" ht="15.0" hidden="1" customHeight="1">
      <c r="A24" s="51"/>
      <c r="B24" s="52" t="s">
        <v>85</v>
      </c>
      <c r="C24" s="52" t="s">
        <v>1197</v>
      </c>
      <c r="D24" s="52" t="s">
        <v>1198</v>
      </c>
      <c r="E24" s="52" t="s">
        <v>87</v>
      </c>
      <c r="F24" s="52" t="s">
        <v>308</v>
      </c>
      <c r="G24" s="52" t="s">
        <v>313</v>
      </c>
      <c r="H24" s="52" t="s">
        <v>314</v>
      </c>
      <c r="I24" s="52"/>
      <c r="J24" s="52"/>
      <c r="K24" s="52"/>
      <c r="L24" s="52" t="s">
        <v>315</v>
      </c>
      <c r="M24" s="52" t="s">
        <v>307</v>
      </c>
      <c r="N24" s="52" t="s">
        <v>316</v>
      </c>
      <c r="O24" s="52" t="s">
        <v>310</v>
      </c>
      <c r="P24" s="52"/>
      <c r="Q24" s="52" t="s">
        <v>312</v>
      </c>
      <c r="R24" s="52"/>
      <c r="S24" s="52" t="s">
        <v>311</v>
      </c>
      <c r="T24" s="52"/>
      <c r="U24" s="52" t="s">
        <v>317</v>
      </c>
      <c r="V24" s="52" t="s">
        <v>97</v>
      </c>
      <c r="W24" s="52" t="s">
        <v>97</v>
      </c>
      <c r="X24" s="52" t="s">
        <v>97</v>
      </c>
      <c r="Y24" s="52" t="s">
        <v>98</v>
      </c>
      <c r="Z24" s="52"/>
      <c r="AA24" s="52"/>
      <c r="AB24" s="52"/>
      <c r="AC24" s="52"/>
      <c r="AD24" s="52"/>
      <c r="AE24" s="52"/>
      <c r="AF24" s="60"/>
      <c r="AG24" s="44" t="s">
        <v>595</v>
      </c>
      <c r="AH24" s="45" t="s">
        <v>596</v>
      </c>
      <c r="AI24" s="45" t="s">
        <v>595</v>
      </c>
      <c r="AJ24" s="45" t="s">
        <v>595</v>
      </c>
      <c r="AK24" s="45" t="s">
        <v>595</v>
      </c>
      <c r="AL24" s="28"/>
      <c r="AM24" s="28"/>
      <c r="AN24" s="28"/>
      <c r="AO24" s="28"/>
      <c r="AP24" s="28"/>
      <c r="AQ24" s="28"/>
      <c r="AR24" s="28"/>
      <c r="AS24" s="28"/>
      <c r="AT24" s="28"/>
      <c r="AU24" s="28"/>
    </row>
    <row r="25" ht="15.0" hidden="1" customHeight="1">
      <c r="A25" s="67"/>
      <c r="B25" s="68"/>
      <c r="C25" s="68" t="s">
        <v>1202</v>
      </c>
      <c r="D25" s="68" t="s">
        <v>1203</v>
      </c>
      <c r="E25" s="68" t="s">
        <v>87</v>
      </c>
      <c r="F25" s="68" t="s">
        <v>318</v>
      </c>
      <c r="G25" s="68" t="s">
        <v>323</v>
      </c>
      <c r="H25" s="68" t="s">
        <v>324</v>
      </c>
      <c r="I25" s="68"/>
      <c r="J25" s="68"/>
      <c r="K25" s="68"/>
      <c r="L25" s="68" t="s">
        <v>325</v>
      </c>
      <c r="M25" s="68" t="s">
        <v>230</v>
      </c>
      <c r="N25" s="68" t="s">
        <v>326</v>
      </c>
      <c r="O25" s="68" t="s">
        <v>320</v>
      </c>
      <c r="P25" s="68"/>
      <c r="Q25" s="68" t="s">
        <v>322</v>
      </c>
      <c r="R25" s="68"/>
      <c r="S25" s="68" t="s">
        <v>321</v>
      </c>
      <c r="T25" s="68"/>
      <c r="U25" s="68"/>
      <c r="V25" s="68" t="s">
        <v>251</v>
      </c>
      <c r="W25" s="68"/>
      <c r="X25" s="68" t="s">
        <v>97</v>
      </c>
      <c r="Y25" s="68" t="s">
        <v>98</v>
      </c>
      <c r="Z25" s="68"/>
      <c r="AA25" s="68"/>
      <c r="AB25" s="68"/>
      <c r="AC25" s="68"/>
      <c r="AD25" s="68"/>
      <c r="AE25" s="68"/>
      <c r="AF25" s="71"/>
      <c r="AG25" s="44" t="s">
        <v>595</v>
      </c>
      <c r="AH25" s="45" t="s">
        <v>596</v>
      </c>
      <c r="AI25" s="45" t="s">
        <v>595</v>
      </c>
      <c r="AJ25" s="45" t="s">
        <v>595</v>
      </c>
      <c r="AK25" s="45" t="s">
        <v>595</v>
      </c>
      <c r="AL25" s="28"/>
      <c r="AM25" s="28"/>
      <c r="AN25" s="28"/>
      <c r="AO25" s="28"/>
      <c r="AP25" s="28"/>
      <c r="AQ25" s="28"/>
      <c r="AR25" s="28"/>
      <c r="AS25" s="28"/>
      <c r="AT25" s="28"/>
      <c r="AU25" s="28"/>
    </row>
    <row r="26" ht="15.0" hidden="1" customHeight="1">
      <c r="A26" s="51"/>
      <c r="B26" s="52" t="s">
        <v>115</v>
      </c>
      <c r="C26" s="52" t="s">
        <v>1219</v>
      </c>
      <c r="D26" s="52" t="s">
        <v>1220</v>
      </c>
      <c r="E26" s="52" t="s">
        <v>87</v>
      </c>
      <c r="F26" s="52" t="s">
        <v>327</v>
      </c>
      <c r="G26" s="52" t="s">
        <v>332</v>
      </c>
      <c r="H26" s="52" t="s">
        <v>333</v>
      </c>
      <c r="I26" s="52"/>
      <c r="J26" s="52"/>
      <c r="K26" s="52"/>
      <c r="L26" s="52" t="s">
        <v>249</v>
      </c>
      <c r="M26" s="52" t="s">
        <v>133</v>
      </c>
      <c r="N26" s="52" t="s">
        <v>334</v>
      </c>
      <c r="O26" s="52" t="s">
        <v>329</v>
      </c>
      <c r="P26" s="52"/>
      <c r="Q26" s="52" t="s">
        <v>331</v>
      </c>
      <c r="R26" s="52"/>
      <c r="S26" s="52" t="s">
        <v>330</v>
      </c>
      <c r="T26" s="52"/>
      <c r="U26" s="52" t="s">
        <v>97</v>
      </c>
      <c r="V26" s="52" t="s">
        <v>97</v>
      </c>
      <c r="W26" s="52" t="s">
        <v>97</v>
      </c>
      <c r="X26" s="52" t="s">
        <v>97</v>
      </c>
      <c r="Y26" s="52" t="s">
        <v>98</v>
      </c>
      <c r="Z26" s="52"/>
      <c r="AA26" s="52"/>
      <c r="AB26" s="52"/>
      <c r="AC26" s="52"/>
      <c r="AD26" s="52"/>
      <c r="AE26" s="52"/>
      <c r="AF26" s="60"/>
      <c r="AG26" s="44" t="s">
        <v>595</v>
      </c>
      <c r="AH26" s="45" t="s">
        <v>595</v>
      </c>
      <c r="AI26" s="45" t="s">
        <v>596</v>
      </c>
      <c r="AJ26" s="45" t="s">
        <v>595</v>
      </c>
      <c r="AK26" s="45" t="s">
        <v>595</v>
      </c>
      <c r="AL26" s="28"/>
      <c r="AM26" s="28"/>
      <c r="AN26" s="28"/>
      <c r="AO26" s="28"/>
      <c r="AP26" s="28"/>
      <c r="AQ26" s="28"/>
      <c r="AR26" s="28"/>
      <c r="AS26" s="28"/>
      <c r="AT26" s="28"/>
      <c r="AU26" s="28"/>
    </row>
    <row r="27" ht="15.0" hidden="1" customHeight="1">
      <c r="A27" s="67"/>
      <c r="B27" s="68" t="s">
        <v>115</v>
      </c>
      <c r="C27" s="68" t="s">
        <v>1226</v>
      </c>
      <c r="D27" s="68" t="s">
        <v>1227</v>
      </c>
      <c r="E27" s="68" t="s">
        <v>87</v>
      </c>
      <c r="F27" s="68" t="s">
        <v>339</v>
      </c>
      <c r="G27" s="68" t="s">
        <v>344</v>
      </c>
      <c r="H27" s="68" t="s">
        <v>345</v>
      </c>
      <c r="I27" s="68"/>
      <c r="J27" s="68"/>
      <c r="K27" s="68"/>
      <c r="L27" s="68" t="s">
        <v>346</v>
      </c>
      <c r="M27" s="68" t="s">
        <v>337</v>
      </c>
      <c r="N27" s="68" t="s">
        <v>347</v>
      </c>
      <c r="O27" s="68" t="s">
        <v>341</v>
      </c>
      <c r="P27" s="68"/>
      <c r="Q27" s="68" t="s">
        <v>343</v>
      </c>
      <c r="R27" s="68"/>
      <c r="S27" s="68" t="s">
        <v>342</v>
      </c>
      <c r="T27" s="68"/>
      <c r="U27" s="68" t="s">
        <v>97</v>
      </c>
      <c r="V27" s="68" t="s">
        <v>97</v>
      </c>
      <c r="W27" s="68" t="s">
        <v>97</v>
      </c>
      <c r="X27" s="68" t="s">
        <v>97</v>
      </c>
      <c r="Y27" s="68" t="s">
        <v>98</v>
      </c>
      <c r="Z27" s="68"/>
      <c r="AA27" s="68"/>
      <c r="AB27" s="68"/>
      <c r="AC27" s="68"/>
      <c r="AD27" s="68"/>
      <c r="AE27" s="68"/>
      <c r="AF27" s="71"/>
      <c r="AG27" s="44" t="s">
        <v>596</v>
      </c>
      <c r="AH27" s="45" t="s">
        <v>595</v>
      </c>
      <c r="AI27" s="45" t="s">
        <v>595</v>
      </c>
      <c r="AJ27" s="45" t="s">
        <v>595</v>
      </c>
      <c r="AK27" s="45" t="s">
        <v>595</v>
      </c>
      <c r="AL27" s="28"/>
      <c r="AM27" s="28"/>
      <c r="AN27" s="28"/>
      <c r="AO27" s="28"/>
      <c r="AP27" s="28"/>
      <c r="AQ27" s="28"/>
      <c r="AR27" s="28"/>
      <c r="AS27" s="28"/>
      <c r="AT27" s="28"/>
      <c r="AU27" s="28"/>
    </row>
    <row r="28" ht="15.0" hidden="1" customHeight="1">
      <c r="A28" s="51"/>
      <c r="B28" s="52" t="s">
        <v>85</v>
      </c>
      <c r="C28" s="52" t="s">
        <v>1233</v>
      </c>
      <c r="D28" s="52" t="s">
        <v>1234</v>
      </c>
      <c r="E28" s="52" t="s">
        <v>87</v>
      </c>
      <c r="F28" s="52" t="s">
        <v>348</v>
      </c>
      <c r="G28" s="52" t="s">
        <v>353</v>
      </c>
      <c r="H28" s="52"/>
      <c r="I28" s="52"/>
      <c r="J28" s="52"/>
      <c r="K28" s="52"/>
      <c r="L28" s="52" t="s">
        <v>354</v>
      </c>
      <c r="M28" s="52" t="s">
        <v>280</v>
      </c>
      <c r="N28" s="52" t="s">
        <v>355</v>
      </c>
      <c r="O28" s="52" t="s">
        <v>350</v>
      </c>
      <c r="P28" s="52"/>
      <c r="Q28" s="52" t="s">
        <v>352</v>
      </c>
      <c r="R28" s="52"/>
      <c r="S28" s="52" t="s">
        <v>351</v>
      </c>
      <c r="T28" s="52"/>
      <c r="U28" s="52" t="s">
        <v>97</v>
      </c>
      <c r="V28" s="52" t="s">
        <v>97</v>
      </c>
      <c r="W28" s="52" t="s">
        <v>97</v>
      </c>
      <c r="X28" s="52" t="s">
        <v>97</v>
      </c>
      <c r="Y28" s="52" t="s">
        <v>98</v>
      </c>
      <c r="Z28" s="52"/>
      <c r="AA28" s="52"/>
      <c r="AB28" s="52"/>
      <c r="AC28" s="52"/>
      <c r="AD28" s="52"/>
      <c r="AE28" s="52"/>
      <c r="AF28" s="60"/>
      <c r="AG28" s="44" t="s">
        <v>595</v>
      </c>
      <c r="AH28" s="45" t="s">
        <v>595</v>
      </c>
      <c r="AI28" s="45" t="s">
        <v>596</v>
      </c>
      <c r="AJ28" s="45" t="s">
        <v>595</v>
      </c>
      <c r="AK28" s="45" t="s">
        <v>595</v>
      </c>
      <c r="AL28" s="28"/>
      <c r="AM28" s="28"/>
      <c r="AN28" s="28"/>
      <c r="AO28" s="28"/>
      <c r="AP28" s="28"/>
      <c r="AQ28" s="28"/>
      <c r="AR28" s="28"/>
      <c r="AS28" s="28"/>
      <c r="AT28" s="28"/>
      <c r="AU28" s="28"/>
    </row>
    <row r="29" ht="15.0" hidden="1" customHeight="1">
      <c r="A29" s="67"/>
      <c r="B29" s="68" t="s">
        <v>85</v>
      </c>
      <c r="C29" s="68" t="s">
        <v>1161</v>
      </c>
      <c r="D29" s="68" t="s">
        <v>1239</v>
      </c>
      <c r="E29" s="68" t="s">
        <v>87</v>
      </c>
      <c r="F29" s="68" t="s">
        <v>356</v>
      </c>
      <c r="G29" s="68" t="s">
        <v>360</v>
      </c>
      <c r="H29" s="68"/>
      <c r="I29" s="68"/>
      <c r="J29" s="68"/>
      <c r="K29" s="68"/>
      <c r="L29" s="68" t="s">
        <v>354</v>
      </c>
      <c r="M29" s="68" t="s">
        <v>280</v>
      </c>
      <c r="N29" s="68" t="s">
        <v>361</v>
      </c>
      <c r="O29" s="68" t="s">
        <v>358</v>
      </c>
      <c r="P29" s="68"/>
      <c r="Q29" s="68" t="s">
        <v>359</v>
      </c>
      <c r="R29" s="68"/>
      <c r="S29" s="68"/>
      <c r="T29" s="68"/>
      <c r="U29" s="68" t="s">
        <v>97</v>
      </c>
      <c r="V29" s="68" t="s">
        <v>97</v>
      </c>
      <c r="W29" s="68" t="s">
        <v>97</v>
      </c>
      <c r="X29" s="68" t="s">
        <v>97</v>
      </c>
      <c r="Y29" s="68" t="s">
        <v>98</v>
      </c>
      <c r="Z29" s="68"/>
      <c r="AA29" s="68"/>
      <c r="AB29" s="68"/>
      <c r="AC29" s="68"/>
      <c r="AD29" s="68"/>
      <c r="AE29" s="68"/>
      <c r="AF29" s="71"/>
      <c r="AG29" s="44" t="s">
        <v>596</v>
      </c>
      <c r="AH29" s="45" t="s">
        <v>595</v>
      </c>
      <c r="AI29" s="45" t="s">
        <v>595</v>
      </c>
      <c r="AJ29" s="45" t="s">
        <v>595</v>
      </c>
      <c r="AK29" s="45" t="s">
        <v>595</v>
      </c>
      <c r="AL29" s="28"/>
      <c r="AM29" s="28"/>
      <c r="AN29" s="28"/>
      <c r="AO29" s="28"/>
      <c r="AP29" s="28"/>
      <c r="AQ29" s="28"/>
      <c r="AR29" s="28"/>
      <c r="AS29" s="28"/>
      <c r="AT29" s="28"/>
      <c r="AU29" s="28"/>
    </row>
    <row r="30" ht="15.0" hidden="1" customHeight="1">
      <c r="A30" s="51"/>
      <c r="B30" s="52"/>
      <c r="C30" s="52" t="s">
        <v>1241</v>
      </c>
      <c r="D30" s="52" t="s">
        <v>1242</v>
      </c>
      <c r="E30" s="52" t="s">
        <v>87</v>
      </c>
      <c r="F30" s="52" t="s">
        <v>362</v>
      </c>
      <c r="G30" s="52" t="s">
        <v>367</v>
      </c>
      <c r="H30" s="52"/>
      <c r="I30" s="52"/>
      <c r="J30" s="52"/>
      <c r="K30" s="52"/>
      <c r="L30" s="52" t="s">
        <v>315</v>
      </c>
      <c r="M30" s="52" t="s">
        <v>307</v>
      </c>
      <c r="N30" s="52" t="s">
        <v>368</v>
      </c>
      <c r="O30" s="52" t="s">
        <v>364</v>
      </c>
      <c r="P30" s="52"/>
      <c r="Q30" s="52" t="s">
        <v>366</v>
      </c>
      <c r="R30" s="52"/>
      <c r="S30" s="52" t="s">
        <v>365</v>
      </c>
      <c r="T30" s="52"/>
      <c r="U30" s="52" t="s">
        <v>165</v>
      </c>
      <c r="V30" s="52" t="s">
        <v>108</v>
      </c>
      <c r="W30" s="52" t="s">
        <v>109</v>
      </c>
      <c r="X30" s="52" t="s">
        <v>97</v>
      </c>
      <c r="Y30" s="52" t="s">
        <v>98</v>
      </c>
      <c r="Z30" s="52"/>
      <c r="AA30" s="52"/>
      <c r="AB30" s="52"/>
      <c r="AC30" s="52"/>
      <c r="AD30" s="52"/>
      <c r="AE30" s="52"/>
      <c r="AF30" s="60"/>
      <c r="AG30" s="44" t="s">
        <v>595</v>
      </c>
      <c r="AH30" s="45" t="s">
        <v>596</v>
      </c>
      <c r="AI30" s="45" t="s">
        <v>595</v>
      </c>
      <c r="AJ30" s="45" t="s">
        <v>595</v>
      </c>
      <c r="AK30" s="45" t="s">
        <v>595</v>
      </c>
      <c r="AL30" s="28"/>
      <c r="AM30" s="28"/>
      <c r="AN30" s="28"/>
      <c r="AO30" s="28"/>
      <c r="AP30" s="28"/>
      <c r="AQ30" s="28"/>
      <c r="AR30" s="28"/>
      <c r="AS30" s="28"/>
      <c r="AT30" s="28"/>
      <c r="AU30" s="28"/>
    </row>
    <row r="31" ht="15.0" hidden="1" customHeight="1">
      <c r="A31" s="67"/>
      <c r="B31" s="68" t="s">
        <v>115</v>
      </c>
      <c r="C31" s="68" t="s">
        <v>1249</v>
      </c>
      <c r="D31" s="68" t="s">
        <v>1251</v>
      </c>
      <c r="E31" s="68" t="s">
        <v>87</v>
      </c>
      <c r="F31" s="68" t="s">
        <v>244</v>
      </c>
      <c r="G31" s="68" t="s">
        <v>248</v>
      </c>
      <c r="H31" s="68"/>
      <c r="I31" s="68"/>
      <c r="J31" s="68"/>
      <c r="K31" s="68"/>
      <c r="L31" s="68" t="s">
        <v>249</v>
      </c>
      <c r="M31" s="68" t="s">
        <v>133</v>
      </c>
      <c r="N31" s="68" t="s">
        <v>250</v>
      </c>
      <c r="O31" s="68" t="s">
        <v>246</v>
      </c>
      <c r="P31" s="68"/>
      <c r="Q31" s="68" t="s">
        <v>247</v>
      </c>
      <c r="R31" s="68"/>
      <c r="S31" s="68"/>
      <c r="T31" s="68"/>
      <c r="U31" s="68" t="s">
        <v>165</v>
      </c>
      <c r="V31" s="68" t="s">
        <v>97</v>
      </c>
      <c r="W31" s="68" t="s">
        <v>251</v>
      </c>
      <c r="X31" s="68" t="s">
        <v>97</v>
      </c>
      <c r="Y31" s="68" t="s">
        <v>98</v>
      </c>
      <c r="Z31" s="68"/>
      <c r="AA31" s="68"/>
      <c r="AB31" s="68"/>
      <c r="AC31" s="68"/>
      <c r="AD31" s="68"/>
      <c r="AE31" s="68"/>
      <c r="AF31" s="71"/>
      <c r="AG31" s="44" t="s">
        <v>595</v>
      </c>
      <c r="AH31" s="45" t="s">
        <v>595</v>
      </c>
      <c r="AI31" s="45" t="s">
        <v>595</v>
      </c>
      <c r="AJ31" s="45" t="s">
        <v>595</v>
      </c>
      <c r="AK31" s="45" t="s">
        <v>596</v>
      </c>
      <c r="AL31" s="28"/>
      <c r="AM31" s="28"/>
      <c r="AN31" s="28"/>
      <c r="AO31" s="28"/>
      <c r="AP31" s="28"/>
      <c r="AQ31" s="28"/>
      <c r="AR31" s="28"/>
      <c r="AS31" s="28"/>
      <c r="AT31" s="28"/>
      <c r="AU31" s="28"/>
    </row>
    <row r="32" ht="15.0" hidden="1" customHeight="1">
      <c r="A32" s="51"/>
      <c r="B32" s="52" t="s">
        <v>85</v>
      </c>
      <c r="C32" s="52" t="s">
        <v>842</v>
      </c>
      <c r="D32" s="52" t="s">
        <v>1287</v>
      </c>
      <c r="E32" s="52" t="s">
        <v>87</v>
      </c>
      <c r="F32" s="52" t="s">
        <v>370</v>
      </c>
      <c r="G32" s="52" t="s">
        <v>375</v>
      </c>
      <c r="H32" s="52"/>
      <c r="I32" s="52"/>
      <c r="J32" s="52"/>
      <c r="K32" s="52"/>
      <c r="L32" s="52" t="s">
        <v>354</v>
      </c>
      <c r="M32" s="52" t="s">
        <v>280</v>
      </c>
      <c r="N32" s="52" t="s">
        <v>377</v>
      </c>
      <c r="O32" s="52" t="s">
        <v>372</v>
      </c>
      <c r="P32" s="52"/>
      <c r="Q32" s="52" t="s">
        <v>374</v>
      </c>
      <c r="R32" s="52"/>
      <c r="S32" s="52" t="s">
        <v>373</v>
      </c>
      <c r="T32" s="52"/>
      <c r="U32" s="52" t="s">
        <v>165</v>
      </c>
      <c r="V32" s="52" t="s">
        <v>317</v>
      </c>
      <c r="W32" s="52" t="s">
        <v>197</v>
      </c>
      <c r="X32" s="52" t="s">
        <v>229</v>
      </c>
      <c r="Y32" s="52" t="s">
        <v>98</v>
      </c>
      <c r="Z32" s="52"/>
      <c r="AA32" s="52"/>
      <c r="AB32" s="52"/>
      <c r="AC32" s="52"/>
      <c r="AD32" s="52"/>
      <c r="AE32" s="52"/>
      <c r="AF32" s="60"/>
      <c r="AG32" s="44" t="s">
        <v>595</v>
      </c>
      <c r="AH32" s="45" t="s">
        <v>596</v>
      </c>
      <c r="AI32" s="45" t="s">
        <v>595</v>
      </c>
      <c r="AJ32" s="45" t="s">
        <v>595</v>
      </c>
      <c r="AK32" s="45" t="s">
        <v>595</v>
      </c>
      <c r="AL32" s="28"/>
      <c r="AM32" s="28"/>
      <c r="AN32" s="28"/>
      <c r="AO32" s="28"/>
      <c r="AP32" s="28"/>
      <c r="AQ32" s="28"/>
      <c r="AR32" s="28"/>
      <c r="AS32" s="28"/>
      <c r="AT32" s="28"/>
      <c r="AU32" s="28"/>
    </row>
    <row r="33" ht="15.0" hidden="1" customHeight="1">
      <c r="A33" s="67"/>
      <c r="B33" s="68" t="s">
        <v>85</v>
      </c>
      <c r="C33" s="68" t="s">
        <v>1296</v>
      </c>
      <c r="D33" s="68" t="s">
        <v>1298</v>
      </c>
      <c r="E33" s="68" t="s">
        <v>87</v>
      </c>
      <c r="F33" s="68" t="s">
        <v>379</v>
      </c>
      <c r="G33" s="68" t="s">
        <v>384</v>
      </c>
      <c r="H33" s="68" t="s">
        <v>385</v>
      </c>
      <c r="I33" s="68"/>
      <c r="J33" s="68"/>
      <c r="K33" s="68"/>
      <c r="L33" s="68" t="s">
        <v>386</v>
      </c>
      <c r="M33" s="68" t="s">
        <v>378</v>
      </c>
      <c r="N33" s="68" t="s">
        <v>387</v>
      </c>
      <c r="O33" s="68" t="s">
        <v>381</v>
      </c>
      <c r="P33" s="68"/>
      <c r="Q33" s="68" t="s">
        <v>383</v>
      </c>
      <c r="R33" s="68"/>
      <c r="S33" s="68" t="s">
        <v>382</v>
      </c>
      <c r="T33" s="68"/>
      <c r="U33" s="68" t="s">
        <v>97</v>
      </c>
      <c r="V33" s="68" t="s">
        <v>97</v>
      </c>
      <c r="W33" s="68" t="s">
        <v>97</v>
      </c>
      <c r="X33" s="68" t="s">
        <v>97</v>
      </c>
      <c r="Y33" s="68" t="s">
        <v>98</v>
      </c>
      <c r="Z33" s="68"/>
      <c r="AA33" s="68"/>
      <c r="AB33" s="68"/>
      <c r="AC33" s="68"/>
      <c r="AD33" s="68"/>
      <c r="AE33" s="68"/>
      <c r="AF33" s="71"/>
      <c r="AG33" s="44" t="s">
        <v>595</v>
      </c>
      <c r="AH33" s="45" t="s">
        <v>595</v>
      </c>
      <c r="AI33" s="45" t="s">
        <v>595</v>
      </c>
      <c r="AJ33" s="45" t="s">
        <v>595</v>
      </c>
      <c r="AK33" s="45" t="s">
        <v>596</v>
      </c>
      <c r="AL33" s="28"/>
      <c r="AM33" s="28"/>
      <c r="AN33" s="28"/>
      <c r="AO33" s="28"/>
      <c r="AP33" s="28"/>
      <c r="AQ33" s="28"/>
      <c r="AR33" s="28"/>
      <c r="AS33" s="28"/>
      <c r="AT33" s="28"/>
      <c r="AU33" s="28"/>
    </row>
    <row r="34" ht="15.0" hidden="1" customHeight="1">
      <c r="A34" s="51"/>
      <c r="B34" s="52" t="s">
        <v>115</v>
      </c>
      <c r="C34" s="52" t="s">
        <v>1340</v>
      </c>
      <c r="D34" s="52" t="s">
        <v>1341</v>
      </c>
      <c r="E34" s="52" t="s">
        <v>87</v>
      </c>
      <c r="F34" s="52" t="s">
        <v>388</v>
      </c>
      <c r="G34" s="52" t="s">
        <v>393</v>
      </c>
      <c r="H34" s="52" t="s">
        <v>394</v>
      </c>
      <c r="I34" s="52"/>
      <c r="J34" s="52"/>
      <c r="K34" s="52"/>
      <c r="L34" s="52" t="s">
        <v>354</v>
      </c>
      <c r="M34" s="52" t="s">
        <v>280</v>
      </c>
      <c r="N34" s="52" t="s">
        <v>395</v>
      </c>
      <c r="O34" s="52" t="s">
        <v>390</v>
      </c>
      <c r="P34" s="52"/>
      <c r="Q34" s="52" t="s">
        <v>392</v>
      </c>
      <c r="R34" s="52"/>
      <c r="S34" s="52" t="s">
        <v>391</v>
      </c>
      <c r="T34" s="52"/>
      <c r="U34" s="52" t="s">
        <v>124</v>
      </c>
      <c r="V34" s="52" t="s">
        <v>396</v>
      </c>
      <c r="W34" s="52" t="s">
        <v>197</v>
      </c>
      <c r="X34" s="52" t="s">
        <v>397</v>
      </c>
      <c r="Y34" s="52" t="s">
        <v>98</v>
      </c>
      <c r="Z34" s="52"/>
      <c r="AA34" s="52"/>
      <c r="AB34" s="52"/>
      <c r="AC34" s="52"/>
      <c r="AD34" s="52"/>
      <c r="AE34" s="52"/>
      <c r="AF34" s="60"/>
      <c r="AG34" s="44" t="s">
        <v>595</v>
      </c>
      <c r="AH34" s="45" t="s">
        <v>596</v>
      </c>
      <c r="AI34" s="45" t="s">
        <v>596</v>
      </c>
      <c r="AJ34" s="45" t="s">
        <v>595</v>
      </c>
      <c r="AK34" s="45" t="s">
        <v>595</v>
      </c>
      <c r="AL34" s="28"/>
      <c r="AM34" s="28"/>
      <c r="AN34" s="28"/>
      <c r="AO34" s="28"/>
      <c r="AP34" s="28"/>
      <c r="AQ34" s="28"/>
      <c r="AR34" s="28"/>
      <c r="AS34" s="28"/>
      <c r="AT34" s="28"/>
      <c r="AU34" s="28"/>
    </row>
    <row r="35" ht="15.0" hidden="1" customHeight="1">
      <c r="A35" s="67"/>
      <c r="B35" s="68" t="s">
        <v>115</v>
      </c>
      <c r="C35" s="68" t="s">
        <v>1352</v>
      </c>
      <c r="D35" s="68" t="s">
        <v>1354</v>
      </c>
      <c r="E35" s="68" t="s">
        <v>87</v>
      </c>
      <c r="F35" s="68" t="s">
        <v>398</v>
      </c>
      <c r="G35" s="68" t="s">
        <v>403</v>
      </c>
      <c r="H35" s="68"/>
      <c r="I35" s="68"/>
      <c r="J35" s="68"/>
      <c r="K35" s="68"/>
      <c r="L35" s="68" t="s">
        <v>404</v>
      </c>
      <c r="M35" s="68" t="s">
        <v>337</v>
      </c>
      <c r="N35" s="68" t="s">
        <v>405</v>
      </c>
      <c r="O35" s="68" t="s">
        <v>400</v>
      </c>
      <c r="P35" s="68"/>
      <c r="Q35" s="68" t="s">
        <v>402</v>
      </c>
      <c r="R35" s="68"/>
      <c r="S35" s="68" t="s">
        <v>401</v>
      </c>
      <c r="T35" s="68"/>
      <c r="U35" s="68" t="s">
        <v>97</v>
      </c>
      <c r="V35" s="68" t="s">
        <v>97</v>
      </c>
      <c r="W35" s="68" t="s">
        <v>97</v>
      </c>
      <c r="X35" s="68" t="s">
        <v>97</v>
      </c>
      <c r="Y35" s="68" t="s">
        <v>98</v>
      </c>
      <c r="Z35" s="68"/>
      <c r="AA35" s="68"/>
      <c r="AB35" s="68"/>
      <c r="AC35" s="68"/>
      <c r="AD35" s="68"/>
      <c r="AE35" s="68"/>
      <c r="AF35" s="71"/>
      <c r="AG35" s="44" t="s">
        <v>595</v>
      </c>
      <c r="AH35" s="45" t="s">
        <v>595</v>
      </c>
      <c r="AI35" s="45" t="s">
        <v>596</v>
      </c>
      <c r="AJ35" s="45" t="s">
        <v>595</v>
      </c>
      <c r="AK35" s="45" t="s">
        <v>595</v>
      </c>
      <c r="AL35" s="28"/>
      <c r="AM35" s="28"/>
      <c r="AN35" s="28"/>
      <c r="AO35" s="28"/>
      <c r="AP35" s="28"/>
      <c r="AQ35" s="28"/>
      <c r="AR35" s="28"/>
      <c r="AS35" s="28"/>
      <c r="AT35" s="28"/>
      <c r="AU35" s="28"/>
    </row>
    <row r="36" ht="15.0" hidden="1" customHeight="1">
      <c r="A36" s="51"/>
      <c r="B36" s="52" t="s">
        <v>85</v>
      </c>
      <c r="C36" s="52" t="s">
        <v>1373</v>
      </c>
      <c r="D36" s="52" t="s">
        <v>1375</v>
      </c>
      <c r="E36" s="52" t="s">
        <v>87</v>
      </c>
      <c r="F36" s="52" t="s">
        <v>407</v>
      </c>
      <c r="G36" s="52" t="s">
        <v>412</v>
      </c>
      <c r="H36" s="52"/>
      <c r="I36" s="52"/>
      <c r="J36" s="52"/>
      <c r="K36" s="52"/>
      <c r="L36" s="52" t="s">
        <v>413</v>
      </c>
      <c r="M36" s="52" t="s">
        <v>406</v>
      </c>
      <c r="N36" s="52" t="s">
        <v>414</v>
      </c>
      <c r="O36" s="52" t="s">
        <v>409</v>
      </c>
      <c r="P36" s="52"/>
      <c r="Q36" s="52" t="s">
        <v>411</v>
      </c>
      <c r="R36" s="52"/>
      <c r="S36" s="52" t="s">
        <v>410</v>
      </c>
      <c r="T36" s="52"/>
      <c r="U36" s="52" t="s">
        <v>415</v>
      </c>
      <c r="V36" s="52" t="s">
        <v>125</v>
      </c>
      <c r="W36" s="52" t="s">
        <v>416</v>
      </c>
      <c r="X36" s="52" t="s">
        <v>97</v>
      </c>
      <c r="Y36" s="52" t="s">
        <v>98</v>
      </c>
      <c r="Z36" s="52"/>
      <c r="AA36" s="52"/>
      <c r="AB36" s="52"/>
      <c r="AC36" s="52"/>
      <c r="AD36" s="52"/>
      <c r="AE36" s="52"/>
      <c r="AF36" s="60"/>
      <c r="AG36" s="44" t="s">
        <v>595</v>
      </c>
      <c r="AH36" s="45" t="s">
        <v>595</v>
      </c>
      <c r="AI36" s="45" t="s">
        <v>595</v>
      </c>
      <c r="AJ36" s="45" t="s">
        <v>595</v>
      </c>
      <c r="AK36" s="45" t="s">
        <v>595</v>
      </c>
      <c r="AL36" s="28"/>
      <c r="AM36" s="28"/>
      <c r="AN36" s="28"/>
      <c r="AO36" s="28"/>
      <c r="AP36" s="28"/>
      <c r="AQ36" s="28"/>
      <c r="AR36" s="28"/>
      <c r="AS36" s="28"/>
      <c r="AT36" s="28"/>
      <c r="AU36" s="28"/>
    </row>
    <row r="37" ht="15.0" hidden="1" customHeight="1">
      <c r="A37" s="67"/>
      <c r="B37" s="68" t="s">
        <v>85</v>
      </c>
      <c r="C37" s="68" t="s">
        <v>1382</v>
      </c>
      <c r="D37" s="68" t="s">
        <v>1383</v>
      </c>
      <c r="E37" s="68" t="s">
        <v>87</v>
      </c>
      <c r="F37" s="68" t="s">
        <v>418</v>
      </c>
      <c r="G37" s="68" t="s">
        <v>423</v>
      </c>
      <c r="H37" s="68" t="s">
        <v>424</v>
      </c>
      <c r="I37" s="68"/>
      <c r="J37" s="68"/>
      <c r="K37" s="68"/>
      <c r="L37" s="68" t="s">
        <v>425</v>
      </c>
      <c r="M37" s="68" t="s">
        <v>417</v>
      </c>
      <c r="N37" s="68" t="s">
        <v>426</v>
      </c>
      <c r="O37" s="68" t="s">
        <v>420</v>
      </c>
      <c r="P37" s="68"/>
      <c r="Q37" s="68" t="s">
        <v>422</v>
      </c>
      <c r="R37" s="68"/>
      <c r="S37" s="68" t="s">
        <v>421</v>
      </c>
      <c r="T37" s="68"/>
      <c r="U37" s="68" t="s">
        <v>396</v>
      </c>
      <c r="V37" s="68" t="s">
        <v>166</v>
      </c>
      <c r="W37" s="68" t="s">
        <v>427</v>
      </c>
      <c r="X37" s="68" t="s">
        <v>167</v>
      </c>
      <c r="Y37" s="68" t="s">
        <v>98</v>
      </c>
      <c r="Z37" s="68"/>
      <c r="AA37" s="68"/>
      <c r="AB37" s="68"/>
      <c r="AC37" s="68"/>
      <c r="AD37" s="68"/>
      <c r="AE37" s="68"/>
      <c r="AF37" s="71"/>
      <c r="AG37" s="44" t="s">
        <v>595</v>
      </c>
      <c r="AH37" s="45" t="s">
        <v>596</v>
      </c>
      <c r="AI37" s="45" t="s">
        <v>595</v>
      </c>
      <c r="AJ37" s="45" t="s">
        <v>595</v>
      </c>
      <c r="AK37" s="45" t="s">
        <v>595</v>
      </c>
      <c r="AL37" s="28"/>
      <c r="AM37" s="28"/>
      <c r="AN37" s="28"/>
      <c r="AO37" s="28"/>
      <c r="AP37" s="28"/>
      <c r="AQ37" s="28"/>
      <c r="AR37" s="28"/>
      <c r="AS37" s="28"/>
      <c r="AT37" s="28"/>
      <c r="AU37" s="28"/>
    </row>
    <row r="38" ht="15.0" hidden="1" customHeight="1">
      <c r="A38" s="51"/>
      <c r="B38" s="52" t="s">
        <v>85</v>
      </c>
      <c r="C38" s="52" t="s">
        <v>1389</v>
      </c>
      <c r="D38" s="52" t="s">
        <v>1390</v>
      </c>
      <c r="E38" s="52" t="s">
        <v>87</v>
      </c>
      <c r="F38" s="52" t="s">
        <v>429</v>
      </c>
      <c r="G38" s="52" t="s">
        <v>433</v>
      </c>
      <c r="H38" s="52"/>
      <c r="I38" s="52"/>
      <c r="J38" s="52"/>
      <c r="K38" s="52"/>
      <c r="L38" s="52" t="s">
        <v>386</v>
      </c>
      <c r="M38" s="52" t="s">
        <v>378</v>
      </c>
      <c r="N38" s="52" t="s">
        <v>434</v>
      </c>
      <c r="O38" s="52" t="s">
        <v>431</v>
      </c>
      <c r="P38" s="52"/>
      <c r="Q38" s="52"/>
      <c r="R38" s="52"/>
      <c r="S38" s="52" t="s">
        <v>432</v>
      </c>
      <c r="T38" s="52"/>
      <c r="U38" s="52" t="s">
        <v>97</v>
      </c>
      <c r="V38" s="52" t="s">
        <v>97</v>
      </c>
      <c r="W38" s="52" t="s">
        <v>97</v>
      </c>
      <c r="X38" s="52" t="s">
        <v>97</v>
      </c>
      <c r="Y38" s="52" t="s">
        <v>98</v>
      </c>
      <c r="Z38" s="52"/>
      <c r="AA38" s="52"/>
      <c r="AB38" s="52"/>
      <c r="AC38" s="52"/>
      <c r="AD38" s="52"/>
      <c r="AE38" s="52"/>
      <c r="AF38" s="60"/>
      <c r="AG38" s="44" t="s">
        <v>595</v>
      </c>
      <c r="AH38" s="45" t="s">
        <v>596</v>
      </c>
      <c r="AI38" s="45" t="s">
        <v>595</v>
      </c>
      <c r="AJ38" s="45" t="s">
        <v>595</v>
      </c>
      <c r="AK38" s="45" t="s">
        <v>595</v>
      </c>
      <c r="AL38" s="28"/>
      <c r="AM38" s="28"/>
      <c r="AN38" s="28"/>
      <c r="AO38" s="28"/>
      <c r="AP38" s="28"/>
      <c r="AQ38" s="28"/>
      <c r="AR38" s="28"/>
      <c r="AS38" s="28"/>
      <c r="AT38" s="28"/>
      <c r="AU38" s="28"/>
    </row>
    <row r="39" ht="15.0" hidden="1" customHeight="1">
      <c r="A39" s="67"/>
      <c r="B39" s="68" t="s">
        <v>85</v>
      </c>
      <c r="C39" s="68" t="s">
        <v>929</v>
      </c>
      <c r="D39" s="68" t="s">
        <v>1407</v>
      </c>
      <c r="E39" s="68" t="s">
        <v>87</v>
      </c>
      <c r="F39" s="68" t="s">
        <v>436</v>
      </c>
      <c r="G39" s="68" t="s">
        <v>441</v>
      </c>
      <c r="H39" s="68"/>
      <c r="I39" s="68"/>
      <c r="J39" s="68"/>
      <c r="K39" s="68"/>
      <c r="L39" s="68" t="s">
        <v>442</v>
      </c>
      <c r="M39" s="68" t="s">
        <v>111</v>
      </c>
      <c r="N39" s="68" t="s">
        <v>443</v>
      </c>
      <c r="O39" s="68" t="s">
        <v>438</v>
      </c>
      <c r="P39" s="68"/>
      <c r="Q39" s="68" t="s">
        <v>440</v>
      </c>
      <c r="R39" s="68"/>
      <c r="S39" s="68" t="s">
        <v>439</v>
      </c>
      <c r="T39" s="68"/>
      <c r="U39" s="68" t="s">
        <v>444</v>
      </c>
      <c r="V39" s="68" t="s">
        <v>124</v>
      </c>
      <c r="W39" s="68" t="s">
        <v>251</v>
      </c>
      <c r="X39" s="68" t="s">
        <v>167</v>
      </c>
      <c r="Y39" s="68" t="s">
        <v>98</v>
      </c>
      <c r="Z39" s="68"/>
      <c r="AA39" s="68"/>
      <c r="AB39" s="68"/>
      <c r="AC39" s="68"/>
      <c r="AD39" s="68"/>
      <c r="AE39" s="68"/>
      <c r="AF39" s="71"/>
      <c r="AG39" s="44" t="s">
        <v>595</v>
      </c>
      <c r="AH39" s="45" t="s">
        <v>596</v>
      </c>
      <c r="AI39" s="45" t="s">
        <v>595</v>
      </c>
      <c r="AJ39" s="45" t="s">
        <v>595</v>
      </c>
      <c r="AK39" s="45" t="s">
        <v>595</v>
      </c>
      <c r="AL39" s="28"/>
      <c r="AM39" s="28"/>
      <c r="AN39" s="28"/>
      <c r="AO39" s="28"/>
      <c r="AP39" s="28"/>
      <c r="AQ39" s="28"/>
      <c r="AR39" s="28"/>
      <c r="AS39" s="28"/>
      <c r="AT39" s="28"/>
      <c r="AU39" s="28"/>
    </row>
    <row r="40" ht="15.0" hidden="1" customHeight="1">
      <c r="A40" s="51"/>
      <c r="B40" s="52" t="s">
        <v>85</v>
      </c>
      <c r="C40" s="52" t="s">
        <v>1424</v>
      </c>
      <c r="D40" s="52" t="s">
        <v>1425</v>
      </c>
      <c r="E40" s="52" t="s">
        <v>87</v>
      </c>
      <c r="F40" s="52" t="s">
        <v>445</v>
      </c>
      <c r="G40" s="52" t="s">
        <v>450</v>
      </c>
      <c r="H40" s="52" t="s">
        <v>187</v>
      </c>
      <c r="I40" s="52" t="s">
        <v>906</v>
      </c>
      <c r="J40" s="52" t="s">
        <v>187</v>
      </c>
      <c r="K40" s="52" t="s">
        <v>906</v>
      </c>
      <c r="L40" s="52" t="s">
        <v>451</v>
      </c>
      <c r="M40" s="52" t="s">
        <v>80</v>
      </c>
      <c r="N40" s="52" t="s">
        <v>452</v>
      </c>
      <c r="O40" s="52" t="s">
        <v>447</v>
      </c>
      <c r="P40" s="52"/>
      <c r="Q40" s="52" t="s">
        <v>449</v>
      </c>
      <c r="R40" s="52"/>
      <c r="S40" s="52" t="s">
        <v>448</v>
      </c>
      <c r="T40" s="52"/>
      <c r="U40" s="52" t="s">
        <v>396</v>
      </c>
      <c r="V40" s="52" t="s">
        <v>453</v>
      </c>
      <c r="W40" s="52" t="s">
        <v>454</v>
      </c>
      <c r="X40" s="52" t="s">
        <v>97</v>
      </c>
      <c r="Y40" s="52" t="s">
        <v>98</v>
      </c>
      <c r="Z40" s="52"/>
      <c r="AA40" s="52"/>
      <c r="AB40" s="52"/>
      <c r="AC40" s="52"/>
      <c r="AD40" s="52"/>
      <c r="AE40" s="52"/>
      <c r="AF40" s="60"/>
      <c r="AG40" s="44"/>
      <c r="AH40" s="45" t="s">
        <v>596</v>
      </c>
      <c r="AI40" s="45"/>
      <c r="AJ40" s="45"/>
      <c r="AK40" s="45"/>
      <c r="AL40" s="28"/>
      <c r="AM40" s="28"/>
      <c r="AN40" s="28"/>
      <c r="AO40" s="28"/>
      <c r="AP40" s="28"/>
      <c r="AQ40" s="28"/>
      <c r="AR40" s="28"/>
      <c r="AS40" s="28"/>
      <c r="AT40" s="28"/>
      <c r="AU40" s="28"/>
    </row>
    <row r="41" ht="15.0" hidden="1" customHeight="1">
      <c r="A41" s="67"/>
      <c r="B41" s="68" t="s">
        <v>85</v>
      </c>
      <c r="C41" s="68" t="s">
        <v>1431</v>
      </c>
      <c r="D41" s="68" t="s">
        <v>1432</v>
      </c>
      <c r="E41" s="68" t="s">
        <v>87</v>
      </c>
      <c r="F41" s="68" t="s">
        <v>445</v>
      </c>
      <c r="G41" s="68" t="s">
        <v>459</v>
      </c>
      <c r="H41" s="68" t="s">
        <v>187</v>
      </c>
      <c r="I41" s="68" t="s">
        <v>906</v>
      </c>
      <c r="J41" s="68" t="s">
        <v>187</v>
      </c>
      <c r="K41" s="68" t="s">
        <v>906</v>
      </c>
      <c r="L41" s="68" t="s">
        <v>460</v>
      </c>
      <c r="M41" s="68" t="s">
        <v>271</v>
      </c>
      <c r="N41" s="68" t="s">
        <v>461</v>
      </c>
      <c r="O41" s="68" t="s">
        <v>456</v>
      </c>
      <c r="P41" s="68"/>
      <c r="Q41" s="68" t="s">
        <v>458</v>
      </c>
      <c r="R41" s="68"/>
      <c r="S41" s="68" t="s">
        <v>457</v>
      </c>
      <c r="T41" s="68"/>
      <c r="U41" s="68" t="s">
        <v>396</v>
      </c>
      <c r="V41" s="68" t="s">
        <v>453</v>
      </c>
      <c r="W41" s="68" t="s">
        <v>454</v>
      </c>
      <c r="X41" s="68" t="s">
        <v>97</v>
      </c>
      <c r="Y41" s="68" t="s">
        <v>98</v>
      </c>
      <c r="Z41" s="68"/>
      <c r="AA41" s="68"/>
      <c r="AB41" s="68"/>
      <c r="AC41" s="68"/>
      <c r="AD41" s="68"/>
      <c r="AE41" s="68"/>
      <c r="AF41" s="71"/>
      <c r="AG41" s="44"/>
      <c r="AH41" s="45" t="s">
        <v>596</v>
      </c>
      <c r="AI41" s="45"/>
      <c r="AJ41" s="45"/>
      <c r="AK41" s="45"/>
      <c r="AL41" s="28"/>
      <c r="AM41" s="28"/>
      <c r="AN41" s="28"/>
      <c r="AO41" s="28"/>
      <c r="AP41" s="28"/>
      <c r="AQ41" s="28"/>
      <c r="AR41" s="28"/>
      <c r="AS41" s="28"/>
      <c r="AT41" s="28"/>
      <c r="AU41" s="28"/>
    </row>
    <row r="42" ht="15.0" hidden="1" customHeight="1">
      <c r="A42" s="51"/>
      <c r="B42" s="52" t="s">
        <v>85</v>
      </c>
      <c r="C42" s="52" t="s">
        <v>1438</v>
      </c>
      <c r="D42" s="52" t="s">
        <v>1439</v>
      </c>
      <c r="E42" s="52" t="s">
        <v>87</v>
      </c>
      <c r="F42" s="52" t="s">
        <v>445</v>
      </c>
      <c r="G42" s="52" t="s">
        <v>466</v>
      </c>
      <c r="H42" s="52"/>
      <c r="I42" s="52"/>
      <c r="J42" s="52"/>
      <c r="K42" s="52"/>
      <c r="L42" s="52" t="s">
        <v>467</v>
      </c>
      <c r="M42" s="52" t="s">
        <v>80</v>
      </c>
      <c r="N42" s="52" t="s">
        <v>468</v>
      </c>
      <c r="O42" s="52" t="s">
        <v>463</v>
      </c>
      <c r="P42" s="52"/>
      <c r="Q42" s="52" t="s">
        <v>465</v>
      </c>
      <c r="R42" s="52"/>
      <c r="S42" s="52" t="s">
        <v>464</v>
      </c>
      <c r="T42" s="52"/>
      <c r="U42" s="52" t="s">
        <v>396</v>
      </c>
      <c r="V42" s="52" t="s">
        <v>453</v>
      </c>
      <c r="W42" s="52" t="s">
        <v>454</v>
      </c>
      <c r="X42" s="52" t="s">
        <v>97</v>
      </c>
      <c r="Y42" s="52" t="s">
        <v>98</v>
      </c>
      <c r="Z42" s="52"/>
      <c r="AA42" s="52"/>
      <c r="AB42" s="52"/>
      <c r="AC42" s="52"/>
      <c r="AD42" s="52"/>
      <c r="AE42" s="52"/>
      <c r="AF42" s="60"/>
      <c r="AG42" s="44" t="s">
        <v>595</v>
      </c>
      <c r="AH42" s="45" t="s">
        <v>596</v>
      </c>
      <c r="AI42" s="45" t="s">
        <v>595</v>
      </c>
      <c r="AJ42" s="45" t="s">
        <v>595</v>
      </c>
      <c r="AK42" s="45" t="s">
        <v>595</v>
      </c>
      <c r="AL42" s="28"/>
      <c r="AM42" s="28"/>
      <c r="AN42" s="28"/>
      <c r="AO42" s="28"/>
      <c r="AP42" s="28"/>
      <c r="AQ42" s="28"/>
      <c r="AR42" s="28"/>
      <c r="AS42" s="28"/>
      <c r="AT42" s="28"/>
      <c r="AU42" s="28"/>
    </row>
    <row r="43" ht="15.0" hidden="1" customHeight="1">
      <c r="A43" s="67"/>
      <c r="B43" s="68" t="s">
        <v>85</v>
      </c>
      <c r="C43" s="68" t="s">
        <v>1442</v>
      </c>
      <c r="D43" s="68" t="s">
        <v>1443</v>
      </c>
      <c r="E43" s="68" t="s">
        <v>87</v>
      </c>
      <c r="F43" s="68" t="s">
        <v>469</v>
      </c>
      <c r="G43" s="68" t="s">
        <v>474</v>
      </c>
      <c r="H43" s="68"/>
      <c r="I43" s="68"/>
      <c r="J43" s="68"/>
      <c r="K43" s="68"/>
      <c r="L43" s="68" t="s">
        <v>475</v>
      </c>
      <c r="M43" s="68" t="s">
        <v>261</v>
      </c>
      <c r="N43" s="68" t="s">
        <v>476</v>
      </c>
      <c r="O43" s="68" t="s">
        <v>471</v>
      </c>
      <c r="P43" s="68"/>
      <c r="Q43" s="68" t="s">
        <v>473</v>
      </c>
      <c r="R43" s="68"/>
      <c r="S43" s="68" t="s">
        <v>472</v>
      </c>
      <c r="T43" s="68"/>
      <c r="U43" s="68" t="s">
        <v>477</v>
      </c>
      <c r="V43" s="68" t="s">
        <v>97</v>
      </c>
      <c r="W43" s="68" t="s">
        <v>97</v>
      </c>
      <c r="X43" s="68" t="s">
        <v>97</v>
      </c>
      <c r="Y43" s="68" t="s">
        <v>98</v>
      </c>
      <c r="Z43" s="68"/>
      <c r="AA43" s="68"/>
      <c r="AB43" s="68"/>
      <c r="AC43" s="68"/>
      <c r="AD43" s="68"/>
      <c r="AE43" s="68"/>
      <c r="AF43" s="71"/>
      <c r="AG43" s="44" t="s">
        <v>595</v>
      </c>
      <c r="AH43" s="45" t="s">
        <v>595</v>
      </c>
      <c r="AI43" s="45" t="s">
        <v>595</v>
      </c>
      <c r="AJ43" s="45" t="s">
        <v>595</v>
      </c>
      <c r="AK43" s="45" t="s">
        <v>595</v>
      </c>
      <c r="AL43" s="28"/>
      <c r="AM43" s="28"/>
      <c r="AN43" s="28"/>
      <c r="AO43" s="28"/>
      <c r="AP43" s="28"/>
      <c r="AQ43" s="28"/>
      <c r="AR43" s="28"/>
      <c r="AS43" s="28"/>
      <c r="AT43" s="28"/>
      <c r="AU43" s="28"/>
    </row>
    <row r="44" ht="15.0" hidden="1" customHeight="1">
      <c r="A44" s="51"/>
      <c r="B44" s="52" t="s">
        <v>85</v>
      </c>
      <c r="C44" s="52" t="s">
        <v>1431</v>
      </c>
      <c r="D44" s="52" t="s">
        <v>1432</v>
      </c>
      <c r="E44" s="52" t="s">
        <v>87</v>
      </c>
      <c r="F44" s="52" t="s">
        <v>445</v>
      </c>
      <c r="G44" s="52" t="s">
        <v>459</v>
      </c>
      <c r="H44" s="52"/>
      <c r="I44" s="52"/>
      <c r="J44" s="52"/>
      <c r="K44" s="52"/>
      <c r="L44" s="52" t="s">
        <v>460</v>
      </c>
      <c r="M44" s="52" t="s">
        <v>271</v>
      </c>
      <c r="N44" s="52" t="s">
        <v>461</v>
      </c>
      <c r="O44" s="52"/>
      <c r="P44" s="52"/>
      <c r="Q44" s="52"/>
      <c r="R44" s="52"/>
      <c r="S44" s="52" t="s">
        <v>457</v>
      </c>
      <c r="T44" s="52"/>
      <c r="U44" s="52" t="s">
        <v>396</v>
      </c>
      <c r="V44" s="52" t="s">
        <v>97</v>
      </c>
      <c r="W44" s="52" t="s">
        <v>97</v>
      </c>
      <c r="X44" s="52" t="s">
        <v>97</v>
      </c>
      <c r="Y44" s="52" t="s">
        <v>98</v>
      </c>
      <c r="Z44" s="52"/>
      <c r="AA44" s="52"/>
      <c r="AB44" s="52"/>
      <c r="AC44" s="52"/>
      <c r="AD44" s="52"/>
      <c r="AE44" s="52"/>
      <c r="AF44" s="60"/>
      <c r="AG44" s="44" t="s">
        <v>595</v>
      </c>
      <c r="AH44" s="45" t="s">
        <v>595</v>
      </c>
      <c r="AI44" s="45" t="s">
        <v>595</v>
      </c>
      <c r="AJ44" s="45" t="s">
        <v>595</v>
      </c>
      <c r="AK44" s="45" t="s">
        <v>595</v>
      </c>
      <c r="AL44" s="28"/>
      <c r="AM44" s="28"/>
      <c r="AN44" s="28"/>
      <c r="AO44" s="28"/>
      <c r="AP44" s="28"/>
      <c r="AQ44" s="28"/>
      <c r="AR44" s="28"/>
      <c r="AS44" s="28"/>
      <c r="AT44" s="28"/>
      <c r="AU44" s="28"/>
    </row>
    <row r="45" ht="15.0" hidden="1" customHeight="1">
      <c r="A45" s="67"/>
      <c r="B45" s="68" t="s">
        <v>85</v>
      </c>
      <c r="C45" s="68" t="s">
        <v>1450</v>
      </c>
      <c r="D45" s="68" t="s">
        <v>1452</v>
      </c>
      <c r="E45" s="68" t="s">
        <v>87</v>
      </c>
      <c r="F45" s="68" t="s">
        <v>479</v>
      </c>
      <c r="G45" s="68" t="s">
        <v>480</v>
      </c>
      <c r="H45" s="68" t="s">
        <v>481</v>
      </c>
      <c r="I45" s="68"/>
      <c r="J45" s="68" t="s">
        <v>187</v>
      </c>
      <c r="K45" s="68" t="s">
        <v>906</v>
      </c>
      <c r="L45" s="68" t="s">
        <v>482</v>
      </c>
      <c r="M45" s="68" t="s">
        <v>478</v>
      </c>
      <c r="N45" s="68" t="s">
        <v>483</v>
      </c>
      <c r="O45" s="68" t="s">
        <v>187</v>
      </c>
      <c r="P45" s="68" t="s">
        <v>906</v>
      </c>
      <c r="Q45" s="68" t="s">
        <v>187</v>
      </c>
      <c r="R45" s="68" t="s">
        <v>906</v>
      </c>
      <c r="S45" s="68" t="s">
        <v>187</v>
      </c>
      <c r="T45" s="68" t="s">
        <v>906</v>
      </c>
      <c r="U45" s="68" t="s">
        <v>97</v>
      </c>
      <c r="V45" s="68" t="s">
        <v>97</v>
      </c>
      <c r="W45" s="68" t="s">
        <v>97</v>
      </c>
      <c r="X45" s="68" t="s">
        <v>97</v>
      </c>
      <c r="Y45" s="68" t="s">
        <v>98</v>
      </c>
      <c r="Z45" s="68"/>
      <c r="AA45" s="68"/>
      <c r="AB45" s="68"/>
      <c r="AC45" s="68"/>
      <c r="AD45" s="68"/>
      <c r="AE45" s="68"/>
      <c r="AF45" s="71"/>
      <c r="AG45" s="44"/>
      <c r="AH45" s="45" t="s">
        <v>595</v>
      </c>
      <c r="AI45" s="45"/>
      <c r="AJ45" s="45"/>
      <c r="AK45" s="45"/>
      <c r="AL45" s="28"/>
      <c r="AM45" s="28"/>
      <c r="AN45" s="28"/>
      <c r="AO45" s="28"/>
      <c r="AP45" s="28"/>
      <c r="AQ45" s="28"/>
      <c r="AR45" s="28"/>
      <c r="AS45" s="28"/>
      <c r="AT45" s="28"/>
      <c r="AU45" s="28"/>
    </row>
    <row r="46" ht="15.0" hidden="1" customHeight="1">
      <c r="A46" s="51"/>
      <c r="B46" s="52" t="s">
        <v>85</v>
      </c>
      <c r="C46" s="52" t="s">
        <v>1459</v>
      </c>
      <c r="D46" s="52" t="s">
        <v>1460</v>
      </c>
      <c r="E46" s="52" t="s">
        <v>87</v>
      </c>
      <c r="F46" s="52" t="s">
        <v>484</v>
      </c>
      <c r="G46" s="52" t="s">
        <v>491</v>
      </c>
      <c r="H46" s="52" t="s">
        <v>492</v>
      </c>
      <c r="I46" s="52"/>
      <c r="J46" s="52"/>
      <c r="K46" s="52"/>
      <c r="L46" s="52" t="s">
        <v>493</v>
      </c>
      <c r="M46" s="52" t="s">
        <v>99</v>
      </c>
      <c r="N46" s="52" t="s">
        <v>494</v>
      </c>
      <c r="O46" s="52" t="s">
        <v>487</v>
      </c>
      <c r="P46" s="52"/>
      <c r="Q46" s="52" t="s">
        <v>490</v>
      </c>
      <c r="R46" s="52"/>
      <c r="S46" s="52" t="s">
        <v>488</v>
      </c>
      <c r="T46" s="52"/>
      <c r="U46" s="52" t="s">
        <v>125</v>
      </c>
      <c r="V46" s="52" t="s">
        <v>317</v>
      </c>
      <c r="W46" s="52" t="s">
        <v>251</v>
      </c>
      <c r="X46" s="52" t="s">
        <v>97</v>
      </c>
      <c r="Y46" s="52" t="s">
        <v>98</v>
      </c>
      <c r="Z46" s="52"/>
      <c r="AA46" s="52"/>
      <c r="AB46" s="52"/>
      <c r="AC46" s="52"/>
      <c r="AD46" s="52"/>
      <c r="AE46" s="52"/>
      <c r="AF46" s="60"/>
      <c r="AG46" s="44" t="s">
        <v>595</v>
      </c>
      <c r="AH46" s="45" t="s">
        <v>596</v>
      </c>
      <c r="AI46" s="45" t="s">
        <v>595</v>
      </c>
      <c r="AJ46" s="45" t="s">
        <v>595</v>
      </c>
      <c r="AK46" s="45" t="s">
        <v>595</v>
      </c>
      <c r="AL46" s="28"/>
      <c r="AM46" s="28"/>
      <c r="AN46" s="28"/>
      <c r="AO46" s="28"/>
      <c r="AP46" s="28"/>
      <c r="AQ46" s="28"/>
      <c r="AR46" s="28"/>
      <c r="AS46" s="28"/>
      <c r="AT46" s="28"/>
      <c r="AU46" s="28"/>
    </row>
    <row r="47" ht="15.0" hidden="1" customHeight="1">
      <c r="A47" s="67"/>
      <c r="B47" s="68" t="s">
        <v>85</v>
      </c>
      <c r="C47" s="68" t="s">
        <v>1465</v>
      </c>
      <c r="D47" s="68" t="s">
        <v>1466</v>
      </c>
      <c r="E47" s="68" t="s">
        <v>87</v>
      </c>
      <c r="F47" s="68" t="s">
        <v>496</v>
      </c>
      <c r="G47" s="68" t="s">
        <v>500</v>
      </c>
      <c r="H47" s="68" t="s">
        <v>501</v>
      </c>
      <c r="I47" s="68"/>
      <c r="J47" s="68" t="s">
        <v>187</v>
      </c>
      <c r="K47" s="68" t="s">
        <v>906</v>
      </c>
      <c r="L47" s="68" t="s">
        <v>315</v>
      </c>
      <c r="M47" s="68" t="s">
        <v>307</v>
      </c>
      <c r="N47" s="68" t="s">
        <v>502</v>
      </c>
      <c r="O47" s="68" t="s">
        <v>498</v>
      </c>
      <c r="P47" s="68"/>
      <c r="Q47" s="68" t="s">
        <v>499</v>
      </c>
      <c r="R47" s="68"/>
      <c r="S47" s="68" t="s">
        <v>187</v>
      </c>
      <c r="T47" s="68" t="s">
        <v>906</v>
      </c>
      <c r="U47" s="68" t="s">
        <v>97</v>
      </c>
      <c r="V47" s="68" t="s">
        <v>97</v>
      </c>
      <c r="W47" s="68" t="s">
        <v>97</v>
      </c>
      <c r="X47" s="68" t="s">
        <v>97</v>
      </c>
      <c r="Y47" s="68" t="s">
        <v>98</v>
      </c>
      <c r="Z47" s="68"/>
      <c r="AA47" s="68"/>
      <c r="AB47" s="68"/>
      <c r="AC47" s="68"/>
      <c r="AD47" s="68"/>
      <c r="AE47" s="68"/>
      <c r="AF47" s="71"/>
      <c r="AG47" s="44"/>
      <c r="AH47" s="45" t="s">
        <v>596</v>
      </c>
      <c r="AI47" s="45"/>
      <c r="AJ47" s="45"/>
      <c r="AK47" s="45"/>
      <c r="AL47" s="28"/>
      <c r="AM47" s="28"/>
      <c r="AN47" s="28"/>
      <c r="AO47" s="28"/>
      <c r="AP47" s="28"/>
      <c r="AQ47" s="28"/>
      <c r="AR47" s="28"/>
      <c r="AS47" s="28"/>
      <c r="AT47" s="28"/>
      <c r="AU47" s="28"/>
    </row>
    <row r="48" ht="15.0" hidden="1" customHeight="1">
      <c r="A48" s="51"/>
      <c r="B48" s="52" t="s">
        <v>85</v>
      </c>
      <c r="C48" s="52" t="s">
        <v>1474</v>
      </c>
      <c r="D48" s="52" t="s">
        <v>1475</v>
      </c>
      <c r="E48" s="52" t="s">
        <v>87</v>
      </c>
      <c r="F48" s="52" t="s">
        <v>503</v>
      </c>
      <c r="G48" s="52" t="s">
        <v>508</v>
      </c>
      <c r="H48" s="52" t="s">
        <v>509</v>
      </c>
      <c r="I48" s="52"/>
      <c r="J48" s="52"/>
      <c r="K48" s="52"/>
      <c r="L48" s="52" t="s">
        <v>413</v>
      </c>
      <c r="M48" s="52" t="s">
        <v>406</v>
      </c>
      <c r="N48" s="52" t="s">
        <v>510</v>
      </c>
      <c r="O48" s="52" t="s">
        <v>505</v>
      </c>
      <c r="P48" s="52"/>
      <c r="Q48" s="52" t="s">
        <v>507</v>
      </c>
      <c r="R48" s="52"/>
      <c r="S48" s="52" t="s">
        <v>506</v>
      </c>
      <c r="T48" s="52"/>
      <c r="U48" s="52" t="s">
        <v>97</v>
      </c>
      <c r="V48" s="52" t="s">
        <v>97</v>
      </c>
      <c r="W48" s="52" t="s">
        <v>97</v>
      </c>
      <c r="X48" s="52" t="s">
        <v>97</v>
      </c>
      <c r="Y48" s="52" t="s">
        <v>98</v>
      </c>
      <c r="Z48" s="52"/>
      <c r="AA48" s="52"/>
      <c r="AB48" s="52"/>
      <c r="AC48" s="52"/>
      <c r="AD48" s="52"/>
      <c r="AE48" s="52"/>
      <c r="AF48" s="60"/>
      <c r="AG48" s="44"/>
      <c r="AH48" s="45" t="s">
        <v>596</v>
      </c>
      <c r="AI48" s="45"/>
      <c r="AJ48" s="45"/>
      <c r="AK48" s="45"/>
      <c r="AL48" s="28"/>
      <c r="AM48" s="28"/>
      <c r="AN48" s="28"/>
      <c r="AO48" s="28"/>
      <c r="AP48" s="28"/>
      <c r="AQ48" s="28"/>
      <c r="AR48" s="28"/>
      <c r="AS48" s="28"/>
      <c r="AT48" s="28"/>
      <c r="AU48" s="28"/>
    </row>
    <row r="49" ht="15.0" hidden="1" customHeight="1">
      <c r="A49" s="67"/>
      <c r="B49" s="68" t="s">
        <v>115</v>
      </c>
      <c r="C49" s="68" t="s">
        <v>1482</v>
      </c>
      <c r="D49" s="68" t="s">
        <v>1483</v>
      </c>
      <c r="E49" s="68" t="s">
        <v>87</v>
      </c>
      <c r="F49" s="68" t="s">
        <v>513</v>
      </c>
      <c r="G49" s="68" t="s">
        <v>518</v>
      </c>
      <c r="H49" s="68"/>
      <c r="I49" s="68"/>
      <c r="J49" s="68"/>
      <c r="K49" s="68"/>
      <c r="L49" s="68" t="s">
        <v>519</v>
      </c>
      <c r="M49" s="68" t="s">
        <v>512</v>
      </c>
      <c r="N49" s="68" t="s">
        <v>520</v>
      </c>
      <c r="O49" s="68" t="s">
        <v>515</v>
      </c>
      <c r="P49" s="68"/>
      <c r="Q49" s="68" t="s">
        <v>517</v>
      </c>
      <c r="R49" s="68"/>
      <c r="S49" s="68" t="s">
        <v>516</v>
      </c>
      <c r="T49" s="68"/>
      <c r="U49" s="68" t="s">
        <v>165</v>
      </c>
      <c r="V49" s="68" t="s">
        <v>108</v>
      </c>
      <c r="W49" s="68" t="s">
        <v>251</v>
      </c>
      <c r="X49" s="68" t="s">
        <v>229</v>
      </c>
      <c r="Y49" s="68" t="s">
        <v>98</v>
      </c>
      <c r="Z49" s="68"/>
      <c r="AA49" s="68"/>
      <c r="AB49" s="68"/>
      <c r="AC49" s="68"/>
      <c r="AD49" s="68"/>
      <c r="AE49" s="68"/>
      <c r="AF49" s="71"/>
      <c r="AG49" s="44" t="s">
        <v>595</v>
      </c>
      <c r="AH49" s="45" t="s">
        <v>596</v>
      </c>
      <c r="AI49" s="45" t="s">
        <v>595</v>
      </c>
      <c r="AJ49" s="45" t="s">
        <v>595</v>
      </c>
      <c r="AK49" s="45" t="s">
        <v>595</v>
      </c>
      <c r="AL49" s="28"/>
      <c r="AM49" s="28"/>
      <c r="AN49" s="28"/>
      <c r="AO49" s="28"/>
      <c r="AP49" s="28"/>
      <c r="AQ49" s="28"/>
      <c r="AR49" s="28"/>
      <c r="AS49" s="28"/>
      <c r="AT49" s="28"/>
      <c r="AU49" s="28"/>
    </row>
    <row r="50" ht="15.0" hidden="1" customHeight="1">
      <c r="A50" s="51"/>
      <c r="B50" s="52" t="s">
        <v>85</v>
      </c>
      <c r="C50" s="52" t="s">
        <v>1442</v>
      </c>
      <c r="D50" s="52" t="s">
        <v>1499</v>
      </c>
      <c r="E50" s="52" t="s">
        <v>87</v>
      </c>
      <c r="F50" s="52" t="s">
        <v>522</v>
      </c>
      <c r="G50" s="52" t="s">
        <v>526</v>
      </c>
      <c r="H50" s="52"/>
      <c r="I50" s="52"/>
      <c r="J50" s="52" t="s">
        <v>527</v>
      </c>
      <c r="K50" s="52"/>
      <c r="L50" s="52" t="s">
        <v>528</v>
      </c>
      <c r="M50" s="52" t="s">
        <v>521</v>
      </c>
      <c r="N50" s="52" t="s">
        <v>529</v>
      </c>
      <c r="O50" s="52" t="s">
        <v>524</v>
      </c>
      <c r="P50" s="52"/>
      <c r="Q50" s="52" t="s">
        <v>525</v>
      </c>
      <c r="R50" s="52"/>
      <c r="S50" s="52"/>
      <c r="T50" s="52"/>
      <c r="U50" s="52" t="s">
        <v>97</v>
      </c>
      <c r="V50" s="52" t="s">
        <v>97</v>
      </c>
      <c r="W50" s="52" t="s">
        <v>97</v>
      </c>
      <c r="X50" s="52" t="s">
        <v>97</v>
      </c>
      <c r="Y50" s="52" t="s">
        <v>98</v>
      </c>
      <c r="Z50" s="52"/>
      <c r="AA50" s="52"/>
      <c r="AB50" s="52"/>
      <c r="AC50" s="52"/>
      <c r="AD50" s="52"/>
      <c r="AE50" s="52"/>
      <c r="AF50" s="60"/>
      <c r="AG50" s="44"/>
      <c r="AH50" s="45" t="s">
        <v>596</v>
      </c>
      <c r="AI50" s="45"/>
      <c r="AJ50" s="45"/>
      <c r="AK50" s="45"/>
      <c r="AL50" s="28"/>
      <c r="AM50" s="28"/>
      <c r="AN50" s="28"/>
      <c r="AO50" s="28"/>
      <c r="AP50" s="28"/>
      <c r="AQ50" s="28"/>
      <c r="AR50" s="28"/>
      <c r="AS50" s="28"/>
      <c r="AT50" s="28"/>
      <c r="AU50" s="28"/>
    </row>
    <row r="51" ht="15.0" hidden="1" customHeight="1">
      <c r="A51" s="67"/>
      <c r="B51" s="68" t="s">
        <v>85</v>
      </c>
      <c r="C51" s="68" t="s">
        <v>1505</v>
      </c>
      <c r="D51" s="68" t="s">
        <v>1506</v>
      </c>
      <c r="E51" s="68" t="s">
        <v>87</v>
      </c>
      <c r="F51" s="68" t="s">
        <v>531</v>
      </c>
      <c r="G51" s="68" t="s">
        <v>536</v>
      </c>
      <c r="H51" s="68"/>
      <c r="I51" s="68"/>
      <c r="J51" s="68"/>
      <c r="K51" s="68"/>
      <c r="L51" s="68" t="s">
        <v>537</v>
      </c>
      <c r="M51" s="68" t="s">
        <v>111</v>
      </c>
      <c r="N51" s="68" t="s">
        <v>538</v>
      </c>
      <c r="O51" s="68" t="s">
        <v>533</v>
      </c>
      <c r="P51" s="68"/>
      <c r="Q51" s="68" t="s">
        <v>535</v>
      </c>
      <c r="R51" s="68"/>
      <c r="S51" s="68" t="s">
        <v>534</v>
      </c>
      <c r="T51" s="68"/>
      <c r="U51" s="68" t="s">
        <v>539</v>
      </c>
      <c r="V51" s="68" t="s">
        <v>540</v>
      </c>
      <c r="W51" s="68" t="s">
        <v>541</v>
      </c>
      <c r="X51" s="68" t="s">
        <v>229</v>
      </c>
      <c r="Y51" s="68" t="s">
        <v>98</v>
      </c>
      <c r="Z51" s="68"/>
      <c r="AA51" s="68"/>
      <c r="AB51" s="68"/>
      <c r="AC51" s="68"/>
      <c r="AD51" s="68"/>
      <c r="AE51" s="68"/>
      <c r="AF51" s="71"/>
      <c r="AG51" s="44" t="s">
        <v>595</v>
      </c>
      <c r="AH51" s="45" t="s">
        <v>596</v>
      </c>
      <c r="AI51" s="45" t="s">
        <v>595</v>
      </c>
      <c r="AJ51" s="45" t="s">
        <v>595</v>
      </c>
      <c r="AK51" s="45" t="s">
        <v>595</v>
      </c>
      <c r="AL51" s="28"/>
      <c r="AM51" s="28"/>
      <c r="AN51" s="28"/>
      <c r="AO51" s="28"/>
      <c r="AP51" s="28"/>
      <c r="AQ51" s="28"/>
      <c r="AR51" s="28"/>
      <c r="AS51" s="28"/>
      <c r="AT51" s="28"/>
      <c r="AU51" s="28"/>
    </row>
    <row r="52" ht="15.0" hidden="1" customHeight="1">
      <c r="A52" s="51"/>
      <c r="B52" s="52" t="s">
        <v>85</v>
      </c>
      <c r="C52" s="52" t="s">
        <v>1522</v>
      </c>
      <c r="D52" s="52" t="s">
        <v>1524</v>
      </c>
      <c r="E52" s="52" t="s">
        <v>87</v>
      </c>
      <c r="F52" s="52" t="s">
        <v>542</v>
      </c>
      <c r="G52" s="52" t="s">
        <v>547</v>
      </c>
      <c r="H52" s="52"/>
      <c r="I52" s="52"/>
      <c r="J52" s="52"/>
      <c r="K52" s="52"/>
      <c r="L52" s="52" t="s">
        <v>548</v>
      </c>
      <c r="M52" s="52" t="s">
        <v>156</v>
      </c>
      <c r="N52" s="52" t="s">
        <v>549</v>
      </c>
      <c r="O52" s="52" t="s">
        <v>544</v>
      </c>
      <c r="P52" s="52"/>
      <c r="Q52" s="52" t="s">
        <v>546</v>
      </c>
      <c r="R52" s="52"/>
      <c r="S52" s="52" t="s">
        <v>545</v>
      </c>
      <c r="T52" s="52"/>
      <c r="U52" s="52" t="s">
        <v>166</v>
      </c>
      <c r="V52" s="52" t="s">
        <v>97</v>
      </c>
      <c r="W52" s="52" t="s">
        <v>197</v>
      </c>
      <c r="X52" s="52" t="s">
        <v>97</v>
      </c>
      <c r="Y52" s="52" t="s">
        <v>98</v>
      </c>
      <c r="Z52" s="52"/>
      <c r="AA52" s="52"/>
      <c r="AB52" s="52"/>
      <c r="AC52" s="52"/>
      <c r="AD52" s="52"/>
      <c r="AE52" s="52"/>
      <c r="AF52" s="60"/>
      <c r="AG52" s="44"/>
      <c r="AH52" s="45" t="s">
        <v>595</v>
      </c>
      <c r="AI52" s="45"/>
      <c r="AJ52" s="45"/>
      <c r="AK52" s="45"/>
      <c r="AL52" s="28"/>
      <c r="AM52" s="28"/>
      <c r="AN52" s="28"/>
      <c r="AO52" s="28"/>
      <c r="AP52" s="28"/>
      <c r="AQ52" s="28"/>
      <c r="AR52" s="28"/>
      <c r="AS52" s="28"/>
      <c r="AT52" s="28"/>
      <c r="AU52" s="28"/>
    </row>
    <row r="53" ht="15.0" hidden="1" customHeight="1">
      <c r="A53" s="67"/>
      <c r="B53" s="68" t="s">
        <v>85</v>
      </c>
      <c r="C53" s="68" t="s">
        <v>1536</v>
      </c>
      <c r="D53" s="68" t="s">
        <v>1538</v>
      </c>
      <c r="E53" s="68" t="s">
        <v>87</v>
      </c>
      <c r="F53" s="68" t="s">
        <v>551</v>
      </c>
      <c r="G53" s="68" t="s">
        <v>556</v>
      </c>
      <c r="H53" s="68"/>
      <c r="I53" s="68"/>
      <c r="J53" s="68"/>
      <c r="K53" s="68"/>
      <c r="L53" s="68" t="s">
        <v>557</v>
      </c>
      <c r="M53" s="68" t="s">
        <v>261</v>
      </c>
      <c r="N53" s="68" t="s">
        <v>558</v>
      </c>
      <c r="O53" s="68" t="s">
        <v>553</v>
      </c>
      <c r="P53" s="68"/>
      <c r="Q53" s="68" t="s">
        <v>555</v>
      </c>
      <c r="R53" s="68"/>
      <c r="S53" s="68" t="s">
        <v>554</v>
      </c>
      <c r="T53" s="68"/>
      <c r="U53" s="68" t="s">
        <v>95</v>
      </c>
      <c r="V53" s="68" t="s">
        <v>541</v>
      </c>
      <c r="W53" s="68" t="s">
        <v>454</v>
      </c>
      <c r="X53" s="68" t="s">
        <v>559</v>
      </c>
      <c r="Y53" s="68" t="s">
        <v>98</v>
      </c>
      <c r="Z53" s="68"/>
      <c r="AA53" s="68"/>
      <c r="AB53" s="68"/>
      <c r="AC53" s="68"/>
      <c r="AD53" s="68"/>
      <c r="AE53" s="68"/>
      <c r="AF53" s="71"/>
      <c r="AG53" s="44" t="s">
        <v>595</v>
      </c>
      <c r="AH53" s="45" t="s">
        <v>596</v>
      </c>
      <c r="AI53" s="45" t="s">
        <v>595</v>
      </c>
      <c r="AJ53" s="45" t="s">
        <v>595</v>
      </c>
      <c r="AK53" s="45" t="s">
        <v>595</v>
      </c>
      <c r="AL53" s="28"/>
      <c r="AM53" s="28"/>
      <c r="AN53" s="28"/>
      <c r="AO53" s="28"/>
      <c r="AP53" s="28"/>
      <c r="AQ53" s="28"/>
      <c r="AR53" s="28"/>
      <c r="AS53" s="28"/>
      <c r="AT53" s="28"/>
      <c r="AU53" s="28"/>
    </row>
    <row r="54" ht="15.0" hidden="1" customHeight="1">
      <c r="A54" s="51"/>
      <c r="B54" s="52" t="s">
        <v>85</v>
      </c>
      <c r="C54" s="52" t="s">
        <v>1542</v>
      </c>
      <c r="D54" s="52" t="s">
        <v>1544</v>
      </c>
      <c r="E54" s="52" t="s">
        <v>87</v>
      </c>
      <c r="F54" s="52" t="s">
        <v>561</v>
      </c>
      <c r="G54" s="52" t="s">
        <v>566</v>
      </c>
      <c r="H54" s="52"/>
      <c r="I54" s="52"/>
      <c r="J54" s="52"/>
      <c r="K54" s="52"/>
      <c r="L54" s="52" t="s">
        <v>567</v>
      </c>
      <c r="M54" s="52" t="s">
        <v>560</v>
      </c>
      <c r="N54" s="52" t="s">
        <v>568</v>
      </c>
      <c r="O54" s="52" t="s">
        <v>563</v>
      </c>
      <c r="P54" s="52"/>
      <c r="Q54" s="52" t="s">
        <v>565</v>
      </c>
      <c r="R54" s="52"/>
      <c r="S54" s="52" t="s">
        <v>564</v>
      </c>
      <c r="T54" s="52"/>
      <c r="U54" s="52" t="s">
        <v>124</v>
      </c>
      <c r="V54" s="52" t="s">
        <v>196</v>
      </c>
      <c r="W54" s="52" t="s">
        <v>197</v>
      </c>
      <c r="X54" s="52" t="s">
        <v>97</v>
      </c>
      <c r="Y54" s="52" t="s">
        <v>98</v>
      </c>
      <c r="Z54" s="52"/>
      <c r="AA54" s="52"/>
      <c r="AB54" s="52"/>
      <c r="AC54" s="52"/>
      <c r="AD54" s="52"/>
      <c r="AE54" s="52"/>
      <c r="AF54" s="60"/>
      <c r="AG54" s="44" t="s">
        <v>595</v>
      </c>
      <c r="AH54" s="45" t="s">
        <v>596</v>
      </c>
      <c r="AI54" s="45" t="s">
        <v>595</v>
      </c>
      <c r="AJ54" s="45" t="s">
        <v>595</v>
      </c>
      <c r="AK54" s="45" t="s">
        <v>595</v>
      </c>
      <c r="AL54" s="28"/>
      <c r="AM54" s="28"/>
      <c r="AN54" s="28"/>
      <c r="AO54" s="28"/>
      <c r="AP54" s="28"/>
      <c r="AQ54" s="28"/>
      <c r="AR54" s="28"/>
      <c r="AS54" s="28"/>
      <c r="AT54" s="28"/>
      <c r="AU54" s="28"/>
    </row>
    <row r="55" ht="15.0" hidden="1" customHeight="1">
      <c r="A55" s="67"/>
      <c r="B55" s="68" t="s">
        <v>85</v>
      </c>
      <c r="C55" s="68" t="s">
        <v>1559</v>
      </c>
      <c r="D55" s="68" t="s">
        <v>1561</v>
      </c>
      <c r="E55" s="68" t="s">
        <v>87</v>
      </c>
      <c r="F55" s="68" t="s">
        <v>570</v>
      </c>
      <c r="G55" s="68" t="s">
        <v>575</v>
      </c>
      <c r="H55" s="68" t="s">
        <v>187</v>
      </c>
      <c r="I55" s="68" t="s">
        <v>906</v>
      </c>
      <c r="J55" s="68" t="s">
        <v>575</v>
      </c>
      <c r="K55" s="68"/>
      <c r="L55" s="68" t="s">
        <v>576</v>
      </c>
      <c r="M55" s="68" t="s">
        <v>569</v>
      </c>
      <c r="N55" s="68" t="s">
        <v>577</v>
      </c>
      <c r="O55" s="68" t="s">
        <v>572</v>
      </c>
      <c r="P55" s="68"/>
      <c r="Q55" s="68" t="s">
        <v>574</v>
      </c>
      <c r="R55" s="68"/>
      <c r="S55" s="68" t="s">
        <v>573</v>
      </c>
      <c r="T55" s="68"/>
      <c r="U55" s="68" t="s">
        <v>125</v>
      </c>
      <c r="V55" s="68" t="s">
        <v>578</v>
      </c>
      <c r="W55" s="68" t="s">
        <v>146</v>
      </c>
      <c r="X55" s="68" t="s">
        <v>229</v>
      </c>
      <c r="Y55" s="68" t="s">
        <v>98</v>
      </c>
      <c r="Z55" s="68"/>
      <c r="AA55" s="68"/>
      <c r="AB55" s="68"/>
      <c r="AC55" s="68"/>
      <c r="AD55" s="68"/>
      <c r="AE55" s="68"/>
      <c r="AF55" s="71"/>
      <c r="AG55" s="44"/>
      <c r="AH55" s="45" t="s">
        <v>596</v>
      </c>
      <c r="AI55" s="45"/>
      <c r="AJ55" s="45"/>
      <c r="AK55" s="45"/>
      <c r="AL55" s="28"/>
      <c r="AM55" s="28"/>
      <c r="AN55" s="28"/>
      <c r="AO55" s="28"/>
      <c r="AP55" s="28"/>
      <c r="AQ55" s="28"/>
      <c r="AR55" s="28"/>
      <c r="AS55" s="28"/>
      <c r="AT55" s="28"/>
      <c r="AU55" s="28"/>
    </row>
    <row r="56" ht="15.0" hidden="1" customHeight="1">
      <c r="A56" s="51"/>
      <c r="B56" s="52" t="s">
        <v>85</v>
      </c>
      <c r="C56" s="52" t="s">
        <v>1536</v>
      </c>
      <c r="D56" s="52" t="s">
        <v>1562</v>
      </c>
      <c r="E56" s="52" t="s">
        <v>87</v>
      </c>
      <c r="F56" s="52" t="s">
        <v>580</v>
      </c>
      <c r="G56" s="52" t="s">
        <v>585</v>
      </c>
      <c r="H56" s="52" t="s">
        <v>586</v>
      </c>
      <c r="I56" s="52"/>
      <c r="J56" s="52"/>
      <c r="K56" s="52"/>
      <c r="L56" s="52" t="s">
        <v>482</v>
      </c>
      <c r="M56" s="52" t="s">
        <v>579</v>
      </c>
      <c r="N56" s="52" t="s">
        <v>587</v>
      </c>
      <c r="O56" s="52" t="s">
        <v>582</v>
      </c>
      <c r="P56" s="52"/>
      <c r="Q56" s="52" t="s">
        <v>584</v>
      </c>
      <c r="R56" s="52"/>
      <c r="S56" s="52" t="s">
        <v>583</v>
      </c>
      <c r="T56" s="52"/>
      <c r="U56" s="52" t="s">
        <v>97</v>
      </c>
      <c r="V56" s="52" t="s">
        <v>97</v>
      </c>
      <c r="W56" s="52" t="s">
        <v>97</v>
      </c>
      <c r="X56" s="52" t="s">
        <v>97</v>
      </c>
      <c r="Y56" s="52" t="s">
        <v>98</v>
      </c>
      <c r="Z56" s="52"/>
      <c r="AA56" s="52"/>
      <c r="AB56" s="52"/>
      <c r="AC56" s="52"/>
      <c r="AD56" s="52"/>
      <c r="AE56" s="52"/>
      <c r="AF56" s="60"/>
      <c r="AG56" s="44" t="s">
        <v>595</v>
      </c>
      <c r="AH56" s="45" t="s">
        <v>596</v>
      </c>
      <c r="AI56" s="45" t="s">
        <v>595</v>
      </c>
      <c r="AJ56" s="45" t="s">
        <v>595</v>
      </c>
      <c r="AK56" s="45" t="s">
        <v>595</v>
      </c>
      <c r="AL56" s="28"/>
      <c r="AM56" s="28"/>
      <c r="AN56" s="28"/>
      <c r="AO56" s="28"/>
      <c r="AP56" s="28"/>
      <c r="AQ56" s="28"/>
      <c r="AR56" s="28"/>
      <c r="AS56" s="28"/>
      <c r="AT56" s="28"/>
      <c r="AU56" s="28"/>
    </row>
    <row r="57" ht="15.0" hidden="1" customHeight="1">
      <c r="A57" s="67"/>
      <c r="B57" s="68" t="s">
        <v>85</v>
      </c>
      <c r="C57" s="68" t="s">
        <v>1566</v>
      </c>
      <c r="D57" s="68" t="s">
        <v>154</v>
      </c>
      <c r="E57" s="68" t="s">
        <v>87</v>
      </c>
      <c r="F57" s="68" t="s">
        <v>588</v>
      </c>
      <c r="G57" s="68" t="s">
        <v>593</v>
      </c>
      <c r="H57" s="68"/>
      <c r="I57" s="68"/>
      <c r="J57" s="68"/>
      <c r="K57" s="68"/>
      <c r="L57" s="68" t="s">
        <v>154</v>
      </c>
      <c r="M57" s="68" t="s">
        <v>133</v>
      </c>
      <c r="N57" s="68" t="s">
        <v>594</v>
      </c>
      <c r="O57" s="68" t="s">
        <v>590</v>
      </c>
      <c r="P57" s="68"/>
      <c r="Q57" s="68" t="s">
        <v>592</v>
      </c>
      <c r="R57" s="68"/>
      <c r="S57" s="68" t="s">
        <v>591</v>
      </c>
      <c r="T57" s="68"/>
      <c r="U57" s="68" t="s">
        <v>125</v>
      </c>
      <c r="V57" s="68" t="s">
        <v>95</v>
      </c>
      <c r="W57" s="68" t="s">
        <v>197</v>
      </c>
      <c r="X57" s="68" t="s">
        <v>97</v>
      </c>
      <c r="Y57" s="68" t="s">
        <v>98</v>
      </c>
      <c r="Z57" s="68"/>
      <c r="AA57" s="68"/>
      <c r="AB57" s="68"/>
      <c r="AC57" s="68"/>
      <c r="AD57" s="68"/>
      <c r="AE57" s="68"/>
      <c r="AF57" s="71"/>
      <c r="AG57" s="44" t="s">
        <v>595</v>
      </c>
      <c r="AH57" s="45" t="s">
        <v>596</v>
      </c>
      <c r="AI57" s="45" t="s">
        <v>595</v>
      </c>
      <c r="AJ57" s="45" t="s">
        <v>595</v>
      </c>
      <c r="AK57" s="45" t="s">
        <v>595</v>
      </c>
      <c r="AL57" s="28"/>
      <c r="AM57" s="28"/>
      <c r="AN57" s="28"/>
      <c r="AO57" s="28"/>
      <c r="AP57" s="28"/>
      <c r="AQ57" s="28"/>
      <c r="AR57" s="28"/>
      <c r="AS57" s="28"/>
      <c r="AT57" s="28"/>
      <c r="AU57" s="28"/>
    </row>
    <row r="58" ht="15.0" hidden="1" customHeight="1">
      <c r="A58" s="51"/>
      <c r="B58" s="52" t="s">
        <v>115</v>
      </c>
      <c r="C58" s="52" t="s">
        <v>1578</v>
      </c>
      <c r="D58" s="52" t="s">
        <v>1579</v>
      </c>
      <c r="E58" s="52" t="s">
        <v>87</v>
      </c>
      <c r="F58" s="52" t="s">
        <v>597</v>
      </c>
      <c r="G58" s="52" t="s">
        <v>601</v>
      </c>
      <c r="H58" s="52"/>
      <c r="I58" s="52"/>
      <c r="J58" s="52"/>
      <c r="K58" s="52"/>
      <c r="L58" s="52" t="s">
        <v>602</v>
      </c>
      <c r="M58" s="52" t="s">
        <v>252</v>
      </c>
      <c r="N58" s="52" t="s">
        <v>603</v>
      </c>
      <c r="O58" s="52" t="s">
        <v>599</v>
      </c>
      <c r="P58" s="52"/>
      <c r="Q58" s="52" t="s">
        <v>600</v>
      </c>
      <c r="R58" s="52"/>
      <c r="S58" s="52"/>
      <c r="T58" s="52"/>
      <c r="U58" s="52" t="s">
        <v>124</v>
      </c>
      <c r="V58" s="52" t="s">
        <v>396</v>
      </c>
      <c r="W58" s="52" t="s">
        <v>604</v>
      </c>
      <c r="X58" s="52" t="s">
        <v>559</v>
      </c>
      <c r="Y58" s="52" t="s">
        <v>98</v>
      </c>
      <c r="Z58" s="52"/>
      <c r="AA58" s="52"/>
      <c r="AB58" s="52"/>
      <c r="AC58" s="52"/>
      <c r="AD58" s="52"/>
      <c r="AE58" s="52"/>
      <c r="AF58" s="60"/>
      <c r="AG58" s="44" t="s">
        <v>595</v>
      </c>
      <c r="AH58" s="45" t="s">
        <v>596</v>
      </c>
      <c r="AI58" s="45" t="s">
        <v>595</v>
      </c>
      <c r="AJ58" s="45" t="s">
        <v>595</v>
      </c>
      <c r="AK58" s="45" t="s">
        <v>595</v>
      </c>
      <c r="AL58" s="28"/>
      <c r="AM58" s="28"/>
      <c r="AN58" s="28"/>
      <c r="AO58" s="28"/>
      <c r="AP58" s="28"/>
      <c r="AQ58" s="28"/>
      <c r="AR58" s="28"/>
      <c r="AS58" s="28"/>
      <c r="AT58" s="28"/>
      <c r="AU58" s="28"/>
    </row>
    <row r="59" ht="15.0" hidden="1" customHeight="1">
      <c r="A59" s="67"/>
      <c r="B59" s="68" t="s">
        <v>85</v>
      </c>
      <c r="C59" s="68" t="s">
        <v>1593</v>
      </c>
      <c r="D59" s="68" t="s">
        <v>1594</v>
      </c>
      <c r="E59" s="68" t="s">
        <v>87</v>
      </c>
      <c r="F59" s="68" t="s">
        <v>606</v>
      </c>
      <c r="G59" s="68" t="s">
        <v>611</v>
      </c>
      <c r="H59" s="68"/>
      <c r="I59" s="68"/>
      <c r="J59" s="68"/>
      <c r="K59" s="68"/>
      <c r="L59" s="68" t="s">
        <v>612</v>
      </c>
      <c r="M59" s="68" t="s">
        <v>605</v>
      </c>
      <c r="N59" s="68" t="s">
        <v>613</v>
      </c>
      <c r="O59" s="68" t="s">
        <v>608</v>
      </c>
      <c r="P59" s="68"/>
      <c r="Q59" s="68" t="s">
        <v>610</v>
      </c>
      <c r="R59" s="68"/>
      <c r="S59" s="68" t="s">
        <v>609</v>
      </c>
      <c r="T59" s="68"/>
      <c r="U59" s="68" t="s">
        <v>226</v>
      </c>
      <c r="V59" s="68" t="s">
        <v>196</v>
      </c>
      <c r="W59" s="68" t="s">
        <v>97</v>
      </c>
      <c r="X59" s="68" t="s">
        <v>97</v>
      </c>
      <c r="Y59" s="68" t="s">
        <v>98</v>
      </c>
      <c r="Z59" s="68"/>
      <c r="AA59" s="68"/>
      <c r="AB59" s="68"/>
      <c r="AC59" s="68"/>
      <c r="AD59" s="68"/>
      <c r="AE59" s="68"/>
      <c r="AF59" s="71"/>
      <c r="AG59" s="44" t="s">
        <v>595</v>
      </c>
      <c r="AH59" s="45" t="s">
        <v>596</v>
      </c>
      <c r="AI59" s="45" t="s">
        <v>595</v>
      </c>
      <c r="AJ59" s="45" t="s">
        <v>595</v>
      </c>
      <c r="AK59" s="45" t="s">
        <v>595</v>
      </c>
      <c r="AL59" s="28"/>
      <c r="AM59" s="28"/>
      <c r="AN59" s="28"/>
      <c r="AO59" s="28"/>
      <c r="AP59" s="28"/>
      <c r="AQ59" s="28"/>
      <c r="AR59" s="28"/>
      <c r="AS59" s="28"/>
      <c r="AT59" s="28"/>
      <c r="AU59" s="28"/>
    </row>
    <row r="60" ht="15.0" hidden="1" customHeight="1">
      <c r="A60" s="51"/>
      <c r="B60" s="52" t="s">
        <v>85</v>
      </c>
      <c r="C60" s="52" t="s">
        <v>1596</v>
      </c>
      <c r="D60" s="52" t="s">
        <v>1597</v>
      </c>
      <c r="E60" s="52" t="s">
        <v>87</v>
      </c>
      <c r="F60" s="52" t="s">
        <v>614</v>
      </c>
      <c r="G60" s="52" t="s">
        <v>619</v>
      </c>
      <c r="H60" s="52"/>
      <c r="I60" s="52"/>
      <c r="J60" s="52"/>
      <c r="K60" s="52"/>
      <c r="L60" s="52" t="s">
        <v>620</v>
      </c>
      <c r="M60" s="52" t="s">
        <v>478</v>
      </c>
      <c r="N60" s="52" t="s">
        <v>621</v>
      </c>
      <c r="O60" s="52" t="s">
        <v>616</v>
      </c>
      <c r="P60" s="52"/>
      <c r="Q60" s="52" t="s">
        <v>618</v>
      </c>
      <c r="R60" s="52"/>
      <c r="S60" s="52" t="s">
        <v>617</v>
      </c>
      <c r="T60" s="52"/>
      <c r="U60" s="52" t="s">
        <v>622</v>
      </c>
      <c r="V60" s="52" t="s">
        <v>623</v>
      </c>
      <c r="W60" s="52" t="s">
        <v>109</v>
      </c>
      <c r="X60" s="52" t="s">
        <v>97</v>
      </c>
      <c r="Y60" s="52" t="s">
        <v>98</v>
      </c>
      <c r="Z60" s="52"/>
      <c r="AA60" s="52"/>
      <c r="AB60" s="52"/>
      <c r="AC60" s="52"/>
      <c r="AD60" s="52"/>
      <c r="AE60" s="52"/>
      <c r="AF60" s="60"/>
      <c r="AG60" s="44" t="s">
        <v>595</v>
      </c>
      <c r="AH60" s="45" t="s">
        <v>595</v>
      </c>
      <c r="AI60" s="45" t="s">
        <v>595</v>
      </c>
      <c r="AJ60" s="45" t="s">
        <v>595</v>
      </c>
      <c r="AK60" s="45" t="s">
        <v>595</v>
      </c>
      <c r="AL60" s="28"/>
      <c r="AM60" s="28"/>
      <c r="AN60" s="28"/>
      <c r="AO60" s="28"/>
      <c r="AP60" s="28"/>
      <c r="AQ60" s="28"/>
      <c r="AR60" s="28"/>
      <c r="AS60" s="28"/>
      <c r="AT60" s="28"/>
      <c r="AU60" s="28"/>
    </row>
    <row r="61" ht="15.0" hidden="1" customHeight="1">
      <c r="A61" s="67"/>
      <c r="B61" s="68" t="s">
        <v>115</v>
      </c>
      <c r="C61" s="68" t="s">
        <v>1635</v>
      </c>
      <c r="D61" s="68" t="s">
        <v>1636</v>
      </c>
      <c r="E61" s="68" t="s">
        <v>87</v>
      </c>
      <c r="F61" s="68" t="s">
        <v>625</v>
      </c>
      <c r="G61" s="68" t="s">
        <v>630</v>
      </c>
      <c r="H61" s="68"/>
      <c r="I61" s="68"/>
      <c r="J61" s="68"/>
      <c r="K61" s="68"/>
      <c r="L61" s="68" t="s">
        <v>325</v>
      </c>
      <c r="M61" s="68" t="s">
        <v>230</v>
      </c>
      <c r="N61" s="68" t="s">
        <v>631</v>
      </c>
      <c r="O61" s="68" t="s">
        <v>627</v>
      </c>
      <c r="P61" s="68"/>
      <c r="Q61" s="68" t="s">
        <v>629</v>
      </c>
      <c r="R61" s="68"/>
      <c r="S61" s="68" t="s">
        <v>628</v>
      </c>
      <c r="T61" s="68"/>
      <c r="U61" s="68" t="s">
        <v>396</v>
      </c>
      <c r="V61" s="68" t="s">
        <v>94</v>
      </c>
      <c r="W61" s="68" t="s">
        <v>541</v>
      </c>
      <c r="X61" s="68" t="s">
        <v>167</v>
      </c>
      <c r="Y61" s="68" t="s">
        <v>98</v>
      </c>
      <c r="Z61" s="68"/>
      <c r="AA61" s="68"/>
      <c r="AB61" s="68"/>
      <c r="AC61" s="68"/>
      <c r="AD61" s="68"/>
      <c r="AE61" s="68"/>
      <c r="AF61" s="71"/>
      <c r="AG61" s="44" t="s">
        <v>595</v>
      </c>
      <c r="AH61" s="45" t="s">
        <v>595</v>
      </c>
      <c r="AI61" s="45" t="s">
        <v>595</v>
      </c>
      <c r="AJ61" s="45" t="s">
        <v>595</v>
      </c>
      <c r="AK61" s="45" t="s">
        <v>595</v>
      </c>
      <c r="AL61" s="28"/>
      <c r="AM61" s="28"/>
      <c r="AN61" s="28"/>
      <c r="AO61" s="28"/>
      <c r="AP61" s="28"/>
      <c r="AQ61" s="28"/>
      <c r="AR61" s="28"/>
      <c r="AS61" s="28"/>
      <c r="AT61" s="28"/>
      <c r="AU61" s="28"/>
    </row>
    <row r="62" ht="15.0" hidden="1" customHeight="1">
      <c r="A62" s="51"/>
      <c r="B62" s="52" t="s">
        <v>85</v>
      </c>
      <c r="C62" s="52" t="s">
        <v>1641</v>
      </c>
      <c r="D62" s="52" t="s">
        <v>1642</v>
      </c>
      <c r="E62" s="52" t="s">
        <v>87</v>
      </c>
      <c r="F62" s="52" t="s">
        <v>633</v>
      </c>
      <c r="G62" s="52" t="s">
        <v>638</v>
      </c>
      <c r="H62" s="52"/>
      <c r="I62" s="52"/>
      <c r="J62" s="52"/>
      <c r="K62" s="52"/>
      <c r="L62" s="52" t="s">
        <v>639</v>
      </c>
      <c r="M62" s="52" t="s">
        <v>632</v>
      </c>
      <c r="N62" s="52" t="s">
        <v>640</v>
      </c>
      <c r="O62" s="52" t="s">
        <v>635</v>
      </c>
      <c r="P62" s="52"/>
      <c r="Q62" s="52" t="s">
        <v>637</v>
      </c>
      <c r="R62" s="52"/>
      <c r="S62" s="52" t="s">
        <v>636</v>
      </c>
      <c r="T62" s="52"/>
      <c r="U62" s="52" t="s">
        <v>97</v>
      </c>
      <c r="V62" s="52" t="s">
        <v>97</v>
      </c>
      <c r="W62" s="52" t="s">
        <v>97</v>
      </c>
      <c r="X62" s="52" t="s">
        <v>97</v>
      </c>
      <c r="Y62" s="52" t="s">
        <v>98</v>
      </c>
      <c r="Z62" s="52"/>
      <c r="AA62" s="52"/>
      <c r="AB62" s="52"/>
      <c r="AC62" s="52"/>
      <c r="AD62" s="52"/>
      <c r="AE62" s="52"/>
      <c r="AF62" s="60"/>
      <c r="AG62" s="44"/>
      <c r="AH62" s="45" t="s">
        <v>596</v>
      </c>
      <c r="AI62" s="45"/>
      <c r="AJ62" s="45"/>
      <c r="AK62" s="45"/>
      <c r="AL62" s="28"/>
      <c r="AM62" s="28"/>
      <c r="AN62" s="28"/>
      <c r="AO62" s="28"/>
      <c r="AP62" s="28"/>
      <c r="AQ62" s="28"/>
      <c r="AR62" s="28"/>
      <c r="AS62" s="28"/>
      <c r="AT62" s="28"/>
      <c r="AU62" s="28"/>
    </row>
    <row r="63" ht="15.0" hidden="1" customHeight="1">
      <c r="A63" s="67"/>
      <c r="B63" s="68" t="s">
        <v>85</v>
      </c>
      <c r="C63" s="68" t="s">
        <v>1654</v>
      </c>
      <c r="D63" s="68" t="s">
        <v>1656</v>
      </c>
      <c r="E63" s="68" t="s">
        <v>87</v>
      </c>
      <c r="F63" s="68" t="s">
        <v>641</v>
      </c>
      <c r="G63" s="68" t="s">
        <v>646</v>
      </c>
      <c r="H63" s="68"/>
      <c r="I63" s="68"/>
      <c r="J63" s="68"/>
      <c r="K63" s="68"/>
      <c r="L63" s="68" t="s">
        <v>647</v>
      </c>
      <c r="M63" s="68" t="s">
        <v>80</v>
      </c>
      <c r="N63" s="68" t="s">
        <v>648</v>
      </c>
      <c r="O63" s="68" t="s">
        <v>643</v>
      </c>
      <c r="P63" s="68"/>
      <c r="Q63" s="68" t="s">
        <v>645</v>
      </c>
      <c r="R63" s="68"/>
      <c r="S63" s="68" t="s">
        <v>644</v>
      </c>
      <c r="T63" s="68"/>
      <c r="U63" s="68" t="s">
        <v>97</v>
      </c>
      <c r="V63" s="68" t="s">
        <v>97</v>
      </c>
      <c r="W63" s="68" t="s">
        <v>97</v>
      </c>
      <c r="X63" s="68" t="s">
        <v>97</v>
      </c>
      <c r="Y63" s="68" t="s">
        <v>98</v>
      </c>
      <c r="Z63" s="68"/>
      <c r="AA63" s="68"/>
      <c r="AB63" s="68"/>
      <c r="AC63" s="68"/>
      <c r="AD63" s="68"/>
      <c r="AE63" s="68"/>
      <c r="AF63" s="71"/>
      <c r="AG63" s="44"/>
      <c r="AH63" s="45" t="s">
        <v>595</v>
      </c>
      <c r="AI63" s="45"/>
      <c r="AJ63" s="45"/>
      <c r="AK63" s="45"/>
      <c r="AL63" s="28"/>
      <c r="AM63" s="28"/>
      <c r="AN63" s="28"/>
      <c r="AO63" s="28"/>
      <c r="AP63" s="28"/>
      <c r="AQ63" s="28"/>
      <c r="AR63" s="28"/>
      <c r="AS63" s="28"/>
      <c r="AT63" s="28"/>
      <c r="AU63" s="28"/>
    </row>
    <row r="64" ht="15.0" hidden="1" customHeight="1">
      <c r="A64" s="51"/>
      <c r="B64" s="52" t="s">
        <v>85</v>
      </c>
      <c r="C64" s="52" t="s">
        <v>1442</v>
      </c>
      <c r="D64" s="52" t="s">
        <v>1680</v>
      </c>
      <c r="E64" s="52" t="s">
        <v>87</v>
      </c>
      <c r="F64" s="52" t="s">
        <v>649</v>
      </c>
      <c r="G64" s="52" t="s">
        <v>651</v>
      </c>
      <c r="H64" s="52"/>
      <c r="I64" s="52"/>
      <c r="J64" s="52"/>
      <c r="K64" s="52"/>
      <c r="L64" s="52" t="s">
        <v>652</v>
      </c>
      <c r="M64" s="52" t="s">
        <v>605</v>
      </c>
      <c r="N64" s="52" t="s">
        <v>653</v>
      </c>
      <c r="O64" s="52"/>
      <c r="P64" s="52"/>
      <c r="Q64" s="52"/>
      <c r="R64" s="52"/>
      <c r="S64" s="52"/>
      <c r="T64" s="52"/>
      <c r="U64" s="52" t="s">
        <v>97</v>
      </c>
      <c r="V64" s="52" t="s">
        <v>97</v>
      </c>
      <c r="W64" s="52" t="s">
        <v>97</v>
      </c>
      <c r="X64" s="52" t="s">
        <v>97</v>
      </c>
      <c r="Y64" s="52" t="s">
        <v>98</v>
      </c>
      <c r="Z64" s="52"/>
      <c r="AA64" s="52"/>
      <c r="AB64" s="52"/>
      <c r="AC64" s="52"/>
      <c r="AD64" s="52"/>
      <c r="AE64" s="52"/>
      <c r="AF64" s="60"/>
      <c r="AG64" s="44"/>
      <c r="AH64" s="45" t="s">
        <v>595</v>
      </c>
      <c r="AI64" s="45"/>
      <c r="AJ64" s="45"/>
      <c r="AK64" s="45"/>
      <c r="AL64" s="28"/>
      <c r="AM64" s="28"/>
      <c r="AN64" s="28"/>
      <c r="AO64" s="28"/>
      <c r="AP64" s="28"/>
      <c r="AQ64" s="28"/>
      <c r="AR64" s="28"/>
      <c r="AS64" s="28"/>
      <c r="AT64" s="28"/>
      <c r="AU64" s="28"/>
    </row>
    <row r="65" ht="15.0" hidden="1" customHeight="1">
      <c r="A65" s="67"/>
      <c r="B65" s="68" t="s">
        <v>85</v>
      </c>
      <c r="C65" s="68" t="s">
        <v>1687</v>
      </c>
      <c r="D65" s="68" t="s">
        <v>1689</v>
      </c>
      <c r="E65" s="68" t="s">
        <v>87</v>
      </c>
      <c r="F65" s="68" t="s">
        <v>436</v>
      </c>
      <c r="G65" s="68" t="s">
        <v>658</v>
      </c>
      <c r="H65" s="68"/>
      <c r="I65" s="68"/>
      <c r="J65" s="68"/>
      <c r="K65" s="68"/>
      <c r="L65" s="68" t="s">
        <v>659</v>
      </c>
      <c r="M65" s="68" t="s">
        <v>217</v>
      </c>
      <c r="N65" s="68" t="s">
        <v>660</v>
      </c>
      <c r="O65" s="68" t="s">
        <v>655</v>
      </c>
      <c r="P65" s="68"/>
      <c r="Q65" s="68" t="s">
        <v>657</v>
      </c>
      <c r="R65" s="68"/>
      <c r="S65" s="68" t="s">
        <v>656</v>
      </c>
      <c r="T65" s="68"/>
      <c r="U65" s="68" t="s">
        <v>125</v>
      </c>
      <c r="V65" s="68" t="s">
        <v>661</v>
      </c>
      <c r="W65" s="68" t="s">
        <v>662</v>
      </c>
      <c r="X65" s="68" t="s">
        <v>663</v>
      </c>
      <c r="Y65" s="68" t="s">
        <v>98</v>
      </c>
      <c r="Z65" s="68"/>
      <c r="AA65" s="68"/>
      <c r="AB65" s="68"/>
      <c r="AC65" s="68"/>
      <c r="AD65" s="68"/>
      <c r="AE65" s="68"/>
      <c r="AF65" s="71"/>
      <c r="AG65" s="44" t="s">
        <v>595</v>
      </c>
      <c r="AH65" s="45" t="s">
        <v>596</v>
      </c>
      <c r="AI65" s="45" t="s">
        <v>595</v>
      </c>
      <c r="AJ65" s="45" t="s">
        <v>595</v>
      </c>
      <c r="AK65" s="45" t="s">
        <v>595</v>
      </c>
      <c r="AL65" s="28"/>
      <c r="AM65" s="28"/>
      <c r="AN65" s="28"/>
      <c r="AO65" s="28"/>
      <c r="AP65" s="28"/>
      <c r="AQ65" s="28"/>
      <c r="AR65" s="28"/>
      <c r="AS65" s="28"/>
      <c r="AT65" s="28"/>
      <c r="AU65" s="28"/>
    </row>
    <row r="66" ht="15.0" hidden="1" customHeight="1">
      <c r="A66" s="51"/>
      <c r="B66" s="52" t="s">
        <v>85</v>
      </c>
      <c r="C66" s="52" t="s">
        <v>1692</v>
      </c>
      <c r="D66" s="52" t="s">
        <v>879</v>
      </c>
      <c r="E66" s="52" t="s">
        <v>87</v>
      </c>
      <c r="F66" s="52" t="s">
        <v>667</v>
      </c>
      <c r="G66" s="52" t="s">
        <v>672</v>
      </c>
      <c r="H66" s="52" t="s">
        <v>673</v>
      </c>
      <c r="I66" s="52"/>
      <c r="J66" s="52"/>
      <c r="K66" s="52"/>
      <c r="L66" s="52" t="s">
        <v>674</v>
      </c>
      <c r="M66" s="52" t="s">
        <v>665</v>
      </c>
      <c r="N66" s="52" t="s">
        <v>675</v>
      </c>
      <c r="O66" s="52" t="s">
        <v>669</v>
      </c>
      <c r="P66" s="52"/>
      <c r="Q66" s="52" t="s">
        <v>671</v>
      </c>
      <c r="R66" s="52"/>
      <c r="S66" s="52" t="s">
        <v>670</v>
      </c>
      <c r="T66" s="52"/>
      <c r="U66" s="52" t="s">
        <v>676</v>
      </c>
      <c r="V66" s="52" t="s">
        <v>226</v>
      </c>
      <c r="W66" s="52" t="s">
        <v>251</v>
      </c>
      <c r="X66" s="52" t="s">
        <v>97</v>
      </c>
      <c r="Y66" s="52" t="s">
        <v>98</v>
      </c>
      <c r="Z66" s="52"/>
      <c r="AA66" s="52"/>
      <c r="AB66" s="52"/>
      <c r="AC66" s="52"/>
      <c r="AD66" s="52"/>
      <c r="AE66" s="52"/>
      <c r="AF66" s="60"/>
      <c r="AG66" s="44" t="s">
        <v>595</v>
      </c>
      <c r="AH66" s="45" t="s">
        <v>596</v>
      </c>
      <c r="AI66" s="45" t="s">
        <v>595</v>
      </c>
      <c r="AJ66" s="45" t="s">
        <v>595</v>
      </c>
      <c r="AK66" s="45" t="s">
        <v>595</v>
      </c>
      <c r="AL66" s="28"/>
      <c r="AM66" s="28"/>
      <c r="AN66" s="28"/>
      <c r="AO66" s="28"/>
      <c r="AP66" s="28"/>
      <c r="AQ66" s="28"/>
      <c r="AR66" s="28"/>
      <c r="AS66" s="28"/>
      <c r="AT66" s="28"/>
      <c r="AU66" s="28"/>
    </row>
    <row r="67" ht="15.0" hidden="1" customHeight="1">
      <c r="A67" s="67"/>
      <c r="B67" s="68" t="s">
        <v>85</v>
      </c>
      <c r="C67" s="68" t="s">
        <v>1707</v>
      </c>
      <c r="D67" s="68" t="s">
        <v>1709</v>
      </c>
      <c r="E67" s="68" t="s">
        <v>87</v>
      </c>
      <c r="F67" s="68" t="s">
        <v>677</v>
      </c>
      <c r="G67" s="68" t="s">
        <v>682</v>
      </c>
      <c r="H67" s="68"/>
      <c r="I67" s="68"/>
      <c r="J67" s="68" t="s">
        <v>683</v>
      </c>
      <c r="K67" s="68"/>
      <c r="L67" s="68" t="s">
        <v>325</v>
      </c>
      <c r="M67" s="68" t="s">
        <v>230</v>
      </c>
      <c r="N67" s="68" t="s">
        <v>684</v>
      </c>
      <c r="O67" s="68" t="s">
        <v>679</v>
      </c>
      <c r="P67" s="68"/>
      <c r="Q67" s="68" t="s">
        <v>681</v>
      </c>
      <c r="R67" s="68"/>
      <c r="S67" s="68" t="s">
        <v>680</v>
      </c>
      <c r="T67" s="68"/>
      <c r="U67" s="68" t="s">
        <v>685</v>
      </c>
      <c r="V67" s="68" t="s">
        <v>686</v>
      </c>
      <c r="W67" s="68" t="s">
        <v>146</v>
      </c>
      <c r="X67" s="68" t="s">
        <v>559</v>
      </c>
      <c r="Y67" s="68" t="s">
        <v>98</v>
      </c>
      <c r="Z67" s="68"/>
      <c r="AA67" s="68"/>
      <c r="AB67" s="68"/>
      <c r="AC67" s="68"/>
      <c r="AD67" s="68"/>
      <c r="AE67" s="68"/>
      <c r="AF67" s="71"/>
      <c r="AG67" s="44" t="s">
        <v>595</v>
      </c>
      <c r="AH67" s="45" t="s">
        <v>595</v>
      </c>
      <c r="AI67" s="45" t="s">
        <v>595</v>
      </c>
      <c r="AJ67" s="45" t="s">
        <v>595</v>
      </c>
      <c r="AK67" s="45" t="s">
        <v>595</v>
      </c>
      <c r="AL67" s="28"/>
      <c r="AM67" s="28"/>
      <c r="AN67" s="28"/>
      <c r="AO67" s="28"/>
      <c r="AP67" s="28"/>
      <c r="AQ67" s="28"/>
      <c r="AR67" s="28"/>
      <c r="AS67" s="28"/>
      <c r="AT67" s="28"/>
      <c r="AU67" s="28"/>
    </row>
    <row r="68" ht="15.0" hidden="1" customHeight="1">
      <c r="A68" s="51"/>
      <c r="B68" s="52" t="s">
        <v>85</v>
      </c>
      <c r="C68" s="52" t="s">
        <v>1715</v>
      </c>
      <c r="D68" s="52" t="s">
        <v>1716</v>
      </c>
      <c r="E68" s="52" t="s">
        <v>87</v>
      </c>
      <c r="F68" s="52" t="s">
        <v>687</v>
      </c>
      <c r="G68" s="52" t="s">
        <v>691</v>
      </c>
      <c r="H68" s="52"/>
      <c r="I68" s="52"/>
      <c r="J68" s="52"/>
      <c r="K68" s="52"/>
      <c r="L68" s="52" t="s">
        <v>692</v>
      </c>
      <c r="M68" s="52" t="s">
        <v>605</v>
      </c>
      <c r="N68" s="52" t="s">
        <v>693</v>
      </c>
      <c r="O68" s="52" t="s">
        <v>689</v>
      </c>
      <c r="P68" s="52"/>
      <c r="Q68" s="52" t="s">
        <v>690</v>
      </c>
      <c r="R68" s="52"/>
      <c r="S68" s="52"/>
      <c r="T68" s="52"/>
      <c r="U68" s="52" t="s">
        <v>97</v>
      </c>
      <c r="V68" s="52" t="s">
        <v>97</v>
      </c>
      <c r="W68" s="52" t="s">
        <v>97</v>
      </c>
      <c r="X68" s="52" t="s">
        <v>97</v>
      </c>
      <c r="Y68" s="52" t="s">
        <v>98</v>
      </c>
      <c r="Z68" s="52"/>
      <c r="AA68" s="52"/>
      <c r="AB68" s="52"/>
      <c r="AC68" s="52"/>
      <c r="AD68" s="52"/>
      <c r="AE68" s="52"/>
      <c r="AF68" s="60"/>
      <c r="AG68" s="44"/>
      <c r="AH68" s="45" t="s">
        <v>595</v>
      </c>
      <c r="AI68" s="45"/>
      <c r="AJ68" s="45"/>
      <c r="AK68" s="45"/>
      <c r="AL68" s="28"/>
      <c r="AM68" s="28"/>
      <c r="AN68" s="28"/>
      <c r="AO68" s="28"/>
      <c r="AP68" s="28"/>
      <c r="AQ68" s="28"/>
      <c r="AR68" s="28"/>
      <c r="AS68" s="28"/>
      <c r="AT68" s="28"/>
      <c r="AU68" s="28"/>
    </row>
    <row r="69" ht="15.0" hidden="1" customHeight="1">
      <c r="A69" s="67"/>
      <c r="B69" s="68" t="s">
        <v>115</v>
      </c>
      <c r="C69" s="68" t="s">
        <v>1725</v>
      </c>
      <c r="D69" s="68" t="s">
        <v>1726</v>
      </c>
      <c r="E69" s="68" t="s">
        <v>87</v>
      </c>
      <c r="F69" s="68" t="s">
        <v>695</v>
      </c>
      <c r="G69" s="68" t="s">
        <v>700</v>
      </c>
      <c r="H69" s="68" t="s">
        <v>701</v>
      </c>
      <c r="I69" s="68"/>
      <c r="J69" s="68"/>
      <c r="K69" s="68"/>
      <c r="L69" s="68" t="s">
        <v>702</v>
      </c>
      <c r="M69" s="68" t="s">
        <v>694</v>
      </c>
      <c r="N69" s="68" t="s">
        <v>703</v>
      </c>
      <c r="O69" s="68" t="s">
        <v>697</v>
      </c>
      <c r="P69" s="68"/>
      <c r="Q69" s="68" t="s">
        <v>699</v>
      </c>
      <c r="R69" s="68"/>
      <c r="S69" s="68" t="s">
        <v>698</v>
      </c>
      <c r="T69" s="68"/>
      <c r="U69" s="68" t="s">
        <v>125</v>
      </c>
      <c r="V69" s="68" t="s">
        <v>94</v>
      </c>
      <c r="W69" s="68" t="s">
        <v>146</v>
      </c>
      <c r="X69" s="68" t="s">
        <v>229</v>
      </c>
      <c r="Y69" s="68" t="s">
        <v>98</v>
      </c>
      <c r="Z69" s="68"/>
      <c r="AA69" s="68"/>
      <c r="AB69" s="68"/>
      <c r="AC69" s="68"/>
      <c r="AD69" s="68"/>
      <c r="AE69" s="68"/>
      <c r="AF69" s="71"/>
      <c r="AG69" s="44" t="s">
        <v>595</v>
      </c>
      <c r="AH69" s="45" t="s">
        <v>596</v>
      </c>
      <c r="AI69" s="45" t="s">
        <v>595</v>
      </c>
      <c r="AJ69" s="45" t="s">
        <v>595</v>
      </c>
      <c r="AK69" s="45" t="s">
        <v>595</v>
      </c>
      <c r="AL69" s="28"/>
      <c r="AM69" s="28"/>
      <c r="AN69" s="28"/>
      <c r="AO69" s="28"/>
      <c r="AP69" s="28"/>
      <c r="AQ69" s="28"/>
      <c r="AR69" s="28"/>
      <c r="AS69" s="28"/>
      <c r="AT69" s="28"/>
      <c r="AU69" s="28"/>
    </row>
    <row r="70" ht="15.0" hidden="1" customHeight="1">
      <c r="A70" s="51"/>
      <c r="B70" s="52" t="s">
        <v>85</v>
      </c>
      <c r="C70" s="52" t="s">
        <v>1161</v>
      </c>
      <c r="D70" s="52" t="s">
        <v>1759</v>
      </c>
      <c r="E70" s="52" t="s">
        <v>87</v>
      </c>
      <c r="F70" s="52" t="s">
        <v>705</v>
      </c>
      <c r="G70" s="52" t="s">
        <v>710</v>
      </c>
      <c r="H70" s="52"/>
      <c r="I70" s="52"/>
      <c r="J70" s="52" t="s">
        <v>711</v>
      </c>
      <c r="K70" s="52"/>
      <c r="L70" s="52" t="s">
        <v>712</v>
      </c>
      <c r="M70" s="52" t="s">
        <v>704</v>
      </c>
      <c r="N70" s="52" t="s">
        <v>713</v>
      </c>
      <c r="O70" s="52" t="s">
        <v>707</v>
      </c>
      <c r="P70" s="52"/>
      <c r="Q70" s="52" t="s">
        <v>709</v>
      </c>
      <c r="R70" s="52"/>
      <c r="S70" s="52" t="s">
        <v>708</v>
      </c>
      <c r="T70" s="52"/>
      <c r="U70" s="52" t="s">
        <v>97</v>
      </c>
      <c r="V70" s="52" t="s">
        <v>97</v>
      </c>
      <c r="W70" s="52" t="s">
        <v>97</v>
      </c>
      <c r="X70" s="52" t="s">
        <v>97</v>
      </c>
      <c r="Y70" s="52" t="s">
        <v>98</v>
      </c>
      <c r="Z70" s="52"/>
      <c r="AA70" s="52"/>
      <c r="AB70" s="52"/>
      <c r="AC70" s="52"/>
      <c r="AD70" s="52"/>
      <c r="AE70" s="52"/>
      <c r="AF70" s="60"/>
      <c r="AG70" s="44"/>
      <c r="AH70" s="45" t="s">
        <v>596</v>
      </c>
      <c r="AI70" s="45"/>
      <c r="AJ70" s="45"/>
      <c r="AK70" s="45"/>
      <c r="AL70" s="28"/>
      <c r="AM70" s="28"/>
      <c r="AN70" s="28"/>
      <c r="AO70" s="28"/>
      <c r="AP70" s="28"/>
      <c r="AQ70" s="28"/>
      <c r="AR70" s="28"/>
      <c r="AS70" s="28"/>
      <c r="AT70" s="28"/>
      <c r="AU70" s="28"/>
    </row>
    <row r="71" ht="15.0" hidden="1" customHeight="1">
      <c r="A71" s="67"/>
      <c r="B71" s="68" t="s">
        <v>85</v>
      </c>
      <c r="C71" s="68" t="s">
        <v>1760</v>
      </c>
      <c r="D71" s="68" t="s">
        <v>1761</v>
      </c>
      <c r="E71" s="68" t="s">
        <v>87</v>
      </c>
      <c r="F71" s="68" t="s">
        <v>667</v>
      </c>
      <c r="G71" s="68" t="s">
        <v>672</v>
      </c>
      <c r="H71" s="68" t="s">
        <v>673</v>
      </c>
      <c r="I71" s="68"/>
      <c r="J71" s="68"/>
      <c r="K71" s="68"/>
      <c r="L71" s="68" t="s">
        <v>674</v>
      </c>
      <c r="M71" s="68" t="s">
        <v>665</v>
      </c>
      <c r="N71" s="68" t="s">
        <v>675</v>
      </c>
      <c r="O71" s="68" t="s">
        <v>669</v>
      </c>
      <c r="P71" s="68"/>
      <c r="Q71" s="68" t="s">
        <v>716</v>
      </c>
      <c r="R71" s="68"/>
      <c r="S71" s="68" t="s">
        <v>715</v>
      </c>
      <c r="T71" s="68"/>
      <c r="U71" s="68" t="s">
        <v>676</v>
      </c>
      <c r="V71" s="68" t="s">
        <v>226</v>
      </c>
      <c r="W71" s="68" t="s">
        <v>251</v>
      </c>
      <c r="X71" s="68" t="s">
        <v>97</v>
      </c>
      <c r="Y71" s="68" t="s">
        <v>98</v>
      </c>
      <c r="Z71" s="68"/>
      <c r="AA71" s="68"/>
      <c r="AB71" s="68"/>
      <c r="AC71" s="68"/>
      <c r="AD71" s="68"/>
      <c r="AE71" s="68"/>
      <c r="AF71" s="71"/>
      <c r="AG71" s="44" t="s">
        <v>595</v>
      </c>
      <c r="AH71" s="45" t="s">
        <v>596</v>
      </c>
      <c r="AI71" s="45" t="s">
        <v>595</v>
      </c>
      <c r="AJ71" s="45" t="s">
        <v>595</v>
      </c>
      <c r="AK71" s="45" t="s">
        <v>595</v>
      </c>
      <c r="AL71" s="28"/>
      <c r="AM71" s="28"/>
      <c r="AN71" s="28"/>
      <c r="AO71" s="28"/>
      <c r="AP71" s="28"/>
      <c r="AQ71" s="28"/>
      <c r="AR71" s="28"/>
      <c r="AS71" s="28"/>
      <c r="AT71" s="28"/>
      <c r="AU71" s="28"/>
    </row>
    <row r="72" ht="15.0" hidden="1" customHeight="1">
      <c r="A72" s="51"/>
      <c r="B72" s="52" t="s">
        <v>85</v>
      </c>
      <c r="C72" s="52" t="s">
        <v>1765</v>
      </c>
      <c r="D72" s="52" t="s">
        <v>1766</v>
      </c>
      <c r="E72" s="52" t="s">
        <v>87</v>
      </c>
      <c r="F72" s="52" t="s">
        <v>262</v>
      </c>
      <c r="G72" s="52" t="s">
        <v>721</v>
      </c>
      <c r="H72" s="52"/>
      <c r="I72" s="52"/>
      <c r="J72" s="52"/>
      <c r="K72" s="52"/>
      <c r="L72" s="52" t="s">
        <v>722</v>
      </c>
      <c r="M72" s="52" t="s">
        <v>261</v>
      </c>
      <c r="N72" s="52" t="s">
        <v>723</v>
      </c>
      <c r="O72" s="52" t="s">
        <v>718</v>
      </c>
      <c r="P72" s="52"/>
      <c r="Q72" s="52" t="s">
        <v>720</v>
      </c>
      <c r="R72" s="52"/>
      <c r="S72" s="52" t="s">
        <v>719</v>
      </c>
      <c r="T72" s="52"/>
      <c r="U72" s="52" t="s">
        <v>145</v>
      </c>
      <c r="V72" s="52"/>
      <c r="W72" s="52" t="s">
        <v>146</v>
      </c>
      <c r="X72" s="52" t="s">
        <v>97</v>
      </c>
      <c r="Y72" s="52" t="s">
        <v>98</v>
      </c>
      <c r="Z72" s="52"/>
      <c r="AA72" s="52"/>
      <c r="AB72" s="52"/>
      <c r="AC72" s="52"/>
      <c r="AD72" s="52"/>
      <c r="AE72" s="52"/>
      <c r="AF72" s="60"/>
      <c r="AG72" s="44" t="s">
        <v>595</v>
      </c>
      <c r="AH72" s="45" t="s">
        <v>596</v>
      </c>
      <c r="AI72" s="45" t="s">
        <v>595</v>
      </c>
      <c r="AJ72" s="45" t="s">
        <v>595</v>
      </c>
      <c r="AK72" s="45" t="s">
        <v>595</v>
      </c>
      <c r="AL72" s="28"/>
      <c r="AM72" s="28"/>
      <c r="AN72" s="28"/>
      <c r="AO72" s="28"/>
      <c r="AP72" s="28"/>
      <c r="AQ72" s="28"/>
      <c r="AR72" s="28"/>
      <c r="AS72" s="28"/>
      <c r="AT72" s="28"/>
      <c r="AU72" s="28"/>
    </row>
    <row r="73" ht="15.0" hidden="1" customHeight="1">
      <c r="A73" s="67"/>
      <c r="B73" s="68" t="s">
        <v>115</v>
      </c>
      <c r="C73" s="68" t="s">
        <v>1770</v>
      </c>
      <c r="D73" s="68" t="s">
        <v>1771</v>
      </c>
      <c r="E73" s="68" t="s">
        <v>87</v>
      </c>
      <c r="F73" s="68" t="s">
        <v>725</v>
      </c>
      <c r="G73" s="68" t="s">
        <v>729</v>
      </c>
      <c r="H73" s="68"/>
      <c r="I73" s="68"/>
      <c r="J73" s="68"/>
      <c r="K73" s="68"/>
      <c r="L73" s="68" t="s">
        <v>730</v>
      </c>
      <c r="M73" s="68" t="s">
        <v>724</v>
      </c>
      <c r="N73" s="68" t="s">
        <v>731</v>
      </c>
      <c r="O73" s="68" t="s">
        <v>727</v>
      </c>
      <c r="P73" s="68"/>
      <c r="Q73" s="68" t="s">
        <v>728</v>
      </c>
      <c r="R73" s="68"/>
      <c r="S73" s="68"/>
      <c r="T73" s="68"/>
      <c r="U73" s="68" t="s">
        <v>97</v>
      </c>
      <c r="V73" s="68" t="s">
        <v>97</v>
      </c>
      <c r="W73" s="68" t="s">
        <v>97</v>
      </c>
      <c r="X73" s="68" t="s">
        <v>97</v>
      </c>
      <c r="Y73" s="68" t="s">
        <v>98</v>
      </c>
      <c r="Z73" s="68"/>
      <c r="AA73" s="68"/>
      <c r="AB73" s="68"/>
      <c r="AC73" s="68"/>
      <c r="AD73" s="68"/>
      <c r="AE73" s="68"/>
      <c r="AF73" s="71"/>
      <c r="AG73" s="44"/>
      <c r="AH73" s="45" t="s">
        <v>596</v>
      </c>
      <c r="AI73" s="45"/>
      <c r="AJ73" s="45"/>
      <c r="AK73" s="45"/>
      <c r="AL73" s="28"/>
      <c r="AM73" s="28"/>
      <c r="AN73" s="28"/>
      <c r="AO73" s="28"/>
      <c r="AP73" s="28"/>
      <c r="AQ73" s="28"/>
      <c r="AR73" s="28"/>
      <c r="AS73" s="28"/>
      <c r="AT73" s="28"/>
      <c r="AU73" s="28"/>
    </row>
    <row r="74" ht="15.0" hidden="1" customHeight="1">
      <c r="A74" s="51"/>
      <c r="B74" s="52" t="s">
        <v>85</v>
      </c>
      <c r="C74" s="52" t="s">
        <v>1781</v>
      </c>
      <c r="D74" s="52" t="s">
        <v>1782</v>
      </c>
      <c r="E74" s="52" t="s">
        <v>87</v>
      </c>
      <c r="F74" s="52" t="s">
        <v>732</v>
      </c>
      <c r="G74" s="52" t="s">
        <v>737</v>
      </c>
      <c r="H74" s="52"/>
      <c r="I74" s="52"/>
      <c r="J74" s="52"/>
      <c r="K74" s="52"/>
      <c r="L74" s="52" t="s">
        <v>92</v>
      </c>
      <c r="M74" s="52" t="s">
        <v>80</v>
      </c>
      <c r="N74" s="52" t="s">
        <v>93</v>
      </c>
      <c r="O74" s="52" t="s">
        <v>734</v>
      </c>
      <c r="P74" s="52"/>
      <c r="Q74" s="52" t="s">
        <v>736</v>
      </c>
      <c r="R74" s="52"/>
      <c r="S74" s="52" t="s">
        <v>735</v>
      </c>
      <c r="T74" s="52"/>
      <c r="U74" s="52" t="s">
        <v>676</v>
      </c>
      <c r="V74" s="52" t="s">
        <v>226</v>
      </c>
      <c r="W74" s="52" t="s">
        <v>454</v>
      </c>
      <c r="X74" s="52" t="s">
        <v>97</v>
      </c>
      <c r="Y74" s="52" t="s">
        <v>98</v>
      </c>
      <c r="Z74" s="52"/>
      <c r="AA74" s="52"/>
      <c r="AB74" s="52"/>
      <c r="AC74" s="52"/>
      <c r="AD74" s="52"/>
      <c r="AE74" s="52"/>
      <c r="AF74" s="60"/>
      <c r="AG74" s="44" t="s">
        <v>595</v>
      </c>
      <c r="AH74" s="45" t="s">
        <v>595</v>
      </c>
      <c r="AI74" s="45" t="s">
        <v>595</v>
      </c>
      <c r="AJ74" s="45" t="s">
        <v>595</v>
      </c>
      <c r="AK74" s="45" t="s">
        <v>595</v>
      </c>
      <c r="AL74" s="28"/>
      <c r="AM74" s="28"/>
      <c r="AN74" s="28"/>
      <c r="AO74" s="28"/>
      <c r="AP74" s="28"/>
      <c r="AQ74" s="28"/>
      <c r="AR74" s="28"/>
      <c r="AS74" s="28"/>
      <c r="AT74" s="28"/>
      <c r="AU74" s="28"/>
    </row>
    <row r="75" ht="15.0" hidden="1" customHeight="1">
      <c r="A75" s="67"/>
      <c r="B75" s="68" t="s">
        <v>85</v>
      </c>
      <c r="C75" s="68" t="s">
        <v>1786</v>
      </c>
      <c r="D75" s="68" t="s">
        <v>1766</v>
      </c>
      <c r="E75" s="68" t="s">
        <v>87</v>
      </c>
      <c r="F75" s="68" t="s">
        <v>738</v>
      </c>
      <c r="G75" s="68" t="s">
        <v>743</v>
      </c>
      <c r="H75" s="68" t="s">
        <v>744</v>
      </c>
      <c r="I75" s="68"/>
      <c r="J75" s="68"/>
      <c r="K75" s="68"/>
      <c r="L75" s="68" t="s">
        <v>745</v>
      </c>
      <c r="M75" s="68" t="s">
        <v>133</v>
      </c>
      <c r="N75" s="68" t="s">
        <v>746</v>
      </c>
      <c r="O75" s="68" t="s">
        <v>740</v>
      </c>
      <c r="P75" s="68"/>
      <c r="Q75" s="68" t="s">
        <v>742</v>
      </c>
      <c r="R75" s="68"/>
      <c r="S75" s="68" t="s">
        <v>741</v>
      </c>
      <c r="T75" s="68"/>
      <c r="U75" s="68" t="s">
        <v>94</v>
      </c>
      <c r="V75" s="68" t="s">
        <v>97</v>
      </c>
      <c r="W75" s="68" t="s">
        <v>96</v>
      </c>
      <c r="X75" s="68" t="s">
        <v>229</v>
      </c>
      <c r="Y75" s="68" t="s">
        <v>98</v>
      </c>
      <c r="Z75" s="68"/>
      <c r="AA75" s="68"/>
      <c r="AB75" s="68"/>
      <c r="AC75" s="68"/>
      <c r="AD75" s="68"/>
      <c r="AE75" s="68"/>
      <c r="AF75" s="71"/>
      <c r="AG75" s="44" t="s">
        <v>595</v>
      </c>
      <c r="AH75" s="45" t="s">
        <v>595</v>
      </c>
      <c r="AI75" s="45" t="s">
        <v>595</v>
      </c>
      <c r="AJ75" s="45" t="s">
        <v>595</v>
      </c>
      <c r="AK75" s="45" t="s">
        <v>595</v>
      </c>
      <c r="AL75" s="28"/>
      <c r="AM75" s="28"/>
      <c r="AN75" s="28"/>
      <c r="AO75" s="28"/>
      <c r="AP75" s="28"/>
      <c r="AQ75" s="28"/>
      <c r="AR75" s="28"/>
      <c r="AS75" s="28"/>
      <c r="AT75" s="28"/>
      <c r="AU75" s="28"/>
    </row>
    <row r="76" ht="15.0" hidden="1" customHeight="1">
      <c r="A76" s="51"/>
      <c r="B76" s="52" t="s">
        <v>85</v>
      </c>
      <c r="C76" s="52" t="s">
        <v>1442</v>
      </c>
      <c r="D76" s="52" t="s">
        <v>1802</v>
      </c>
      <c r="E76" s="52" t="s">
        <v>87</v>
      </c>
      <c r="F76" s="52" t="s">
        <v>747</v>
      </c>
      <c r="G76" s="52" t="s">
        <v>752</v>
      </c>
      <c r="H76" s="52"/>
      <c r="I76" s="52"/>
      <c r="J76" s="52"/>
      <c r="K76" s="52"/>
      <c r="L76" s="52" t="s">
        <v>753</v>
      </c>
      <c r="M76" s="52" t="s">
        <v>80</v>
      </c>
      <c r="N76" s="52" t="s">
        <v>754</v>
      </c>
      <c r="O76" s="52" t="s">
        <v>749</v>
      </c>
      <c r="P76" s="52"/>
      <c r="Q76" s="52" t="s">
        <v>751</v>
      </c>
      <c r="R76" s="52"/>
      <c r="S76" s="52" t="s">
        <v>750</v>
      </c>
      <c r="T76" s="52"/>
      <c r="U76" s="52" t="s">
        <v>97</v>
      </c>
      <c r="V76" s="52" t="s">
        <v>97</v>
      </c>
      <c r="W76" s="52" t="s">
        <v>97</v>
      </c>
      <c r="X76" s="52" t="s">
        <v>97</v>
      </c>
      <c r="Y76" s="52" t="s">
        <v>98</v>
      </c>
      <c r="Z76" s="52"/>
      <c r="AA76" s="52"/>
      <c r="AB76" s="52"/>
      <c r="AC76" s="52"/>
      <c r="AD76" s="52"/>
      <c r="AE76" s="52"/>
      <c r="AF76" s="60"/>
      <c r="AG76" s="44" t="s">
        <v>595</v>
      </c>
      <c r="AH76" s="45" t="s">
        <v>595</v>
      </c>
      <c r="AI76" s="45" t="s">
        <v>595</v>
      </c>
      <c r="AJ76" s="45" t="s">
        <v>595</v>
      </c>
      <c r="AK76" s="45" t="s">
        <v>596</v>
      </c>
      <c r="AL76" s="28"/>
      <c r="AM76" s="28"/>
      <c r="AN76" s="28"/>
      <c r="AO76" s="28"/>
      <c r="AP76" s="28"/>
      <c r="AQ76" s="28"/>
      <c r="AR76" s="28"/>
      <c r="AS76" s="28"/>
      <c r="AT76" s="28"/>
      <c r="AU76" s="28"/>
    </row>
    <row r="77" ht="15.0" hidden="1" customHeight="1">
      <c r="A77" s="67"/>
      <c r="B77" s="68" t="s">
        <v>85</v>
      </c>
      <c r="C77" s="68" t="s">
        <v>1474</v>
      </c>
      <c r="D77" s="68" t="s">
        <v>1808</v>
      </c>
      <c r="E77" s="68" t="s">
        <v>87</v>
      </c>
      <c r="F77" s="68" t="s">
        <v>262</v>
      </c>
      <c r="G77" s="68" t="s">
        <v>759</v>
      </c>
      <c r="H77" s="68" t="s">
        <v>760</v>
      </c>
      <c r="I77" s="68"/>
      <c r="J77" s="68"/>
      <c r="K77" s="68"/>
      <c r="L77" s="68" t="s">
        <v>761</v>
      </c>
      <c r="M77" s="68" t="s">
        <v>261</v>
      </c>
      <c r="N77" s="68" t="s">
        <v>762</v>
      </c>
      <c r="O77" s="68" t="s">
        <v>756</v>
      </c>
      <c r="P77" s="68"/>
      <c r="Q77" s="68" t="s">
        <v>758</v>
      </c>
      <c r="R77" s="68"/>
      <c r="S77" s="68" t="s">
        <v>757</v>
      </c>
      <c r="T77" s="68"/>
      <c r="U77" s="68" t="s">
        <v>145</v>
      </c>
      <c r="V77" s="68"/>
      <c r="W77" s="68" t="s">
        <v>146</v>
      </c>
      <c r="X77" s="68" t="s">
        <v>97</v>
      </c>
      <c r="Y77" s="68" t="s">
        <v>98</v>
      </c>
      <c r="Z77" s="68"/>
      <c r="AA77" s="68"/>
      <c r="AB77" s="68"/>
      <c r="AC77" s="68"/>
      <c r="AD77" s="68"/>
      <c r="AE77" s="68"/>
      <c r="AF77" s="71"/>
      <c r="AG77" s="44" t="s">
        <v>595</v>
      </c>
      <c r="AH77" s="45" t="s">
        <v>595</v>
      </c>
      <c r="AI77" s="45" t="s">
        <v>595</v>
      </c>
      <c r="AJ77" s="45" t="s">
        <v>595</v>
      </c>
      <c r="AK77" s="45" t="s">
        <v>596</v>
      </c>
      <c r="AL77" s="28"/>
      <c r="AM77" s="28"/>
      <c r="AN77" s="28"/>
      <c r="AO77" s="28"/>
      <c r="AP77" s="28"/>
      <c r="AQ77" s="28"/>
      <c r="AR77" s="28"/>
      <c r="AS77" s="28"/>
      <c r="AT77" s="28"/>
      <c r="AU77" s="28"/>
    </row>
    <row r="78" ht="15.0" hidden="1" customHeight="1">
      <c r="A78" s="51"/>
      <c r="B78" s="52" t="s">
        <v>85</v>
      </c>
      <c r="C78" s="52" t="s">
        <v>1687</v>
      </c>
      <c r="D78" s="52" t="s">
        <v>1821</v>
      </c>
      <c r="E78" s="52" t="s">
        <v>87</v>
      </c>
      <c r="F78" s="52" t="s">
        <v>763</v>
      </c>
      <c r="G78" s="52" t="s">
        <v>768</v>
      </c>
      <c r="H78" s="52"/>
      <c r="I78" s="52"/>
      <c r="J78" s="52"/>
      <c r="K78" s="52"/>
      <c r="L78" s="52" t="s">
        <v>770</v>
      </c>
      <c r="M78" s="52" t="s">
        <v>99</v>
      </c>
      <c r="N78" s="52" t="s">
        <v>771</v>
      </c>
      <c r="O78" s="52" t="s">
        <v>765</v>
      </c>
      <c r="P78" s="52"/>
      <c r="Q78" s="52" t="s">
        <v>767</v>
      </c>
      <c r="R78" s="52"/>
      <c r="S78" s="52" t="s">
        <v>766</v>
      </c>
      <c r="T78" s="52"/>
      <c r="U78" s="52" t="s">
        <v>206</v>
      </c>
      <c r="V78" s="52" t="s">
        <v>97</v>
      </c>
      <c r="W78" s="52" t="s">
        <v>454</v>
      </c>
      <c r="X78" s="52" t="s">
        <v>559</v>
      </c>
      <c r="Y78" s="52" t="s">
        <v>98</v>
      </c>
      <c r="Z78" s="52"/>
      <c r="AA78" s="52"/>
      <c r="AB78" s="52"/>
      <c r="AC78" s="52"/>
      <c r="AD78" s="52"/>
      <c r="AE78" s="52"/>
      <c r="AF78" s="60"/>
      <c r="AG78" s="44" t="s">
        <v>595</v>
      </c>
      <c r="AH78" s="45" t="s">
        <v>595</v>
      </c>
      <c r="AI78" s="45" t="s">
        <v>595</v>
      </c>
      <c r="AJ78" s="45" t="s">
        <v>595</v>
      </c>
      <c r="AK78" s="45" t="s">
        <v>595</v>
      </c>
      <c r="AL78" s="28"/>
      <c r="AM78" s="28"/>
      <c r="AN78" s="28"/>
      <c r="AO78" s="28"/>
      <c r="AP78" s="28"/>
      <c r="AQ78" s="28"/>
      <c r="AR78" s="28"/>
      <c r="AS78" s="28"/>
      <c r="AT78" s="28"/>
      <c r="AU78" s="28"/>
    </row>
    <row r="79" ht="15.0" hidden="1" customHeight="1">
      <c r="A79" s="67"/>
      <c r="B79" s="68" t="s">
        <v>85</v>
      </c>
      <c r="C79" s="68" t="s">
        <v>1536</v>
      </c>
      <c r="D79" s="68" t="s">
        <v>1826</v>
      </c>
      <c r="E79" s="68" t="s">
        <v>87</v>
      </c>
      <c r="F79" s="68" t="s">
        <v>774</v>
      </c>
      <c r="G79" s="68" t="s">
        <v>779</v>
      </c>
      <c r="H79" s="68"/>
      <c r="I79" s="68"/>
      <c r="J79" s="68"/>
      <c r="K79" s="68"/>
      <c r="L79" s="68" t="s">
        <v>780</v>
      </c>
      <c r="M79" s="68" t="s">
        <v>378</v>
      </c>
      <c r="N79" s="68" t="s">
        <v>781</v>
      </c>
      <c r="O79" s="68" t="s">
        <v>776</v>
      </c>
      <c r="P79" s="68"/>
      <c r="Q79" s="68" t="s">
        <v>778</v>
      </c>
      <c r="R79" s="68"/>
      <c r="S79" s="68" t="s">
        <v>777</v>
      </c>
      <c r="T79" s="68"/>
      <c r="U79" s="68" t="s">
        <v>108</v>
      </c>
      <c r="V79" s="68" t="s">
        <v>226</v>
      </c>
      <c r="W79" s="68" t="s">
        <v>197</v>
      </c>
      <c r="X79" s="68" t="s">
        <v>97</v>
      </c>
      <c r="Y79" s="68" t="s">
        <v>98</v>
      </c>
      <c r="Z79" s="68"/>
      <c r="AA79" s="68"/>
      <c r="AB79" s="68"/>
      <c r="AC79" s="68"/>
      <c r="AD79" s="68"/>
      <c r="AE79" s="68"/>
      <c r="AF79" s="71"/>
      <c r="AG79" s="44" t="s">
        <v>595</v>
      </c>
      <c r="AH79" s="45" t="s">
        <v>596</v>
      </c>
      <c r="AI79" s="45" t="s">
        <v>595</v>
      </c>
      <c r="AJ79" s="45" t="s">
        <v>595</v>
      </c>
      <c r="AK79" s="45" t="s">
        <v>595</v>
      </c>
      <c r="AL79" s="28"/>
      <c r="AM79" s="28"/>
      <c r="AN79" s="28"/>
      <c r="AO79" s="28"/>
      <c r="AP79" s="28"/>
      <c r="AQ79" s="28"/>
      <c r="AR79" s="28"/>
      <c r="AS79" s="28"/>
      <c r="AT79" s="28"/>
      <c r="AU79" s="28"/>
    </row>
    <row r="80" ht="15.0" hidden="1" customHeight="1">
      <c r="A80" s="51"/>
      <c r="B80" s="52" t="s">
        <v>85</v>
      </c>
      <c r="C80" s="52" t="s">
        <v>1837</v>
      </c>
      <c r="D80" s="52" t="s">
        <v>780</v>
      </c>
      <c r="E80" s="52" t="s">
        <v>87</v>
      </c>
      <c r="F80" s="52" t="s">
        <v>783</v>
      </c>
      <c r="G80" s="52" t="s">
        <v>790</v>
      </c>
      <c r="H80" s="52" t="s">
        <v>791</v>
      </c>
      <c r="I80" s="52"/>
      <c r="J80" s="52"/>
      <c r="K80" s="52"/>
      <c r="L80" s="52" t="s">
        <v>792</v>
      </c>
      <c r="M80" s="52" t="s">
        <v>605</v>
      </c>
      <c r="N80" s="52" t="s">
        <v>793</v>
      </c>
      <c r="O80" s="52" t="s">
        <v>785</v>
      </c>
      <c r="P80" s="52"/>
      <c r="Q80" s="52" t="s">
        <v>789</v>
      </c>
      <c r="R80" s="52"/>
      <c r="S80" s="52" t="s">
        <v>787</v>
      </c>
      <c r="T80" s="52"/>
      <c r="U80" s="52" t="s">
        <v>97</v>
      </c>
      <c r="V80" s="52" t="s">
        <v>97</v>
      </c>
      <c r="W80" s="52" t="s">
        <v>97</v>
      </c>
      <c r="X80" s="52" t="s">
        <v>97</v>
      </c>
      <c r="Y80" s="52" t="s">
        <v>98</v>
      </c>
      <c r="Z80" s="52"/>
      <c r="AA80" s="52"/>
      <c r="AB80" s="52"/>
      <c r="AC80" s="52"/>
      <c r="AD80" s="52"/>
      <c r="AE80" s="52"/>
      <c r="AF80" s="60"/>
      <c r="AG80" s="44" t="s">
        <v>595</v>
      </c>
      <c r="AH80" s="45" t="s">
        <v>596</v>
      </c>
      <c r="AI80" s="45" t="s">
        <v>595</v>
      </c>
      <c r="AJ80" s="45" t="s">
        <v>595</v>
      </c>
      <c r="AK80" s="45" t="s">
        <v>595</v>
      </c>
      <c r="AL80" s="28"/>
      <c r="AM80" s="28"/>
      <c r="AN80" s="28"/>
      <c r="AO80" s="28"/>
      <c r="AP80" s="28"/>
      <c r="AQ80" s="28"/>
      <c r="AR80" s="28"/>
      <c r="AS80" s="28"/>
      <c r="AT80" s="28"/>
      <c r="AU80" s="28"/>
    </row>
    <row r="81" ht="15.0" hidden="1" customHeight="1">
      <c r="A81" s="67"/>
      <c r="B81" s="68" t="s">
        <v>85</v>
      </c>
      <c r="C81" s="68" t="s">
        <v>1849</v>
      </c>
      <c r="D81" s="68" t="s">
        <v>1850</v>
      </c>
      <c r="E81" s="68" t="s">
        <v>87</v>
      </c>
      <c r="F81" s="68" t="s">
        <v>795</v>
      </c>
      <c r="G81" s="68" t="s">
        <v>799</v>
      </c>
      <c r="H81" s="68"/>
      <c r="I81" s="68"/>
      <c r="J81" s="68" t="s">
        <v>800</v>
      </c>
      <c r="K81" s="68"/>
      <c r="L81" s="68" t="s">
        <v>801</v>
      </c>
      <c r="M81" s="68" t="s">
        <v>794</v>
      </c>
      <c r="N81" s="68" t="s">
        <v>802</v>
      </c>
      <c r="O81" s="68" t="s">
        <v>797</v>
      </c>
      <c r="P81" s="68"/>
      <c r="Q81" s="68" t="s">
        <v>798</v>
      </c>
      <c r="R81" s="68"/>
      <c r="S81" s="68"/>
      <c r="T81" s="68"/>
      <c r="U81" s="68" t="s">
        <v>97</v>
      </c>
      <c r="V81" s="68" t="s">
        <v>97</v>
      </c>
      <c r="W81" s="68" t="s">
        <v>97</v>
      </c>
      <c r="X81" s="68" t="s">
        <v>97</v>
      </c>
      <c r="Y81" s="68" t="s">
        <v>98</v>
      </c>
      <c r="Z81" s="68"/>
      <c r="AA81" s="68"/>
      <c r="AB81" s="68"/>
      <c r="AC81" s="68"/>
      <c r="AD81" s="68"/>
      <c r="AE81" s="68"/>
      <c r="AF81" s="71"/>
      <c r="AG81" s="44"/>
      <c r="AH81" s="45" t="s">
        <v>595</v>
      </c>
      <c r="AI81" s="45"/>
      <c r="AJ81" s="45"/>
      <c r="AK81" s="45"/>
      <c r="AL81" s="28"/>
      <c r="AM81" s="28"/>
      <c r="AN81" s="28"/>
      <c r="AO81" s="28"/>
      <c r="AP81" s="28"/>
      <c r="AQ81" s="28"/>
      <c r="AR81" s="28"/>
      <c r="AS81" s="28"/>
      <c r="AT81" s="28"/>
      <c r="AU81" s="28"/>
    </row>
    <row r="82" ht="15.0" hidden="1" customHeight="1">
      <c r="A82" s="51"/>
      <c r="B82" s="52" t="s">
        <v>85</v>
      </c>
      <c r="C82" s="52" t="s">
        <v>1863</v>
      </c>
      <c r="D82" s="52" t="s">
        <v>1864</v>
      </c>
      <c r="E82" s="52" t="s">
        <v>87</v>
      </c>
      <c r="F82" s="52" t="s">
        <v>804</v>
      </c>
      <c r="G82" s="52" t="s">
        <v>809</v>
      </c>
      <c r="H82" s="52" t="s">
        <v>810</v>
      </c>
      <c r="I82" s="52"/>
      <c r="J82" s="52" t="s">
        <v>187</v>
      </c>
      <c r="K82" s="52" t="s">
        <v>906</v>
      </c>
      <c r="L82" s="52" t="s">
        <v>811</v>
      </c>
      <c r="M82" s="52" t="s">
        <v>803</v>
      </c>
      <c r="N82" s="52" t="s">
        <v>812</v>
      </c>
      <c r="O82" s="52" t="s">
        <v>806</v>
      </c>
      <c r="P82" s="52"/>
      <c r="Q82" s="52" t="s">
        <v>808</v>
      </c>
      <c r="R82" s="52"/>
      <c r="S82" s="52" t="s">
        <v>807</v>
      </c>
      <c r="T82" s="52"/>
      <c r="U82" s="52" t="s">
        <v>604</v>
      </c>
      <c r="V82" s="52" t="s">
        <v>97</v>
      </c>
      <c r="W82" s="52" t="s">
        <v>146</v>
      </c>
      <c r="X82" s="52" t="s">
        <v>229</v>
      </c>
      <c r="Y82" s="52" t="s">
        <v>98</v>
      </c>
      <c r="Z82" s="52"/>
      <c r="AA82" s="52"/>
      <c r="AB82" s="52"/>
      <c r="AC82" s="52"/>
      <c r="AD82" s="52"/>
      <c r="AE82" s="52"/>
      <c r="AF82" s="60"/>
      <c r="AG82" s="44"/>
      <c r="AH82" s="45" t="s">
        <v>596</v>
      </c>
      <c r="AI82" s="45"/>
      <c r="AJ82" s="45"/>
      <c r="AK82" s="45"/>
      <c r="AL82" s="28"/>
      <c r="AM82" s="28"/>
      <c r="AN82" s="28"/>
      <c r="AO82" s="28"/>
      <c r="AP82" s="28"/>
      <c r="AQ82" s="28"/>
      <c r="AR82" s="28"/>
      <c r="AS82" s="28"/>
      <c r="AT82" s="28"/>
      <c r="AU82" s="28"/>
    </row>
    <row r="83" ht="15.0" hidden="1" customHeight="1">
      <c r="A83" s="67"/>
      <c r="B83" s="68" t="s">
        <v>85</v>
      </c>
      <c r="C83" s="68" t="s">
        <v>1871</v>
      </c>
      <c r="D83" s="68" t="s">
        <v>1872</v>
      </c>
      <c r="E83" s="68" t="s">
        <v>87</v>
      </c>
      <c r="F83" s="68" t="s">
        <v>814</v>
      </c>
      <c r="G83" s="68" t="s">
        <v>821</v>
      </c>
      <c r="H83" s="68" t="s">
        <v>822</v>
      </c>
      <c r="I83" s="68"/>
      <c r="J83" s="68"/>
      <c r="K83" s="68"/>
      <c r="L83" s="68" t="s">
        <v>823</v>
      </c>
      <c r="M83" s="68" t="s">
        <v>803</v>
      </c>
      <c r="N83" s="68" t="s">
        <v>824</v>
      </c>
      <c r="O83" s="68" t="s">
        <v>817</v>
      </c>
      <c r="P83" s="68"/>
      <c r="Q83" s="68" t="s">
        <v>820</v>
      </c>
      <c r="R83" s="68"/>
      <c r="S83" s="68" t="s">
        <v>819</v>
      </c>
      <c r="T83" s="68"/>
      <c r="U83" s="68" t="s">
        <v>124</v>
      </c>
      <c r="V83" s="68" t="s">
        <v>396</v>
      </c>
      <c r="W83" s="68" t="s">
        <v>196</v>
      </c>
      <c r="X83" s="68" t="s">
        <v>97</v>
      </c>
      <c r="Y83" s="68" t="s">
        <v>98</v>
      </c>
      <c r="Z83" s="68"/>
      <c r="AA83" s="68"/>
      <c r="AB83" s="68"/>
      <c r="AC83" s="68"/>
      <c r="AD83" s="68"/>
      <c r="AE83" s="68"/>
      <c r="AF83" s="71"/>
      <c r="AG83" s="44" t="s">
        <v>595</v>
      </c>
      <c r="AH83" s="45" t="s">
        <v>596</v>
      </c>
      <c r="AI83" s="45" t="s">
        <v>595</v>
      </c>
      <c r="AJ83" s="45" t="s">
        <v>595</v>
      </c>
      <c r="AK83" s="45" t="s">
        <v>595</v>
      </c>
      <c r="AL83" s="28"/>
      <c r="AM83" s="28"/>
      <c r="AN83" s="28"/>
      <c r="AO83" s="28"/>
      <c r="AP83" s="28"/>
      <c r="AQ83" s="28"/>
      <c r="AR83" s="28"/>
      <c r="AS83" s="28"/>
      <c r="AT83" s="28"/>
      <c r="AU83" s="28"/>
    </row>
    <row r="84" ht="15.0" hidden="1" customHeight="1">
      <c r="A84" s="51"/>
      <c r="B84" s="52" t="s">
        <v>85</v>
      </c>
      <c r="C84" s="52" t="s">
        <v>1885</v>
      </c>
      <c r="D84" s="52" t="s">
        <v>1886</v>
      </c>
      <c r="E84" s="52" t="s">
        <v>87</v>
      </c>
      <c r="F84" s="52" t="s">
        <v>825</v>
      </c>
      <c r="G84" s="52" t="s">
        <v>830</v>
      </c>
      <c r="H84" s="52" t="s">
        <v>831</v>
      </c>
      <c r="I84" s="52"/>
      <c r="J84" s="52"/>
      <c r="K84" s="52"/>
      <c r="L84" s="52" t="s">
        <v>832</v>
      </c>
      <c r="M84" s="52" t="s">
        <v>569</v>
      </c>
      <c r="N84" s="52" t="s">
        <v>833</v>
      </c>
      <c r="O84" s="52" t="s">
        <v>827</v>
      </c>
      <c r="P84" s="52"/>
      <c r="Q84" s="52" t="s">
        <v>829</v>
      </c>
      <c r="R84" s="52"/>
      <c r="S84" s="52" t="s">
        <v>828</v>
      </c>
      <c r="T84" s="52"/>
      <c r="U84" s="52" t="s">
        <v>317</v>
      </c>
      <c r="V84" s="52" t="s">
        <v>676</v>
      </c>
      <c r="W84" s="52" t="s">
        <v>97</v>
      </c>
      <c r="X84" s="52" t="s">
        <v>97</v>
      </c>
      <c r="Y84" s="52" t="s">
        <v>98</v>
      </c>
      <c r="Z84" s="52"/>
      <c r="AA84" s="52"/>
      <c r="AB84" s="52"/>
      <c r="AC84" s="52"/>
      <c r="AD84" s="52"/>
      <c r="AE84" s="52"/>
      <c r="AF84" s="60"/>
      <c r="AG84" s="44" t="s">
        <v>595</v>
      </c>
      <c r="AH84" s="45" t="s">
        <v>596</v>
      </c>
      <c r="AI84" s="45" t="s">
        <v>595</v>
      </c>
      <c r="AJ84" s="45" t="s">
        <v>595</v>
      </c>
      <c r="AK84" s="45" t="s">
        <v>595</v>
      </c>
      <c r="AL84" s="28"/>
      <c r="AM84" s="28"/>
      <c r="AN84" s="28"/>
      <c r="AO84" s="28"/>
      <c r="AP84" s="28"/>
      <c r="AQ84" s="28"/>
      <c r="AR84" s="28"/>
      <c r="AS84" s="28"/>
      <c r="AT84" s="28"/>
      <c r="AU84" s="28"/>
    </row>
    <row r="85" ht="15.0" hidden="1" customHeight="1">
      <c r="A85" s="67"/>
      <c r="B85" s="68" t="s">
        <v>115</v>
      </c>
      <c r="C85" s="68" t="s">
        <v>1908</v>
      </c>
      <c r="D85" s="68" t="s">
        <v>1909</v>
      </c>
      <c r="E85" s="68" t="s">
        <v>87</v>
      </c>
      <c r="F85" s="68" t="s">
        <v>836</v>
      </c>
      <c r="G85" s="68" t="s">
        <v>838</v>
      </c>
      <c r="H85" s="68" t="s">
        <v>839</v>
      </c>
      <c r="I85" s="68"/>
      <c r="J85" s="68"/>
      <c r="K85" s="68"/>
      <c r="L85" s="68" t="s">
        <v>840</v>
      </c>
      <c r="M85" s="68" t="s">
        <v>99</v>
      </c>
      <c r="N85" s="68" t="s">
        <v>841</v>
      </c>
      <c r="O85" s="68"/>
      <c r="P85" s="68"/>
      <c r="Q85" s="68"/>
      <c r="R85" s="68"/>
      <c r="S85" s="68"/>
      <c r="T85" s="68"/>
      <c r="U85" s="68" t="s">
        <v>97</v>
      </c>
      <c r="V85" s="68" t="s">
        <v>97</v>
      </c>
      <c r="W85" s="68" t="s">
        <v>97</v>
      </c>
      <c r="X85" s="68" t="s">
        <v>97</v>
      </c>
      <c r="Y85" s="68" t="s">
        <v>98</v>
      </c>
      <c r="Z85" s="68"/>
      <c r="AA85" s="68"/>
      <c r="AB85" s="68"/>
      <c r="AC85" s="68"/>
      <c r="AD85" s="68"/>
      <c r="AE85" s="68"/>
      <c r="AF85" s="71"/>
      <c r="AG85" s="44"/>
      <c r="AH85" s="45" t="s">
        <v>595</v>
      </c>
      <c r="AI85" s="45"/>
      <c r="AJ85" s="45"/>
      <c r="AK85" s="45"/>
      <c r="AL85" s="28"/>
      <c r="AM85" s="28"/>
      <c r="AN85" s="28"/>
      <c r="AO85" s="28"/>
      <c r="AP85" s="28"/>
      <c r="AQ85" s="28"/>
      <c r="AR85" s="28"/>
      <c r="AS85" s="28"/>
      <c r="AT85" s="28"/>
      <c r="AU85" s="28"/>
    </row>
    <row r="86" ht="15.0" hidden="1" customHeight="1">
      <c r="A86" s="51"/>
      <c r="B86" s="52" t="s">
        <v>85</v>
      </c>
      <c r="C86" s="52" t="s">
        <v>1914</v>
      </c>
      <c r="D86" s="52" t="s">
        <v>1915</v>
      </c>
      <c r="E86" s="52" t="s">
        <v>87</v>
      </c>
      <c r="F86" s="52" t="s">
        <v>844</v>
      </c>
      <c r="G86" s="52" t="s">
        <v>848</v>
      </c>
      <c r="H86" s="52"/>
      <c r="I86" s="52"/>
      <c r="J86" s="52"/>
      <c r="K86" s="52"/>
      <c r="L86" s="52" t="s">
        <v>475</v>
      </c>
      <c r="M86" s="52" t="s">
        <v>261</v>
      </c>
      <c r="N86" s="52" t="s">
        <v>849</v>
      </c>
      <c r="O86" s="52" t="s">
        <v>846</v>
      </c>
      <c r="P86" s="52"/>
      <c r="Q86" s="52" t="s">
        <v>847</v>
      </c>
      <c r="R86" s="52"/>
      <c r="S86" s="52"/>
      <c r="T86" s="52"/>
      <c r="U86" s="52" t="s">
        <v>97</v>
      </c>
      <c r="V86" s="52" t="s">
        <v>97</v>
      </c>
      <c r="W86" s="52" t="s">
        <v>97</v>
      </c>
      <c r="X86" s="52" t="s">
        <v>97</v>
      </c>
      <c r="Y86" s="52" t="s">
        <v>98</v>
      </c>
      <c r="Z86" s="52"/>
      <c r="AA86" s="52"/>
      <c r="AB86" s="52"/>
      <c r="AC86" s="52"/>
      <c r="AD86" s="52"/>
      <c r="AE86" s="52"/>
      <c r="AF86" s="60"/>
      <c r="AG86" s="44" t="s">
        <v>596</v>
      </c>
      <c r="AH86" s="45" t="s">
        <v>595</v>
      </c>
      <c r="AI86" s="45" t="s">
        <v>595</v>
      </c>
      <c r="AJ86" s="45" t="s">
        <v>595</v>
      </c>
      <c r="AK86" s="45" t="s">
        <v>595</v>
      </c>
      <c r="AL86" s="28"/>
      <c r="AM86" s="28"/>
      <c r="AN86" s="28"/>
      <c r="AO86" s="28"/>
      <c r="AP86" s="28"/>
      <c r="AQ86" s="28"/>
      <c r="AR86" s="28"/>
      <c r="AS86" s="28"/>
      <c r="AT86" s="28"/>
      <c r="AU86" s="28"/>
    </row>
    <row r="87" ht="15.0" hidden="1" customHeight="1">
      <c r="A87" s="67"/>
      <c r="B87" s="68" t="s">
        <v>85</v>
      </c>
      <c r="C87" s="68" t="s">
        <v>1928</v>
      </c>
      <c r="D87" s="68" t="s">
        <v>1929</v>
      </c>
      <c r="E87" s="68" t="s">
        <v>87</v>
      </c>
      <c r="F87" s="68" t="s">
        <v>850</v>
      </c>
      <c r="G87" s="68" t="s">
        <v>856</v>
      </c>
      <c r="H87" s="68"/>
      <c r="I87" s="68"/>
      <c r="J87" s="68"/>
      <c r="K87" s="68"/>
      <c r="L87" s="68" t="s">
        <v>858</v>
      </c>
      <c r="M87" s="68" t="s">
        <v>569</v>
      </c>
      <c r="N87" s="68" t="s">
        <v>860</v>
      </c>
      <c r="O87" s="68" t="s">
        <v>853</v>
      </c>
      <c r="P87" s="68"/>
      <c r="Q87" s="68" t="s">
        <v>855</v>
      </c>
      <c r="R87" s="68"/>
      <c r="S87" s="68" t="s">
        <v>854</v>
      </c>
      <c r="T87" s="68"/>
      <c r="U87" s="68" t="s">
        <v>97</v>
      </c>
      <c r="V87" s="68" t="s">
        <v>97</v>
      </c>
      <c r="W87" s="68" t="s">
        <v>97</v>
      </c>
      <c r="X87" s="68" t="s">
        <v>97</v>
      </c>
      <c r="Y87" s="68" t="s">
        <v>98</v>
      </c>
      <c r="Z87" s="68"/>
      <c r="AA87" s="68"/>
      <c r="AB87" s="68"/>
      <c r="AC87" s="68"/>
      <c r="AD87" s="68"/>
      <c r="AE87" s="68"/>
      <c r="AF87" s="71"/>
      <c r="AG87" s="44"/>
      <c r="AH87" s="45" t="s">
        <v>596</v>
      </c>
      <c r="AI87" s="45"/>
      <c r="AJ87" s="45"/>
      <c r="AK87" s="45"/>
      <c r="AL87" s="28"/>
      <c r="AM87" s="28"/>
      <c r="AN87" s="28"/>
      <c r="AO87" s="28"/>
      <c r="AP87" s="28"/>
      <c r="AQ87" s="28"/>
      <c r="AR87" s="28"/>
      <c r="AS87" s="28"/>
      <c r="AT87" s="28"/>
      <c r="AU87" s="28"/>
    </row>
    <row r="88" ht="15.0" hidden="1" customHeight="1">
      <c r="A88" s="51"/>
      <c r="B88" s="52" t="s">
        <v>85</v>
      </c>
      <c r="C88" s="52" t="s">
        <v>877</v>
      </c>
      <c r="D88" s="52" t="s">
        <v>958</v>
      </c>
      <c r="E88" s="52" t="s">
        <v>87</v>
      </c>
      <c r="F88" s="52" t="s">
        <v>862</v>
      </c>
      <c r="G88" s="52" t="s">
        <v>867</v>
      </c>
      <c r="H88" s="52" t="s">
        <v>187</v>
      </c>
      <c r="I88" s="52" t="s">
        <v>906</v>
      </c>
      <c r="J88" s="52" t="s">
        <v>187</v>
      </c>
      <c r="K88" s="52" t="s">
        <v>906</v>
      </c>
      <c r="L88" s="52" t="s">
        <v>868</v>
      </c>
      <c r="M88" s="52" t="s">
        <v>80</v>
      </c>
      <c r="N88" s="52" t="s">
        <v>869</v>
      </c>
      <c r="O88" s="52" t="s">
        <v>865</v>
      </c>
      <c r="P88" s="52"/>
      <c r="Q88" s="52" t="s">
        <v>866</v>
      </c>
      <c r="R88" s="52"/>
      <c r="S88" s="52" t="s">
        <v>187</v>
      </c>
      <c r="T88" s="52" t="s">
        <v>906</v>
      </c>
      <c r="U88" s="52" t="s">
        <v>578</v>
      </c>
      <c r="V88" s="52" t="s">
        <v>541</v>
      </c>
      <c r="W88" s="52" t="s">
        <v>870</v>
      </c>
      <c r="X88" s="52" t="s">
        <v>97</v>
      </c>
      <c r="Y88" s="52" t="s">
        <v>98</v>
      </c>
      <c r="Z88" s="52"/>
      <c r="AA88" s="52"/>
      <c r="AB88" s="52"/>
      <c r="AC88" s="52"/>
      <c r="AD88" s="52"/>
      <c r="AE88" s="52"/>
      <c r="AF88" s="60"/>
      <c r="AG88" s="44"/>
      <c r="AH88" s="45" t="s">
        <v>595</v>
      </c>
      <c r="AI88" s="45"/>
      <c r="AJ88" s="45"/>
      <c r="AK88" s="45"/>
      <c r="AL88" s="28"/>
      <c r="AM88" s="28"/>
      <c r="AN88" s="28"/>
      <c r="AO88" s="28"/>
      <c r="AP88" s="28"/>
      <c r="AQ88" s="28"/>
      <c r="AR88" s="28"/>
      <c r="AS88" s="28"/>
      <c r="AT88" s="28"/>
      <c r="AU88" s="28"/>
    </row>
    <row r="89" ht="15.0" hidden="1" customHeight="1">
      <c r="A89" s="67"/>
      <c r="B89" s="68" t="s">
        <v>85</v>
      </c>
      <c r="C89" s="68" t="s">
        <v>1941</v>
      </c>
      <c r="D89" s="68" t="s">
        <v>1942</v>
      </c>
      <c r="E89" s="68" t="s">
        <v>87</v>
      </c>
      <c r="F89" s="68" t="s">
        <v>871</v>
      </c>
      <c r="G89" s="68" t="s">
        <v>876</v>
      </c>
      <c r="H89" s="68"/>
      <c r="I89" s="68"/>
      <c r="J89" s="68"/>
      <c r="K89" s="68"/>
      <c r="L89" s="68" t="s">
        <v>730</v>
      </c>
      <c r="M89" s="68" t="s">
        <v>724</v>
      </c>
      <c r="N89" s="68" t="s">
        <v>878</v>
      </c>
      <c r="O89" s="68" t="s">
        <v>873</v>
      </c>
      <c r="P89" s="68"/>
      <c r="Q89" s="68" t="s">
        <v>875</v>
      </c>
      <c r="R89" s="68"/>
      <c r="S89" s="68" t="s">
        <v>874</v>
      </c>
      <c r="T89" s="68"/>
      <c r="U89" s="68" t="s">
        <v>166</v>
      </c>
      <c r="V89" s="68" t="s">
        <v>94</v>
      </c>
      <c r="W89" s="68" t="s">
        <v>416</v>
      </c>
      <c r="X89" s="68" t="s">
        <v>880</v>
      </c>
      <c r="Y89" s="68" t="s">
        <v>98</v>
      </c>
      <c r="Z89" s="68"/>
      <c r="AA89" s="68"/>
      <c r="AB89" s="68"/>
      <c r="AC89" s="68"/>
      <c r="AD89" s="68"/>
      <c r="AE89" s="68"/>
      <c r="AF89" s="71"/>
      <c r="AG89" s="44" t="s">
        <v>595</v>
      </c>
      <c r="AH89" s="45" t="s">
        <v>596</v>
      </c>
      <c r="AI89" s="45" t="s">
        <v>595</v>
      </c>
      <c r="AJ89" s="45" t="s">
        <v>595</v>
      </c>
      <c r="AK89" s="45" t="s">
        <v>595</v>
      </c>
      <c r="AL89" s="28"/>
      <c r="AM89" s="28"/>
      <c r="AN89" s="28"/>
      <c r="AO89" s="28"/>
      <c r="AP89" s="28"/>
      <c r="AQ89" s="28"/>
      <c r="AR89" s="28"/>
      <c r="AS89" s="28"/>
      <c r="AT89" s="28"/>
      <c r="AU89" s="28"/>
    </row>
    <row r="90" ht="15.0" hidden="1" customHeight="1">
      <c r="A90" s="51"/>
      <c r="B90" s="52" t="s">
        <v>85</v>
      </c>
      <c r="C90" s="52" t="s">
        <v>1952</v>
      </c>
      <c r="D90" s="52" t="s">
        <v>1953</v>
      </c>
      <c r="E90" s="52" t="s">
        <v>87</v>
      </c>
      <c r="F90" s="52" t="s">
        <v>883</v>
      </c>
      <c r="G90" s="52" t="s">
        <v>889</v>
      </c>
      <c r="H90" s="52"/>
      <c r="I90" s="52"/>
      <c r="J90" s="52"/>
      <c r="K90" s="52"/>
      <c r="L90" s="52" t="s">
        <v>890</v>
      </c>
      <c r="M90" s="52" t="s">
        <v>111</v>
      </c>
      <c r="N90" s="52" t="s">
        <v>891</v>
      </c>
      <c r="O90" s="52" t="s">
        <v>886</v>
      </c>
      <c r="P90" s="52"/>
      <c r="Q90" s="52" t="s">
        <v>888</v>
      </c>
      <c r="R90" s="52"/>
      <c r="S90" s="52" t="s">
        <v>887</v>
      </c>
      <c r="T90" s="52"/>
      <c r="U90" s="52" t="s">
        <v>97</v>
      </c>
      <c r="V90" s="52" t="s">
        <v>97</v>
      </c>
      <c r="W90" s="52" t="s">
        <v>97</v>
      </c>
      <c r="X90" s="52" t="s">
        <v>97</v>
      </c>
      <c r="Y90" s="52" t="s">
        <v>98</v>
      </c>
      <c r="Z90" s="52"/>
      <c r="AA90" s="52"/>
      <c r="AB90" s="52"/>
      <c r="AC90" s="52"/>
      <c r="AD90" s="52"/>
      <c r="AE90" s="52"/>
      <c r="AF90" s="60"/>
      <c r="AG90" s="44"/>
      <c r="AH90" s="45" t="s">
        <v>595</v>
      </c>
      <c r="AI90" s="45"/>
      <c r="AJ90" s="45"/>
      <c r="AK90" s="45"/>
      <c r="AL90" s="28"/>
      <c r="AM90" s="28"/>
      <c r="AN90" s="28"/>
      <c r="AO90" s="28"/>
      <c r="AP90" s="28"/>
      <c r="AQ90" s="28"/>
      <c r="AR90" s="28"/>
      <c r="AS90" s="28"/>
      <c r="AT90" s="28"/>
      <c r="AU90" s="28"/>
    </row>
    <row r="91" ht="15.0" hidden="1" customHeight="1">
      <c r="A91" s="67"/>
      <c r="B91" s="68" t="s">
        <v>85</v>
      </c>
      <c r="C91" s="68" t="s">
        <v>1957</v>
      </c>
      <c r="D91" s="68" t="s">
        <v>1958</v>
      </c>
      <c r="E91" s="68" t="s">
        <v>87</v>
      </c>
      <c r="F91" s="68" t="s">
        <v>892</v>
      </c>
      <c r="G91" s="68" t="s">
        <v>899</v>
      </c>
      <c r="H91" s="68"/>
      <c r="I91" s="68"/>
      <c r="J91" s="68"/>
      <c r="K91" s="68"/>
      <c r="L91" s="68" t="s">
        <v>674</v>
      </c>
      <c r="M91" s="68" t="s">
        <v>665</v>
      </c>
      <c r="N91" s="68" t="s">
        <v>902</v>
      </c>
      <c r="O91" s="68" t="s">
        <v>894</v>
      </c>
      <c r="P91" s="68"/>
      <c r="Q91" s="68" t="s">
        <v>897</v>
      </c>
      <c r="R91" s="68"/>
      <c r="S91" s="68" t="s">
        <v>895</v>
      </c>
      <c r="T91" s="68"/>
      <c r="U91" s="68" t="s">
        <v>94</v>
      </c>
      <c r="V91" s="68" t="s">
        <v>95</v>
      </c>
      <c r="W91" s="68" t="s">
        <v>427</v>
      </c>
      <c r="X91" s="68" t="s">
        <v>229</v>
      </c>
      <c r="Y91" s="68" t="s">
        <v>98</v>
      </c>
      <c r="Z91" s="68"/>
      <c r="AA91" s="68"/>
      <c r="AB91" s="68"/>
      <c r="AC91" s="68"/>
      <c r="AD91" s="68"/>
      <c r="AE91" s="68"/>
      <c r="AF91" s="71"/>
      <c r="AG91" s="44" t="s">
        <v>595</v>
      </c>
      <c r="AH91" s="45" t="s">
        <v>596</v>
      </c>
      <c r="AI91" s="45" t="s">
        <v>595</v>
      </c>
      <c r="AJ91" s="45" t="s">
        <v>595</v>
      </c>
      <c r="AK91" s="45" t="s">
        <v>595</v>
      </c>
      <c r="AL91" s="28"/>
      <c r="AM91" s="28"/>
      <c r="AN91" s="28"/>
      <c r="AO91" s="28"/>
      <c r="AP91" s="28"/>
      <c r="AQ91" s="28"/>
      <c r="AR91" s="28"/>
      <c r="AS91" s="28"/>
      <c r="AT91" s="28"/>
      <c r="AU91" s="28"/>
    </row>
    <row r="92" ht="15.0" hidden="1" customHeight="1">
      <c r="A92" s="51"/>
      <c r="B92" s="52" t="s">
        <v>85</v>
      </c>
      <c r="C92" s="52" t="s">
        <v>1959</v>
      </c>
      <c r="D92" s="52" t="s">
        <v>1960</v>
      </c>
      <c r="E92" s="52" t="s">
        <v>87</v>
      </c>
      <c r="F92" s="52" t="s">
        <v>100</v>
      </c>
      <c r="G92" s="52" t="s">
        <v>910</v>
      </c>
      <c r="H92" s="52"/>
      <c r="I92" s="52"/>
      <c r="J92" s="52"/>
      <c r="K92" s="52"/>
      <c r="L92" s="52" t="s">
        <v>770</v>
      </c>
      <c r="M92" s="52" t="s">
        <v>99</v>
      </c>
      <c r="N92" s="52" t="s">
        <v>771</v>
      </c>
      <c r="O92" s="52" t="s">
        <v>907</v>
      </c>
      <c r="P92" s="52"/>
      <c r="Q92" s="52" t="s">
        <v>909</v>
      </c>
      <c r="R92" s="52"/>
      <c r="S92" s="52" t="s">
        <v>908</v>
      </c>
      <c r="T92" s="52"/>
      <c r="U92" s="52" t="s">
        <v>97</v>
      </c>
      <c r="V92" s="52" t="s">
        <v>97</v>
      </c>
      <c r="W92" s="52" t="s">
        <v>97</v>
      </c>
      <c r="X92" s="52" t="s">
        <v>97</v>
      </c>
      <c r="Y92" s="52" t="s">
        <v>98</v>
      </c>
      <c r="Z92" s="52"/>
      <c r="AA92" s="52"/>
      <c r="AB92" s="52"/>
      <c r="AC92" s="52"/>
      <c r="AD92" s="52"/>
      <c r="AE92" s="52"/>
      <c r="AF92" s="60"/>
      <c r="AG92" s="44" t="s">
        <v>595</v>
      </c>
      <c r="AH92" s="45" t="s">
        <v>595</v>
      </c>
      <c r="AI92" s="45" t="s">
        <v>595</v>
      </c>
      <c r="AJ92" s="45" t="s">
        <v>596</v>
      </c>
      <c r="AK92" s="45" t="s">
        <v>596</v>
      </c>
      <c r="AL92" s="28"/>
      <c r="AM92" s="28"/>
      <c r="AN92" s="28"/>
      <c r="AO92" s="28"/>
      <c r="AP92" s="28"/>
      <c r="AQ92" s="28"/>
      <c r="AR92" s="28"/>
      <c r="AS92" s="28"/>
      <c r="AT92" s="28"/>
      <c r="AU92" s="28"/>
    </row>
    <row r="93" ht="15.0" hidden="1" customHeight="1">
      <c r="A93" s="67"/>
      <c r="B93" s="68" t="s">
        <v>115</v>
      </c>
      <c r="C93" s="68" t="s">
        <v>1979</v>
      </c>
      <c r="D93" s="68" t="s">
        <v>1980</v>
      </c>
      <c r="E93" s="68" t="s">
        <v>927</v>
      </c>
      <c r="F93" s="68" t="s">
        <v>157</v>
      </c>
      <c r="G93" s="68" t="s">
        <v>162</v>
      </c>
      <c r="H93" s="68"/>
      <c r="I93" s="68"/>
      <c r="J93" s="68"/>
      <c r="K93" s="68"/>
      <c r="L93" s="68" t="s">
        <v>163</v>
      </c>
      <c r="M93" s="68" t="s">
        <v>156</v>
      </c>
      <c r="N93" s="68" t="s">
        <v>164</v>
      </c>
      <c r="O93" s="68" t="s">
        <v>159</v>
      </c>
      <c r="P93" s="68"/>
      <c r="Q93" s="68" t="s">
        <v>161</v>
      </c>
      <c r="R93" s="68"/>
      <c r="S93" s="68" t="s">
        <v>928</v>
      </c>
      <c r="T93" s="68"/>
      <c r="U93" s="68" t="s">
        <v>165</v>
      </c>
      <c r="V93" s="68" t="s">
        <v>166</v>
      </c>
      <c r="W93" s="68" t="s">
        <v>109</v>
      </c>
      <c r="X93" s="68" t="s">
        <v>167</v>
      </c>
      <c r="Y93" s="68" t="s">
        <v>98</v>
      </c>
      <c r="Z93" s="68"/>
      <c r="AA93" s="68"/>
      <c r="AB93" s="68"/>
      <c r="AC93" s="68"/>
      <c r="AD93" s="68"/>
      <c r="AE93" s="68"/>
      <c r="AF93" s="71"/>
      <c r="AG93" s="44" t="s">
        <v>595</v>
      </c>
      <c r="AH93" s="45" t="s">
        <v>596</v>
      </c>
      <c r="AI93" s="45" t="s">
        <v>595</v>
      </c>
      <c r="AJ93" s="45" t="s">
        <v>595</v>
      </c>
      <c r="AK93" s="45" t="s">
        <v>595</v>
      </c>
      <c r="AL93" s="28"/>
      <c r="AM93" s="28"/>
      <c r="AN93" s="28"/>
      <c r="AO93" s="28"/>
      <c r="AP93" s="28"/>
      <c r="AQ93" s="28"/>
      <c r="AR93" s="28"/>
      <c r="AS93" s="28"/>
      <c r="AT93" s="28"/>
      <c r="AU93" s="28"/>
    </row>
    <row r="94" ht="15.0" hidden="1" customHeight="1">
      <c r="A94" s="51"/>
      <c r="B94" s="52" t="s">
        <v>85</v>
      </c>
      <c r="C94" s="52" t="s">
        <v>1987</v>
      </c>
      <c r="D94" s="52" t="s">
        <v>1506</v>
      </c>
      <c r="E94" s="52" t="s">
        <v>87</v>
      </c>
      <c r="F94" s="52" t="s">
        <v>931</v>
      </c>
      <c r="G94" s="52" t="s">
        <v>936</v>
      </c>
      <c r="H94" s="52"/>
      <c r="I94" s="52"/>
      <c r="J94" s="52"/>
      <c r="K94" s="52"/>
      <c r="L94" s="52" t="s">
        <v>639</v>
      </c>
      <c r="M94" s="52" t="s">
        <v>632</v>
      </c>
      <c r="N94" s="52" t="s">
        <v>640</v>
      </c>
      <c r="O94" s="52" t="s">
        <v>933</v>
      </c>
      <c r="P94" s="52"/>
      <c r="Q94" s="52" t="s">
        <v>935</v>
      </c>
      <c r="R94" s="52"/>
      <c r="S94" s="52" t="s">
        <v>934</v>
      </c>
      <c r="T94" s="52"/>
      <c r="U94" s="52" t="s">
        <v>97</v>
      </c>
      <c r="V94" s="52" t="s">
        <v>97</v>
      </c>
      <c r="W94" s="52" t="s">
        <v>97</v>
      </c>
      <c r="X94" s="52" t="s">
        <v>97</v>
      </c>
      <c r="Y94" s="52" t="s">
        <v>98</v>
      </c>
      <c r="Z94" s="52"/>
      <c r="AA94" s="52"/>
      <c r="AB94" s="52"/>
      <c r="AC94" s="52"/>
      <c r="AD94" s="52"/>
      <c r="AE94" s="52"/>
      <c r="AF94" s="60"/>
      <c r="AG94" s="44" t="s">
        <v>595</v>
      </c>
      <c r="AH94" s="45" t="s">
        <v>596</v>
      </c>
      <c r="AI94" s="45" t="s">
        <v>595</v>
      </c>
      <c r="AJ94" s="45" t="s">
        <v>595</v>
      </c>
      <c r="AK94" s="45" t="s">
        <v>595</v>
      </c>
      <c r="AL94" s="28"/>
      <c r="AM94" s="28"/>
      <c r="AN94" s="28"/>
      <c r="AO94" s="28"/>
      <c r="AP94" s="28"/>
      <c r="AQ94" s="28"/>
      <c r="AR94" s="28"/>
      <c r="AS94" s="28"/>
      <c r="AT94" s="28"/>
      <c r="AU94" s="28"/>
    </row>
    <row r="95" ht="15.0" hidden="1" customHeight="1">
      <c r="A95" s="67"/>
      <c r="B95" s="68" t="s">
        <v>85</v>
      </c>
      <c r="C95" s="68" t="s">
        <v>1994</v>
      </c>
      <c r="D95" s="68" t="s">
        <v>1995</v>
      </c>
      <c r="E95" s="68" t="s">
        <v>87</v>
      </c>
      <c r="F95" s="68" t="s">
        <v>939</v>
      </c>
      <c r="G95" s="68" t="s">
        <v>944</v>
      </c>
      <c r="H95" s="68" t="s">
        <v>945</v>
      </c>
      <c r="I95" s="68"/>
      <c r="J95" s="68"/>
      <c r="K95" s="68"/>
      <c r="L95" s="68" t="s">
        <v>947</v>
      </c>
      <c r="M95" s="68" t="s">
        <v>938</v>
      </c>
      <c r="N95" s="68" t="s">
        <v>948</v>
      </c>
      <c r="O95" s="68" t="s">
        <v>941</v>
      </c>
      <c r="P95" s="68"/>
      <c r="Q95" s="68" t="s">
        <v>943</v>
      </c>
      <c r="R95" s="68"/>
      <c r="S95" s="68" t="s">
        <v>942</v>
      </c>
      <c r="T95" s="68"/>
      <c r="U95" s="68" t="s">
        <v>108</v>
      </c>
      <c r="V95" s="68" t="s">
        <v>206</v>
      </c>
      <c r="W95" s="68" t="s">
        <v>146</v>
      </c>
      <c r="X95" s="68" t="s">
        <v>559</v>
      </c>
      <c r="Y95" s="68" t="s">
        <v>98</v>
      </c>
      <c r="Z95" s="68"/>
      <c r="AA95" s="68"/>
      <c r="AB95" s="68"/>
      <c r="AC95" s="68"/>
      <c r="AD95" s="68"/>
      <c r="AE95" s="68"/>
      <c r="AF95" s="71"/>
      <c r="AG95" s="44" t="s">
        <v>595</v>
      </c>
      <c r="AH95" s="45" t="s">
        <v>596</v>
      </c>
      <c r="AI95" s="45" t="s">
        <v>595</v>
      </c>
      <c r="AJ95" s="45" t="s">
        <v>595</v>
      </c>
      <c r="AK95" s="45" t="s">
        <v>595</v>
      </c>
      <c r="AL95" s="28"/>
      <c r="AM95" s="28"/>
      <c r="AN95" s="28"/>
      <c r="AO95" s="28"/>
      <c r="AP95" s="28"/>
      <c r="AQ95" s="28"/>
      <c r="AR95" s="28"/>
      <c r="AS95" s="28"/>
      <c r="AT95" s="28"/>
      <c r="AU95" s="28"/>
    </row>
    <row r="96" ht="15.0" hidden="1" customHeight="1">
      <c r="A96" s="51"/>
      <c r="B96" s="52" t="s">
        <v>85</v>
      </c>
      <c r="C96" s="52" t="s">
        <v>1522</v>
      </c>
      <c r="D96" s="52" t="s">
        <v>1996</v>
      </c>
      <c r="E96" s="52" t="s">
        <v>87</v>
      </c>
      <c r="F96" s="52" t="s">
        <v>950</v>
      </c>
      <c r="G96" s="52" t="s">
        <v>957</v>
      </c>
      <c r="H96" s="52"/>
      <c r="I96" s="52"/>
      <c r="J96" s="52"/>
      <c r="K96" s="52"/>
      <c r="L96" s="52" t="s">
        <v>958</v>
      </c>
      <c r="M96" s="52" t="s">
        <v>133</v>
      </c>
      <c r="N96" s="52" t="s">
        <v>959</v>
      </c>
      <c r="O96" s="52" t="s">
        <v>952</v>
      </c>
      <c r="P96" s="52"/>
      <c r="Q96" s="52" t="s">
        <v>956</v>
      </c>
      <c r="R96" s="52"/>
      <c r="S96" s="52" t="s">
        <v>954</v>
      </c>
      <c r="T96" s="52"/>
      <c r="U96" s="52" t="s">
        <v>686</v>
      </c>
      <c r="V96" s="52" t="s">
        <v>97</v>
      </c>
      <c r="W96" s="52" t="s">
        <v>97</v>
      </c>
      <c r="X96" s="52" t="s">
        <v>559</v>
      </c>
      <c r="Y96" s="52" t="s">
        <v>98</v>
      </c>
      <c r="Z96" s="52"/>
      <c r="AA96" s="52"/>
      <c r="AB96" s="52"/>
      <c r="AC96" s="52"/>
      <c r="AD96" s="52"/>
      <c r="AE96" s="52"/>
      <c r="AF96" s="60"/>
      <c r="AG96" s="44" t="s">
        <v>596</v>
      </c>
      <c r="AH96" s="45" t="s">
        <v>596</v>
      </c>
      <c r="AI96" s="45" t="s">
        <v>596</v>
      </c>
      <c r="AJ96" s="45" t="s">
        <v>595</v>
      </c>
      <c r="AK96" s="45" t="s">
        <v>595</v>
      </c>
      <c r="AL96" s="28"/>
      <c r="AM96" s="28"/>
      <c r="AN96" s="28"/>
      <c r="AO96" s="28"/>
      <c r="AP96" s="28"/>
      <c r="AQ96" s="28"/>
      <c r="AR96" s="28"/>
      <c r="AS96" s="28"/>
      <c r="AT96" s="28"/>
      <c r="AU96" s="28"/>
    </row>
    <row r="97" ht="15.0" hidden="1" customHeight="1">
      <c r="A97" s="67"/>
      <c r="B97" s="68" t="s">
        <v>85</v>
      </c>
      <c r="C97" s="68" t="s">
        <v>1999</v>
      </c>
      <c r="D97" s="68" t="s">
        <v>2000</v>
      </c>
      <c r="E97" s="68" t="s">
        <v>87</v>
      </c>
      <c r="F97" s="68" t="s">
        <v>960</v>
      </c>
      <c r="G97" s="68" t="s">
        <v>962</v>
      </c>
      <c r="H97" s="68"/>
      <c r="I97" s="68"/>
      <c r="J97" s="68"/>
      <c r="K97" s="68"/>
      <c r="L97" s="68" t="s">
        <v>963</v>
      </c>
      <c r="M97" s="68" t="s">
        <v>99</v>
      </c>
      <c r="N97" s="68" t="s">
        <v>964</v>
      </c>
      <c r="O97" s="68"/>
      <c r="P97" s="68"/>
      <c r="Q97" s="68"/>
      <c r="R97" s="68"/>
      <c r="S97" s="68"/>
      <c r="T97" s="68"/>
      <c r="U97" s="68" t="s">
        <v>97</v>
      </c>
      <c r="V97" s="68" t="s">
        <v>97</v>
      </c>
      <c r="W97" s="68" t="s">
        <v>97</v>
      </c>
      <c r="X97" s="68" t="s">
        <v>97</v>
      </c>
      <c r="Y97" s="68" t="s">
        <v>98</v>
      </c>
      <c r="Z97" s="68"/>
      <c r="AA97" s="68"/>
      <c r="AB97" s="68"/>
      <c r="AC97" s="68"/>
      <c r="AD97" s="68"/>
      <c r="AE97" s="68"/>
      <c r="AF97" s="71"/>
      <c r="AG97" s="44"/>
      <c r="AH97" s="45" t="s">
        <v>595</v>
      </c>
      <c r="AI97" s="45"/>
      <c r="AJ97" s="45"/>
      <c r="AK97" s="45"/>
      <c r="AL97" s="28"/>
      <c r="AM97" s="28"/>
      <c r="AN97" s="28"/>
      <c r="AO97" s="28"/>
      <c r="AP97" s="28"/>
      <c r="AQ97" s="28"/>
      <c r="AR97" s="28"/>
      <c r="AS97" s="28"/>
      <c r="AT97" s="28"/>
      <c r="AU97" s="28"/>
    </row>
    <row r="98" ht="15.0" hidden="1" customHeight="1">
      <c r="A98" s="51"/>
      <c r="B98" s="52" t="s">
        <v>85</v>
      </c>
      <c r="C98" s="52" t="s">
        <v>2003</v>
      </c>
      <c r="D98" s="52" t="s">
        <v>2004</v>
      </c>
      <c r="E98" s="52" t="s">
        <v>87</v>
      </c>
      <c r="F98" s="52" t="s">
        <v>967</v>
      </c>
      <c r="G98" s="52" t="s">
        <v>972</v>
      </c>
      <c r="H98" s="52"/>
      <c r="I98" s="52"/>
      <c r="J98" s="52"/>
      <c r="K98" s="52"/>
      <c r="L98" s="52" t="s">
        <v>177</v>
      </c>
      <c r="M98" s="52" t="s">
        <v>168</v>
      </c>
      <c r="N98" s="52" t="s">
        <v>973</v>
      </c>
      <c r="O98" s="52" t="s">
        <v>969</v>
      </c>
      <c r="P98" s="52"/>
      <c r="Q98" s="52" t="s">
        <v>971</v>
      </c>
      <c r="R98" s="52"/>
      <c r="S98" s="52" t="s">
        <v>970</v>
      </c>
      <c r="T98" s="52"/>
      <c r="U98" s="52" t="s">
        <v>124</v>
      </c>
      <c r="V98" s="52" t="s">
        <v>108</v>
      </c>
      <c r="W98" s="52" t="s">
        <v>251</v>
      </c>
      <c r="X98" s="52" t="s">
        <v>110</v>
      </c>
      <c r="Y98" s="52" t="s">
        <v>98</v>
      </c>
      <c r="Z98" s="52"/>
      <c r="AA98" s="52"/>
      <c r="AB98" s="52"/>
      <c r="AC98" s="52"/>
      <c r="AD98" s="52"/>
      <c r="AE98" s="52"/>
      <c r="AF98" s="60"/>
      <c r="AG98" s="44" t="s">
        <v>595</v>
      </c>
      <c r="AH98" s="45" t="s">
        <v>595</v>
      </c>
      <c r="AI98" s="45" t="s">
        <v>595</v>
      </c>
      <c r="AJ98" s="45" t="s">
        <v>595</v>
      </c>
      <c r="AK98" s="45" t="s">
        <v>596</v>
      </c>
      <c r="AL98" s="28"/>
      <c r="AM98" s="28"/>
      <c r="AN98" s="28"/>
      <c r="AO98" s="28"/>
      <c r="AP98" s="28"/>
      <c r="AQ98" s="28"/>
      <c r="AR98" s="28"/>
      <c r="AS98" s="28"/>
      <c r="AT98" s="28"/>
      <c r="AU98" s="28"/>
    </row>
    <row r="99" ht="15.0" hidden="1" customHeight="1">
      <c r="A99" s="67"/>
      <c r="B99" s="68" t="s">
        <v>85</v>
      </c>
      <c r="C99" s="68" t="s">
        <v>2023</v>
      </c>
      <c r="D99" s="68" t="s">
        <v>2033</v>
      </c>
      <c r="E99" s="68" t="s">
        <v>87</v>
      </c>
      <c r="F99" s="68" t="s">
        <v>977</v>
      </c>
      <c r="G99" s="68" t="s">
        <v>985</v>
      </c>
      <c r="H99" s="68"/>
      <c r="I99" s="68"/>
      <c r="J99" s="68" t="s">
        <v>986</v>
      </c>
      <c r="K99" s="68"/>
      <c r="L99" s="68" t="s">
        <v>987</v>
      </c>
      <c r="M99" s="68" t="s">
        <v>976</v>
      </c>
      <c r="N99" s="68" t="s">
        <v>992</v>
      </c>
      <c r="O99" s="68" t="s">
        <v>979</v>
      </c>
      <c r="P99" s="68"/>
      <c r="Q99" s="68" t="s">
        <v>981</v>
      </c>
      <c r="R99" s="68"/>
      <c r="S99" s="68" t="s">
        <v>980</v>
      </c>
      <c r="T99" s="68"/>
      <c r="U99" s="68" t="s">
        <v>97</v>
      </c>
      <c r="V99" s="68" t="s">
        <v>97</v>
      </c>
      <c r="W99" s="68" t="s">
        <v>97</v>
      </c>
      <c r="X99" s="68" t="s">
        <v>97</v>
      </c>
      <c r="Y99" s="68" t="s">
        <v>98</v>
      </c>
      <c r="Z99" s="68"/>
      <c r="AA99" s="68"/>
      <c r="AB99" s="68"/>
      <c r="AC99" s="68"/>
      <c r="AD99" s="68"/>
      <c r="AE99" s="68"/>
      <c r="AF99" s="71"/>
      <c r="AG99" s="44"/>
      <c r="AH99" s="45" t="s">
        <v>596</v>
      </c>
      <c r="AI99" s="45"/>
      <c r="AJ99" s="45"/>
      <c r="AK99" s="45"/>
      <c r="AL99" s="28"/>
      <c r="AM99" s="28"/>
      <c r="AN99" s="28"/>
      <c r="AO99" s="28"/>
      <c r="AP99" s="28"/>
      <c r="AQ99" s="28"/>
      <c r="AR99" s="28"/>
      <c r="AS99" s="28"/>
      <c r="AT99" s="28"/>
      <c r="AU99" s="28"/>
    </row>
    <row r="100" ht="15.0" hidden="1" customHeight="1">
      <c r="A100" s="51"/>
      <c r="B100" s="52" t="s">
        <v>85</v>
      </c>
      <c r="C100" s="52" t="s">
        <v>2036</v>
      </c>
      <c r="D100" s="52" t="s">
        <v>2037</v>
      </c>
      <c r="E100" s="52" t="s">
        <v>87</v>
      </c>
      <c r="F100" s="52" t="s">
        <v>994</v>
      </c>
      <c r="G100" s="52" t="s">
        <v>998</v>
      </c>
      <c r="H100" s="52"/>
      <c r="I100" s="52"/>
      <c r="J100" s="52"/>
      <c r="K100" s="52"/>
      <c r="L100" s="52" t="s">
        <v>451</v>
      </c>
      <c r="M100" s="52" t="s">
        <v>80</v>
      </c>
      <c r="N100" s="52" t="s">
        <v>999</v>
      </c>
      <c r="O100" s="52" t="s">
        <v>996</v>
      </c>
      <c r="P100" s="52"/>
      <c r="Q100" s="52" t="s">
        <v>997</v>
      </c>
      <c r="R100" s="52"/>
      <c r="S100" s="52"/>
      <c r="T100" s="52"/>
      <c r="U100" s="52" t="s">
        <v>97</v>
      </c>
      <c r="V100" s="52" t="s">
        <v>97</v>
      </c>
      <c r="W100" s="52" t="s">
        <v>97</v>
      </c>
      <c r="X100" s="52" t="s">
        <v>97</v>
      </c>
      <c r="Y100" s="52" t="s">
        <v>98</v>
      </c>
      <c r="Z100" s="52"/>
      <c r="AA100" s="52"/>
      <c r="AB100" s="52"/>
      <c r="AC100" s="52"/>
      <c r="AD100" s="52"/>
      <c r="AE100" s="52"/>
      <c r="AF100" s="60"/>
      <c r="AG100" s="44"/>
      <c r="AH100" s="45" t="s">
        <v>595</v>
      </c>
      <c r="AI100" s="45"/>
      <c r="AJ100" s="45"/>
      <c r="AK100" s="45"/>
      <c r="AL100" s="28"/>
      <c r="AM100" s="28"/>
      <c r="AN100" s="28"/>
      <c r="AO100" s="28"/>
      <c r="AP100" s="28"/>
      <c r="AQ100" s="28"/>
      <c r="AR100" s="28"/>
      <c r="AS100" s="28"/>
      <c r="AT100" s="28"/>
      <c r="AU100" s="28"/>
    </row>
    <row r="101" ht="15.0" hidden="1" customHeight="1">
      <c r="A101" s="67"/>
      <c r="B101" s="68" t="s">
        <v>85</v>
      </c>
      <c r="C101" s="68" t="s">
        <v>2041</v>
      </c>
      <c r="D101" s="68" t="s">
        <v>2042</v>
      </c>
      <c r="E101" s="68" t="s">
        <v>87</v>
      </c>
      <c r="F101" s="68" t="s">
        <v>1000</v>
      </c>
      <c r="G101" s="68" t="s">
        <v>1005</v>
      </c>
      <c r="H101" s="68"/>
      <c r="I101" s="68"/>
      <c r="J101" s="68" t="s">
        <v>1006</v>
      </c>
      <c r="K101" s="68"/>
      <c r="L101" s="68" t="s">
        <v>868</v>
      </c>
      <c r="M101" s="68" t="s">
        <v>156</v>
      </c>
      <c r="N101" s="68" t="s">
        <v>1007</v>
      </c>
      <c r="O101" s="68" t="s">
        <v>1002</v>
      </c>
      <c r="P101" s="68"/>
      <c r="Q101" s="68" t="s">
        <v>1004</v>
      </c>
      <c r="R101" s="68"/>
      <c r="S101" s="68" t="s">
        <v>1003</v>
      </c>
      <c r="T101" s="68"/>
      <c r="U101" s="68" t="s">
        <v>97</v>
      </c>
      <c r="V101" s="68" t="s">
        <v>97</v>
      </c>
      <c r="W101" s="68" t="s">
        <v>97</v>
      </c>
      <c r="X101" s="68" t="s">
        <v>97</v>
      </c>
      <c r="Y101" s="68" t="s">
        <v>98</v>
      </c>
      <c r="Z101" s="68"/>
      <c r="AA101" s="68"/>
      <c r="AB101" s="68"/>
      <c r="AC101" s="68"/>
      <c r="AD101" s="68"/>
      <c r="AE101" s="68"/>
      <c r="AF101" s="71"/>
      <c r="AG101" s="44"/>
      <c r="AH101" s="45" t="s">
        <v>595</v>
      </c>
      <c r="AI101" s="45"/>
      <c r="AJ101" s="45"/>
      <c r="AK101" s="45"/>
      <c r="AL101" s="28"/>
      <c r="AM101" s="28"/>
      <c r="AN101" s="28"/>
      <c r="AO101" s="28"/>
      <c r="AP101" s="28"/>
      <c r="AQ101" s="28"/>
      <c r="AR101" s="28"/>
      <c r="AS101" s="28"/>
      <c r="AT101" s="28"/>
      <c r="AU101" s="28"/>
    </row>
    <row r="102" ht="15.0" hidden="1" customHeight="1">
      <c r="A102" s="51"/>
      <c r="B102" s="52" t="s">
        <v>85</v>
      </c>
      <c r="C102" s="52" t="s">
        <v>2053</v>
      </c>
      <c r="D102" s="52" t="s">
        <v>2054</v>
      </c>
      <c r="E102" s="52" t="s">
        <v>87</v>
      </c>
      <c r="F102" s="52" t="s">
        <v>1009</v>
      </c>
      <c r="G102" s="52" t="s">
        <v>1013</v>
      </c>
      <c r="H102" s="52" t="s">
        <v>1014</v>
      </c>
      <c r="I102" s="52"/>
      <c r="J102" s="52" t="s">
        <v>1015</v>
      </c>
      <c r="K102" s="52"/>
      <c r="L102" s="52" t="s">
        <v>1016</v>
      </c>
      <c r="M102" s="52" t="s">
        <v>1008</v>
      </c>
      <c r="N102" s="52" t="s">
        <v>1018</v>
      </c>
      <c r="O102" s="52" t="s">
        <v>1011</v>
      </c>
      <c r="P102" s="52"/>
      <c r="Q102" s="52" t="s">
        <v>1012</v>
      </c>
      <c r="R102" s="52"/>
      <c r="S102" s="52"/>
      <c r="T102" s="52"/>
      <c r="U102" s="52" t="s">
        <v>97</v>
      </c>
      <c r="V102" s="52" t="s">
        <v>97</v>
      </c>
      <c r="W102" s="52" t="s">
        <v>97</v>
      </c>
      <c r="X102" s="52" t="s">
        <v>97</v>
      </c>
      <c r="Y102" s="52" t="s">
        <v>98</v>
      </c>
      <c r="Z102" s="52"/>
      <c r="AA102" s="52"/>
      <c r="AB102" s="52"/>
      <c r="AC102" s="52"/>
      <c r="AD102" s="52"/>
      <c r="AE102" s="52"/>
      <c r="AF102" s="60"/>
      <c r="AG102" s="44"/>
      <c r="AH102" s="45" t="s">
        <v>595</v>
      </c>
      <c r="AI102" s="45"/>
      <c r="AJ102" s="45"/>
      <c r="AK102" s="45"/>
      <c r="AL102" s="28"/>
      <c r="AM102" s="28"/>
      <c r="AN102" s="28"/>
      <c r="AO102" s="28"/>
      <c r="AP102" s="28"/>
      <c r="AQ102" s="28"/>
      <c r="AR102" s="28"/>
      <c r="AS102" s="28"/>
      <c r="AT102" s="28"/>
      <c r="AU102" s="28"/>
    </row>
    <row r="103" ht="15.0" hidden="1" customHeight="1">
      <c r="A103" s="67"/>
      <c r="B103" s="68" t="s">
        <v>85</v>
      </c>
      <c r="C103" s="68" t="s">
        <v>922</v>
      </c>
      <c r="D103" s="68" t="s">
        <v>2059</v>
      </c>
      <c r="E103" s="68" t="s">
        <v>87</v>
      </c>
      <c r="F103" s="68" t="s">
        <v>1019</v>
      </c>
      <c r="G103" s="68" t="s">
        <v>1024</v>
      </c>
      <c r="H103" s="68"/>
      <c r="I103" s="68"/>
      <c r="J103" s="68"/>
      <c r="K103" s="68"/>
      <c r="L103" s="68" t="s">
        <v>1025</v>
      </c>
      <c r="M103" s="68" t="s">
        <v>156</v>
      </c>
      <c r="N103" s="68" t="s">
        <v>1026</v>
      </c>
      <c r="O103" s="68" t="s">
        <v>1021</v>
      </c>
      <c r="P103" s="68"/>
      <c r="Q103" s="68" t="s">
        <v>1023</v>
      </c>
      <c r="R103" s="68"/>
      <c r="S103" s="68" t="s">
        <v>1022</v>
      </c>
      <c r="T103" s="68"/>
      <c r="U103" s="68" t="s">
        <v>97</v>
      </c>
      <c r="V103" s="68" t="s">
        <v>97</v>
      </c>
      <c r="W103" s="68" t="s">
        <v>97</v>
      </c>
      <c r="X103" s="68" t="s">
        <v>97</v>
      </c>
      <c r="Y103" s="68" t="s">
        <v>98</v>
      </c>
      <c r="Z103" s="68"/>
      <c r="AA103" s="68"/>
      <c r="AB103" s="68"/>
      <c r="AC103" s="68"/>
      <c r="AD103" s="68"/>
      <c r="AE103" s="68"/>
      <c r="AF103" s="71"/>
      <c r="AG103" s="44"/>
      <c r="AH103" s="45" t="s">
        <v>595</v>
      </c>
      <c r="AI103" s="45"/>
      <c r="AJ103" s="45"/>
      <c r="AK103" s="45"/>
      <c r="AL103" s="28"/>
      <c r="AM103" s="28"/>
      <c r="AN103" s="28"/>
      <c r="AO103" s="28"/>
      <c r="AP103" s="28"/>
      <c r="AQ103" s="28"/>
      <c r="AR103" s="28"/>
      <c r="AS103" s="28"/>
      <c r="AT103" s="28"/>
      <c r="AU103" s="28"/>
    </row>
    <row r="104" ht="15.0" hidden="1" customHeight="1">
      <c r="A104" s="51"/>
      <c r="B104" s="52" t="s">
        <v>85</v>
      </c>
      <c r="C104" s="52" t="s">
        <v>2072</v>
      </c>
      <c r="D104" s="52" t="s">
        <v>2073</v>
      </c>
      <c r="E104" s="52" t="s">
        <v>87</v>
      </c>
      <c r="F104" s="52" t="s">
        <v>1028</v>
      </c>
      <c r="G104" s="52" t="s">
        <v>1035</v>
      </c>
      <c r="H104" s="52" t="s">
        <v>1036</v>
      </c>
      <c r="I104" s="52"/>
      <c r="J104" s="52"/>
      <c r="K104" s="52"/>
      <c r="L104" s="52" t="s">
        <v>122</v>
      </c>
      <c r="M104" s="52" t="s">
        <v>111</v>
      </c>
      <c r="N104" s="52" t="s">
        <v>1037</v>
      </c>
      <c r="O104" s="52" t="s">
        <v>1031</v>
      </c>
      <c r="P104" s="52"/>
      <c r="Q104" s="52" t="s">
        <v>1033</v>
      </c>
      <c r="R104" s="52"/>
      <c r="S104" s="52" t="s">
        <v>1032</v>
      </c>
      <c r="T104" s="52"/>
      <c r="U104" s="52" t="s">
        <v>97</v>
      </c>
      <c r="V104" s="52" t="s">
        <v>97</v>
      </c>
      <c r="W104" s="52" t="s">
        <v>97</v>
      </c>
      <c r="X104" s="52" t="s">
        <v>97</v>
      </c>
      <c r="Y104" s="52" t="s">
        <v>98</v>
      </c>
      <c r="Z104" s="52"/>
      <c r="AA104" s="52"/>
      <c r="AB104" s="52"/>
      <c r="AC104" s="52"/>
      <c r="AD104" s="52"/>
      <c r="AE104" s="52"/>
      <c r="AF104" s="60"/>
      <c r="AG104" s="44"/>
      <c r="AH104" s="45" t="s">
        <v>595</v>
      </c>
      <c r="AI104" s="45"/>
      <c r="AJ104" s="45"/>
      <c r="AK104" s="45"/>
      <c r="AL104" s="28"/>
      <c r="AM104" s="28"/>
      <c r="AN104" s="28"/>
      <c r="AO104" s="28"/>
      <c r="AP104" s="28"/>
      <c r="AQ104" s="28"/>
      <c r="AR104" s="28"/>
      <c r="AS104" s="28"/>
      <c r="AT104" s="28"/>
      <c r="AU104" s="28"/>
    </row>
    <row r="105" ht="15.0" hidden="1" customHeight="1">
      <c r="A105" s="67"/>
      <c r="B105" s="68" t="s">
        <v>85</v>
      </c>
      <c r="C105" s="68" t="s">
        <v>1161</v>
      </c>
      <c r="D105" s="68" t="s">
        <v>2093</v>
      </c>
      <c r="E105" s="68" t="s">
        <v>87</v>
      </c>
      <c r="F105" s="68" t="s">
        <v>1038</v>
      </c>
      <c r="G105" s="68" t="s">
        <v>1042</v>
      </c>
      <c r="H105" s="68"/>
      <c r="I105" s="68"/>
      <c r="J105" s="68"/>
      <c r="K105" s="68"/>
      <c r="L105" s="68" t="s">
        <v>1043</v>
      </c>
      <c r="M105" s="68" t="s">
        <v>803</v>
      </c>
      <c r="N105" s="68" t="s">
        <v>1044</v>
      </c>
      <c r="O105" s="68" t="s">
        <v>1041</v>
      </c>
      <c r="P105" s="68"/>
      <c r="Q105" s="68"/>
      <c r="R105" s="68"/>
      <c r="S105" s="68"/>
      <c r="T105" s="68"/>
      <c r="U105" s="68" t="s">
        <v>97</v>
      </c>
      <c r="V105" s="68" t="s">
        <v>97</v>
      </c>
      <c r="W105" s="68" t="s">
        <v>97</v>
      </c>
      <c r="X105" s="68" t="s">
        <v>97</v>
      </c>
      <c r="Y105" s="68" t="s">
        <v>98</v>
      </c>
      <c r="Z105" s="68"/>
      <c r="AA105" s="68"/>
      <c r="AB105" s="68"/>
      <c r="AC105" s="68"/>
      <c r="AD105" s="68"/>
      <c r="AE105" s="68"/>
      <c r="AF105" s="71"/>
      <c r="AG105" s="44"/>
      <c r="AH105" s="45" t="s">
        <v>596</v>
      </c>
      <c r="AI105" s="45"/>
      <c r="AJ105" s="45"/>
      <c r="AK105" s="45"/>
      <c r="AL105" s="28"/>
      <c r="AM105" s="28"/>
      <c r="AN105" s="28"/>
      <c r="AO105" s="28"/>
      <c r="AP105" s="28"/>
      <c r="AQ105" s="28"/>
      <c r="AR105" s="28"/>
      <c r="AS105" s="28"/>
      <c r="AT105" s="28"/>
      <c r="AU105" s="28"/>
    </row>
    <row r="106" ht="15.0" hidden="1" customHeight="1">
      <c r="A106" s="51"/>
      <c r="B106" s="52" t="s">
        <v>85</v>
      </c>
      <c r="C106" s="52" t="s">
        <v>2097</v>
      </c>
      <c r="D106" s="52" t="s">
        <v>1987</v>
      </c>
      <c r="E106" s="52" t="s">
        <v>87</v>
      </c>
      <c r="F106" s="52" t="s">
        <v>1047</v>
      </c>
      <c r="G106" s="52" t="s">
        <v>1053</v>
      </c>
      <c r="H106" s="52"/>
      <c r="I106" s="52"/>
      <c r="J106" s="52"/>
      <c r="K106" s="52"/>
      <c r="L106" s="52" t="s">
        <v>1055</v>
      </c>
      <c r="M106" s="52" t="s">
        <v>99</v>
      </c>
      <c r="N106" s="52" t="s">
        <v>1056</v>
      </c>
      <c r="O106" s="52" t="s">
        <v>1049</v>
      </c>
      <c r="P106" s="52"/>
      <c r="Q106" s="52" t="s">
        <v>1052</v>
      </c>
      <c r="R106" s="52"/>
      <c r="S106" s="52" t="s">
        <v>1051</v>
      </c>
      <c r="T106" s="52"/>
      <c r="U106" s="52" t="s">
        <v>97</v>
      </c>
      <c r="V106" s="52" t="s">
        <v>97</v>
      </c>
      <c r="W106" s="52" t="s">
        <v>97</v>
      </c>
      <c r="X106" s="52" t="s">
        <v>97</v>
      </c>
      <c r="Y106" s="52" t="s">
        <v>98</v>
      </c>
      <c r="Z106" s="52"/>
      <c r="AA106" s="52"/>
      <c r="AB106" s="52"/>
      <c r="AC106" s="52"/>
      <c r="AD106" s="52"/>
      <c r="AE106" s="52"/>
      <c r="AF106" s="60"/>
      <c r="AG106" s="44" t="s">
        <v>595</v>
      </c>
      <c r="AH106" s="45" t="s">
        <v>596</v>
      </c>
      <c r="AI106" s="45" t="s">
        <v>595</v>
      </c>
      <c r="AJ106" s="45" t="s">
        <v>595</v>
      </c>
      <c r="AK106" s="45" t="s">
        <v>595</v>
      </c>
      <c r="AL106" s="28"/>
      <c r="AM106" s="28"/>
      <c r="AN106" s="28"/>
      <c r="AO106" s="28"/>
      <c r="AP106" s="28"/>
      <c r="AQ106" s="28"/>
      <c r="AR106" s="28"/>
      <c r="AS106" s="28"/>
      <c r="AT106" s="28"/>
      <c r="AU106" s="28"/>
    </row>
    <row r="107" ht="15.0" hidden="1" customHeight="1">
      <c r="A107" s="67"/>
      <c r="B107" s="68" t="s">
        <v>85</v>
      </c>
      <c r="C107" s="68" t="s">
        <v>2099</v>
      </c>
      <c r="D107" s="68" t="s">
        <v>2101</v>
      </c>
      <c r="E107" s="68" t="s">
        <v>87</v>
      </c>
      <c r="F107" s="68" t="s">
        <v>1059</v>
      </c>
      <c r="G107" s="68" t="s">
        <v>1066</v>
      </c>
      <c r="H107" s="68"/>
      <c r="I107" s="68"/>
      <c r="J107" s="68"/>
      <c r="K107" s="68"/>
      <c r="L107" s="68" t="s">
        <v>1067</v>
      </c>
      <c r="M107" s="68" t="s">
        <v>1058</v>
      </c>
      <c r="N107" s="68" t="s">
        <v>1069</v>
      </c>
      <c r="O107" s="68" t="s">
        <v>1062</v>
      </c>
      <c r="P107" s="68"/>
      <c r="Q107" s="68" t="s">
        <v>1064</v>
      </c>
      <c r="R107" s="68"/>
      <c r="S107" s="68"/>
      <c r="T107" s="68"/>
      <c r="U107" s="68" t="s">
        <v>145</v>
      </c>
      <c r="V107" s="68" t="s">
        <v>166</v>
      </c>
      <c r="W107" s="68" t="s">
        <v>662</v>
      </c>
      <c r="X107" s="68" t="s">
        <v>97</v>
      </c>
      <c r="Y107" s="68" t="s">
        <v>98</v>
      </c>
      <c r="Z107" s="68"/>
      <c r="AA107" s="68"/>
      <c r="AB107" s="68"/>
      <c r="AC107" s="68"/>
      <c r="AD107" s="68"/>
      <c r="AE107" s="68"/>
      <c r="AF107" s="71"/>
      <c r="AG107" s="44" t="s">
        <v>595</v>
      </c>
      <c r="AH107" s="45" t="s">
        <v>596</v>
      </c>
      <c r="AI107" s="45" t="s">
        <v>595</v>
      </c>
      <c r="AJ107" s="45" t="s">
        <v>595</v>
      </c>
      <c r="AK107" s="45" t="s">
        <v>595</v>
      </c>
      <c r="AL107" s="28"/>
      <c r="AM107" s="28"/>
      <c r="AN107" s="28"/>
      <c r="AO107" s="28"/>
      <c r="AP107" s="28"/>
      <c r="AQ107" s="28"/>
      <c r="AR107" s="28"/>
      <c r="AS107" s="28"/>
      <c r="AT107" s="28"/>
      <c r="AU107" s="28"/>
    </row>
    <row r="108" ht="15.0" hidden="1" customHeight="1">
      <c r="A108" s="51"/>
      <c r="B108" s="52" t="s">
        <v>85</v>
      </c>
      <c r="C108" s="52" t="s">
        <v>2130</v>
      </c>
      <c r="D108" s="52" t="s">
        <v>2131</v>
      </c>
      <c r="E108" s="52" t="s">
        <v>927</v>
      </c>
      <c r="F108" s="52" t="s">
        <v>1072</v>
      </c>
      <c r="G108" s="52" t="s">
        <v>1077</v>
      </c>
      <c r="H108" s="52"/>
      <c r="I108" s="52"/>
      <c r="J108" s="52"/>
      <c r="K108" s="52"/>
      <c r="L108" s="52" t="s">
        <v>92</v>
      </c>
      <c r="M108" s="52" t="s">
        <v>80</v>
      </c>
      <c r="N108" s="52" t="s">
        <v>93</v>
      </c>
      <c r="O108" s="52" t="s">
        <v>1074</v>
      </c>
      <c r="P108" s="52"/>
      <c r="Q108" s="52" t="s">
        <v>1076</v>
      </c>
      <c r="R108" s="52"/>
      <c r="S108" s="52" t="s">
        <v>1075</v>
      </c>
      <c r="T108" s="52"/>
      <c r="U108" s="52" t="s">
        <v>94</v>
      </c>
      <c r="V108" s="52" t="s">
        <v>196</v>
      </c>
      <c r="W108" s="52" t="s">
        <v>146</v>
      </c>
      <c r="X108" s="52" t="s">
        <v>880</v>
      </c>
      <c r="Y108" s="52" t="s">
        <v>98</v>
      </c>
      <c r="Z108" s="52"/>
      <c r="AA108" s="52"/>
      <c r="AB108" s="52"/>
      <c r="AC108" s="52"/>
      <c r="AD108" s="52"/>
      <c r="AE108" s="52"/>
      <c r="AF108" s="60"/>
      <c r="AG108" s="44" t="s">
        <v>595</v>
      </c>
      <c r="AH108" s="45" t="s">
        <v>596</v>
      </c>
      <c r="AI108" s="45" t="s">
        <v>595</v>
      </c>
      <c r="AJ108" s="45" t="s">
        <v>595</v>
      </c>
      <c r="AK108" s="45" t="s">
        <v>595</v>
      </c>
      <c r="AL108" s="28"/>
      <c r="AM108" s="28"/>
      <c r="AN108" s="28"/>
      <c r="AO108" s="28"/>
      <c r="AP108" s="28"/>
      <c r="AQ108" s="28"/>
      <c r="AR108" s="28"/>
      <c r="AS108" s="28"/>
      <c r="AT108" s="28"/>
      <c r="AU108" s="28"/>
    </row>
    <row r="109" ht="15.0" hidden="1" customHeight="1">
      <c r="A109" s="67"/>
      <c r="B109" s="68" t="s">
        <v>85</v>
      </c>
      <c r="C109" s="68" t="s">
        <v>2140</v>
      </c>
      <c r="D109" s="68" t="s">
        <v>2143</v>
      </c>
      <c r="E109" s="68" t="s">
        <v>87</v>
      </c>
      <c r="F109" s="68" t="s">
        <v>1079</v>
      </c>
      <c r="G109" s="68" t="s">
        <v>1084</v>
      </c>
      <c r="H109" s="68"/>
      <c r="I109" s="68"/>
      <c r="J109" s="68"/>
      <c r="K109" s="68"/>
      <c r="L109" s="68" t="s">
        <v>154</v>
      </c>
      <c r="M109" s="68" t="s">
        <v>133</v>
      </c>
      <c r="N109" s="68" t="s">
        <v>1086</v>
      </c>
      <c r="O109" s="68" t="s">
        <v>1081</v>
      </c>
      <c r="P109" s="68"/>
      <c r="Q109" s="68" t="s">
        <v>1083</v>
      </c>
      <c r="R109" s="68"/>
      <c r="S109" s="68" t="s">
        <v>1082</v>
      </c>
      <c r="T109" s="68"/>
      <c r="U109" s="68" t="s">
        <v>97</v>
      </c>
      <c r="V109" s="68" t="s">
        <v>97</v>
      </c>
      <c r="W109" s="68" t="s">
        <v>97</v>
      </c>
      <c r="X109" s="68" t="s">
        <v>97</v>
      </c>
      <c r="Y109" s="68" t="s">
        <v>98</v>
      </c>
      <c r="Z109" s="68"/>
      <c r="AA109" s="68"/>
      <c r="AB109" s="68"/>
      <c r="AC109" s="68"/>
      <c r="AD109" s="68"/>
      <c r="AE109" s="68"/>
      <c r="AF109" s="71"/>
      <c r="AG109" s="44" t="s">
        <v>595</v>
      </c>
      <c r="AH109" s="45" t="s">
        <v>595</v>
      </c>
      <c r="AI109" s="45" t="s">
        <v>595</v>
      </c>
      <c r="AJ109" s="45" t="s">
        <v>595</v>
      </c>
      <c r="AK109" s="45" t="s">
        <v>596</v>
      </c>
      <c r="AL109" s="28"/>
      <c r="AM109" s="28"/>
      <c r="AN109" s="28"/>
      <c r="AO109" s="28"/>
      <c r="AP109" s="28"/>
      <c r="AQ109" s="28"/>
      <c r="AR109" s="28"/>
      <c r="AS109" s="28"/>
      <c r="AT109" s="28"/>
      <c r="AU109" s="28"/>
    </row>
    <row r="110" ht="15.0" hidden="1" customHeight="1">
      <c r="A110" s="51"/>
      <c r="B110" s="52" t="s">
        <v>115</v>
      </c>
      <c r="C110" s="52" t="s">
        <v>2145</v>
      </c>
      <c r="D110" s="52" t="s">
        <v>1506</v>
      </c>
      <c r="E110" s="52" t="s">
        <v>87</v>
      </c>
      <c r="F110" s="52" t="s">
        <v>1088</v>
      </c>
      <c r="G110" s="52" t="s">
        <v>1093</v>
      </c>
      <c r="H110" s="52" t="s">
        <v>187</v>
      </c>
      <c r="I110" s="52" t="s">
        <v>906</v>
      </c>
      <c r="J110" s="52" t="s">
        <v>1094</v>
      </c>
      <c r="K110" s="52"/>
      <c r="L110" s="52" t="s">
        <v>1095</v>
      </c>
      <c r="M110" s="52" t="s">
        <v>694</v>
      </c>
      <c r="N110" s="52" t="s">
        <v>1096</v>
      </c>
      <c r="O110" s="52" t="s">
        <v>1090</v>
      </c>
      <c r="P110" s="52"/>
      <c r="Q110" s="52" t="s">
        <v>1092</v>
      </c>
      <c r="R110" s="52"/>
      <c r="S110" s="52" t="s">
        <v>1091</v>
      </c>
      <c r="T110" s="52"/>
      <c r="U110" s="52" t="s">
        <v>94</v>
      </c>
      <c r="V110" s="52" t="s">
        <v>97</v>
      </c>
      <c r="W110" s="52" t="s">
        <v>197</v>
      </c>
      <c r="X110" s="52" t="s">
        <v>97</v>
      </c>
      <c r="Y110" s="52" t="s">
        <v>98</v>
      </c>
      <c r="Z110" s="52"/>
      <c r="AA110" s="52"/>
      <c r="AB110" s="52"/>
      <c r="AC110" s="52"/>
      <c r="AD110" s="52"/>
      <c r="AE110" s="52"/>
      <c r="AF110" s="60"/>
      <c r="AG110" s="44"/>
      <c r="AH110" s="45" t="s">
        <v>596</v>
      </c>
      <c r="AI110" s="45"/>
      <c r="AJ110" s="45"/>
      <c r="AK110" s="45"/>
      <c r="AL110" s="28"/>
      <c r="AM110" s="28"/>
      <c r="AN110" s="28"/>
      <c r="AO110" s="28"/>
      <c r="AP110" s="28"/>
      <c r="AQ110" s="28"/>
      <c r="AR110" s="28"/>
      <c r="AS110" s="28"/>
      <c r="AT110" s="28"/>
      <c r="AU110" s="28"/>
    </row>
    <row r="111" ht="15.0" hidden="1" customHeight="1">
      <c r="A111" s="67"/>
      <c r="B111" s="68" t="s">
        <v>85</v>
      </c>
      <c r="C111" s="68" t="s">
        <v>2147</v>
      </c>
      <c r="D111" s="68" t="s">
        <v>2148</v>
      </c>
      <c r="E111" s="68" t="s">
        <v>87</v>
      </c>
      <c r="F111" s="68" t="s">
        <v>1100</v>
      </c>
      <c r="G111" s="68" t="s">
        <v>1105</v>
      </c>
      <c r="H111" s="68" t="s">
        <v>187</v>
      </c>
      <c r="I111" s="68" t="s">
        <v>906</v>
      </c>
      <c r="J111" s="68" t="s">
        <v>187</v>
      </c>
      <c r="K111" s="68" t="s">
        <v>906</v>
      </c>
      <c r="L111" s="68" t="s">
        <v>451</v>
      </c>
      <c r="M111" s="68" t="s">
        <v>80</v>
      </c>
      <c r="N111" s="68" t="s">
        <v>1106</v>
      </c>
      <c r="O111" s="68" t="s">
        <v>1102</v>
      </c>
      <c r="P111" s="68"/>
      <c r="Q111" s="68" t="s">
        <v>1104</v>
      </c>
      <c r="R111" s="68"/>
      <c r="S111" s="68" t="s">
        <v>1103</v>
      </c>
      <c r="T111" s="68"/>
      <c r="U111" s="68" t="s">
        <v>166</v>
      </c>
      <c r="V111" s="68" t="s">
        <v>97</v>
      </c>
      <c r="W111" s="68" t="s">
        <v>97</v>
      </c>
      <c r="X111" s="68" t="s">
        <v>97</v>
      </c>
      <c r="Y111" s="68" t="s">
        <v>98</v>
      </c>
      <c r="Z111" s="68"/>
      <c r="AA111" s="68"/>
      <c r="AB111" s="68"/>
      <c r="AC111" s="68"/>
      <c r="AD111" s="68"/>
      <c r="AE111" s="68"/>
      <c r="AF111" s="71"/>
      <c r="AG111" s="44"/>
      <c r="AH111" s="45" t="s">
        <v>595</v>
      </c>
      <c r="AI111" s="45"/>
      <c r="AJ111" s="45"/>
      <c r="AK111" s="45"/>
      <c r="AL111" s="28"/>
      <c r="AM111" s="28"/>
      <c r="AN111" s="28"/>
      <c r="AO111" s="28"/>
      <c r="AP111" s="28"/>
      <c r="AQ111" s="28"/>
      <c r="AR111" s="28"/>
      <c r="AS111" s="28"/>
      <c r="AT111" s="28"/>
      <c r="AU111" s="28"/>
    </row>
    <row r="112" ht="15.0" hidden="1" customHeight="1">
      <c r="A112" s="51"/>
      <c r="B112" s="52" t="s">
        <v>115</v>
      </c>
      <c r="C112" s="52" t="s">
        <v>2154</v>
      </c>
      <c r="D112" s="52" t="s">
        <v>2159</v>
      </c>
      <c r="E112" s="52" t="s">
        <v>87</v>
      </c>
      <c r="F112" s="52" t="s">
        <v>1107</v>
      </c>
      <c r="G112" s="52" t="s">
        <v>1112</v>
      </c>
      <c r="H112" s="52"/>
      <c r="I112" s="52"/>
      <c r="J112" s="52"/>
      <c r="K112" s="52"/>
      <c r="L112" s="52" t="s">
        <v>451</v>
      </c>
      <c r="M112" s="52" t="s">
        <v>80</v>
      </c>
      <c r="N112" s="52" t="s">
        <v>1113</v>
      </c>
      <c r="O112" s="52" t="s">
        <v>1109</v>
      </c>
      <c r="P112" s="52"/>
      <c r="Q112" s="52" t="s">
        <v>1111</v>
      </c>
      <c r="R112" s="52"/>
      <c r="S112" s="52" t="s">
        <v>1110</v>
      </c>
      <c r="T112" s="52"/>
      <c r="U112" s="52" t="s">
        <v>97</v>
      </c>
      <c r="V112" s="52" t="s">
        <v>97</v>
      </c>
      <c r="W112" s="52" t="s">
        <v>97</v>
      </c>
      <c r="X112" s="52" t="s">
        <v>97</v>
      </c>
      <c r="Y112" s="52" t="s">
        <v>98</v>
      </c>
      <c r="Z112" s="52"/>
      <c r="AA112" s="52"/>
      <c r="AB112" s="52"/>
      <c r="AC112" s="52"/>
      <c r="AD112" s="52"/>
      <c r="AE112" s="52"/>
      <c r="AF112" s="60"/>
      <c r="AG112" s="44"/>
      <c r="AH112" s="45" t="s">
        <v>595</v>
      </c>
      <c r="AI112" s="45"/>
      <c r="AJ112" s="45"/>
      <c r="AK112" s="45"/>
      <c r="AL112" s="28"/>
      <c r="AM112" s="28"/>
      <c r="AN112" s="28"/>
      <c r="AO112" s="28"/>
      <c r="AP112" s="28"/>
      <c r="AQ112" s="28"/>
      <c r="AR112" s="28"/>
      <c r="AS112" s="28"/>
      <c r="AT112" s="28"/>
      <c r="AU112" s="28"/>
    </row>
    <row r="113" ht="15.0" hidden="1" customHeight="1">
      <c r="A113" s="67"/>
      <c r="B113" s="68" t="s">
        <v>85</v>
      </c>
      <c r="C113" s="68" t="s">
        <v>2160</v>
      </c>
      <c r="D113" s="68" t="s">
        <v>2161</v>
      </c>
      <c r="E113" s="68" t="s">
        <v>87</v>
      </c>
      <c r="F113" s="68" t="s">
        <v>1115</v>
      </c>
      <c r="G113" s="68" t="s">
        <v>1120</v>
      </c>
      <c r="H113" s="68" t="s">
        <v>187</v>
      </c>
      <c r="I113" s="68" t="s">
        <v>906</v>
      </c>
      <c r="J113" s="68" t="s">
        <v>187</v>
      </c>
      <c r="K113" s="68" t="s">
        <v>906</v>
      </c>
      <c r="L113" s="68" t="s">
        <v>1121</v>
      </c>
      <c r="M113" s="68" t="s">
        <v>694</v>
      </c>
      <c r="N113" s="68" t="s">
        <v>1122</v>
      </c>
      <c r="O113" s="68" t="s">
        <v>1117</v>
      </c>
      <c r="P113" s="68"/>
      <c r="Q113" s="68" t="s">
        <v>1119</v>
      </c>
      <c r="R113" s="68"/>
      <c r="S113" s="68" t="s">
        <v>1118</v>
      </c>
      <c r="T113" s="68"/>
      <c r="U113" s="68" t="s">
        <v>97</v>
      </c>
      <c r="V113" s="68" t="s">
        <v>97</v>
      </c>
      <c r="W113" s="68" t="s">
        <v>97</v>
      </c>
      <c r="X113" s="68" t="s">
        <v>97</v>
      </c>
      <c r="Y113" s="68" t="s">
        <v>98</v>
      </c>
      <c r="Z113" s="68"/>
      <c r="AA113" s="68"/>
      <c r="AB113" s="68"/>
      <c r="AC113" s="68"/>
      <c r="AD113" s="68"/>
      <c r="AE113" s="68"/>
      <c r="AF113" s="71"/>
      <c r="AG113" s="44"/>
      <c r="AH113" s="45" t="s">
        <v>596</v>
      </c>
      <c r="AI113" s="45"/>
      <c r="AJ113" s="45"/>
      <c r="AK113" s="45"/>
      <c r="AL113" s="28"/>
      <c r="AM113" s="28"/>
      <c r="AN113" s="28"/>
      <c r="AO113" s="28"/>
      <c r="AP113" s="28"/>
      <c r="AQ113" s="28"/>
      <c r="AR113" s="28"/>
      <c r="AS113" s="28"/>
      <c r="AT113" s="28"/>
      <c r="AU113" s="28"/>
    </row>
    <row r="114" ht="15.0" hidden="1" customHeight="1">
      <c r="A114" s="51"/>
      <c r="B114" s="52" t="s">
        <v>85</v>
      </c>
      <c r="C114" s="52" t="s">
        <v>2168</v>
      </c>
      <c r="D114" s="52" t="s">
        <v>2170</v>
      </c>
      <c r="E114" s="52" t="s">
        <v>87</v>
      </c>
      <c r="F114" s="52" t="s">
        <v>1123</v>
      </c>
      <c r="G114" s="52" t="s">
        <v>1128</v>
      </c>
      <c r="H114" s="52"/>
      <c r="I114" s="52"/>
      <c r="J114" s="52"/>
      <c r="K114" s="52"/>
      <c r="L114" s="52" t="s">
        <v>1129</v>
      </c>
      <c r="M114" s="52" t="s">
        <v>271</v>
      </c>
      <c r="N114" s="52" t="s">
        <v>1130</v>
      </c>
      <c r="O114" s="52" t="s">
        <v>1125</v>
      </c>
      <c r="P114" s="52"/>
      <c r="Q114" s="52" t="s">
        <v>1127</v>
      </c>
      <c r="R114" s="52"/>
      <c r="S114" s="52" t="s">
        <v>1126</v>
      </c>
      <c r="T114" s="52"/>
      <c r="U114" s="52" t="s">
        <v>97</v>
      </c>
      <c r="V114" s="52" t="s">
        <v>97</v>
      </c>
      <c r="W114" s="52" t="s">
        <v>97</v>
      </c>
      <c r="X114" s="52" t="s">
        <v>97</v>
      </c>
      <c r="Y114" s="52" t="s">
        <v>98</v>
      </c>
      <c r="Z114" s="52"/>
      <c r="AA114" s="52"/>
      <c r="AB114" s="52"/>
      <c r="AC114" s="52"/>
      <c r="AD114" s="52"/>
      <c r="AE114" s="52"/>
      <c r="AF114" s="60"/>
      <c r="AG114" s="44"/>
      <c r="AH114" s="45" t="s">
        <v>596</v>
      </c>
      <c r="AI114" s="45"/>
      <c r="AJ114" s="45"/>
      <c r="AK114" s="45"/>
      <c r="AL114" s="28"/>
      <c r="AM114" s="28"/>
      <c r="AN114" s="28"/>
      <c r="AO114" s="28"/>
      <c r="AP114" s="28"/>
      <c r="AQ114" s="28"/>
      <c r="AR114" s="28"/>
      <c r="AS114" s="28"/>
      <c r="AT114" s="28"/>
      <c r="AU114" s="28"/>
    </row>
    <row r="115" ht="15.0" hidden="1" customHeight="1">
      <c r="A115" s="67"/>
      <c r="B115" s="68" t="s">
        <v>85</v>
      </c>
      <c r="C115" s="68" t="s">
        <v>1522</v>
      </c>
      <c r="D115" s="68" t="s">
        <v>2172</v>
      </c>
      <c r="E115" s="68" t="s">
        <v>87</v>
      </c>
      <c r="F115" s="68" t="s">
        <v>1132</v>
      </c>
      <c r="G115" s="68" t="s">
        <v>1138</v>
      </c>
      <c r="H115" s="68" t="s">
        <v>1139</v>
      </c>
      <c r="I115" s="68"/>
      <c r="J115" s="68"/>
      <c r="K115" s="68"/>
      <c r="L115" s="68" t="s">
        <v>1140</v>
      </c>
      <c r="M115" s="68" t="s">
        <v>1131</v>
      </c>
      <c r="N115" s="68" t="s">
        <v>1141</v>
      </c>
      <c r="O115" s="68" t="s">
        <v>1135</v>
      </c>
      <c r="P115" s="68"/>
      <c r="Q115" s="68" t="s">
        <v>1137</v>
      </c>
      <c r="R115" s="68"/>
      <c r="S115" s="68" t="s">
        <v>1136</v>
      </c>
      <c r="T115" s="68"/>
      <c r="U115" s="68" t="s">
        <v>94</v>
      </c>
      <c r="V115" s="68" t="s">
        <v>95</v>
      </c>
      <c r="W115" s="68" t="s">
        <v>454</v>
      </c>
      <c r="X115" s="68" t="s">
        <v>97</v>
      </c>
      <c r="Y115" s="68" t="s">
        <v>98</v>
      </c>
      <c r="Z115" s="68"/>
      <c r="AA115" s="68"/>
      <c r="AB115" s="68"/>
      <c r="AC115" s="68"/>
      <c r="AD115" s="68"/>
      <c r="AE115" s="68"/>
      <c r="AF115" s="71"/>
      <c r="AG115" s="44"/>
      <c r="AH115" s="45" t="s">
        <v>596</v>
      </c>
      <c r="AI115" s="45"/>
      <c r="AJ115" s="45"/>
      <c r="AK115" s="45"/>
      <c r="AL115" s="28"/>
      <c r="AM115" s="28"/>
      <c r="AN115" s="28"/>
      <c r="AO115" s="28"/>
      <c r="AP115" s="28"/>
      <c r="AQ115" s="28"/>
      <c r="AR115" s="28"/>
      <c r="AS115" s="28"/>
      <c r="AT115" s="28"/>
      <c r="AU115" s="28"/>
    </row>
    <row r="116" ht="15.0" hidden="1" customHeight="1">
      <c r="A116" s="51"/>
      <c r="B116" s="52" t="s">
        <v>85</v>
      </c>
      <c r="C116" s="52" t="s">
        <v>1389</v>
      </c>
      <c r="D116" s="52" t="s">
        <v>2186</v>
      </c>
      <c r="E116" s="52" t="s">
        <v>87</v>
      </c>
      <c r="F116" s="52" t="s">
        <v>1142</v>
      </c>
      <c r="G116" s="52" t="s">
        <v>1147</v>
      </c>
      <c r="H116" s="52"/>
      <c r="I116" s="52"/>
      <c r="J116" s="52"/>
      <c r="K116" s="52"/>
      <c r="L116" s="52" t="s">
        <v>451</v>
      </c>
      <c r="M116" s="52" t="s">
        <v>80</v>
      </c>
      <c r="N116" s="52" t="s">
        <v>1106</v>
      </c>
      <c r="O116" s="52" t="s">
        <v>1144</v>
      </c>
      <c r="P116" s="52"/>
      <c r="Q116" s="52" t="s">
        <v>1146</v>
      </c>
      <c r="R116" s="52"/>
      <c r="S116" s="52" t="s">
        <v>1145</v>
      </c>
      <c r="T116" s="52"/>
      <c r="U116" s="52" t="s">
        <v>1148</v>
      </c>
      <c r="V116" s="52" t="s">
        <v>166</v>
      </c>
      <c r="W116" s="52" t="s">
        <v>109</v>
      </c>
      <c r="X116" s="52" t="s">
        <v>97</v>
      </c>
      <c r="Y116" s="52" t="s">
        <v>98</v>
      </c>
      <c r="Z116" s="52"/>
      <c r="AA116" s="52"/>
      <c r="AB116" s="52"/>
      <c r="AC116" s="52"/>
      <c r="AD116" s="52"/>
      <c r="AE116" s="52"/>
      <c r="AF116" s="60"/>
      <c r="AG116" s="44" t="s">
        <v>595</v>
      </c>
      <c r="AH116" s="45" t="s">
        <v>596</v>
      </c>
      <c r="AI116" s="45" t="s">
        <v>595</v>
      </c>
      <c r="AJ116" s="45" t="s">
        <v>595</v>
      </c>
      <c r="AK116" s="45" t="s">
        <v>595</v>
      </c>
      <c r="AL116" s="28"/>
      <c r="AM116" s="28"/>
      <c r="AN116" s="28"/>
      <c r="AO116" s="28"/>
      <c r="AP116" s="28"/>
      <c r="AQ116" s="28"/>
      <c r="AR116" s="28"/>
      <c r="AS116" s="28"/>
      <c r="AT116" s="28"/>
      <c r="AU116" s="28"/>
    </row>
    <row r="117" ht="15.0" hidden="1" customHeight="1">
      <c r="A117" s="67"/>
      <c r="B117" s="68" t="s">
        <v>85</v>
      </c>
      <c r="C117" s="68" t="s">
        <v>1871</v>
      </c>
      <c r="D117" s="68" t="s">
        <v>2203</v>
      </c>
      <c r="E117" s="68" t="s">
        <v>87</v>
      </c>
      <c r="F117" s="68" t="s">
        <v>1149</v>
      </c>
      <c r="G117" s="68" t="s">
        <v>1155</v>
      </c>
      <c r="H117" s="68"/>
      <c r="I117" s="68"/>
      <c r="J117" s="68"/>
      <c r="K117" s="68"/>
      <c r="L117" s="68" t="s">
        <v>1156</v>
      </c>
      <c r="M117" s="68" t="s">
        <v>704</v>
      </c>
      <c r="N117" s="68" t="s">
        <v>1157</v>
      </c>
      <c r="O117" s="68" t="s">
        <v>1152</v>
      </c>
      <c r="P117" s="68"/>
      <c r="Q117" s="68" t="s">
        <v>1154</v>
      </c>
      <c r="R117" s="68"/>
      <c r="S117" s="68" t="s">
        <v>1153</v>
      </c>
      <c r="T117" s="68"/>
      <c r="U117" s="68" t="s">
        <v>317</v>
      </c>
      <c r="V117" s="68" t="s">
        <v>97</v>
      </c>
      <c r="W117" s="68" t="s">
        <v>97</v>
      </c>
      <c r="X117" s="68" t="s">
        <v>97</v>
      </c>
      <c r="Y117" s="68" t="s">
        <v>98</v>
      </c>
      <c r="Z117" s="68"/>
      <c r="AA117" s="68"/>
      <c r="AB117" s="68"/>
      <c r="AC117" s="68"/>
      <c r="AD117" s="68"/>
      <c r="AE117" s="68"/>
      <c r="AF117" s="71"/>
      <c r="AG117" s="44" t="s">
        <v>595</v>
      </c>
      <c r="AH117" s="45" t="s">
        <v>596</v>
      </c>
      <c r="AI117" s="45" t="s">
        <v>595</v>
      </c>
      <c r="AJ117" s="45" t="s">
        <v>595</v>
      </c>
      <c r="AK117" s="45" t="s">
        <v>595</v>
      </c>
      <c r="AL117" s="28"/>
      <c r="AM117" s="28"/>
      <c r="AN117" s="28"/>
      <c r="AO117" s="28"/>
      <c r="AP117" s="28"/>
      <c r="AQ117" s="28"/>
      <c r="AR117" s="28"/>
      <c r="AS117" s="28"/>
      <c r="AT117" s="28"/>
      <c r="AU117" s="28"/>
    </row>
    <row r="118" ht="15.0" hidden="1" customHeight="1">
      <c r="A118" s="51"/>
      <c r="B118" s="52" t="s">
        <v>85</v>
      </c>
      <c r="C118" s="52" t="s">
        <v>2208</v>
      </c>
      <c r="D118" s="52" t="s">
        <v>2209</v>
      </c>
      <c r="E118" s="52" t="s">
        <v>87</v>
      </c>
      <c r="F118" s="52" t="s">
        <v>614</v>
      </c>
      <c r="G118" s="52" t="s">
        <v>619</v>
      </c>
      <c r="H118" s="52"/>
      <c r="I118" s="52"/>
      <c r="J118" s="52"/>
      <c r="K118" s="52"/>
      <c r="L118" s="52" t="s">
        <v>620</v>
      </c>
      <c r="M118" s="52" t="s">
        <v>478</v>
      </c>
      <c r="N118" s="52" t="s">
        <v>621</v>
      </c>
      <c r="O118" s="52" t="s">
        <v>616</v>
      </c>
      <c r="P118" s="52"/>
      <c r="Q118" s="52" t="s">
        <v>618</v>
      </c>
      <c r="R118" s="52"/>
      <c r="S118" s="52" t="s">
        <v>1159</v>
      </c>
      <c r="T118" s="52"/>
      <c r="U118" s="52" t="s">
        <v>622</v>
      </c>
      <c r="V118" s="52" t="s">
        <v>623</v>
      </c>
      <c r="W118" s="52" t="s">
        <v>109</v>
      </c>
      <c r="X118" s="52"/>
      <c r="Y118" s="52" t="s">
        <v>98</v>
      </c>
      <c r="Z118" s="52"/>
      <c r="AA118" s="52"/>
      <c r="AB118" s="52"/>
      <c r="AC118" s="52"/>
      <c r="AD118" s="52"/>
      <c r="AE118" s="52"/>
      <c r="AF118" s="60"/>
      <c r="AG118" s="44" t="s">
        <v>595</v>
      </c>
      <c r="AH118" s="45" t="s">
        <v>595</v>
      </c>
      <c r="AI118" s="45" t="s">
        <v>596</v>
      </c>
      <c r="AJ118" s="45" t="s">
        <v>595</v>
      </c>
      <c r="AK118" s="45" t="s">
        <v>595</v>
      </c>
      <c r="AL118" s="28"/>
      <c r="AM118" s="28"/>
      <c r="AN118" s="28"/>
      <c r="AO118" s="28"/>
      <c r="AP118" s="28"/>
      <c r="AQ118" s="28"/>
      <c r="AR118" s="28"/>
      <c r="AS118" s="28"/>
      <c r="AT118" s="28"/>
      <c r="AU118" s="28"/>
    </row>
    <row r="119" ht="15.0" hidden="1" customHeight="1">
      <c r="A119" s="67"/>
      <c r="B119" s="68" t="s">
        <v>85</v>
      </c>
      <c r="C119" s="68" t="s">
        <v>2212</v>
      </c>
      <c r="D119" s="68" t="s">
        <v>2213</v>
      </c>
      <c r="E119" s="68" t="s">
        <v>87</v>
      </c>
      <c r="F119" s="68" t="s">
        <v>1165</v>
      </c>
      <c r="G119" s="68" t="s">
        <v>1173</v>
      </c>
      <c r="H119" s="68"/>
      <c r="I119" s="68"/>
      <c r="J119" s="68"/>
      <c r="K119" s="68"/>
      <c r="L119" s="68" t="s">
        <v>659</v>
      </c>
      <c r="M119" s="68" t="s">
        <v>217</v>
      </c>
      <c r="N119" s="68" t="s">
        <v>1174</v>
      </c>
      <c r="O119" s="68" t="s">
        <v>1170</v>
      </c>
      <c r="P119" s="68"/>
      <c r="Q119" s="68" t="s">
        <v>1172</v>
      </c>
      <c r="R119" s="68"/>
      <c r="S119" s="68" t="s">
        <v>1171</v>
      </c>
      <c r="T119" s="68"/>
      <c r="U119" s="68" t="s">
        <v>604</v>
      </c>
      <c r="V119" s="68" t="s">
        <v>604</v>
      </c>
      <c r="W119" s="68" t="s">
        <v>126</v>
      </c>
      <c r="X119" s="68" t="s">
        <v>97</v>
      </c>
      <c r="Y119" s="68" t="s">
        <v>98</v>
      </c>
      <c r="Z119" s="68"/>
      <c r="AA119" s="68"/>
      <c r="AB119" s="68"/>
      <c r="AC119" s="68"/>
      <c r="AD119" s="68"/>
      <c r="AE119" s="68"/>
      <c r="AF119" s="71"/>
      <c r="AG119" s="44" t="s">
        <v>595</v>
      </c>
      <c r="AH119" s="45" t="s">
        <v>596</v>
      </c>
      <c r="AI119" s="45" t="s">
        <v>595</v>
      </c>
      <c r="AJ119" s="45" t="s">
        <v>595</v>
      </c>
      <c r="AK119" s="45" t="s">
        <v>595</v>
      </c>
      <c r="AL119" s="28"/>
      <c r="AM119" s="28"/>
      <c r="AN119" s="28"/>
      <c r="AO119" s="28"/>
      <c r="AP119" s="28"/>
      <c r="AQ119" s="28"/>
      <c r="AR119" s="28"/>
      <c r="AS119" s="28"/>
      <c r="AT119" s="28"/>
      <c r="AU119" s="28"/>
    </row>
    <row r="120" ht="15.0" hidden="1" customHeight="1">
      <c r="A120" s="51"/>
      <c r="B120" s="52" t="s">
        <v>85</v>
      </c>
      <c r="C120" s="52" t="s">
        <v>2219</v>
      </c>
      <c r="D120" s="52" t="s">
        <v>2220</v>
      </c>
      <c r="E120" s="52" t="s">
        <v>87</v>
      </c>
      <c r="F120" s="52" t="s">
        <v>1175</v>
      </c>
      <c r="G120" s="52" t="s">
        <v>1180</v>
      </c>
      <c r="H120" s="52"/>
      <c r="I120" s="52"/>
      <c r="J120" s="52"/>
      <c r="K120" s="52"/>
      <c r="L120" s="52" t="s">
        <v>659</v>
      </c>
      <c r="M120" s="52" t="s">
        <v>217</v>
      </c>
      <c r="N120" s="52" t="s">
        <v>660</v>
      </c>
      <c r="O120" s="52" t="s">
        <v>1177</v>
      </c>
      <c r="P120" s="52"/>
      <c r="Q120" s="52" t="s">
        <v>1179</v>
      </c>
      <c r="R120" s="52"/>
      <c r="S120" s="52" t="s">
        <v>1178</v>
      </c>
      <c r="T120" s="52"/>
      <c r="U120" s="52" t="s">
        <v>97</v>
      </c>
      <c r="V120" s="52" t="s">
        <v>97</v>
      </c>
      <c r="W120" s="52" t="s">
        <v>97</v>
      </c>
      <c r="X120" s="52" t="s">
        <v>97</v>
      </c>
      <c r="Y120" s="52" t="s">
        <v>98</v>
      </c>
      <c r="Z120" s="52"/>
      <c r="AA120" s="52"/>
      <c r="AB120" s="52"/>
      <c r="AC120" s="52"/>
      <c r="AD120" s="52"/>
      <c r="AE120" s="52"/>
      <c r="AF120" s="60"/>
      <c r="AG120" s="44"/>
      <c r="AH120" s="45" t="s">
        <v>595</v>
      </c>
      <c r="AI120" s="45"/>
      <c r="AJ120" s="45"/>
      <c r="AK120" s="45"/>
      <c r="AL120" s="28"/>
      <c r="AM120" s="28"/>
      <c r="AN120" s="28"/>
      <c r="AO120" s="28"/>
      <c r="AP120" s="28"/>
      <c r="AQ120" s="28"/>
      <c r="AR120" s="28"/>
      <c r="AS120" s="28"/>
      <c r="AT120" s="28"/>
      <c r="AU120" s="28"/>
    </row>
    <row r="121" ht="15.0" hidden="1" customHeight="1">
      <c r="A121" s="67"/>
      <c r="B121" s="68" t="s">
        <v>85</v>
      </c>
      <c r="C121" s="68" t="s">
        <v>2223</v>
      </c>
      <c r="D121" s="68" t="s">
        <v>2224</v>
      </c>
      <c r="E121" s="68" t="s">
        <v>87</v>
      </c>
      <c r="F121" s="68" t="s">
        <v>1181</v>
      </c>
      <c r="G121" s="68" t="s">
        <v>1187</v>
      </c>
      <c r="H121" s="68"/>
      <c r="I121" s="68"/>
      <c r="J121" s="68"/>
      <c r="K121" s="68"/>
      <c r="L121" s="68" t="s">
        <v>1188</v>
      </c>
      <c r="M121" s="68" t="s">
        <v>976</v>
      </c>
      <c r="N121" s="68" t="s">
        <v>1189</v>
      </c>
      <c r="O121" s="68" t="s">
        <v>1183</v>
      </c>
      <c r="P121" s="68"/>
      <c r="Q121" s="68" t="s">
        <v>1185</v>
      </c>
      <c r="R121" s="68"/>
      <c r="S121" s="68" t="s">
        <v>1184</v>
      </c>
      <c r="T121" s="68"/>
      <c r="U121" s="68" t="s">
        <v>97</v>
      </c>
      <c r="V121" s="68" t="s">
        <v>97</v>
      </c>
      <c r="W121" s="68" t="s">
        <v>97</v>
      </c>
      <c r="X121" s="68" t="s">
        <v>97</v>
      </c>
      <c r="Y121" s="68" t="s">
        <v>98</v>
      </c>
      <c r="Z121" s="68"/>
      <c r="AA121" s="68"/>
      <c r="AB121" s="68"/>
      <c r="AC121" s="68"/>
      <c r="AD121" s="68"/>
      <c r="AE121" s="68"/>
      <c r="AF121" s="71"/>
      <c r="AG121" s="44" t="s">
        <v>595</v>
      </c>
      <c r="AH121" s="45" t="s">
        <v>596</v>
      </c>
      <c r="AI121" s="45" t="s">
        <v>595</v>
      </c>
      <c r="AJ121" s="45" t="s">
        <v>595</v>
      </c>
      <c r="AK121" s="45" t="s">
        <v>595</v>
      </c>
      <c r="AL121" s="28"/>
      <c r="AM121" s="28"/>
      <c r="AN121" s="28"/>
      <c r="AO121" s="28"/>
      <c r="AP121" s="28"/>
      <c r="AQ121" s="28"/>
      <c r="AR121" s="28"/>
      <c r="AS121" s="28"/>
      <c r="AT121" s="28"/>
      <c r="AU121" s="28"/>
    </row>
    <row r="122" ht="15.0" hidden="1" customHeight="1">
      <c r="A122" s="51"/>
      <c r="B122" s="52" t="s">
        <v>85</v>
      </c>
      <c r="C122" s="52" t="s">
        <v>1522</v>
      </c>
      <c r="D122" s="52" t="s">
        <v>2225</v>
      </c>
      <c r="E122" s="52" t="s">
        <v>87</v>
      </c>
      <c r="F122" s="52" t="s">
        <v>1210</v>
      </c>
      <c r="G122" s="52" t="s">
        <v>1217</v>
      </c>
      <c r="H122" s="52"/>
      <c r="I122" s="52"/>
      <c r="J122" s="52"/>
      <c r="K122" s="52"/>
      <c r="L122" s="52" t="s">
        <v>1218</v>
      </c>
      <c r="M122" s="52" t="s">
        <v>133</v>
      </c>
      <c r="N122" s="52" t="s">
        <v>1221</v>
      </c>
      <c r="O122" s="52" t="s">
        <v>1213</v>
      </c>
      <c r="P122" s="52"/>
      <c r="Q122" s="52" t="s">
        <v>1216</v>
      </c>
      <c r="R122" s="52"/>
      <c r="S122" s="52" t="s">
        <v>1214</v>
      </c>
      <c r="T122" s="52"/>
      <c r="U122" s="52" t="s">
        <v>97</v>
      </c>
      <c r="V122" s="52" t="s">
        <v>97</v>
      </c>
      <c r="W122" s="52" t="s">
        <v>97</v>
      </c>
      <c r="X122" s="52" t="s">
        <v>97</v>
      </c>
      <c r="Y122" s="52" t="s">
        <v>98</v>
      </c>
      <c r="Z122" s="52"/>
      <c r="AA122" s="52"/>
      <c r="AB122" s="52"/>
      <c r="AC122" s="52"/>
      <c r="AD122" s="52"/>
      <c r="AE122" s="52"/>
      <c r="AF122" s="60"/>
      <c r="AG122" s="44" t="s">
        <v>595</v>
      </c>
      <c r="AH122" s="45" t="s">
        <v>595</v>
      </c>
      <c r="AI122" s="45" t="s">
        <v>595</v>
      </c>
      <c r="AJ122" s="45" t="s">
        <v>595</v>
      </c>
      <c r="AK122" s="45" t="s">
        <v>596</v>
      </c>
      <c r="AL122" s="28"/>
      <c r="AM122" s="28"/>
      <c r="AN122" s="28"/>
      <c r="AO122" s="28"/>
      <c r="AP122" s="28"/>
      <c r="AQ122" s="28"/>
      <c r="AR122" s="28"/>
      <c r="AS122" s="28"/>
      <c r="AT122" s="28"/>
      <c r="AU122" s="28"/>
    </row>
    <row r="123" ht="15.0" hidden="1" customHeight="1">
      <c r="A123" s="67"/>
      <c r="B123" s="68" t="s">
        <v>85</v>
      </c>
      <c r="C123" s="68" t="s">
        <v>2241</v>
      </c>
      <c r="D123" s="68" t="s">
        <v>2242</v>
      </c>
      <c r="E123" s="68" t="s">
        <v>87</v>
      </c>
      <c r="F123" s="68" t="s">
        <v>1243</v>
      </c>
      <c r="G123" s="68" t="s">
        <v>1248</v>
      </c>
      <c r="H123" s="68"/>
      <c r="I123" s="68"/>
      <c r="J123" s="68"/>
      <c r="K123" s="68"/>
      <c r="L123" s="68" t="s">
        <v>1250</v>
      </c>
      <c r="M123" s="68" t="s">
        <v>1235</v>
      </c>
      <c r="N123" s="68" t="s">
        <v>1252</v>
      </c>
      <c r="O123" s="68" t="s">
        <v>1245</v>
      </c>
      <c r="P123" s="68"/>
      <c r="Q123" s="68" t="s">
        <v>1247</v>
      </c>
      <c r="R123" s="68"/>
      <c r="S123" s="68" t="s">
        <v>1246</v>
      </c>
      <c r="T123" s="68"/>
      <c r="U123" s="68" t="s">
        <v>97</v>
      </c>
      <c r="V123" s="68" t="s">
        <v>97</v>
      </c>
      <c r="W123" s="68" t="s">
        <v>97</v>
      </c>
      <c r="X123" s="68" t="s">
        <v>97</v>
      </c>
      <c r="Y123" s="68" t="s">
        <v>98</v>
      </c>
      <c r="Z123" s="68"/>
      <c r="AA123" s="68"/>
      <c r="AB123" s="68"/>
      <c r="AC123" s="68"/>
      <c r="AD123" s="68"/>
      <c r="AE123" s="68"/>
      <c r="AF123" s="71"/>
      <c r="AG123" s="44"/>
      <c r="AH123" s="45" t="s">
        <v>595</v>
      </c>
      <c r="AI123" s="45"/>
      <c r="AJ123" s="45"/>
      <c r="AK123" s="45"/>
      <c r="AL123" s="28"/>
      <c r="AM123" s="28"/>
      <c r="AN123" s="28"/>
      <c r="AO123" s="28"/>
      <c r="AP123" s="28"/>
      <c r="AQ123" s="28"/>
      <c r="AR123" s="28"/>
      <c r="AS123" s="28"/>
      <c r="AT123" s="28"/>
      <c r="AU123" s="28"/>
    </row>
    <row r="124" ht="15.0" hidden="1" customHeight="1">
      <c r="A124" s="51"/>
      <c r="B124" s="52" t="s">
        <v>85</v>
      </c>
      <c r="C124" s="52" t="s">
        <v>2250</v>
      </c>
      <c r="D124" s="52" t="s">
        <v>2252</v>
      </c>
      <c r="E124" s="52" t="s">
        <v>87</v>
      </c>
      <c r="F124" s="52" t="s">
        <v>1265</v>
      </c>
      <c r="G124" s="52" t="s">
        <v>1271</v>
      </c>
      <c r="H124" s="52" t="s">
        <v>187</v>
      </c>
      <c r="I124" s="52" t="s">
        <v>906</v>
      </c>
      <c r="J124" s="52" t="s">
        <v>1273</v>
      </c>
      <c r="K124" s="52"/>
      <c r="L124" s="52" t="s">
        <v>482</v>
      </c>
      <c r="M124" s="52" t="s">
        <v>579</v>
      </c>
      <c r="N124" s="52" t="s">
        <v>1274</v>
      </c>
      <c r="O124" s="52" t="s">
        <v>1267</v>
      </c>
      <c r="P124" s="52"/>
      <c r="Q124" s="52" t="s">
        <v>1270</v>
      </c>
      <c r="R124" s="52"/>
      <c r="S124" s="52" t="s">
        <v>1269</v>
      </c>
      <c r="T124" s="52"/>
      <c r="U124" s="52" t="s">
        <v>1275</v>
      </c>
      <c r="V124" s="52" t="s">
        <v>97</v>
      </c>
      <c r="W124" s="52" t="s">
        <v>97</v>
      </c>
      <c r="X124" s="52" t="s">
        <v>97</v>
      </c>
      <c r="Y124" s="52" t="s">
        <v>98</v>
      </c>
      <c r="Z124" s="52"/>
      <c r="AA124" s="52"/>
      <c r="AB124" s="52"/>
      <c r="AC124" s="52"/>
      <c r="AD124" s="52"/>
      <c r="AE124" s="52"/>
      <c r="AF124" s="60"/>
      <c r="AG124" s="44"/>
      <c r="AH124" s="45" t="s">
        <v>596</v>
      </c>
      <c r="AI124" s="45"/>
      <c r="AJ124" s="45"/>
      <c r="AK124" s="45"/>
      <c r="AL124" s="28"/>
      <c r="AM124" s="28"/>
      <c r="AN124" s="28"/>
      <c r="AO124" s="28"/>
      <c r="AP124" s="28"/>
      <c r="AQ124" s="28"/>
      <c r="AR124" s="28"/>
      <c r="AS124" s="28"/>
      <c r="AT124" s="28"/>
      <c r="AU124" s="28"/>
    </row>
    <row r="125" ht="15.0" hidden="1" customHeight="1">
      <c r="A125" s="67"/>
      <c r="B125" s="68" t="s">
        <v>85</v>
      </c>
      <c r="C125" s="68" t="s">
        <v>2253</v>
      </c>
      <c r="D125" s="68" t="s">
        <v>2254</v>
      </c>
      <c r="E125" s="68" t="s">
        <v>87</v>
      </c>
      <c r="F125" s="68" t="s">
        <v>1276</v>
      </c>
      <c r="G125" s="68" t="s">
        <v>1281</v>
      </c>
      <c r="H125" s="68"/>
      <c r="I125" s="68"/>
      <c r="J125" s="68"/>
      <c r="K125" s="68"/>
      <c r="L125" s="68" t="s">
        <v>1282</v>
      </c>
      <c r="M125" s="68" t="s">
        <v>1008</v>
      </c>
      <c r="N125" s="68" t="s">
        <v>1283</v>
      </c>
      <c r="O125" s="68" t="s">
        <v>1279</v>
      </c>
      <c r="P125" s="68"/>
      <c r="Q125" s="68" t="s">
        <v>1280</v>
      </c>
      <c r="R125" s="68"/>
      <c r="S125" s="68"/>
      <c r="T125" s="68"/>
      <c r="U125" s="68" t="s">
        <v>97</v>
      </c>
      <c r="V125" s="68" t="s">
        <v>97</v>
      </c>
      <c r="W125" s="68" t="s">
        <v>97</v>
      </c>
      <c r="X125" s="68" t="s">
        <v>97</v>
      </c>
      <c r="Y125" s="68" t="s">
        <v>98</v>
      </c>
      <c r="Z125" s="68"/>
      <c r="AA125" s="68"/>
      <c r="AB125" s="68"/>
      <c r="AC125" s="68"/>
      <c r="AD125" s="68"/>
      <c r="AE125" s="68"/>
      <c r="AF125" s="71"/>
      <c r="AG125" s="44"/>
      <c r="AH125" s="45" t="s">
        <v>595</v>
      </c>
      <c r="AI125" s="45"/>
      <c r="AJ125" s="45"/>
      <c r="AK125" s="45"/>
      <c r="AL125" s="28"/>
      <c r="AM125" s="28"/>
      <c r="AN125" s="28"/>
      <c r="AO125" s="28"/>
      <c r="AP125" s="28"/>
      <c r="AQ125" s="28"/>
      <c r="AR125" s="28"/>
      <c r="AS125" s="28"/>
      <c r="AT125" s="28"/>
      <c r="AU125" s="28"/>
    </row>
    <row r="126" ht="15.0" hidden="1" customHeight="1">
      <c r="A126" s="51"/>
      <c r="B126" s="52" t="s">
        <v>85</v>
      </c>
      <c r="C126" s="52" t="s">
        <v>922</v>
      </c>
      <c r="D126" s="52" t="s">
        <v>2261</v>
      </c>
      <c r="E126" s="52" t="s">
        <v>87</v>
      </c>
      <c r="F126" s="52" t="s">
        <v>1294</v>
      </c>
      <c r="G126" s="52" t="s">
        <v>1305</v>
      </c>
      <c r="H126" s="52"/>
      <c r="I126" s="52"/>
      <c r="J126" s="52" t="s">
        <v>1306</v>
      </c>
      <c r="K126" s="52"/>
      <c r="L126" s="52" t="s">
        <v>1307</v>
      </c>
      <c r="M126" s="52" t="s">
        <v>694</v>
      </c>
      <c r="N126" s="52" t="s">
        <v>1308</v>
      </c>
      <c r="O126" s="52" t="s">
        <v>1301</v>
      </c>
      <c r="P126" s="52"/>
      <c r="Q126" s="52" t="s">
        <v>1304</v>
      </c>
      <c r="R126" s="52"/>
      <c r="S126" s="52" t="s">
        <v>1302</v>
      </c>
      <c r="T126" s="52"/>
      <c r="U126" s="52" t="s">
        <v>97</v>
      </c>
      <c r="V126" s="52" t="s">
        <v>97</v>
      </c>
      <c r="W126" s="52" t="s">
        <v>97</v>
      </c>
      <c r="X126" s="52" t="s">
        <v>97</v>
      </c>
      <c r="Y126" s="52" t="s">
        <v>98</v>
      </c>
      <c r="Z126" s="52"/>
      <c r="AA126" s="52"/>
      <c r="AB126" s="52"/>
      <c r="AC126" s="52"/>
      <c r="AD126" s="52"/>
      <c r="AE126" s="52"/>
      <c r="AF126" s="60"/>
      <c r="AG126" s="44"/>
      <c r="AH126" s="45" t="s">
        <v>596</v>
      </c>
      <c r="AI126" s="45"/>
      <c r="AJ126" s="45"/>
      <c r="AK126" s="45"/>
      <c r="AL126" s="28"/>
      <c r="AM126" s="28"/>
      <c r="AN126" s="28"/>
      <c r="AO126" s="28"/>
      <c r="AP126" s="28"/>
      <c r="AQ126" s="28"/>
      <c r="AR126" s="28"/>
      <c r="AS126" s="28"/>
      <c r="AT126" s="28"/>
      <c r="AU126" s="28"/>
    </row>
    <row r="127" ht="15.0" hidden="1" customHeight="1">
      <c r="A127" s="67"/>
      <c r="B127" s="68" t="s">
        <v>115</v>
      </c>
      <c r="C127" s="68" t="s">
        <v>2286</v>
      </c>
      <c r="D127" s="68" t="s">
        <v>2287</v>
      </c>
      <c r="E127" s="68" t="s">
        <v>87</v>
      </c>
      <c r="F127" s="68" t="s">
        <v>1312</v>
      </c>
      <c r="G127" s="68" t="s">
        <v>1317</v>
      </c>
      <c r="H127" s="68"/>
      <c r="I127" s="68"/>
      <c r="J127" s="68"/>
      <c r="K127" s="68"/>
      <c r="L127" s="68" t="s">
        <v>269</v>
      </c>
      <c r="M127" s="68" t="s">
        <v>261</v>
      </c>
      <c r="N127" s="68" t="s">
        <v>1318</v>
      </c>
      <c r="O127" s="68" t="s">
        <v>1314</v>
      </c>
      <c r="P127" s="68"/>
      <c r="Q127" s="68" t="s">
        <v>1316</v>
      </c>
      <c r="R127" s="68"/>
      <c r="S127" s="68" t="s">
        <v>1315</v>
      </c>
      <c r="T127" s="68"/>
      <c r="U127" s="68" t="s">
        <v>97</v>
      </c>
      <c r="V127" s="68" t="s">
        <v>97</v>
      </c>
      <c r="W127" s="68" t="s">
        <v>97</v>
      </c>
      <c r="X127" s="68" t="s">
        <v>97</v>
      </c>
      <c r="Y127" s="68" t="s">
        <v>98</v>
      </c>
      <c r="Z127" s="68"/>
      <c r="AA127" s="68"/>
      <c r="AB127" s="68"/>
      <c r="AC127" s="68"/>
      <c r="AD127" s="68"/>
      <c r="AE127" s="68"/>
      <c r="AF127" s="71"/>
      <c r="AG127" s="44" t="s">
        <v>595</v>
      </c>
      <c r="AH127" s="45" t="s">
        <v>595</v>
      </c>
      <c r="AI127" s="45" t="s">
        <v>595</v>
      </c>
      <c r="AJ127" s="45" t="s">
        <v>595</v>
      </c>
      <c r="AK127" s="45" t="s">
        <v>595</v>
      </c>
      <c r="AL127" s="28"/>
      <c r="AM127" s="28"/>
      <c r="AN127" s="28"/>
      <c r="AO127" s="28"/>
      <c r="AP127" s="28"/>
      <c r="AQ127" s="28"/>
      <c r="AR127" s="28"/>
      <c r="AS127" s="28"/>
      <c r="AT127" s="28"/>
      <c r="AU127" s="28"/>
    </row>
    <row r="128" ht="15.0" hidden="1" customHeight="1">
      <c r="A128" s="51"/>
      <c r="B128" s="52" t="s">
        <v>85</v>
      </c>
      <c r="C128" s="52" t="s">
        <v>1522</v>
      </c>
      <c r="D128" s="52" t="s">
        <v>2303</v>
      </c>
      <c r="E128" s="52" t="s">
        <v>87</v>
      </c>
      <c r="F128" s="52" t="s">
        <v>1324</v>
      </c>
      <c r="G128" s="52" t="s">
        <v>1329</v>
      </c>
      <c r="H128" s="52"/>
      <c r="I128" s="52"/>
      <c r="J128" s="52"/>
      <c r="K128" s="52"/>
      <c r="L128" s="52" t="s">
        <v>451</v>
      </c>
      <c r="M128" s="52" t="s">
        <v>80</v>
      </c>
      <c r="N128" s="52" t="s">
        <v>1106</v>
      </c>
      <c r="O128" s="52" t="s">
        <v>1326</v>
      </c>
      <c r="P128" s="52"/>
      <c r="Q128" s="52" t="s">
        <v>1328</v>
      </c>
      <c r="R128" s="52"/>
      <c r="S128" s="52" t="s">
        <v>1327</v>
      </c>
      <c r="T128" s="52"/>
      <c r="U128" s="52" t="s">
        <v>686</v>
      </c>
      <c r="V128" s="52" t="s">
        <v>166</v>
      </c>
      <c r="W128" s="52" t="s">
        <v>416</v>
      </c>
      <c r="X128" s="52" t="s">
        <v>97</v>
      </c>
      <c r="Y128" s="52" t="s">
        <v>98</v>
      </c>
      <c r="Z128" s="52"/>
      <c r="AA128" s="52"/>
      <c r="AB128" s="52"/>
      <c r="AC128" s="52"/>
      <c r="AD128" s="52"/>
      <c r="AE128" s="52"/>
      <c r="AF128" s="60"/>
      <c r="AG128" s="44" t="s">
        <v>595</v>
      </c>
      <c r="AH128" s="45" t="s">
        <v>596</v>
      </c>
      <c r="AI128" s="45" t="s">
        <v>595</v>
      </c>
      <c r="AJ128" s="45" t="s">
        <v>595</v>
      </c>
      <c r="AK128" s="45" t="s">
        <v>595</v>
      </c>
      <c r="AL128" s="28"/>
      <c r="AM128" s="28"/>
      <c r="AN128" s="28"/>
      <c r="AO128" s="28"/>
      <c r="AP128" s="28"/>
      <c r="AQ128" s="28"/>
      <c r="AR128" s="28"/>
      <c r="AS128" s="28"/>
      <c r="AT128" s="28"/>
      <c r="AU128" s="28"/>
    </row>
    <row r="129" ht="15.0" hidden="1" customHeight="1">
      <c r="A129" s="67"/>
      <c r="B129" s="68" t="s">
        <v>85</v>
      </c>
      <c r="C129" s="68" t="s">
        <v>2304</v>
      </c>
      <c r="D129" s="68" t="s">
        <v>2305</v>
      </c>
      <c r="E129" s="68" t="s">
        <v>87</v>
      </c>
      <c r="F129" s="68" t="s">
        <v>1332</v>
      </c>
      <c r="G129" s="68" t="s">
        <v>1337</v>
      </c>
      <c r="H129" s="68"/>
      <c r="I129" s="68"/>
      <c r="J129" s="68"/>
      <c r="K129" s="68"/>
      <c r="L129" s="68" t="s">
        <v>1338</v>
      </c>
      <c r="M129" s="68" t="s">
        <v>111</v>
      </c>
      <c r="N129" s="68" t="s">
        <v>1339</v>
      </c>
      <c r="O129" s="68" t="s">
        <v>1334</v>
      </c>
      <c r="P129" s="68"/>
      <c r="Q129" s="68" t="s">
        <v>1336</v>
      </c>
      <c r="R129" s="68"/>
      <c r="S129" s="68" t="s">
        <v>1335</v>
      </c>
      <c r="T129" s="68"/>
      <c r="U129" s="68" t="s">
        <v>165</v>
      </c>
      <c r="V129" s="68" t="s">
        <v>317</v>
      </c>
      <c r="W129" s="68" t="s">
        <v>251</v>
      </c>
      <c r="X129" s="68" t="s">
        <v>229</v>
      </c>
      <c r="Y129" s="68" t="s">
        <v>98</v>
      </c>
      <c r="Z129" s="68"/>
      <c r="AA129" s="68"/>
      <c r="AB129" s="68"/>
      <c r="AC129" s="68"/>
      <c r="AD129" s="68"/>
      <c r="AE129" s="68"/>
      <c r="AF129" s="71"/>
      <c r="AG129" s="44" t="s">
        <v>595</v>
      </c>
      <c r="AH129" s="45" t="s">
        <v>596</v>
      </c>
      <c r="AI129" s="45" t="s">
        <v>595</v>
      </c>
      <c r="AJ129" s="45" t="s">
        <v>595</v>
      </c>
      <c r="AK129" s="45" t="s">
        <v>596</v>
      </c>
      <c r="AL129" s="28"/>
      <c r="AM129" s="28"/>
      <c r="AN129" s="28"/>
      <c r="AO129" s="28"/>
      <c r="AP129" s="28"/>
      <c r="AQ129" s="28"/>
      <c r="AR129" s="28"/>
      <c r="AS129" s="28"/>
      <c r="AT129" s="28"/>
      <c r="AU129" s="28"/>
    </row>
    <row r="130" ht="15.0" hidden="1" customHeight="1">
      <c r="A130" s="51"/>
      <c r="B130" s="52" t="s">
        <v>115</v>
      </c>
      <c r="C130" s="52" t="s">
        <v>2308</v>
      </c>
      <c r="D130" s="52" t="s">
        <v>1960</v>
      </c>
      <c r="E130" s="52" t="s">
        <v>87</v>
      </c>
      <c r="F130" s="52" t="s">
        <v>1342</v>
      </c>
      <c r="G130" s="52" t="s">
        <v>1347</v>
      </c>
      <c r="H130" s="52"/>
      <c r="I130" s="52"/>
      <c r="J130" s="52"/>
      <c r="K130" s="52"/>
      <c r="L130" s="52" t="s">
        <v>1348</v>
      </c>
      <c r="M130" s="52" t="s">
        <v>512</v>
      </c>
      <c r="N130" s="52" t="s">
        <v>1349</v>
      </c>
      <c r="O130" s="52" t="s">
        <v>1344</v>
      </c>
      <c r="P130" s="52"/>
      <c r="Q130" s="52" t="s">
        <v>1346</v>
      </c>
      <c r="R130" s="52"/>
      <c r="S130" s="52" t="s">
        <v>1345</v>
      </c>
      <c r="T130" s="52"/>
      <c r="U130" s="52" t="s">
        <v>1350</v>
      </c>
      <c r="V130" s="52" t="s">
        <v>145</v>
      </c>
      <c r="W130" s="52" t="s">
        <v>126</v>
      </c>
      <c r="X130" s="52" t="s">
        <v>229</v>
      </c>
      <c r="Y130" s="52" t="s">
        <v>98</v>
      </c>
      <c r="Z130" s="52"/>
      <c r="AA130" s="52"/>
      <c r="AB130" s="52"/>
      <c r="AC130" s="52"/>
      <c r="AD130" s="52"/>
      <c r="AE130" s="52"/>
      <c r="AF130" s="60"/>
      <c r="AG130" s="44" t="s">
        <v>595</v>
      </c>
      <c r="AH130" s="45" t="s">
        <v>596</v>
      </c>
      <c r="AI130" s="45" t="s">
        <v>595</v>
      </c>
      <c r="AJ130" s="45" t="s">
        <v>595</v>
      </c>
      <c r="AK130" s="45" t="s">
        <v>595</v>
      </c>
      <c r="AL130" s="28"/>
      <c r="AM130" s="28"/>
      <c r="AN130" s="28"/>
      <c r="AO130" s="28"/>
      <c r="AP130" s="28"/>
      <c r="AQ130" s="28"/>
      <c r="AR130" s="28"/>
      <c r="AS130" s="28"/>
      <c r="AT130" s="28"/>
      <c r="AU130" s="28"/>
    </row>
    <row r="131" ht="15.0" hidden="1" customHeight="1">
      <c r="A131" s="67"/>
      <c r="B131" s="68" t="s">
        <v>85</v>
      </c>
      <c r="C131" s="68" t="s">
        <v>2323</v>
      </c>
      <c r="D131" s="68" t="s">
        <v>2324</v>
      </c>
      <c r="E131" s="68" t="s">
        <v>87</v>
      </c>
      <c r="F131" s="68" t="s">
        <v>931</v>
      </c>
      <c r="G131" s="68" t="s">
        <v>1357</v>
      </c>
      <c r="H131" s="68"/>
      <c r="I131" s="68"/>
      <c r="J131" s="68"/>
      <c r="K131" s="68"/>
      <c r="L131" s="68" t="s">
        <v>1359</v>
      </c>
      <c r="M131" s="68" t="s">
        <v>632</v>
      </c>
      <c r="N131" s="68" t="s">
        <v>640</v>
      </c>
      <c r="O131" s="68" t="s">
        <v>933</v>
      </c>
      <c r="P131" s="68"/>
      <c r="Q131" s="68" t="s">
        <v>935</v>
      </c>
      <c r="R131" s="68"/>
      <c r="S131" s="68" t="s">
        <v>1356</v>
      </c>
      <c r="T131" s="68"/>
      <c r="U131" s="68" t="s">
        <v>97</v>
      </c>
      <c r="V131" s="68" t="s">
        <v>97</v>
      </c>
      <c r="W131" s="68" t="s">
        <v>97</v>
      </c>
      <c r="X131" s="68" t="s">
        <v>97</v>
      </c>
      <c r="Y131" s="68" t="s">
        <v>98</v>
      </c>
      <c r="Z131" s="68"/>
      <c r="AA131" s="68"/>
      <c r="AB131" s="68"/>
      <c r="AC131" s="68"/>
      <c r="AD131" s="68"/>
      <c r="AE131" s="68"/>
      <c r="AF131" s="71"/>
      <c r="AG131" s="44" t="s">
        <v>595</v>
      </c>
      <c r="AH131" s="45" t="s">
        <v>596</v>
      </c>
      <c r="AI131" s="45" t="s">
        <v>595</v>
      </c>
      <c r="AJ131" s="45" t="s">
        <v>595</v>
      </c>
      <c r="AK131" s="45" t="s">
        <v>595</v>
      </c>
      <c r="AL131" s="28"/>
      <c r="AM131" s="28"/>
      <c r="AN131" s="28"/>
      <c r="AO131" s="28"/>
      <c r="AP131" s="28"/>
      <c r="AQ131" s="28"/>
      <c r="AR131" s="28"/>
      <c r="AS131" s="28"/>
      <c r="AT131" s="28"/>
      <c r="AU131" s="28"/>
    </row>
    <row r="132" ht="15.0" hidden="1" customHeight="1">
      <c r="A132" s="51"/>
      <c r="B132" s="52" t="s">
        <v>85</v>
      </c>
      <c r="C132" s="52" t="s">
        <v>2339</v>
      </c>
      <c r="D132" s="52" t="s">
        <v>2341</v>
      </c>
      <c r="E132" s="52" t="s">
        <v>87</v>
      </c>
      <c r="F132" s="52" t="s">
        <v>1361</v>
      </c>
      <c r="G132" s="52" t="s">
        <v>1365</v>
      </c>
      <c r="H132" s="52"/>
      <c r="I132" s="52"/>
      <c r="J132" s="52"/>
      <c r="K132" s="52"/>
      <c r="L132" s="52" t="s">
        <v>1366</v>
      </c>
      <c r="M132" s="52" t="s">
        <v>1008</v>
      </c>
      <c r="N132" s="52" t="s">
        <v>1367</v>
      </c>
      <c r="O132" s="52" t="s">
        <v>1363</v>
      </c>
      <c r="P132" s="52"/>
      <c r="Q132" s="52" t="s">
        <v>1364</v>
      </c>
      <c r="R132" s="52"/>
      <c r="S132" s="52"/>
      <c r="T132" s="52"/>
      <c r="U132" s="52" t="s">
        <v>97</v>
      </c>
      <c r="V132" s="52" t="s">
        <v>97</v>
      </c>
      <c r="W132" s="52" t="s">
        <v>97</v>
      </c>
      <c r="X132" s="52" t="s">
        <v>97</v>
      </c>
      <c r="Y132" s="52" t="s">
        <v>98</v>
      </c>
      <c r="Z132" s="52"/>
      <c r="AA132" s="52"/>
      <c r="AB132" s="52"/>
      <c r="AC132" s="52"/>
      <c r="AD132" s="52"/>
      <c r="AE132" s="52"/>
      <c r="AF132" s="60"/>
      <c r="AG132" s="44"/>
      <c r="AH132" s="45" t="s">
        <v>595</v>
      </c>
      <c r="AI132" s="45"/>
      <c r="AJ132" s="45"/>
      <c r="AK132" s="45"/>
      <c r="AL132" s="28"/>
      <c r="AM132" s="28"/>
      <c r="AN132" s="28"/>
      <c r="AO132" s="28"/>
      <c r="AP132" s="28"/>
      <c r="AQ132" s="28"/>
      <c r="AR132" s="28"/>
      <c r="AS132" s="28"/>
      <c r="AT132" s="28"/>
      <c r="AU132" s="28"/>
    </row>
    <row r="133" ht="15.0" hidden="1" customHeight="1">
      <c r="A133" s="67"/>
      <c r="B133" s="68" t="s">
        <v>85</v>
      </c>
      <c r="C133" s="68" t="s">
        <v>2352</v>
      </c>
      <c r="D133" s="68" t="s">
        <v>1715</v>
      </c>
      <c r="E133" s="68" t="s">
        <v>87</v>
      </c>
      <c r="F133" s="68" t="s">
        <v>1368</v>
      </c>
      <c r="G133" s="68" t="s">
        <v>1376</v>
      </c>
      <c r="H133" s="68"/>
      <c r="I133" s="68"/>
      <c r="J133" s="68"/>
      <c r="K133" s="68"/>
      <c r="L133" s="68" t="s">
        <v>1378</v>
      </c>
      <c r="M133" s="68" t="s">
        <v>605</v>
      </c>
      <c r="N133" s="68" t="s">
        <v>1379</v>
      </c>
      <c r="O133" s="68" t="s">
        <v>1371</v>
      </c>
      <c r="P133" s="68"/>
      <c r="Q133" s="68" t="s">
        <v>1374</v>
      </c>
      <c r="R133" s="68"/>
      <c r="S133" s="68" t="s">
        <v>1372</v>
      </c>
      <c r="T133" s="68"/>
      <c r="U133" s="68" t="s">
        <v>165</v>
      </c>
      <c r="V133" s="68" t="s">
        <v>676</v>
      </c>
      <c r="W133" s="68" t="s">
        <v>97</v>
      </c>
      <c r="X133" s="68" t="s">
        <v>880</v>
      </c>
      <c r="Y133" s="68" t="s">
        <v>98</v>
      </c>
      <c r="Z133" s="68"/>
      <c r="AA133" s="68"/>
      <c r="AB133" s="68"/>
      <c r="AC133" s="68"/>
      <c r="AD133" s="68"/>
      <c r="AE133" s="68"/>
      <c r="AF133" s="71"/>
      <c r="AG133" s="44" t="s">
        <v>595</v>
      </c>
      <c r="AH133" s="45" t="s">
        <v>596</v>
      </c>
      <c r="AI133" s="45" t="s">
        <v>595</v>
      </c>
      <c r="AJ133" s="45" t="s">
        <v>595</v>
      </c>
      <c r="AK133" s="45" t="s">
        <v>595</v>
      </c>
      <c r="AL133" s="28"/>
      <c r="AM133" s="28"/>
      <c r="AN133" s="28"/>
      <c r="AO133" s="28"/>
      <c r="AP133" s="28"/>
      <c r="AQ133" s="28"/>
      <c r="AR133" s="28"/>
      <c r="AS133" s="28"/>
      <c r="AT133" s="28"/>
      <c r="AU133" s="28"/>
    </row>
    <row r="134" ht="15.0" hidden="1" customHeight="1">
      <c r="A134" s="51"/>
      <c r="B134" s="52" t="s">
        <v>85</v>
      </c>
      <c r="C134" s="52" t="s">
        <v>2364</v>
      </c>
      <c r="D134" s="52" t="s">
        <v>2365</v>
      </c>
      <c r="E134" s="52" t="s">
        <v>87</v>
      </c>
      <c r="F134" s="52" t="s">
        <v>1312</v>
      </c>
      <c r="G134" s="52" t="s">
        <v>1388</v>
      </c>
      <c r="H134" s="52" t="s">
        <v>673</v>
      </c>
      <c r="I134" s="52"/>
      <c r="J134" s="52"/>
      <c r="K134" s="52"/>
      <c r="L134" s="52" t="s">
        <v>674</v>
      </c>
      <c r="M134" s="52" t="s">
        <v>665</v>
      </c>
      <c r="N134" s="52" t="s">
        <v>902</v>
      </c>
      <c r="O134" s="52" t="s">
        <v>1385</v>
      </c>
      <c r="P134" s="52"/>
      <c r="Q134" s="52" t="s">
        <v>1387</v>
      </c>
      <c r="R134" s="52"/>
      <c r="S134" s="52" t="s">
        <v>1386</v>
      </c>
      <c r="T134" s="52"/>
      <c r="U134" s="52" t="s">
        <v>97</v>
      </c>
      <c r="V134" s="52" t="s">
        <v>97</v>
      </c>
      <c r="W134" s="52" t="s">
        <v>97</v>
      </c>
      <c r="X134" s="52" t="s">
        <v>97</v>
      </c>
      <c r="Y134" s="52" t="s">
        <v>98</v>
      </c>
      <c r="Z134" s="52"/>
      <c r="AA134" s="52"/>
      <c r="AB134" s="52"/>
      <c r="AC134" s="52"/>
      <c r="AD134" s="52"/>
      <c r="AE134" s="52"/>
      <c r="AF134" s="60"/>
      <c r="AG134" s="44" t="s">
        <v>595</v>
      </c>
      <c r="AH134" s="45" t="s">
        <v>596</v>
      </c>
      <c r="AI134" s="45" t="s">
        <v>595</v>
      </c>
      <c r="AJ134" s="45" t="s">
        <v>595</v>
      </c>
      <c r="AK134" s="45" t="s">
        <v>595</v>
      </c>
      <c r="AL134" s="28"/>
      <c r="AM134" s="28"/>
      <c r="AN134" s="28"/>
      <c r="AO134" s="28"/>
      <c r="AP134" s="28"/>
      <c r="AQ134" s="28"/>
      <c r="AR134" s="28"/>
      <c r="AS134" s="28"/>
      <c r="AT134" s="28"/>
      <c r="AU134" s="28"/>
    </row>
    <row r="135" ht="15.0" hidden="1" customHeight="1">
      <c r="A135" s="67"/>
      <c r="B135" s="68" t="s">
        <v>85</v>
      </c>
      <c r="C135" s="68" t="s">
        <v>2370</v>
      </c>
      <c r="D135" s="68" t="s">
        <v>2372</v>
      </c>
      <c r="E135" s="68" t="s">
        <v>87</v>
      </c>
      <c r="F135" s="68" t="s">
        <v>1392</v>
      </c>
      <c r="G135" s="68" t="s">
        <v>1397</v>
      </c>
      <c r="H135" s="68"/>
      <c r="I135" s="68"/>
      <c r="J135" s="68" t="s">
        <v>1398</v>
      </c>
      <c r="K135" s="68"/>
      <c r="L135" s="68" t="s">
        <v>482</v>
      </c>
      <c r="M135" s="68" t="s">
        <v>579</v>
      </c>
      <c r="N135" s="68" t="s">
        <v>1399</v>
      </c>
      <c r="O135" s="68" t="s">
        <v>1394</v>
      </c>
      <c r="P135" s="68"/>
      <c r="Q135" s="68" t="s">
        <v>1396</v>
      </c>
      <c r="R135" s="68"/>
      <c r="S135" s="68" t="s">
        <v>1395</v>
      </c>
      <c r="T135" s="68"/>
      <c r="U135" s="68" t="s">
        <v>97</v>
      </c>
      <c r="V135" s="68" t="s">
        <v>97</v>
      </c>
      <c r="W135" s="68" t="s">
        <v>97</v>
      </c>
      <c r="X135" s="68" t="s">
        <v>97</v>
      </c>
      <c r="Y135" s="68" t="s">
        <v>98</v>
      </c>
      <c r="Z135" s="68"/>
      <c r="AA135" s="68"/>
      <c r="AB135" s="68"/>
      <c r="AC135" s="68"/>
      <c r="AD135" s="68"/>
      <c r="AE135" s="68"/>
      <c r="AF135" s="71"/>
      <c r="AG135" s="44"/>
      <c r="AH135" s="45" t="s">
        <v>596</v>
      </c>
      <c r="AI135" s="45"/>
      <c r="AJ135" s="45"/>
      <c r="AK135" s="45"/>
      <c r="AL135" s="28"/>
      <c r="AM135" s="28"/>
      <c r="AN135" s="28"/>
      <c r="AO135" s="28"/>
      <c r="AP135" s="28"/>
      <c r="AQ135" s="28"/>
      <c r="AR135" s="28"/>
      <c r="AS135" s="28"/>
      <c r="AT135" s="28"/>
      <c r="AU135" s="28"/>
    </row>
    <row r="136" ht="15.0" hidden="1" customHeight="1">
      <c r="A136" s="51"/>
      <c r="B136" s="52" t="s">
        <v>115</v>
      </c>
      <c r="C136" s="52" t="s">
        <v>2380</v>
      </c>
      <c r="D136" s="52" t="s">
        <v>2381</v>
      </c>
      <c r="E136" s="52" t="s">
        <v>87</v>
      </c>
      <c r="F136" s="52" t="s">
        <v>1400</v>
      </c>
      <c r="G136" s="52" t="s">
        <v>1404</v>
      </c>
      <c r="H136" s="52"/>
      <c r="I136" s="52"/>
      <c r="J136" s="52"/>
      <c r="K136" s="52"/>
      <c r="L136" s="52" t="s">
        <v>1405</v>
      </c>
      <c r="M136" s="52" t="s">
        <v>307</v>
      </c>
      <c r="N136" s="52" t="s">
        <v>1406</v>
      </c>
      <c r="O136" s="52" t="s">
        <v>1402</v>
      </c>
      <c r="P136" s="52"/>
      <c r="Q136" s="52" t="s">
        <v>1403</v>
      </c>
      <c r="R136" s="52"/>
      <c r="S136" s="52"/>
      <c r="T136" s="52"/>
      <c r="U136" s="52" t="s">
        <v>97</v>
      </c>
      <c r="V136" s="52" t="s">
        <v>97</v>
      </c>
      <c r="W136" s="52" t="s">
        <v>97</v>
      </c>
      <c r="X136" s="52" t="s">
        <v>97</v>
      </c>
      <c r="Y136" s="52" t="s">
        <v>98</v>
      </c>
      <c r="Z136" s="52"/>
      <c r="AA136" s="52"/>
      <c r="AB136" s="52"/>
      <c r="AC136" s="52"/>
      <c r="AD136" s="52"/>
      <c r="AE136" s="52"/>
      <c r="AF136" s="60"/>
      <c r="AG136" s="44" t="s">
        <v>595</v>
      </c>
      <c r="AH136" s="45" t="s">
        <v>595</v>
      </c>
      <c r="AI136" s="45" t="s">
        <v>595</v>
      </c>
      <c r="AJ136" s="45" t="s">
        <v>595</v>
      </c>
      <c r="AK136" s="45" t="s">
        <v>596</v>
      </c>
      <c r="AL136" s="28"/>
      <c r="AM136" s="28"/>
      <c r="AN136" s="28"/>
      <c r="AO136" s="28"/>
      <c r="AP136" s="28"/>
      <c r="AQ136" s="28"/>
      <c r="AR136" s="28"/>
      <c r="AS136" s="28"/>
      <c r="AT136" s="28"/>
      <c r="AU136" s="28"/>
    </row>
    <row r="137" ht="30.0" hidden="1" customHeight="1">
      <c r="A137" s="67"/>
      <c r="B137" s="68" t="s">
        <v>85</v>
      </c>
      <c r="C137" s="68" t="s">
        <v>2388</v>
      </c>
      <c r="D137" s="68" t="s">
        <v>2390</v>
      </c>
      <c r="E137" s="68" t="s">
        <v>87</v>
      </c>
      <c r="F137" s="151" t="s">
        <v>1408</v>
      </c>
      <c r="G137" s="68" t="s">
        <v>1413</v>
      </c>
      <c r="H137" s="68"/>
      <c r="I137" s="68"/>
      <c r="J137" s="68"/>
      <c r="K137" s="68"/>
      <c r="L137" s="68" t="s">
        <v>1414</v>
      </c>
      <c r="M137" s="68" t="s">
        <v>99</v>
      </c>
      <c r="N137" s="68" t="s">
        <v>1415</v>
      </c>
      <c r="O137" s="68" t="s">
        <v>1410</v>
      </c>
      <c r="P137" s="68"/>
      <c r="Q137" s="68" t="s">
        <v>1412</v>
      </c>
      <c r="R137" s="68"/>
      <c r="S137" s="68" t="s">
        <v>1411</v>
      </c>
      <c r="T137" s="68"/>
      <c r="U137" s="68" t="s">
        <v>97</v>
      </c>
      <c r="V137" s="68" t="s">
        <v>97</v>
      </c>
      <c r="W137" s="68" t="s">
        <v>97</v>
      </c>
      <c r="X137" s="68" t="s">
        <v>97</v>
      </c>
      <c r="Y137" s="68" t="s">
        <v>98</v>
      </c>
      <c r="Z137" s="68"/>
      <c r="AA137" s="68"/>
      <c r="AB137" s="68"/>
      <c r="AC137" s="68"/>
      <c r="AD137" s="68"/>
      <c r="AE137" s="68"/>
      <c r="AF137" s="71"/>
      <c r="AG137" s="44"/>
      <c r="AH137" s="45" t="s">
        <v>596</v>
      </c>
      <c r="AI137" s="45"/>
      <c r="AJ137" s="45"/>
      <c r="AK137" s="45"/>
      <c r="AL137" s="28"/>
      <c r="AM137" s="28"/>
      <c r="AN137" s="28"/>
      <c r="AO137" s="28"/>
      <c r="AP137" s="28"/>
      <c r="AQ137" s="28"/>
      <c r="AR137" s="28"/>
      <c r="AS137" s="28"/>
      <c r="AT137" s="28"/>
      <c r="AU137" s="28"/>
    </row>
    <row r="138" ht="15.0" hidden="1" customHeight="1">
      <c r="A138" s="51"/>
      <c r="B138" s="52" t="s">
        <v>85</v>
      </c>
      <c r="C138" s="52" t="s">
        <v>2397</v>
      </c>
      <c r="D138" s="52" t="s">
        <v>2399</v>
      </c>
      <c r="E138" s="52" t="s">
        <v>87</v>
      </c>
      <c r="F138" s="52" t="s">
        <v>1416</v>
      </c>
      <c r="G138" s="52" t="s">
        <v>1421</v>
      </c>
      <c r="H138" s="52"/>
      <c r="I138" s="52"/>
      <c r="J138" s="52"/>
      <c r="K138" s="52"/>
      <c r="L138" s="52" t="s">
        <v>1422</v>
      </c>
      <c r="M138" s="52" t="s">
        <v>133</v>
      </c>
      <c r="N138" s="52" t="s">
        <v>1423</v>
      </c>
      <c r="O138" s="52" t="s">
        <v>1418</v>
      </c>
      <c r="P138" s="52"/>
      <c r="Q138" s="52" t="s">
        <v>1420</v>
      </c>
      <c r="R138" s="52"/>
      <c r="S138" s="52" t="s">
        <v>1419</v>
      </c>
      <c r="T138" s="52"/>
      <c r="U138" s="52" t="s">
        <v>97</v>
      </c>
      <c r="V138" s="52" t="s">
        <v>97</v>
      </c>
      <c r="W138" s="52" t="s">
        <v>97</v>
      </c>
      <c r="X138" s="52" t="s">
        <v>97</v>
      </c>
      <c r="Y138" s="52" t="s">
        <v>98</v>
      </c>
      <c r="Z138" s="52"/>
      <c r="AA138" s="52"/>
      <c r="AB138" s="52"/>
      <c r="AC138" s="52"/>
      <c r="AD138" s="52"/>
      <c r="AE138" s="52"/>
      <c r="AF138" s="60"/>
      <c r="AG138" s="44"/>
      <c r="AH138" s="45" t="s">
        <v>595</v>
      </c>
      <c r="AI138" s="45"/>
      <c r="AJ138" s="45"/>
      <c r="AK138" s="45"/>
      <c r="AL138" s="28"/>
      <c r="AM138" s="28"/>
      <c r="AN138" s="28"/>
      <c r="AO138" s="28"/>
      <c r="AP138" s="28"/>
      <c r="AQ138" s="28"/>
      <c r="AR138" s="28"/>
      <c r="AS138" s="28"/>
      <c r="AT138" s="28"/>
      <c r="AU138" s="28"/>
    </row>
    <row r="139" ht="15.0" hidden="1" customHeight="1">
      <c r="A139" s="67"/>
      <c r="B139" s="68" t="s">
        <v>115</v>
      </c>
      <c r="C139" s="68" t="s">
        <v>2418</v>
      </c>
      <c r="D139" s="68" t="s">
        <v>1220</v>
      </c>
      <c r="E139" s="68" t="s">
        <v>87</v>
      </c>
      <c r="F139" s="68" t="s">
        <v>1426</v>
      </c>
      <c r="G139" s="68" t="s">
        <v>1434</v>
      </c>
      <c r="H139" s="68" t="s">
        <v>1435</v>
      </c>
      <c r="I139" s="68"/>
      <c r="J139" s="68"/>
      <c r="K139" s="68"/>
      <c r="L139" s="68" t="s">
        <v>1436</v>
      </c>
      <c r="M139" s="68" t="s">
        <v>512</v>
      </c>
      <c r="N139" s="68" t="s">
        <v>1437</v>
      </c>
      <c r="O139" s="68" t="s">
        <v>1428</v>
      </c>
      <c r="P139" s="68"/>
      <c r="Q139" s="68" t="s">
        <v>1433</v>
      </c>
      <c r="R139" s="68"/>
      <c r="S139" s="68" t="s">
        <v>1429</v>
      </c>
      <c r="T139" s="68"/>
      <c r="U139" s="68" t="s">
        <v>166</v>
      </c>
      <c r="V139" s="68" t="s">
        <v>226</v>
      </c>
      <c r="W139" s="68" t="s">
        <v>197</v>
      </c>
      <c r="X139" s="68" t="s">
        <v>229</v>
      </c>
      <c r="Y139" s="68" t="s">
        <v>98</v>
      </c>
      <c r="Z139" s="68"/>
      <c r="AA139" s="68"/>
      <c r="AB139" s="68"/>
      <c r="AC139" s="68"/>
      <c r="AD139" s="68"/>
      <c r="AE139" s="68"/>
      <c r="AF139" s="71"/>
      <c r="AG139" s="44" t="s">
        <v>595</v>
      </c>
      <c r="AH139" s="45" t="s">
        <v>595</v>
      </c>
      <c r="AI139" s="45" t="s">
        <v>595</v>
      </c>
      <c r="AJ139" s="45" t="s">
        <v>595</v>
      </c>
      <c r="AK139" s="45" t="s">
        <v>595</v>
      </c>
      <c r="AL139" s="28"/>
      <c r="AM139" s="28"/>
      <c r="AN139" s="28"/>
      <c r="AO139" s="28"/>
      <c r="AP139" s="28"/>
      <c r="AQ139" s="28"/>
      <c r="AR139" s="28"/>
      <c r="AS139" s="28"/>
      <c r="AT139" s="28"/>
      <c r="AU139" s="28"/>
    </row>
    <row r="140" ht="15.0" hidden="1" customHeight="1">
      <c r="A140" s="51"/>
      <c r="B140" s="52" t="s">
        <v>85</v>
      </c>
      <c r="C140" s="52" t="s">
        <v>922</v>
      </c>
      <c r="D140" s="52" t="s">
        <v>2437</v>
      </c>
      <c r="E140" s="52" t="s">
        <v>87</v>
      </c>
      <c r="F140" s="52" t="s">
        <v>370</v>
      </c>
      <c r="G140" s="52" t="s">
        <v>1447</v>
      </c>
      <c r="H140" s="52"/>
      <c r="I140" s="52"/>
      <c r="J140" s="52"/>
      <c r="K140" s="52"/>
      <c r="L140" s="52" t="s">
        <v>354</v>
      </c>
      <c r="M140" s="52" t="s">
        <v>280</v>
      </c>
      <c r="N140" s="52" t="s">
        <v>377</v>
      </c>
      <c r="O140" s="52" t="s">
        <v>372</v>
      </c>
      <c r="P140" s="52"/>
      <c r="Q140" s="52" t="s">
        <v>374</v>
      </c>
      <c r="R140" s="52"/>
      <c r="S140" s="52" t="s">
        <v>1446</v>
      </c>
      <c r="T140" s="52"/>
      <c r="U140" s="52" t="s">
        <v>165</v>
      </c>
      <c r="V140" s="52" t="s">
        <v>317</v>
      </c>
      <c r="W140" s="52" t="s">
        <v>97</v>
      </c>
      <c r="X140" s="52" t="s">
        <v>97</v>
      </c>
      <c r="Y140" s="52" t="s">
        <v>98</v>
      </c>
      <c r="Z140" s="52"/>
      <c r="AA140" s="52"/>
      <c r="AB140" s="52"/>
      <c r="AC140" s="52"/>
      <c r="AD140" s="52"/>
      <c r="AE140" s="52"/>
      <c r="AF140" s="60"/>
      <c r="AG140" s="44" t="s">
        <v>595</v>
      </c>
      <c r="AH140" s="45" t="s">
        <v>596</v>
      </c>
      <c r="AI140" s="45" t="s">
        <v>595</v>
      </c>
      <c r="AJ140" s="45" t="s">
        <v>595</v>
      </c>
      <c r="AK140" s="45" t="s">
        <v>595</v>
      </c>
      <c r="AL140" s="28"/>
      <c r="AM140" s="28"/>
      <c r="AN140" s="28"/>
      <c r="AO140" s="28"/>
      <c r="AP140" s="28"/>
      <c r="AQ140" s="28"/>
      <c r="AR140" s="28"/>
      <c r="AS140" s="28"/>
      <c r="AT140" s="28"/>
      <c r="AU140" s="28"/>
    </row>
    <row r="141" ht="15.0" hidden="1" customHeight="1">
      <c r="A141" s="67"/>
      <c r="B141" s="68" t="s">
        <v>115</v>
      </c>
      <c r="C141" s="68" t="s">
        <v>2441</v>
      </c>
      <c r="D141" s="68" t="s">
        <v>2442</v>
      </c>
      <c r="E141" s="68" t="s">
        <v>87</v>
      </c>
      <c r="F141" s="68" t="s">
        <v>1448</v>
      </c>
      <c r="G141" s="68" t="s">
        <v>1455</v>
      </c>
      <c r="H141" s="68"/>
      <c r="I141" s="68"/>
      <c r="J141" s="68" t="s">
        <v>1456</v>
      </c>
      <c r="K141" s="68"/>
      <c r="L141" s="68" t="s">
        <v>1457</v>
      </c>
      <c r="M141" s="68" t="s">
        <v>521</v>
      </c>
      <c r="N141" s="68" t="s">
        <v>1458</v>
      </c>
      <c r="O141" s="68" t="s">
        <v>1451</v>
      </c>
      <c r="P141" s="68"/>
      <c r="Q141" s="68" t="s">
        <v>1454</v>
      </c>
      <c r="R141" s="68"/>
      <c r="S141" s="68" t="s">
        <v>1453</v>
      </c>
      <c r="T141" s="68"/>
      <c r="U141" s="68" t="s">
        <v>97</v>
      </c>
      <c r="V141" s="68" t="s">
        <v>97</v>
      </c>
      <c r="W141" s="68" t="s">
        <v>97</v>
      </c>
      <c r="X141" s="68" t="s">
        <v>97</v>
      </c>
      <c r="Y141" s="68" t="s">
        <v>98</v>
      </c>
      <c r="Z141" s="68"/>
      <c r="AA141" s="68"/>
      <c r="AB141" s="68"/>
      <c r="AC141" s="68"/>
      <c r="AD141" s="68"/>
      <c r="AE141" s="68"/>
      <c r="AF141" s="71"/>
      <c r="AG141" s="44"/>
      <c r="AH141" s="45" t="s">
        <v>596</v>
      </c>
      <c r="AI141" s="45"/>
      <c r="AJ141" s="45"/>
      <c r="AK141" s="45"/>
      <c r="AL141" s="28"/>
      <c r="AM141" s="28"/>
      <c r="AN141" s="28"/>
      <c r="AO141" s="28"/>
      <c r="AP141" s="28"/>
      <c r="AQ141" s="28"/>
      <c r="AR141" s="28"/>
      <c r="AS141" s="28"/>
      <c r="AT141" s="28"/>
      <c r="AU141" s="28"/>
    </row>
    <row r="142" ht="15.0" hidden="1" customHeight="1">
      <c r="A142" s="51"/>
      <c r="B142" s="52" t="s">
        <v>115</v>
      </c>
      <c r="C142" s="52" t="s">
        <v>2452</v>
      </c>
      <c r="D142" s="52" t="s">
        <v>2453</v>
      </c>
      <c r="E142" s="52" t="s">
        <v>87</v>
      </c>
      <c r="F142" s="52" t="s">
        <v>1467</v>
      </c>
      <c r="G142" s="52" t="s">
        <v>1479</v>
      </c>
      <c r="H142" s="52"/>
      <c r="I142" s="52"/>
      <c r="J142" s="52"/>
      <c r="K142" s="52"/>
      <c r="L142" s="52" t="s">
        <v>1480</v>
      </c>
      <c r="M142" s="52" t="s">
        <v>1461</v>
      </c>
      <c r="N142" s="52" t="s">
        <v>1481</v>
      </c>
      <c r="O142" s="52" t="s">
        <v>1477</v>
      </c>
      <c r="P142" s="52"/>
      <c r="Q142" s="52" t="s">
        <v>1478</v>
      </c>
      <c r="R142" s="52"/>
      <c r="S142" s="52"/>
      <c r="T142" s="52"/>
      <c r="U142" s="52" t="s">
        <v>97</v>
      </c>
      <c r="V142" s="52" t="s">
        <v>97</v>
      </c>
      <c r="W142" s="52" t="s">
        <v>97</v>
      </c>
      <c r="X142" s="52" t="s">
        <v>97</v>
      </c>
      <c r="Y142" s="52" t="s">
        <v>98</v>
      </c>
      <c r="Z142" s="52"/>
      <c r="AA142" s="52"/>
      <c r="AB142" s="52"/>
      <c r="AC142" s="52"/>
      <c r="AD142" s="52"/>
      <c r="AE142" s="52"/>
      <c r="AF142" s="60"/>
      <c r="AG142" s="44" t="s">
        <v>595</v>
      </c>
      <c r="AH142" s="45" t="s">
        <v>595</v>
      </c>
      <c r="AI142" s="45" t="s">
        <v>595</v>
      </c>
      <c r="AJ142" s="45" t="s">
        <v>595</v>
      </c>
      <c r="AK142" s="45" t="s">
        <v>595</v>
      </c>
      <c r="AL142" s="28"/>
      <c r="AM142" s="28"/>
      <c r="AN142" s="28"/>
      <c r="AO142" s="28"/>
      <c r="AP142" s="28"/>
      <c r="AQ142" s="28"/>
      <c r="AR142" s="28"/>
      <c r="AS142" s="28"/>
      <c r="AT142" s="28"/>
      <c r="AU142" s="28"/>
    </row>
    <row r="143" ht="15.0" hidden="1" customHeight="1">
      <c r="A143" s="67"/>
      <c r="B143" s="68" t="s">
        <v>85</v>
      </c>
      <c r="C143" s="68" t="s">
        <v>2458</v>
      </c>
      <c r="D143" s="68" t="s">
        <v>2459</v>
      </c>
      <c r="E143" s="68" t="s">
        <v>87</v>
      </c>
      <c r="F143" s="68" t="s">
        <v>1484</v>
      </c>
      <c r="G143" s="68" t="s">
        <v>1487</v>
      </c>
      <c r="H143" s="68"/>
      <c r="I143" s="68"/>
      <c r="J143" s="68"/>
      <c r="K143" s="68"/>
      <c r="L143" s="68" t="s">
        <v>1188</v>
      </c>
      <c r="M143" s="68" t="s">
        <v>976</v>
      </c>
      <c r="N143" s="68" t="s">
        <v>1488</v>
      </c>
      <c r="O143" s="68" t="s">
        <v>1311</v>
      </c>
      <c r="P143" s="68"/>
      <c r="Q143" s="68" t="s">
        <v>1321</v>
      </c>
      <c r="R143" s="68"/>
      <c r="S143" s="68" t="s">
        <v>1486</v>
      </c>
      <c r="T143" s="68"/>
      <c r="U143" s="68" t="s">
        <v>396</v>
      </c>
      <c r="V143" s="68" t="s">
        <v>97</v>
      </c>
      <c r="W143" s="68" t="s">
        <v>146</v>
      </c>
      <c r="X143" s="68" t="s">
        <v>229</v>
      </c>
      <c r="Y143" s="68" t="s">
        <v>98</v>
      </c>
      <c r="Z143" s="68"/>
      <c r="AA143" s="68"/>
      <c r="AB143" s="68"/>
      <c r="AC143" s="68"/>
      <c r="AD143" s="68"/>
      <c r="AE143" s="68"/>
      <c r="AF143" s="71"/>
      <c r="AG143" s="44" t="s">
        <v>595</v>
      </c>
      <c r="AH143" s="45" t="s">
        <v>596</v>
      </c>
      <c r="AI143" s="45" t="s">
        <v>595</v>
      </c>
      <c r="AJ143" s="45" t="s">
        <v>595</v>
      </c>
      <c r="AK143" s="45" t="s">
        <v>595</v>
      </c>
      <c r="AL143" s="28"/>
      <c r="AM143" s="28"/>
      <c r="AN143" s="28"/>
      <c r="AO143" s="28"/>
      <c r="AP143" s="28"/>
      <c r="AQ143" s="28"/>
      <c r="AR143" s="28"/>
      <c r="AS143" s="28"/>
      <c r="AT143" s="28"/>
      <c r="AU143" s="28"/>
    </row>
    <row r="144" ht="15.0" hidden="1" customHeight="1">
      <c r="A144" s="51"/>
      <c r="B144" s="52" t="s">
        <v>85</v>
      </c>
      <c r="C144" s="52" t="s">
        <v>2475</v>
      </c>
      <c r="D144" s="52" t="s">
        <v>2476</v>
      </c>
      <c r="E144" s="52" t="s">
        <v>87</v>
      </c>
      <c r="F144" s="52" t="s">
        <v>1107</v>
      </c>
      <c r="G144" s="52" t="s">
        <v>1112</v>
      </c>
      <c r="H144" s="52"/>
      <c r="I144" s="52"/>
      <c r="J144" s="52"/>
      <c r="K144" s="52"/>
      <c r="L144" s="52" t="s">
        <v>451</v>
      </c>
      <c r="M144" s="52" t="s">
        <v>80</v>
      </c>
      <c r="N144" s="52" t="s">
        <v>1113</v>
      </c>
      <c r="O144" s="52" t="s">
        <v>1109</v>
      </c>
      <c r="P144" s="52"/>
      <c r="Q144" s="52" t="s">
        <v>1111</v>
      </c>
      <c r="R144" s="52"/>
      <c r="S144" s="52" t="s">
        <v>1492</v>
      </c>
      <c r="T144" s="52"/>
      <c r="U144" s="52" t="s">
        <v>97</v>
      </c>
      <c r="V144" s="52" t="s">
        <v>97</v>
      </c>
      <c r="W144" s="52" t="s">
        <v>97</v>
      </c>
      <c r="X144" s="52" t="s">
        <v>97</v>
      </c>
      <c r="Y144" s="52" t="s">
        <v>98</v>
      </c>
      <c r="Z144" s="52"/>
      <c r="AA144" s="52"/>
      <c r="AB144" s="52"/>
      <c r="AC144" s="52"/>
      <c r="AD144" s="52"/>
      <c r="AE144" s="52"/>
      <c r="AF144" s="60"/>
      <c r="AG144" s="44" t="s">
        <v>595</v>
      </c>
      <c r="AH144" s="45" t="s">
        <v>595</v>
      </c>
      <c r="AI144" s="45" t="s">
        <v>595</v>
      </c>
      <c r="AJ144" s="45" t="s">
        <v>595</v>
      </c>
      <c r="AK144" s="45" t="s">
        <v>595</v>
      </c>
      <c r="AL144" s="28"/>
      <c r="AM144" s="28"/>
      <c r="AN144" s="28"/>
      <c r="AO144" s="28"/>
      <c r="AP144" s="28"/>
      <c r="AQ144" s="28"/>
      <c r="AR144" s="28"/>
      <c r="AS144" s="28"/>
      <c r="AT144" s="28"/>
      <c r="AU144" s="28"/>
    </row>
    <row r="145" ht="15.0" hidden="1" customHeight="1">
      <c r="A145" s="67"/>
      <c r="B145" s="68" t="s">
        <v>85</v>
      </c>
      <c r="C145" s="68" t="s">
        <v>2478</v>
      </c>
      <c r="D145" s="68" t="s">
        <v>2479</v>
      </c>
      <c r="E145" s="68" t="s">
        <v>87</v>
      </c>
      <c r="F145" s="68" t="s">
        <v>1500</v>
      </c>
      <c r="G145" s="68" t="s">
        <v>1509</v>
      </c>
      <c r="H145" s="68"/>
      <c r="I145" s="68"/>
      <c r="J145" s="68"/>
      <c r="K145" s="68"/>
      <c r="L145" s="68" t="s">
        <v>550</v>
      </c>
      <c r="M145" s="68" t="s">
        <v>61</v>
      </c>
      <c r="N145" s="68" t="s">
        <v>1511</v>
      </c>
      <c r="O145" s="68" t="s">
        <v>1502</v>
      </c>
      <c r="P145" s="68"/>
      <c r="Q145" s="68" t="s">
        <v>1504</v>
      </c>
      <c r="R145" s="68"/>
      <c r="S145" s="68" t="s">
        <v>1503</v>
      </c>
      <c r="T145" s="68"/>
      <c r="U145" s="68" t="s">
        <v>97</v>
      </c>
      <c r="V145" s="68" t="s">
        <v>97</v>
      </c>
      <c r="W145" s="68" t="s">
        <v>97</v>
      </c>
      <c r="X145" s="68" t="s">
        <v>97</v>
      </c>
      <c r="Y145" s="68" t="s">
        <v>98</v>
      </c>
      <c r="Z145" s="68"/>
      <c r="AA145" s="68"/>
      <c r="AB145" s="68"/>
      <c r="AC145" s="68"/>
      <c r="AD145" s="68"/>
      <c r="AE145" s="68"/>
      <c r="AF145" s="71"/>
      <c r="AG145" s="44" t="s">
        <v>595</v>
      </c>
      <c r="AH145" s="45" t="s">
        <v>595</v>
      </c>
      <c r="AI145" s="45" t="s">
        <v>595</v>
      </c>
      <c r="AJ145" s="45" t="s">
        <v>595</v>
      </c>
      <c r="AK145" s="45" t="s">
        <v>595</v>
      </c>
      <c r="AL145" s="28"/>
      <c r="AM145" s="28"/>
      <c r="AN145" s="28"/>
      <c r="AO145" s="28"/>
      <c r="AP145" s="28"/>
      <c r="AQ145" s="28"/>
      <c r="AR145" s="28"/>
      <c r="AS145" s="28"/>
      <c r="AT145" s="28"/>
      <c r="AU145" s="28"/>
    </row>
    <row r="146" ht="15.0" hidden="1" customHeight="1">
      <c r="A146" s="51"/>
      <c r="B146" s="52" t="s">
        <v>85</v>
      </c>
      <c r="C146" s="52" t="s">
        <v>842</v>
      </c>
      <c r="D146" s="52" t="s">
        <v>2486</v>
      </c>
      <c r="E146" s="52" t="s">
        <v>87</v>
      </c>
      <c r="F146" s="52" t="s">
        <v>1514</v>
      </c>
      <c r="G146" s="52" t="s">
        <v>1519</v>
      </c>
      <c r="H146" s="52"/>
      <c r="I146" s="52"/>
      <c r="J146" s="52"/>
      <c r="K146" s="52"/>
      <c r="L146" s="52" t="s">
        <v>1520</v>
      </c>
      <c r="M146" s="52" t="s">
        <v>80</v>
      </c>
      <c r="N146" s="52" t="s">
        <v>1521</v>
      </c>
      <c r="O146" s="52" t="s">
        <v>1516</v>
      </c>
      <c r="P146" s="52"/>
      <c r="Q146" s="52" t="s">
        <v>1518</v>
      </c>
      <c r="R146" s="52"/>
      <c r="S146" s="52" t="s">
        <v>1517</v>
      </c>
      <c r="T146" s="52"/>
      <c r="U146" s="52" t="s">
        <v>97</v>
      </c>
      <c r="V146" s="52" t="s">
        <v>97</v>
      </c>
      <c r="W146" s="52" t="s">
        <v>97</v>
      </c>
      <c r="X146" s="52" t="s">
        <v>97</v>
      </c>
      <c r="Y146" s="52" t="s">
        <v>98</v>
      </c>
      <c r="Z146" s="52"/>
      <c r="AA146" s="52"/>
      <c r="AB146" s="52"/>
      <c r="AC146" s="52"/>
      <c r="AD146" s="52"/>
      <c r="AE146" s="52"/>
      <c r="AF146" s="60"/>
      <c r="AG146" s="44"/>
      <c r="AH146" s="45" t="s">
        <v>595</v>
      </c>
      <c r="AI146" s="45"/>
      <c r="AJ146" s="45"/>
      <c r="AK146" s="45"/>
      <c r="AL146" s="28"/>
      <c r="AM146" s="28"/>
      <c r="AN146" s="28"/>
      <c r="AO146" s="28"/>
      <c r="AP146" s="28"/>
      <c r="AQ146" s="28"/>
      <c r="AR146" s="28"/>
      <c r="AS146" s="28"/>
      <c r="AT146" s="28"/>
      <c r="AU146" s="28"/>
    </row>
    <row r="147" ht="15.0" hidden="1" customHeight="1">
      <c r="A147" s="67"/>
      <c r="B147" s="68" t="s">
        <v>85</v>
      </c>
      <c r="C147" s="68" t="s">
        <v>1442</v>
      </c>
      <c r="D147" s="68" t="s">
        <v>2495</v>
      </c>
      <c r="E147" s="68" t="s">
        <v>87</v>
      </c>
      <c r="F147" s="68" t="s">
        <v>1523</v>
      </c>
      <c r="G147" s="68" t="s">
        <v>1551</v>
      </c>
      <c r="H147" s="68" t="s">
        <v>1552</v>
      </c>
      <c r="I147" s="68"/>
      <c r="J147" s="68" t="s">
        <v>187</v>
      </c>
      <c r="K147" s="68" t="s">
        <v>906</v>
      </c>
      <c r="L147" s="68" t="s">
        <v>1553</v>
      </c>
      <c r="M147" s="68" t="s">
        <v>271</v>
      </c>
      <c r="N147" s="68" t="s">
        <v>1554</v>
      </c>
      <c r="O147" s="68" t="s">
        <v>1529</v>
      </c>
      <c r="P147" s="68"/>
      <c r="Q147" s="68" t="s">
        <v>1550</v>
      </c>
      <c r="R147" s="68"/>
      <c r="S147" s="68" t="s">
        <v>1549</v>
      </c>
      <c r="T147" s="68"/>
      <c r="U147" s="68" t="s">
        <v>97</v>
      </c>
      <c r="V147" s="68" t="s">
        <v>97</v>
      </c>
      <c r="W147" s="68" t="s">
        <v>97</v>
      </c>
      <c r="X147" s="68" t="s">
        <v>97</v>
      </c>
      <c r="Y147" s="68" t="s">
        <v>98</v>
      </c>
      <c r="Z147" s="68"/>
      <c r="AA147" s="68"/>
      <c r="AB147" s="68"/>
      <c r="AC147" s="68"/>
      <c r="AD147" s="68"/>
      <c r="AE147" s="68"/>
      <c r="AF147" s="71"/>
      <c r="AG147" s="44"/>
      <c r="AH147" s="45" t="s">
        <v>595</v>
      </c>
      <c r="AI147" s="45"/>
      <c r="AJ147" s="45"/>
      <c r="AK147" s="45"/>
      <c r="AL147" s="28"/>
      <c r="AM147" s="28"/>
      <c r="AN147" s="28"/>
      <c r="AO147" s="28"/>
      <c r="AP147" s="28"/>
      <c r="AQ147" s="28"/>
      <c r="AR147" s="28"/>
      <c r="AS147" s="28"/>
      <c r="AT147" s="28"/>
      <c r="AU147" s="28"/>
    </row>
    <row r="148" ht="15.0" hidden="1" customHeight="1">
      <c r="A148" s="51"/>
      <c r="B148" s="52" t="s">
        <v>85</v>
      </c>
      <c r="C148" s="52" t="s">
        <v>842</v>
      </c>
      <c r="D148" s="52" t="s">
        <v>2499</v>
      </c>
      <c r="E148" s="52" t="s">
        <v>87</v>
      </c>
      <c r="F148" s="52" t="s">
        <v>1555</v>
      </c>
      <c r="G148" s="52" t="s">
        <v>1567</v>
      </c>
      <c r="H148" s="52"/>
      <c r="I148" s="52"/>
      <c r="J148" s="52"/>
      <c r="K148" s="52"/>
      <c r="L148" s="52" t="s">
        <v>1570</v>
      </c>
      <c r="M148" s="52" t="s">
        <v>111</v>
      </c>
      <c r="N148" s="52" t="s">
        <v>1573</v>
      </c>
      <c r="O148" s="52" t="s">
        <v>1557</v>
      </c>
      <c r="P148" s="52"/>
      <c r="Q148" s="52" t="s">
        <v>1560</v>
      </c>
      <c r="R148" s="52"/>
      <c r="S148" s="52" t="s">
        <v>1558</v>
      </c>
      <c r="T148" s="52"/>
      <c r="U148" s="52" t="s">
        <v>97</v>
      </c>
      <c r="V148" s="52" t="s">
        <v>97</v>
      </c>
      <c r="W148" s="52" t="s">
        <v>97</v>
      </c>
      <c r="X148" s="52" t="s">
        <v>97</v>
      </c>
      <c r="Y148" s="52" t="s">
        <v>98</v>
      </c>
      <c r="Z148" s="52"/>
      <c r="AA148" s="52"/>
      <c r="AB148" s="52"/>
      <c r="AC148" s="52"/>
      <c r="AD148" s="52"/>
      <c r="AE148" s="52"/>
      <c r="AF148" s="60"/>
      <c r="AG148" s="44" t="s">
        <v>595</v>
      </c>
      <c r="AH148" s="45" t="s">
        <v>596</v>
      </c>
      <c r="AI148" s="45" t="s">
        <v>595</v>
      </c>
      <c r="AJ148" s="45" t="s">
        <v>595</v>
      </c>
      <c r="AK148" s="45" t="s">
        <v>595</v>
      </c>
      <c r="AL148" s="28"/>
      <c r="AM148" s="28"/>
      <c r="AN148" s="28"/>
      <c r="AO148" s="28"/>
      <c r="AP148" s="28"/>
      <c r="AQ148" s="28"/>
      <c r="AR148" s="28"/>
      <c r="AS148" s="28"/>
      <c r="AT148" s="28"/>
      <c r="AU148" s="28"/>
    </row>
    <row r="149" ht="15.0" hidden="1" customHeight="1">
      <c r="A149" s="67"/>
      <c r="B149" s="68" t="s">
        <v>115</v>
      </c>
      <c r="C149" s="68" t="s">
        <v>842</v>
      </c>
      <c r="D149" s="68" t="s">
        <v>2509</v>
      </c>
      <c r="E149" s="68" t="s">
        <v>87</v>
      </c>
      <c r="F149" s="68" t="s">
        <v>1574</v>
      </c>
      <c r="G149" s="68" t="s">
        <v>1576</v>
      </c>
      <c r="H149" s="68"/>
      <c r="I149" s="68"/>
      <c r="J149" s="68"/>
      <c r="K149" s="68"/>
      <c r="L149" s="68" t="s">
        <v>354</v>
      </c>
      <c r="M149" s="68" t="s">
        <v>280</v>
      </c>
      <c r="N149" s="68" t="s">
        <v>1577</v>
      </c>
      <c r="O149" s="68"/>
      <c r="P149" s="68"/>
      <c r="Q149" s="68"/>
      <c r="R149" s="68"/>
      <c r="S149" s="68"/>
      <c r="T149" s="68"/>
      <c r="U149" s="68" t="s">
        <v>97</v>
      </c>
      <c r="V149" s="68" t="s">
        <v>97</v>
      </c>
      <c r="W149" s="68" t="s">
        <v>97</v>
      </c>
      <c r="X149" s="68" t="s">
        <v>97</v>
      </c>
      <c r="Y149" s="68" t="s">
        <v>98</v>
      </c>
      <c r="Z149" s="68"/>
      <c r="AA149" s="68"/>
      <c r="AB149" s="68"/>
      <c r="AC149" s="68"/>
      <c r="AD149" s="68"/>
      <c r="AE149" s="68"/>
      <c r="AF149" s="71"/>
      <c r="AG149" s="44"/>
      <c r="AH149" s="45" t="s">
        <v>595</v>
      </c>
      <c r="AI149" s="45"/>
      <c r="AJ149" s="45"/>
      <c r="AK149" s="45"/>
      <c r="AL149" s="28"/>
      <c r="AM149" s="28"/>
      <c r="AN149" s="28"/>
      <c r="AO149" s="28"/>
      <c r="AP149" s="28"/>
      <c r="AQ149" s="28"/>
      <c r="AR149" s="28"/>
      <c r="AS149" s="28"/>
      <c r="AT149" s="28"/>
      <c r="AU149" s="28"/>
    </row>
    <row r="150" ht="15.0" hidden="1" customHeight="1">
      <c r="A150" s="51"/>
      <c r="B150" s="52" t="s">
        <v>85</v>
      </c>
      <c r="C150" s="52" t="s">
        <v>2513</v>
      </c>
      <c r="D150" s="52" t="s">
        <v>2514</v>
      </c>
      <c r="E150" s="52" t="s">
        <v>87</v>
      </c>
      <c r="F150" s="52" t="s">
        <v>1580</v>
      </c>
      <c r="G150" s="52" t="s">
        <v>1590</v>
      </c>
      <c r="H150" s="52"/>
      <c r="I150" s="52"/>
      <c r="J150" s="52"/>
      <c r="K150" s="52"/>
      <c r="L150" s="52" t="s">
        <v>659</v>
      </c>
      <c r="M150" s="52" t="s">
        <v>217</v>
      </c>
      <c r="N150" s="52" t="s">
        <v>1591</v>
      </c>
      <c r="O150" s="52" t="s">
        <v>1587</v>
      </c>
      <c r="P150" s="52"/>
      <c r="Q150" s="52" t="s">
        <v>1589</v>
      </c>
      <c r="R150" s="52"/>
      <c r="S150" s="52" t="s">
        <v>1588</v>
      </c>
      <c r="T150" s="52"/>
      <c r="U150" s="52" t="s">
        <v>661</v>
      </c>
      <c r="V150" s="52" t="s">
        <v>226</v>
      </c>
      <c r="W150" s="52" t="s">
        <v>97</v>
      </c>
      <c r="X150" s="52" t="s">
        <v>97</v>
      </c>
      <c r="Y150" s="52" t="s">
        <v>98</v>
      </c>
      <c r="Z150" s="52"/>
      <c r="AA150" s="52"/>
      <c r="AB150" s="52"/>
      <c r="AC150" s="52"/>
      <c r="AD150" s="52"/>
      <c r="AE150" s="52"/>
      <c r="AF150" s="60"/>
      <c r="AG150" s="44" t="s">
        <v>595</v>
      </c>
      <c r="AH150" s="45" t="s">
        <v>595</v>
      </c>
      <c r="AI150" s="45" t="s">
        <v>595</v>
      </c>
      <c r="AJ150" s="45" t="s">
        <v>595</v>
      </c>
      <c r="AK150" s="45" t="s">
        <v>596</v>
      </c>
      <c r="AL150" s="28"/>
      <c r="AM150" s="28"/>
      <c r="AN150" s="28"/>
      <c r="AO150" s="28"/>
      <c r="AP150" s="28"/>
      <c r="AQ150" s="28"/>
      <c r="AR150" s="28"/>
      <c r="AS150" s="28"/>
      <c r="AT150" s="28"/>
      <c r="AU150" s="28"/>
    </row>
    <row r="151" ht="15.0" hidden="1" customHeight="1">
      <c r="A151" s="67"/>
      <c r="B151" s="68" t="s">
        <v>85</v>
      </c>
      <c r="C151" s="68" t="s">
        <v>842</v>
      </c>
      <c r="D151" s="68" t="s">
        <v>1761</v>
      </c>
      <c r="E151" s="68" t="s">
        <v>927</v>
      </c>
      <c r="F151" s="68" t="s">
        <v>157</v>
      </c>
      <c r="G151" s="68" t="s">
        <v>162</v>
      </c>
      <c r="H151" s="68"/>
      <c r="I151" s="68"/>
      <c r="J151" s="68"/>
      <c r="K151" s="68"/>
      <c r="L151" s="68" t="s">
        <v>163</v>
      </c>
      <c r="M151" s="68" t="s">
        <v>156</v>
      </c>
      <c r="N151" s="68" t="s">
        <v>164</v>
      </c>
      <c r="O151" s="68" t="s">
        <v>159</v>
      </c>
      <c r="P151" s="68"/>
      <c r="Q151" s="68" t="s">
        <v>161</v>
      </c>
      <c r="R151" s="68"/>
      <c r="S151" s="68" t="s">
        <v>1599</v>
      </c>
      <c r="T151" s="68"/>
      <c r="U151" s="68" t="s">
        <v>165</v>
      </c>
      <c r="V151" s="68" t="s">
        <v>166</v>
      </c>
      <c r="W151" s="68" t="s">
        <v>109</v>
      </c>
      <c r="X151" s="68" t="s">
        <v>167</v>
      </c>
      <c r="Y151" s="68" t="s">
        <v>98</v>
      </c>
      <c r="Z151" s="68"/>
      <c r="AA151" s="68"/>
      <c r="AB151" s="68"/>
      <c r="AC151" s="68"/>
      <c r="AD151" s="68"/>
      <c r="AE151" s="68"/>
      <c r="AF151" s="71"/>
      <c r="AG151" s="44" t="s">
        <v>595</v>
      </c>
      <c r="AH151" s="45" t="s">
        <v>596</v>
      </c>
      <c r="AI151" s="45" t="s">
        <v>595</v>
      </c>
      <c r="AJ151" s="45" t="s">
        <v>595</v>
      </c>
      <c r="AK151" s="45" t="s">
        <v>595</v>
      </c>
      <c r="AL151" s="28"/>
      <c r="AM151" s="28"/>
      <c r="AN151" s="28"/>
      <c r="AO151" s="28"/>
      <c r="AP151" s="28"/>
      <c r="AQ151" s="28"/>
      <c r="AR151" s="28"/>
      <c r="AS151" s="28"/>
      <c r="AT151" s="28"/>
      <c r="AU151" s="28"/>
    </row>
    <row r="152" ht="15.0" hidden="1" customHeight="1">
      <c r="A152" s="51"/>
      <c r="B152" s="52" t="s">
        <v>115</v>
      </c>
      <c r="C152" s="52" t="s">
        <v>2441</v>
      </c>
      <c r="D152" s="52" t="s">
        <v>2529</v>
      </c>
      <c r="E152" s="52" t="s">
        <v>87</v>
      </c>
      <c r="F152" s="52" t="s">
        <v>1603</v>
      </c>
      <c r="G152" s="52" t="s">
        <v>1611</v>
      </c>
      <c r="H152" s="52" t="s">
        <v>187</v>
      </c>
      <c r="I152" s="52" t="s">
        <v>906</v>
      </c>
      <c r="J152" s="52" t="s">
        <v>187</v>
      </c>
      <c r="K152" s="52" t="s">
        <v>906</v>
      </c>
      <c r="L152" s="52" t="s">
        <v>1612</v>
      </c>
      <c r="M152" s="52" t="s">
        <v>1601</v>
      </c>
      <c r="N152" s="52" t="s">
        <v>1613</v>
      </c>
      <c r="O152" s="52" t="s">
        <v>1607</v>
      </c>
      <c r="P152" s="52"/>
      <c r="Q152" s="52" t="s">
        <v>1610</v>
      </c>
      <c r="R152" s="52"/>
      <c r="S152" s="52" t="s">
        <v>1609</v>
      </c>
      <c r="T152" s="52"/>
      <c r="U152" s="52" t="s">
        <v>94</v>
      </c>
      <c r="V152" s="52" t="s">
        <v>97</v>
      </c>
      <c r="W152" s="52" t="s">
        <v>97</v>
      </c>
      <c r="X152" s="52" t="s">
        <v>97</v>
      </c>
      <c r="Y152" s="52" t="s">
        <v>98</v>
      </c>
      <c r="Z152" s="52"/>
      <c r="AA152" s="52"/>
      <c r="AB152" s="52"/>
      <c r="AC152" s="52"/>
      <c r="AD152" s="52"/>
      <c r="AE152" s="52"/>
      <c r="AF152" s="60"/>
      <c r="AG152" s="44"/>
      <c r="AH152" s="45" t="s">
        <v>596</v>
      </c>
      <c r="AI152" s="45"/>
      <c r="AJ152" s="45"/>
      <c r="AK152" s="45"/>
      <c r="AL152" s="28"/>
      <c r="AM152" s="28"/>
      <c r="AN152" s="28"/>
      <c r="AO152" s="28"/>
      <c r="AP152" s="28"/>
      <c r="AQ152" s="28"/>
      <c r="AR152" s="28"/>
      <c r="AS152" s="28"/>
      <c r="AT152" s="28"/>
      <c r="AU152" s="28"/>
    </row>
    <row r="153" ht="15.0" hidden="1" customHeight="1">
      <c r="A153" s="67"/>
      <c r="B153" s="68" t="s">
        <v>85</v>
      </c>
      <c r="C153" s="68" t="s">
        <v>1536</v>
      </c>
      <c r="D153" s="68" t="s">
        <v>2552</v>
      </c>
      <c r="E153" s="68" t="s">
        <v>87</v>
      </c>
      <c r="F153" s="68" t="s">
        <v>157</v>
      </c>
      <c r="G153" s="68" t="s">
        <v>1618</v>
      </c>
      <c r="H153" s="68"/>
      <c r="I153" s="68"/>
      <c r="J153" s="68"/>
      <c r="K153" s="68"/>
      <c r="L153" s="68" t="s">
        <v>1619</v>
      </c>
      <c r="M153" s="68" t="s">
        <v>156</v>
      </c>
      <c r="N153" s="68" t="s">
        <v>1620</v>
      </c>
      <c r="O153" s="68" t="s">
        <v>1615</v>
      </c>
      <c r="P153" s="68"/>
      <c r="Q153" s="68" t="s">
        <v>1617</v>
      </c>
      <c r="R153" s="68"/>
      <c r="S153" s="68" t="s">
        <v>1616</v>
      </c>
      <c r="T153" s="68"/>
      <c r="U153" s="68" t="s">
        <v>165</v>
      </c>
      <c r="V153" s="68" t="s">
        <v>166</v>
      </c>
      <c r="W153" s="68" t="s">
        <v>109</v>
      </c>
      <c r="X153" s="68" t="s">
        <v>167</v>
      </c>
      <c r="Y153" s="68" t="s">
        <v>98</v>
      </c>
      <c r="Z153" s="68"/>
      <c r="AA153" s="68"/>
      <c r="AB153" s="68"/>
      <c r="AC153" s="68"/>
      <c r="AD153" s="68"/>
      <c r="AE153" s="68"/>
      <c r="AF153" s="71"/>
      <c r="AG153" s="44" t="s">
        <v>595</v>
      </c>
      <c r="AH153" s="45" t="s">
        <v>596</v>
      </c>
      <c r="AI153" s="45" t="s">
        <v>595</v>
      </c>
      <c r="AJ153" s="45" t="s">
        <v>595</v>
      </c>
      <c r="AK153" s="45" t="s">
        <v>595</v>
      </c>
      <c r="AL153" s="28"/>
      <c r="AM153" s="28"/>
      <c r="AN153" s="28"/>
      <c r="AO153" s="28"/>
      <c r="AP153" s="28"/>
      <c r="AQ153" s="28"/>
      <c r="AR153" s="28"/>
      <c r="AS153" s="28"/>
      <c r="AT153" s="28"/>
      <c r="AU153" s="28"/>
    </row>
    <row r="154" ht="15.0" hidden="1" customHeight="1">
      <c r="A154" s="51"/>
      <c r="B154" s="52" t="s">
        <v>85</v>
      </c>
      <c r="C154" s="52" t="s">
        <v>2555</v>
      </c>
      <c r="D154" s="52" t="s">
        <v>2556</v>
      </c>
      <c r="E154" s="52" t="s">
        <v>87</v>
      </c>
      <c r="F154" s="52" t="s">
        <v>1621</v>
      </c>
      <c r="G154" s="52" t="s">
        <v>1626</v>
      </c>
      <c r="H154" s="52" t="s">
        <v>1627</v>
      </c>
      <c r="I154" s="52"/>
      <c r="J154" s="52"/>
      <c r="K154" s="52"/>
      <c r="L154" s="52" t="s">
        <v>840</v>
      </c>
      <c r="M154" s="52" t="s">
        <v>99</v>
      </c>
      <c r="N154" s="52" t="s">
        <v>841</v>
      </c>
      <c r="O154" s="52" t="s">
        <v>1623</v>
      </c>
      <c r="P154" s="52"/>
      <c r="Q154" s="52" t="s">
        <v>1625</v>
      </c>
      <c r="R154" s="52"/>
      <c r="S154" s="52" t="s">
        <v>1624</v>
      </c>
      <c r="T154" s="52"/>
      <c r="U154" s="52" t="s">
        <v>97</v>
      </c>
      <c r="V154" s="52" t="s">
        <v>97</v>
      </c>
      <c r="W154" s="52" t="s">
        <v>97</v>
      </c>
      <c r="X154" s="52" t="s">
        <v>97</v>
      </c>
      <c r="Y154" s="52" t="s">
        <v>98</v>
      </c>
      <c r="Z154" s="52"/>
      <c r="AA154" s="52"/>
      <c r="AB154" s="52"/>
      <c r="AC154" s="52"/>
      <c r="AD154" s="52"/>
      <c r="AE154" s="52"/>
      <c r="AF154" s="60"/>
      <c r="AG154" s="44"/>
      <c r="AH154" s="45" t="s">
        <v>596</v>
      </c>
      <c r="AI154" s="45"/>
      <c r="AJ154" s="45"/>
      <c r="AK154" s="45"/>
      <c r="AL154" s="28"/>
      <c r="AM154" s="28"/>
      <c r="AN154" s="28"/>
      <c r="AO154" s="28"/>
      <c r="AP154" s="28"/>
      <c r="AQ154" s="28"/>
      <c r="AR154" s="28"/>
      <c r="AS154" s="28"/>
      <c r="AT154" s="28"/>
      <c r="AU154" s="28"/>
    </row>
    <row r="155" ht="15.0" hidden="1" customHeight="1">
      <c r="A155" s="67"/>
      <c r="B155" s="68" t="s">
        <v>85</v>
      </c>
      <c r="C155" s="68" t="s">
        <v>2558</v>
      </c>
      <c r="D155" s="68" t="s">
        <v>2560</v>
      </c>
      <c r="E155" s="68" t="s">
        <v>87</v>
      </c>
      <c r="F155" s="68" t="s">
        <v>1072</v>
      </c>
      <c r="G155" s="68" t="s">
        <v>1077</v>
      </c>
      <c r="H155" s="68"/>
      <c r="I155" s="68"/>
      <c r="J155" s="68"/>
      <c r="K155" s="68"/>
      <c r="L155" s="68" t="s">
        <v>92</v>
      </c>
      <c r="M155" s="68" t="s">
        <v>80</v>
      </c>
      <c r="N155" s="68" t="s">
        <v>93</v>
      </c>
      <c r="O155" s="68" t="s">
        <v>1074</v>
      </c>
      <c r="P155" s="68"/>
      <c r="Q155" s="68" t="s">
        <v>1076</v>
      </c>
      <c r="R155" s="68"/>
      <c r="S155" s="68" t="s">
        <v>1631</v>
      </c>
      <c r="T155" s="68"/>
      <c r="U155" s="68" t="s">
        <v>94</v>
      </c>
      <c r="V155" s="68" t="s">
        <v>196</v>
      </c>
      <c r="W155" s="68" t="s">
        <v>146</v>
      </c>
      <c r="X155" s="68" t="s">
        <v>97</v>
      </c>
      <c r="Y155" s="68" t="s">
        <v>98</v>
      </c>
      <c r="Z155" s="68"/>
      <c r="AA155" s="68"/>
      <c r="AB155" s="68"/>
      <c r="AC155" s="68"/>
      <c r="AD155" s="68"/>
      <c r="AE155" s="68"/>
      <c r="AF155" s="71"/>
      <c r="AG155" s="44" t="s">
        <v>595</v>
      </c>
      <c r="AH155" s="45" t="s">
        <v>596</v>
      </c>
      <c r="AI155" s="45" t="s">
        <v>595</v>
      </c>
      <c r="AJ155" s="45" t="s">
        <v>595</v>
      </c>
      <c r="AK155" s="45" t="s">
        <v>595</v>
      </c>
      <c r="AL155" s="28"/>
      <c r="AM155" s="28"/>
      <c r="AN155" s="28"/>
      <c r="AO155" s="28"/>
      <c r="AP155" s="28"/>
      <c r="AQ155" s="28"/>
      <c r="AR155" s="28"/>
      <c r="AS155" s="28"/>
      <c r="AT155" s="28"/>
      <c r="AU155" s="28"/>
    </row>
    <row r="156" ht="15.0" hidden="1" customHeight="1">
      <c r="A156" s="51"/>
      <c r="B156" s="52" t="s">
        <v>85</v>
      </c>
      <c r="C156" s="52" t="s">
        <v>2568</v>
      </c>
      <c r="D156" s="52" t="s">
        <v>2569</v>
      </c>
      <c r="E156" s="52" t="s">
        <v>87</v>
      </c>
      <c r="F156" s="52" t="s">
        <v>1637</v>
      </c>
      <c r="G156" s="52" t="s">
        <v>1648</v>
      </c>
      <c r="H156" s="52"/>
      <c r="I156" s="52"/>
      <c r="J156" s="52" t="s">
        <v>1651</v>
      </c>
      <c r="K156" s="52"/>
      <c r="L156" s="52" t="s">
        <v>1653</v>
      </c>
      <c r="M156" s="52" t="s">
        <v>694</v>
      </c>
      <c r="N156" s="52" t="s">
        <v>1655</v>
      </c>
      <c r="O156" s="52" t="s">
        <v>1645</v>
      </c>
      <c r="P156" s="52"/>
      <c r="Q156" s="52" t="s">
        <v>1647</v>
      </c>
      <c r="R156" s="52"/>
      <c r="S156" s="52" t="s">
        <v>1646</v>
      </c>
      <c r="T156" s="52"/>
      <c r="U156" s="52" t="s">
        <v>97</v>
      </c>
      <c r="V156" s="52" t="s">
        <v>97</v>
      </c>
      <c r="W156" s="52" t="s">
        <v>97</v>
      </c>
      <c r="X156" s="52" t="s">
        <v>97</v>
      </c>
      <c r="Y156" s="52" t="s">
        <v>98</v>
      </c>
      <c r="Z156" s="52"/>
      <c r="AA156" s="52"/>
      <c r="AB156" s="52"/>
      <c r="AC156" s="52"/>
      <c r="AD156" s="52"/>
      <c r="AE156" s="52"/>
      <c r="AF156" s="60"/>
      <c r="AG156" s="44"/>
      <c r="AH156" s="45" t="s">
        <v>596</v>
      </c>
      <c r="AI156" s="45"/>
      <c r="AJ156" s="45"/>
      <c r="AK156" s="45"/>
      <c r="AL156" s="28"/>
      <c r="AM156" s="28"/>
      <c r="AN156" s="28"/>
      <c r="AO156" s="28"/>
      <c r="AP156" s="28"/>
      <c r="AQ156" s="28"/>
      <c r="AR156" s="28"/>
      <c r="AS156" s="28"/>
      <c r="AT156" s="28"/>
      <c r="AU156" s="28"/>
    </row>
    <row r="157" ht="15.0" hidden="1" customHeight="1">
      <c r="A157" s="67"/>
      <c r="B157" s="68" t="s">
        <v>85</v>
      </c>
      <c r="C157" s="68" t="s">
        <v>2586</v>
      </c>
      <c r="D157" s="68" t="s">
        <v>2587</v>
      </c>
      <c r="E157" s="68" t="s">
        <v>87</v>
      </c>
      <c r="F157" s="68" t="s">
        <v>218</v>
      </c>
      <c r="G157" s="68" t="s">
        <v>223</v>
      </c>
      <c r="H157" s="68" t="s">
        <v>187</v>
      </c>
      <c r="I157" s="68" t="s">
        <v>906</v>
      </c>
      <c r="J157" s="68" t="s">
        <v>187</v>
      </c>
      <c r="K157" s="68" t="s">
        <v>906</v>
      </c>
      <c r="L157" s="68" t="s">
        <v>224</v>
      </c>
      <c r="M157" s="68" t="s">
        <v>217</v>
      </c>
      <c r="N157" s="68" t="s">
        <v>225</v>
      </c>
      <c r="O157" s="68" t="s">
        <v>220</v>
      </c>
      <c r="P157" s="68"/>
      <c r="Q157" s="68" t="s">
        <v>222</v>
      </c>
      <c r="R157" s="68"/>
      <c r="S157" s="68" t="s">
        <v>1667</v>
      </c>
      <c r="T157" s="68"/>
      <c r="U157" s="68" t="s">
        <v>226</v>
      </c>
      <c r="V157" s="68" t="s">
        <v>227</v>
      </c>
      <c r="W157" s="68" t="s">
        <v>228</v>
      </c>
      <c r="X157" s="68" t="s">
        <v>229</v>
      </c>
      <c r="Y157" s="68" t="s">
        <v>98</v>
      </c>
      <c r="Z157" s="68"/>
      <c r="AA157" s="68"/>
      <c r="AB157" s="68"/>
      <c r="AC157" s="68"/>
      <c r="AD157" s="68"/>
      <c r="AE157" s="68"/>
      <c r="AF157" s="71"/>
      <c r="AG157" s="44"/>
      <c r="AH157" s="45" t="s">
        <v>596</v>
      </c>
      <c r="AI157" s="45"/>
      <c r="AJ157" s="45"/>
      <c r="AK157" s="45"/>
      <c r="AL157" s="28"/>
      <c r="AM157" s="28"/>
      <c r="AN157" s="28"/>
      <c r="AO157" s="28"/>
      <c r="AP157" s="28"/>
      <c r="AQ157" s="28"/>
      <c r="AR157" s="28"/>
      <c r="AS157" s="28"/>
      <c r="AT157" s="28"/>
      <c r="AU157" s="28"/>
    </row>
    <row r="158" ht="15.0" hidden="1" customHeight="1">
      <c r="A158" s="51"/>
      <c r="B158" s="52" t="s">
        <v>85</v>
      </c>
      <c r="C158" s="52" t="s">
        <v>1161</v>
      </c>
      <c r="D158" s="52" t="s">
        <v>1850</v>
      </c>
      <c r="E158" s="52" t="s">
        <v>87</v>
      </c>
      <c r="F158" s="52" t="s">
        <v>1671</v>
      </c>
      <c r="G158" s="52" t="s">
        <v>1675</v>
      </c>
      <c r="H158" s="52" t="s">
        <v>1676</v>
      </c>
      <c r="I158" s="52"/>
      <c r="J158" s="52"/>
      <c r="K158" s="52"/>
      <c r="L158" s="52" t="s">
        <v>1678</v>
      </c>
      <c r="M158" s="52" t="s">
        <v>1461</v>
      </c>
      <c r="N158" s="52" t="s">
        <v>1679</v>
      </c>
      <c r="O158" s="52"/>
      <c r="P158" s="52"/>
      <c r="Q158" s="52"/>
      <c r="R158" s="52"/>
      <c r="S158" s="52"/>
      <c r="T158" s="52"/>
      <c r="U158" s="52" t="s">
        <v>97</v>
      </c>
      <c r="V158" s="52" t="s">
        <v>97</v>
      </c>
      <c r="W158" s="52" t="s">
        <v>97</v>
      </c>
      <c r="X158" s="52" t="s">
        <v>97</v>
      </c>
      <c r="Y158" s="52" t="s">
        <v>98</v>
      </c>
      <c r="Z158" s="52"/>
      <c r="AA158" s="52"/>
      <c r="AB158" s="52"/>
      <c r="AC158" s="52"/>
      <c r="AD158" s="52"/>
      <c r="AE158" s="52"/>
      <c r="AF158" s="60"/>
      <c r="AG158" s="44"/>
      <c r="AH158" s="45" t="s">
        <v>595</v>
      </c>
      <c r="AI158" s="45"/>
      <c r="AJ158" s="45"/>
      <c r="AK158" s="45"/>
      <c r="AL158" s="28"/>
      <c r="AM158" s="28"/>
      <c r="AN158" s="28"/>
      <c r="AO158" s="28"/>
      <c r="AP158" s="28"/>
      <c r="AQ158" s="28"/>
      <c r="AR158" s="28"/>
      <c r="AS158" s="28"/>
      <c r="AT158" s="28"/>
      <c r="AU158" s="28"/>
    </row>
    <row r="159" ht="15.0" hidden="1" customHeight="1">
      <c r="A159" s="67"/>
      <c r="B159" s="68" t="s">
        <v>115</v>
      </c>
      <c r="C159" s="68" t="s">
        <v>2598</v>
      </c>
      <c r="D159" s="68" t="s">
        <v>2599</v>
      </c>
      <c r="E159" s="68" t="s">
        <v>87</v>
      </c>
      <c r="F159" s="68" t="s">
        <v>1681</v>
      </c>
      <c r="G159" s="68" t="s">
        <v>1693</v>
      </c>
      <c r="H159" s="68" t="s">
        <v>1694</v>
      </c>
      <c r="I159" s="68"/>
      <c r="J159" s="68"/>
      <c r="K159" s="68"/>
      <c r="L159" s="68" t="s">
        <v>1695</v>
      </c>
      <c r="M159" s="68" t="s">
        <v>521</v>
      </c>
      <c r="N159" s="68" t="s">
        <v>1697</v>
      </c>
      <c r="O159" s="68" t="s">
        <v>1683</v>
      </c>
      <c r="P159" s="68"/>
      <c r="Q159" s="68" t="s">
        <v>1691</v>
      </c>
      <c r="R159" s="68"/>
      <c r="S159" s="68" t="s">
        <v>1684</v>
      </c>
      <c r="T159" s="68"/>
      <c r="U159" s="68" t="s">
        <v>317</v>
      </c>
      <c r="V159" s="68" t="s">
        <v>226</v>
      </c>
      <c r="W159" s="68" t="s">
        <v>197</v>
      </c>
      <c r="X159" s="68" t="s">
        <v>229</v>
      </c>
      <c r="Y159" s="68" t="s">
        <v>98</v>
      </c>
      <c r="Z159" s="68"/>
      <c r="AA159" s="68"/>
      <c r="AB159" s="68"/>
      <c r="AC159" s="68"/>
      <c r="AD159" s="68"/>
      <c r="AE159" s="68"/>
      <c r="AF159" s="71"/>
      <c r="AG159" s="44" t="s">
        <v>595</v>
      </c>
      <c r="AH159" s="45" t="s">
        <v>596</v>
      </c>
      <c r="AI159" s="45" t="s">
        <v>595</v>
      </c>
      <c r="AJ159" s="45" t="s">
        <v>595</v>
      </c>
      <c r="AK159" s="45" t="s">
        <v>595</v>
      </c>
      <c r="AL159" s="28"/>
      <c r="AM159" s="28"/>
      <c r="AN159" s="28"/>
      <c r="AO159" s="28"/>
      <c r="AP159" s="28"/>
      <c r="AQ159" s="28"/>
      <c r="AR159" s="28"/>
      <c r="AS159" s="28"/>
      <c r="AT159" s="28"/>
      <c r="AU159" s="28"/>
    </row>
    <row r="160" ht="15.0" hidden="1" customHeight="1">
      <c r="A160" s="51"/>
      <c r="B160" s="52" t="s">
        <v>85</v>
      </c>
      <c r="C160" s="52" t="s">
        <v>2605</v>
      </c>
      <c r="D160" s="52" t="s">
        <v>2606</v>
      </c>
      <c r="E160" s="52" t="s">
        <v>87</v>
      </c>
      <c r="F160" s="52" t="s">
        <v>1700</v>
      </c>
      <c r="G160" s="52" t="s">
        <v>1706</v>
      </c>
      <c r="H160" s="52"/>
      <c r="I160" s="52"/>
      <c r="J160" s="52"/>
      <c r="K160" s="52"/>
      <c r="L160" s="52" t="s">
        <v>963</v>
      </c>
      <c r="M160" s="52" t="s">
        <v>99</v>
      </c>
      <c r="N160" s="52" t="s">
        <v>1708</v>
      </c>
      <c r="O160" s="52" t="s">
        <v>1703</v>
      </c>
      <c r="P160" s="52"/>
      <c r="Q160" s="52" t="s">
        <v>1705</v>
      </c>
      <c r="R160" s="52"/>
      <c r="S160" s="52" t="s">
        <v>1704</v>
      </c>
      <c r="T160" s="52"/>
      <c r="U160" s="52" t="s">
        <v>165</v>
      </c>
      <c r="V160" s="52" t="s">
        <v>108</v>
      </c>
      <c r="W160" s="52" t="s">
        <v>109</v>
      </c>
      <c r="X160" s="52" t="s">
        <v>229</v>
      </c>
      <c r="Y160" s="52" t="s">
        <v>98</v>
      </c>
      <c r="Z160" s="52"/>
      <c r="AA160" s="52"/>
      <c r="AB160" s="52"/>
      <c r="AC160" s="52"/>
      <c r="AD160" s="52"/>
      <c r="AE160" s="52"/>
      <c r="AF160" s="60"/>
      <c r="AG160" s="44" t="s">
        <v>595</v>
      </c>
      <c r="AH160" s="45" t="s">
        <v>595</v>
      </c>
      <c r="AI160" s="45" t="s">
        <v>595</v>
      </c>
      <c r="AJ160" s="45" t="s">
        <v>595</v>
      </c>
      <c r="AK160" s="45" t="s">
        <v>596</v>
      </c>
      <c r="AL160" s="28"/>
      <c r="AM160" s="28"/>
      <c r="AN160" s="28"/>
      <c r="AO160" s="28"/>
      <c r="AP160" s="28"/>
      <c r="AQ160" s="28"/>
      <c r="AR160" s="28"/>
      <c r="AS160" s="28"/>
      <c r="AT160" s="28"/>
      <c r="AU160" s="28"/>
    </row>
    <row r="161" ht="15.0" hidden="1" customHeight="1">
      <c r="A161" s="67"/>
      <c r="B161" s="68" t="s">
        <v>85</v>
      </c>
      <c r="C161" s="68" t="s">
        <v>1914</v>
      </c>
      <c r="D161" s="68" t="s">
        <v>2613</v>
      </c>
      <c r="E161" s="68" t="s">
        <v>87</v>
      </c>
      <c r="F161" s="68" t="s">
        <v>1713</v>
      </c>
      <c r="G161" s="68" t="s">
        <v>1720</v>
      </c>
      <c r="H161" s="68"/>
      <c r="I161" s="68"/>
      <c r="J161" s="68"/>
      <c r="K161" s="68"/>
      <c r="L161" s="68" t="s">
        <v>1721</v>
      </c>
      <c r="M161" s="68" t="s">
        <v>1712</v>
      </c>
      <c r="N161" s="68" t="s">
        <v>1722</v>
      </c>
      <c r="O161" s="68" t="s">
        <v>1717</v>
      </c>
      <c r="P161" s="68"/>
      <c r="Q161" s="68" t="s">
        <v>1719</v>
      </c>
      <c r="R161" s="68"/>
      <c r="S161" s="68" t="s">
        <v>1718</v>
      </c>
      <c r="T161" s="68"/>
      <c r="U161" s="68" t="s">
        <v>676</v>
      </c>
      <c r="V161" s="68" t="s">
        <v>97</v>
      </c>
      <c r="W161" s="68" t="s">
        <v>416</v>
      </c>
      <c r="X161" s="68" t="s">
        <v>97</v>
      </c>
      <c r="Y161" s="68" t="s">
        <v>98</v>
      </c>
      <c r="Z161" s="68"/>
      <c r="AA161" s="68"/>
      <c r="AB161" s="68"/>
      <c r="AC161" s="68"/>
      <c r="AD161" s="68"/>
      <c r="AE161" s="68"/>
      <c r="AF161" s="71"/>
      <c r="AG161" s="44" t="s">
        <v>595</v>
      </c>
      <c r="AH161" s="45" t="s">
        <v>596</v>
      </c>
      <c r="AI161" s="45" t="s">
        <v>595</v>
      </c>
      <c r="AJ161" s="45" t="s">
        <v>595</v>
      </c>
      <c r="AK161" s="45" t="s">
        <v>595</v>
      </c>
      <c r="AL161" s="28"/>
      <c r="AM161" s="28"/>
      <c r="AN161" s="28"/>
      <c r="AO161" s="28"/>
      <c r="AP161" s="28"/>
      <c r="AQ161" s="28"/>
      <c r="AR161" s="28"/>
      <c r="AS161" s="28"/>
      <c r="AT161" s="28"/>
      <c r="AU161" s="28"/>
    </row>
    <row r="162" ht="15.0" hidden="1" customHeight="1">
      <c r="A162" s="51"/>
      <c r="B162" s="52" t="s">
        <v>85</v>
      </c>
      <c r="C162" s="52" t="s">
        <v>2620</v>
      </c>
      <c r="D162" s="52" t="s">
        <v>2621</v>
      </c>
      <c r="E162" s="52" t="s">
        <v>87</v>
      </c>
      <c r="F162" s="52" t="s">
        <v>1731</v>
      </c>
      <c r="G162" s="52" t="s">
        <v>1739</v>
      </c>
      <c r="H162" s="52"/>
      <c r="I162" s="52"/>
      <c r="J162" s="52"/>
      <c r="K162" s="52"/>
      <c r="L162" s="52" t="s">
        <v>659</v>
      </c>
      <c r="M162" s="52" t="s">
        <v>217</v>
      </c>
      <c r="N162" s="52" t="s">
        <v>1741</v>
      </c>
      <c r="O162" s="52" t="s">
        <v>1733</v>
      </c>
      <c r="P162" s="52"/>
      <c r="Q162" s="52" t="s">
        <v>1736</v>
      </c>
      <c r="R162" s="52"/>
      <c r="S162" s="52" t="s">
        <v>1735</v>
      </c>
      <c r="T162" s="52"/>
      <c r="U162" s="52" t="s">
        <v>661</v>
      </c>
      <c r="V162" s="52" t="s">
        <v>661</v>
      </c>
      <c r="W162" s="52" t="s">
        <v>96</v>
      </c>
      <c r="X162" s="52" t="s">
        <v>167</v>
      </c>
      <c r="Y162" s="52" t="s">
        <v>98</v>
      </c>
      <c r="Z162" s="52"/>
      <c r="AA162" s="52"/>
      <c r="AB162" s="52"/>
      <c r="AC162" s="52"/>
      <c r="AD162" s="52"/>
      <c r="AE162" s="52"/>
      <c r="AF162" s="60"/>
      <c r="AG162" s="44" t="s">
        <v>595</v>
      </c>
      <c r="AH162" s="45" t="s">
        <v>596</v>
      </c>
      <c r="AI162" s="45" t="s">
        <v>595</v>
      </c>
      <c r="AJ162" s="45" t="s">
        <v>595</v>
      </c>
      <c r="AK162" s="45" t="s">
        <v>595</v>
      </c>
      <c r="AL162" s="28"/>
      <c r="AM162" s="28"/>
      <c r="AN162" s="28"/>
      <c r="AO162" s="28"/>
      <c r="AP162" s="28"/>
      <c r="AQ162" s="28"/>
      <c r="AR162" s="28"/>
      <c r="AS162" s="28"/>
      <c r="AT162" s="28"/>
      <c r="AU162" s="28"/>
    </row>
    <row r="163" ht="15.0" hidden="1" customHeight="1">
      <c r="A163" s="67"/>
      <c r="B163" s="68" t="s">
        <v>85</v>
      </c>
      <c r="C163" s="68" t="s">
        <v>2628</v>
      </c>
      <c r="D163" s="68" t="s">
        <v>1715</v>
      </c>
      <c r="E163" s="68" t="s">
        <v>87</v>
      </c>
      <c r="F163" s="68" t="s">
        <v>1742</v>
      </c>
      <c r="G163" s="68" t="s">
        <v>1749</v>
      </c>
      <c r="H163" s="68"/>
      <c r="I163" s="68"/>
      <c r="J163" s="68"/>
      <c r="K163" s="68"/>
      <c r="L163" s="68" t="s">
        <v>1250</v>
      </c>
      <c r="M163" s="68" t="s">
        <v>1235</v>
      </c>
      <c r="N163" s="68" t="s">
        <v>1750</v>
      </c>
      <c r="O163" s="68" t="s">
        <v>1747</v>
      </c>
      <c r="P163" s="68"/>
      <c r="Q163" s="68" t="s">
        <v>1748</v>
      </c>
      <c r="R163" s="68"/>
      <c r="S163" s="68"/>
      <c r="T163" s="68"/>
      <c r="U163" s="68" t="s">
        <v>97</v>
      </c>
      <c r="V163" s="68" t="s">
        <v>97</v>
      </c>
      <c r="W163" s="68" t="s">
        <v>97</v>
      </c>
      <c r="X163" s="68" t="s">
        <v>97</v>
      </c>
      <c r="Y163" s="68" t="s">
        <v>98</v>
      </c>
      <c r="Z163" s="68"/>
      <c r="AA163" s="68"/>
      <c r="AB163" s="68"/>
      <c r="AC163" s="68"/>
      <c r="AD163" s="68"/>
      <c r="AE163" s="68"/>
      <c r="AF163" s="71"/>
      <c r="AG163" s="44"/>
      <c r="AH163" s="45" t="s">
        <v>595</v>
      </c>
      <c r="AI163" s="45"/>
      <c r="AJ163" s="45"/>
      <c r="AK163" s="45"/>
      <c r="AL163" s="28"/>
      <c r="AM163" s="28"/>
      <c r="AN163" s="28"/>
      <c r="AO163" s="28"/>
      <c r="AP163" s="28"/>
      <c r="AQ163" s="28"/>
      <c r="AR163" s="28"/>
      <c r="AS163" s="28"/>
      <c r="AT163" s="28"/>
      <c r="AU163" s="28"/>
    </row>
    <row r="164" ht="15.0" hidden="1" customHeight="1">
      <c r="A164" s="51"/>
      <c r="B164" s="52" t="s">
        <v>85</v>
      </c>
      <c r="C164" s="52" t="s">
        <v>2654</v>
      </c>
      <c r="D164" s="52" t="s">
        <v>2655</v>
      </c>
      <c r="E164" s="52" t="s">
        <v>87</v>
      </c>
      <c r="F164" s="52" t="s">
        <v>1772</v>
      </c>
      <c r="G164" s="52" t="s">
        <v>1779</v>
      </c>
      <c r="H164" s="52"/>
      <c r="I164" s="52"/>
      <c r="J164" s="52"/>
      <c r="K164" s="52"/>
      <c r="L164" s="52" t="s">
        <v>1250</v>
      </c>
      <c r="M164" s="52" t="s">
        <v>1235</v>
      </c>
      <c r="N164" s="52" t="s">
        <v>1780</v>
      </c>
      <c r="O164" s="52" t="s">
        <v>1775</v>
      </c>
      <c r="P164" s="52"/>
      <c r="Q164" s="52" t="s">
        <v>1778</v>
      </c>
      <c r="R164" s="52"/>
      <c r="S164" s="52" t="s">
        <v>1776</v>
      </c>
      <c r="T164" s="52"/>
      <c r="U164" s="52" t="s">
        <v>97</v>
      </c>
      <c r="V164" s="52" t="s">
        <v>97</v>
      </c>
      <c r="W164" s="52" t="s">
        <v>97</v>
      </c>
      <c r="X164" s="52" t="s">
        <v>97</v>
      </c>
      <c r="Y164" s="52" t="s">
        <v>98</v>
      </c>
      <c r="Z164" s="52"/>
      <c r="AA164" s="52"/>
      <c r="AB164" s="52"/>
      <c r="AC164" s="52"/>
      <c r="AD164" s="52"/>
      <c r="AE164" s="52"/>
      <c r="AF164" s="60"/>
      <c r="AG164" s="44"/>
      <c r="AH164" s="45" t="s">
        <v>595</v>
      </c>
      <c r="AI164" s="45"/>
      <c r="AJ164" s="45"/>
      <c r="AK164" s="45"/>
      <c r="AL164" s="28"/>
      <c r="AM164" s="28"/>
      <c r="AN164" s="28"/>
      <c r="AO164" s="28"/>
      <c r="AP164" s="28"/>
      <c r="AQ164" s="28"/>
      <c r="AR164" s="28"/>
      <c r="AS164" s="28"/>
      <c r="AT164" s="28"/>
      <c r="AU164" s="28"/>
    </row>
    <row r="165" ht="15.0" hidden="1" customHeight="1">
      <c r="A165" s="67"/>
      <c r="B165" s="68" t="s">
        <v>115</v>
      </c>
      <c r="C165" s="68" t="s">
        <v>2662</v>
      </c>
      <c r="D165" s="68" t="s">
        <v>2663</v>
      </c>
      <c r="E165" s="68" t="s">
        <v>87</v>
      </c>
      <c r="F165" s="68" t="s">
        <v>1784</v>
      </c>
      <c r="G165" s="68" t="s">
        <v>1797</v>
      </c>
      <c r="H165" s="68"/>
      <c r="I165" s="68"/>
      <c r="J165" s="68"/>
      <c r="K165" s="68"/>
      <c r="L165" s="68" t="s">
        <v>413</v>
      </c>
      <c r="M165" s="68" t="s">
        <v>406</v>
      </c>
      <c r="N165" s="68" t="s">
        <v>1800</v>
      </c>
      <c r="O165" s="68" t="s">
        <v>1788</v>
      </c>
      <c r="P165" s="68"/>
      <c r="Q165" s="68" t="s">
        <v>1790</v>
      </c>
      <c r="R165" s="68"/>
      <c r="S165" s="68" t="s">
        <v>1789</v>
      </c>
      <c r="T165" s="68"/>
      <c r="U165" s="68" t="s">
        <v>97</v>
      </c>
      <c r="V165" s="68" t="s">
        <v>97</v>
      </c>
      <c r="W165" s="68" t="s">
        <v>97</v>
      </c>
      <c r="X165" s="68" t="s">
        <v>97</v>
      </c>
      <c r="Y165" s="68" t="s">
        <v>98</v>
      </c>
      <c r="Z165" s="68"/>
      <c r="AA165" s="68"/>
      <c r="AB165" s="68"/>
      <c r="AC165" s="68"/>
      <c r="AD165" s="68"/>
      <c r="AE165" s="68"/>
      <c r="AF165" s="71"/>
      <c r="AG165" s="44"/>
      <c r="AH165" s="45" t="s">
        <v>595</v>
      </c>
      <c r="AI165" s="45"/>
      <c r="AJ165" s="45"/>
      <c r="AK165" s="45"/>
      <c r="AL165" s="28"/>
      <c r="AM165" s="28"/>
      <c r="AN165" s="28"/>
      <c r="AO165" s="28"/>
      <c r="AP165" s="28"/>
      <c r="AQ165" s="28"/>
      <c r="AR165" s="28"/>
      <c r="AS165" s="28"/>
      <c r="AT165" s="28"/>
      <c r="AU165" s="28"/>
    </row>
    <row r="166" ht="15.0" hidden="1" customHeight="1">
      <c r="A166" s="51"/>
      <c r="B166" s="52" t="s">
        <v>85</v>
      </c>
      <c r="C166" s="52" t="s">
        <v>842</v>
      </c>
      <c r="D166" s="52" t="s">
        <v>2671</v>
      </c>
      <c r="E166" s="52" t="s">
        <v>87</v>
      </c>
      <c r="F166" s="52" t="s">
        <v>1803</v>
      </c>
      <c r="G166" s="52" t="s">
        <v>1813</v>
      </c>
      <c r="H166" s="52"/>
      <c r="I166" s="52"/>
      <c r="J166" s="52"/>
      <c r="K166" s="52"/>
      <c r="L166" s="52" t="s">
        <v>1814</v>
      </c>
      <c r="M166" s="52" t="s">
        <v>1801</v>
      </c>
      <c r="N166" s="52" t="s">
        <v>1815</v>
      </c>
      <c r="O166" s="52" t="s">
        <v>1805</v>
      </c>
      <c r="P166" s="52"/>
      <c r="Q166" s="52" t="s">
        <v>1812</v>
      </c>
      <c r="R166" s="52"/>
      <c r="S166" s="52" t="s">
        <v>1806</v>
      </c>
      <c r="T166" s="52"/>
      <c r="U166" s="52" t="s">
        <v>165</v>
      </c>
      <c r="V166" s="52" t="s">
        <v>97</v>
      </c>
      <c r="W166" s="52" t="s">
        <v>97</v>
      </c>
      <c r="X166" s="52" t="s">
        <v>880</v>
      </c>
      <c r="Y166" s="52" t="s">
        <v>98</v>
      </c>
      <c r="Z166" s="52"/>
      <c r="AA166" s="52"/>
      <c r="AB166" s="52"/>
      <c r="AC166" s="52"/>
      <c r="AD166" s="52"/>
      <c r="AE166" s="52"/>
      <c r="AF166" s="60"/>
      <c r="AG166" s="44" t="s">
        <v>595</v>
      </c>
      <c r="AH166" s="45" t="s">
        <v>595</v>
      </c>
      <c r="AI166" s="45" t="s">
        <v>595</v>
      </c>
      <c r="AJ166" s="45" t="s">
        <v>595</v>
      </c>
      <c r="AK166" s="45" t="s">
        <v>595</v>
      </c>
      <c r="AL166" s="28"/>
      <c r="AM166" s="28"/>
      <c r="AN166" s="28"/>
      <c r="AO166" s="28"/>
      <c r="AP166" s="28"/>
      <c r="AQ166" s="28"/>
      <c r="AR166" s="28"/>
      <c r="AS166" s="28"/>
      <c r="AT166" s="28"/>
      <c r="AU166" s="28"/>
    </row>
    <row r="167" ht="15.0" hidden="1" customHeight="1">
      <c r="A167" s="67"/>
      <c r="B167" s="68" t="s">
        <v>85</v>
      </c>
      <c r="C167" s="68" t="s">
        <v>2675</v>
      </c>
      <c r="D167" s="68" t="s">
        <v>1960</v>
      </c>
      <c r="E167" s="68" t="s">
        <v>87</v>
      </c>
      <c r="F167" s="68" t="s">
        <v>1332</v>
      </c>
      <c r="G167" s="68" t="s">
        <v>1830</v>
      </c>
      <c r="H167" s="68"/>
      <c r="I167" s="68"/>
      <c r="J167" s="68"/>
      <c r="K167" s="68"/>
      <c r="L167" s="68" t="s">
        <v>1831</v>
      </c>
      <c r="M167" s="68" t="s">
        <v>560</v>
      </c>
      <c r="N167" s="68" t="s">
        <v>1832</v>
      </c>
      <c r="O167" s="68" t="s">
        <v>1827</v>
      </c>
      <c r="P167" s="68"/>
      <c r="Q167" s="68" t="s">
        <v>1829</v>
      </c>
      <c r="R167" s="68"/>
      <c r="S167" s="68" t="s">
        <v>1828</v>
      </c>
      <c r="T167" s="68"/>
      <c r="U167" s="68" t="s">
        <v>165</v>
      </c>
      <c r="V167" s="68" t="s">
        <v>97</v>
      </c>
      <c r="W167" s="68" t="s">
        <v>97</v>
      </c>
      <c r="X167" s="68" t="s">
        <v>229</v>
      </c>
      <c r="Y167" s="68" t="s">
        <v>98</v>
      </c>
      <c r="Z167" s="68"/>
      <c r="AA167" s="68"/>
      <c r="AB167" s="68"/>
      <c r="AC167" s="68"/>
      <c r="AD167" s="68"/>
      <c r="AE167" s="68"/>
      <c r="AF167" s="71"/>
      <c r="AG167" s="44" t="s">
        <v>595</v>
      </c>
      <c r="AH167" s="45" t="s">
        <v>596</v>
      </c>
      <c r="AI167" s="45" t="s">
        <v>595</v>
      </c>
      <c r="AJ167" s="45" t="s">
        <v>595</v>
      </c>
      <c r="AK167" s="45" t="s">
        <v>596</v>
      </c>
      <c r="AL167" s="28"/>
      <c r="AM167" s="28"/>
      <c r="AN167" s="28"/>
      <c r="AO167" s="28"/>
      <c r="AP167" s="28"/>
      <c r="AQ167" s="28"/>
      <c r="AR167" s="28"/>
      <c r="AS167" s="28"/>
      <c r="AT167" s="28"/>
      <c r="AU167" s="28"/>
    </row>
    <row r="168" ht="15.0" hidden="1" customHeight="1">
      <c r="A168" s="51"/>
      <c r="B168" s="52" t="s">
        <v>115</v>
      </c>
      <c r="C168" s="52" t="s">
        <v>2691</v>
      </c>
      <c r="D168" s="52" t="s">
        <v>2692</v>
      </c>
      <c r="E168" s="52" t="s">
        <v>87</v>
      </c>
      <c r="F168" s="52" t="s">
        <v>1834</v>
      </c>
      <c r="G168" s="52" t="s">
        <v>1839</v>
      </c>
      <c r="H168" s="52" t="s">
        <v>1840</v>
      </c>
      <c r="I168" s="52"/>
      <c r="J168" s="52"/>
      <c r="K168" s="52"/>
      <c r="L168" s="52" t="s">
        <v>602</v>
      </c>
      <c r="M168" s="52" t="s">
        <v>252</v>
      </c>
      <c r="N168" s="52" t="s">
        <v>603</v>
      </c>
      <c r="O168" s="52" t="s">
        <v>1836</v>
      </c>
      <c r="P168" s="52"/>
      <c r="Q168" s="52" t="s">
        <v>1838</v>
      </c>
      <c r="R168" s="52"/>
      <c r="S168" s="52"/>
      <c r="T168" s="52"/>
      <c r="U168" s="52" t="s">
        <v>97</v>
      </c>
      <c r="V168" s="52" t="s">
        <v>97</v>
      </c>
      <c r="W168" s="52" t="s">
        <v>97</v>
      </c>
      <c r="X168" s="52" t="s">
        <v>97</v>
      </c>
      <c r="Y168" s="52" t="s">
        <v>98</v>
      </c>
      <c r="Z168" s="52"/>
      <c r="AA168" s="52"/>
      <c r="AB168" s="52"/>
      <c r="AC168" s="52"/>
      <c r="AD168" s="52"/>
      <c r="AE168" s="52"/>
      <c r="AF168" s="60"/>
      <c r="AG168" s="44"/>
      <c r="AH168" s="45" t="s">
        <v>596</v>
      </c>
      <c r="AI168" s="45"/>
      <c r="AJ168" s="45"/>
      <c r="AK168" s="45"/>
      <c r="AL168" s="28"/>
      <c r="AM168" s="28"/>
      <c r="AN168" s="28"/>
      <c r="AO168" s="28"/>
      <c r="AP168" s="28"/>
      <c r="AQ168" s="28"/>
      <c r="AR168" s="28"/>
      <c r="AS168" s="28"/>
      <c r="AT168" s="28"/>
      <c r="AU168" s="28"/>
    </row>
    <row r="169" ht="15.0" hidden="1" customHeight="1">
      <c r="A169" s="67"/>
      <c r="B169" s="68" t="s">
        <v>85</v>
      </c>
      <c r="C169" s="68" t="s">
        <v>2698</v>
      </c>
      <c r="D169" s="68" t="s">
        <v>2699</v>
      </c>
      <c r="E169" s="68" t="s">
        <v>87</v>
      </c>
      <c r="F169" s="68" t="s">
        <v>1841</v>
      </c>
      <c r="G169" s="68" t="s">
        <v>1847</v>
      </c>
      <c r="H169" s="68"/>
      <c r="I169" s="68"/>
      <c r="J169" s="68"/>
      <c r="K169" s="68"/>
      <c r="L169" s="68" t="s">
        <v>451</v>
      </c>
      <c r="M169" s="68" t="s">
        <v>80</v>
      </c>
      <c r="N169" s="68" t="s">
        <v>1848</v>
      </c>
      <c r="O169" s="68" t="s">
        <v>1843</v>
      </c>
      <c r="P169" s="68"/>
      <c r="Q169" s="68" t="s">
        <v>1846</v>
      </c>
      <c r="R169" s="68"/>
      <c r="S169" s="68" t="s">
        <v>1845</v>
      </c>
      <c r="T169" s="68"/>
      <c r="U169" s="68" t="s">
        <v>97</v>
      </c>
      <c r="V169" s="68" t="s">
        <v>97</v>
      </c>
      <c r="W169" s="68" t="s">
        <v>97</v>
      </c>
      <c r="X169" s="68" t="s">
        <v>97</v>
      </c>
      <c r="Y169" s="68" t="s">
        <v>98</v>
      </c>
      <c r="Z169" s="68"/>
      <c r="AA169" s="68"/>
      <c r="AB169" s="68"/>
      <c r="AC169" s="68"/>
      <c r="AD169" s="68"/>
      <c r="AE169" s="68"/>
      <c r="AF169" s="71"/>
      <c r="AG169" s="44" t="s">
        <v>595</v>
      </c>
      <c r="AH169" s="45" t="s">
        <v>595</v>
      </c>
      <c r="AI169" s="45" t="s">
        <v>596</v>
      </c>
      <c r="AJ169" s="45" t="s">
        <v>595</v>
      </c>
      <c r="AK169" s="45" t="s">
        <v>595</v>
      </c>
      <c r="AL169" s="28"/>
      <c r="AM169" s="28"/>
      <c r="AN169" s="28"/>
      <c r="AO169" s="28"/>
      <c r="AP169" s="28"/>
      <c r="AQ169" s="28"/>
      <c r="AR169" s="28"/>
      <c r="AS169" s="28"/>
      <c r="AT169" s="28"/>
      <c r="AU169" s="28"/>
    </row>
    <row r="170" ht="15.0" hidden="1" customHeight="1">
      <c r="A170" s="51"/>
      <c r="B170" s="52" t="s">
        <v>85</v>
      </c>
      <c r="C170" s="52" t="s">
        <v>2708</v>
      </c>
      <c r="D170" s="52" t="s">
        <v>2709</v>
      </c>
      <c r="E170" s="52" t="s">
        <v>87</v>
      </c>
      <c r="F170" s="52" t="s">
        <v>1851</v>
      </c>
      <c r="G170" s="52" t="s">
        <v>1858</v>
      </c>
      <c r="H170" s="52"/>
      <c r="I170" s="52"/>
      <c r="J170" s="52" t="s">
        <v>1860</v>
      </c>
      <c r="K170" s="52"/>
      <c r="L170" s="52" t="s">
        <v>1861</v>
      </c>
      <c r="M170" s="52" t="s">
        <v>337</v>
      </c>
      <c r="N170" s="52" t="s">
        <v>1862</v>
      </c>
      <c r="O170" s="52" t="s">
        <v>1853</v>
      </c>
      <c r="P170" s="52"/>
      <c r="Q170" s="52" t="s">
        <v>1856</v>
      </c>
      <c r="R170" s="52"/>
      <c r="S170" s="52" t="s">
        <v>1854</v>
      </c>
      <c r="T170" s="52"/>
      <c r="U170" s="52" t="s">
        <v>317</v>
      </c>
      <c r="V170" s="52" t="s">
        <v>97</v>
      </c>
      <c r="W170" s="52" t="s">
        <v>97</v>
      </c>
      <c r="X170" s="52" t="s">
        <v>97</v>
      </c>
      <c r="Y170" s="52" t="s">
        <v>98</v>
      </c>
      <c r="Z170" s="52"/>
      <c r="AA170" s="52"/>
      <c r="AB170" s="52"/>
      <c r="AC170" s="52"/>
      <c r="AD170" s="52"/>
      <c r="AE170" s="52"/>
      <c r="AF170" s="60"/>
      <c r="AG170" s="44"/>
      <c r="AH170" s="45" t="s">
        <v>595</v>
      </c>
      <c r="AI170" s="45"/>
      <c r="AJ170" s="45"/>
      <c r="AK170" s="45"/>
      <c r="AL170" s="28"/>
      <c r="AM170" s="28"/>
      <c r="AN170" s="28"/>
      <c r="AO170" s="28"/>
      <c r="AP170" s="28"/>
      <c r="AQ170" s="28"/>
      <c r="AR170" s="28"/>
      <c r="AS170" s="28"/>
      <c r="AT170" s="28"/>
      <c r="AU170" s="28"/>
    </row>
    <row r="171" ht="15.0" hidden="1" customHeight="1">
      <c r="A171" s="67"/>
      <c r="B171" s="68" t="s">
        <v>85</v>
      </c>
      <c r="C171" s="68" t="s">
        <v>2715</v>
      </c>
      <c r="D171" s="68" t="s">
        <v>2716</v>
      </c>
      <c r="E171" s="68" t="s">
        <v>87</v>
      </c>
      <c r="F171" s="68" t="s">
        <v>1867</v>
      </c>
      <c r="G171" s="68" t="s">
        <v>1875</v>
      </c>
      <c r="H171" s="68"/>
      <c r="I171" s="68"/>
      <c r="J171" s="68"/>
      <c r="K171" s="68"/>
      <c r="L171" s="68" t="s">
        <v>1721</v>
      </c>
      <c r="M171" s="68" t="s">
        <v>1712</v>
      </c>
      <c r="N171" s="68" t="s">
        <v>1877</v>
      </c>
      <c r="O171" s="68" t="s">
        <v>1870</v>
      </c>
      <c r="P171" s="68"/>
      <c r="Q171" s="68" t="s">
        <v>1874</v>
      </c>
      <c r="R171" s="68"/>
      <c r="S171" s="68" t="s">
        <v>1873</v>
      </c>
      <c r="T171" s="68"/>
      <c r="U171" s="68" t="s">
        <v>125</v>
      </c>
      <c r="V171" s="68" t="s">
        <v>317</v>
      </c>
      <c r="W171" s="68" t="s">
        <v>146</v>
      </c>
      <c r="X171" s="68" t="s">
        <v>229</v>
      </c>
      <c r="Y171" s="68" t="s">
        <v>98</v>
      </c>
      <c r="Z171" s="68"/>
      <c r="AA171" s="68"/>
      <c r="AB171" s="68"/>
      <c r="AC171" s="68"/>
      <c r="AD171" s="68"/>
      <c r="AE171" s="68"/>
      <c r="AF171" s="71"/>
      <c r="AG171" s="44" t="s">
        <v>595</v>
      </c>
      <c r="AH171" s="45" t="s">
        <v>596</v>
      </c>
      <c r="AI171" s="45" t="s">
        <v>595</v>
      </c>
      <c r="AJ171" s="45" t="s">
        <v>595</v>
      </c>
      <c r="AK171" s="45" t="s">
        <v>595</v>
      </c>
      <c r="AL171" s="28"/>
      <c r="AM171" s="28"/>
      <c r="AN171" s="28"/>
      <c r="AO171" s="28"/>
      <c r="AP171" s="28"/>
      <c r="AQ171" s="28"/>
      <c r="AR171" s="28"/>
      <c r="AS171" s="28"/>
      <c r="AT171" s="28"/>
      <c r="AU171" s="28"/>
    </row>
    <row r="172" ht="15.0" hidden="1" customHeight="1">
      <c r="A172" s="51"/>
      <c r="B172" s="52" t="s">
        <v>85</v>
      </c>
      <c r="C172" s="52" t="s">
        <v>2735</v>
      </c>
      <c r="D172" s="52" t="s">
        <v>2737</v>
      </c>
      <c r="E172" s="52" t="s">
        <v>87</v>
      </c>
      <c r="F172" s="52" t="s">
        <v>1879</v>
      </c>
      <c r="G172" s="52" t="s">
        <v>1884</v>
      </c>
      <c r="H172" s="52"/>
      <c r="I172" s="52"/>
      <c r="J172" s="52"/>
      <c r="K172" s="52"/>
      <c r="L172" s="52" t="s">
        <v>1888</v>
      </c>
      <c r="M172" s="52" t="s">
        <v>133</v>
      </c>
      <c r="N172" s="52" t="s">
        <v>1889</v>
      </c>
      <c r="O172" s="52" t="s">
        <v>1881</v>
      </c>
      <c r="P172" s="52"/>
      <c r="Q172" s="52" t="s">
        <v>1883</v>
      </c>
      <c r="R172" s="52"/>
      <c r="S172" s="52" t="s">
        <v>1882</v>
      </c>
      <c r="T172" s="52"/>
      <c r="U172" s="52" t="s">
        <v>95</v>
      </c>
      <c r="V172" s="52" t="s">
        <v>97</v>
      </c>
      <c r="W172" s="52" t="s">
        <v>870</v>
      </c>
      <c r="X172" s="52" t="s">
        <v>97</v>
      </c>
      <c r="Y172" s="52" t="s">
        <v>98</v>
      </c>
      <c r="Z172" s="52"/>
      <c r="AA172" s="52"/>
      <c r="AB172" s="52"/>
      <c r="AC172" s="52"/>
      <c r="AD172" s="52"/>
      <c r="AE172" s="52"/>
      <c r="AF172" s="60"/>
      <c r="AG172" s="44"/>
      <c r="AH172" s="45" t="s">
        <v>596</v>
      </c>
      <c r="AI172" s="45"/>
      <c r="AJ172" s="45"/>
      <c r="AK172" s="45"/>
      <c r="AL172" s="28"/>
      <c r="AM172" s="28"/>
      <c r="AN172" s="28"/>
      <c r="AO172" s="28"/>
      <c r="AP172" s="28"/>
      <c r="AQ172" s="28"/>
      <c r="AR172" s="28"/>
      <c r="AS172" s="28"/>
      <c r="AT172" s="28"/>
      <c r="AU172" s="28"/>
    </row>
    <row r="173" ht="15.0" hidden="1" customHeight="1">
      <c r="A173" s="67"/>
      <c r="B173" s="68" t="s">
        <v>85</v>
      </c>
      <c r="C173" s="68" t="s">
        <v>2743</v>
      </c>
      <c r="D173" s="68" t="s">
        <v>2744</v>
      </c>
      <c r="E173" s="68" t="s">
        <v>87</v>
      </c>
      <c r="F173" s="68" t="s">
        <v>1894</v>
      </c>
      <c r="G173" s="68" t="s">
        <v>1899</v>
      </c>
      <c r="H173" s="68"/>
      <c r="I173" s="68"/>
      <c r="J173" s="68"/>
      <c r="K173" s="68"/>
      <c r="L173" s="68" t="s">
        <v>404</v>
      </c>
      <c r="M173" s="68" t="s">
        <v>337</v>
      </c>
      <c r="N173" s="68" t="s">
        <v>1903</v>
      </c>
      <c r="O173" s="68" t="s">
        <v>1896</v>
      </c>
      <c r="P173" s="68"/>
      <c r="Q173" s="68" t="s">
        <v>1898</v>
      </c>
      <c r="R173" s="68"/>
      <c r="S173" s="68" t="s">
        <v>1897</v>
      </c>
      <c r="T173" s="68"/>
      <c r="U173" s="68" t="s">
        <v>145</v>
      </c>
      <c r="V173" s="68" t="s">
        <v>108</v>
      </c>
      <c r="W173" s="68" t="s">
        <v>95</v>
      </c>
      <c r="X173" s="68" t="s">
        <v>167</v>
      </c>
      <c r="Y173" s="68" t="s">
        <v>98</v>
      </c>
      <c r="Z173" s="68"/>
      <c r="AA173" s="68"/>
      <c r="AB173" s="68"/>
      <c r="AC173" s="68"/>
      <c r="AD173" s="68"/>
      <c r="AE173" s="68"/>
      <c r="AF173" s="71"/>
      <c r="AG173" s="44" t="s">
        <v>596</v>
      </c>
      <c r="AH173" s="45" t="s">
        <v>596</v>
      </c>
      <c r="AI173" s="45" t="s">
        <v>596</v>
      </c>
      <c r="AJ173" s="45" t="s">
        <v>595</v>
      </c>
      <c r="AK173" s="45" t="s">
        <v>595</v>
      </c>
      <c r="AL173" s="28"/>
      <c r="AM173" s="28"/>
      <c r="AN173" s="28"/>
      <c r="AO173" s="28"/>
      <c r="AP173" s="28"/>
      <c r="AQ173" s="28"/>
      <c r="AR173" s="28"/>
      <c r="AS173" s="28"/>
      <c r="AT173" s="28"/>
      <c r="AU173" s="28"/>
    </row>
    <row r="174" ht="15.0" hidden="1" customHeight="1">
      <c r="A174" s="51"/>
      <c r="B174" s="52" t="s">
        <v>115</v>
      </c>
      <c r="C174" s="52" t="s">
        <v>2750</v>
      </c>
      <c r="D174" s="52" t="s">
        <v>2751</v>
      </c>
      <c r="E174" s="52" t="s">
        <v>87</v>
      </c>
      <c r="F174" s="52" t="s">
        <v>1905</v>
      </c>
      <c r="G174" s="52" t="s">
        <v>1911</v>
      </c>
      <c r="H174" s="52"/>
      <c r="I174" s="52"/>
      <c r="J174" s="52"/>
      <c r="K174" s="52"/>
      <c r="L174" s="52" t="s">
        <v>1912</v>
      </c>
      <c r="M174" s="52" t="s">
        <v>111</v>
      </c>
      <c r="N174" s="52" t="s">
        <v>1913</v>
      </c>
      <c r="O174" s="52" t="s">
        <v>1907</v>
      </c>
      <c r="P174" s="52"/>
      <c r="Q174" s="52" t="s">
        <v>1910</v>
      </c>
      <c r="R174" s="52"/>
      <c r="S174" s="52"/>
      <c r="T174" s="52"/>
      <c r="U174" s="52" t="s">
        <v>317</v>
      </c>
      <c r="V174" s="52" t="s">
        <v>94</v>
      </c>
      <c r="W174" s="52" t="s">
        <v>197</v>
      </c>
      <c r="X174" s="52" t="s">
        <v>229</v>
      </c>
      <c r="Y174" s="52" t="s">
        <v>98</v>
      </c>
      <c r="Z174" s="52"/>
      <c r="AA174" s="52"/>
      <c r="AB174" s="52"/>
      <c r="AC174" s="52"/>
      <c r="AD174" s="52"/>
      <c r="AE174" s="52"/>
      <c r="AF174" s="60"/>
      <c r="AG174" s="44" t="s">
        <v>595</v>
      </c>
      <c r="AH174" s="45" t="s">
        <v>596</v>
      </c>
      <c r="AI174" s="45" t="s">
        <v>595</v>
      </c>
      <c r="AJ174" s="45" t="s">
        <v>595</v>
      </c>
      <c r="AK174" s="45" t="s">
        <v>595</v>
      </c>
      <c r="AL174" s="28"/>
      <c r="AM174" s="28"/>
      <c r="AN174" s="28"/>
      <c r="AO174" s="28"/>
      <c r="AP174" s="28"/>
      <c r="AQ174" s="28"/>
      <c r="AR174" s="28"/>
      <c r="AS174" s="28"/>
      <c r="AT174" s="28"/>
      <c r="AU174" s="28"/>
    </row>
    <row r="175" ht="15.0" hidden="1" customHeight="1">
      <c r="A175" s="67"/>
      <c r="B175" s="68" t="s">
        <v>85</v>
      </c>
      <c r="C175" s="68" t="s">
        <v>2766</v>
      </c>
      <c r="D175" s="68" t="s">
        <v>2767</v>
      </c>
      <c r="E175" s="68" t="s">
        <v>87</v>
      </c>
      <c r="F175" s="68" t="s">
        <v>100</v>
      </c>
      <c r="G175" s="68" t="s">
        <v>1926</v>
      </c>
      <c r="H175" s="68"/>
      <c r="I175" s="68"/>
      <c r="J175" s="68"/>
      <c r="K175" s="68"/>
      <c r="L175" s="68" t="s">
        <v>963</v>
      </c>
      <c r="M175" s="68" t="s">
        <v>99</v>
      </c>
      <c r="N175" s="68" t="s">
        <v>1927</v>
      </c>
      <c r="O175" s="68" t="s">
        <v>1922</v>
      </c>
      <c r="P175" s="68"/>
      <c r="Q175" s="68" t="s">
        <v>1924</v>
      </c>
      <c r="R175" s="68"/>
      <c r="S175" s="68" t="s">
        <v>1923</v>
      </c>
      <c r="T175" s="68"/>
      <c r="U175" s="68" t="s">
        <v>97</v>
      </c>
      <c r="V175" s="68" t="s">
        <v>97</v>
      </c>
      <c r="W175" s="68" t="s">
        <v>97</v>
      </c>
      <c r="X175" s="68" t="s">
        <v>97</v>
      </c>
      <c r="Y175" s="68" t="s">
        <v>98</v>
      </c>
      <c r="Z175" s="68"/>
      <c r="AA175" s="68"/>
      <c r="AB175" s="68"/>
      <c r="AC175" s="68"/>
      <c r="AD175" s="68"/>
      <c r="AE175" s="68"/>
      <c r="AF175" s="71"/>
      <c r="AG175" s="44" t="s">
        <v>595</v>
      </c>
      <c r="AH175" s="45" t="s">
        <v>596</v>
      </c>
      <c r="AI175" s="45" t="s">
        <v>595</v>
      </c>
      <c r="AJ175" s="45" t="s">
        <v>595</v>
      </c>
      <c r="AK175" s="45" t="s">
        <v>595</v>
      </c>
      <c r="AL175" s="28"/>
      <c r="AM175" s="28"/>
      <c r="AN175" s="28"/>
      <c r="AO175" s="28"/>
      <c r="AP175" s="28"/>
      <c r="AQ175" s="28"/>
      <c r="AR175" s="28"/>
      <c r="AS175" s="28"/>
      <c r="AT175" s="28"/>
      <c r="AU175" s="28"/>
    </row>
    <row r="176" ht="15.0" hidden="1" customHeight="1">
      <c r="A176" s="51"/>
      <c r="B176" s="52" t="s">
        <v>85</v>
      </c>
      <c r="C176" s="52" t="s">
        <v>2743</v>
      </c>
      <c r="D176" s="52" t="s">
        <v>2770</v>
      </c>
      <c r="E176" s="52" t="s">
        <v>87</v>
      </c>
      <c r="F176" s="52" t="s">
        <v>1931</v>
      </c>
      <c r="G176" s="52" t="s">
        <v>1967</v>
      </c>
      <c r="H176" s="52"/>
      <c r="I176" s="52"/>
      <c r="J176" s="52"/>
      <c r="K176" s="52"/>
      <c r="L176" s="52" t="s">
        <v>753</v>
      </c>
      <c r="M176" s="52" t="s">
        <v>80</v>
      </c>
      <c r="N176" s="52" t="s">
        <v>1968</v>
      </c>
      <c r="O176" s="52" t="s">
        <v>1961</v>
      </c>
      <c r="P176" s="52"/>
      <c r="Q176" s="52" t="s">
        <v>1964</v>
      </c>
      <c r="R176" s="52"/>
      <c r="S176" s="52" t="s">
        <v>1963</v>
      </c>
      <c r="T176" s="52"/>
      <c r="U176" s="52" t="s">
        <v>165</v>
      </c>
      <c r="V176" s="52" t="s">
        <v>97</v>
      </c>
      <c r="W176" s="52" t="s">
        <v>97</v>
      </c>
      <c r="X176" s="52" t="s">
        <v>97</v>
      </c>
      <c r="Y176" s="52" t="s">
        <v>98</v>
      </c>
      <c r="Z176" s="52"/>
      <c r="AA176" s="52"/>
      <c r="AB176" s="52"/>
      <c r="AC176" s="52"/>
      <c r="AD176" s="52"/>
      <c r="AE176" s="52"/>
      <c r="AF176" s="60"/>
      <c r="AG176" s="44" t="s">
        <v>595</v>
      </c>
      <c r="AH176" s="45" t="s">
        <v>595</v>
      </c>
      <c r="AI176" s="45" t="s">
        <v>595</v>
      </c>
      <c r="AJ176" s="45" t="s">
        <v>595</v>
      </c>
      <c r="AK176" s="45" t="s">
        <v>596</v>
      </c>
      <c r="AL176" s="28"/>
      <c r="AM176" s="28"/>
      <c r="AN176" s="28"/>
      <c r="AO176" s="28"/>
      <c r="AP176" s="28"/>
      <c r="AQ176" s="28"/>
      <c r="AR176" s="28"/>
      <c r="AS176" s="28"/>
      <c r="AT176" s="28"/>
      <c r="AU176" s="28"/>
    </row>
    <row r="177" ht="15.0" hidden="1" customHeight="1">
      <c r="A177" s="67"/>
      <c r="B177" s="68" t="s">
        <v>85</v>
      </c>
      <c r="C177" s="68" t="s">
        <v>1161</v>
      </c>
      <c r="D177" s="68" t="s">
        <v>2780</v>
      </c>
      <c r="E177" s="68" t="s">
        <v>87</v>
      </c>
      <c r="F177" s="68" t="s">
        <v>1969</v>
      </c>
      <c r="G177" s="68" t="s">
        <v>1974</v>
      </c>
      <c r="H177" s="68"/>
      <c r="I177" s="68"/>
      <c r="J177" s="68"/>
      <c r="K177" s="68"/>
      <c r="L177" s="68" t="s">
        <v>1975</v>
      </c>
      <c r="M177" s="68" t="s">
        <v>80</v>
      </c>
      <c r="N177" s="68" t="s">
        <v>1976</v>
      </c>
      <c r="O177" s="68" t="s">
        <v>1971</v>
      </c>
      <c r="P177" s="68"/>
      <c r="Q177" s="68" t="s">
        <v>1973</v>
      </c>
      <c r="R177" s="68"/>
      <c r="S177" s="68" t="s">
        <v>1972</v>
      </c>
      <c r="T177" s="68"/>
      <c r="U177" s="68" t="s">
        <v>453</v>
      </c>
      <c r="V177" s="68" t="s">
        <v>227</v>
      </c>
      <c r="W177" s="68" t="s">
        <v>97</v>
      </c>
      <c r="X177" s="68" t="s">
        <v>97</v>
      </c>
      <c r="Y177" s="68" t="s">
        <v>98</v>
      </c>
      <c r="Z177" s="68"/>
      <c r="AA177" s="68"/>
      <c r="AB177" s="68"/>
      <c r="AC177" s="68"/>
      <c r="AD177" s="68"/>
      <c r="AE177" s="68"/>
      <c r="AF177" s="71"/>
      <c r="AG177" s="44" t="s">
        <v>595</v>
      </c>
      <c r="AH177" s="45" t="s">
        <v>595</v>
      </c>
      <c r="AI177" s="45" t="s">
        <v>595</v>
      </c>
      <c r="AJ177" s="45" t="s">
        <v>595</v>
      </c>
      <c r="AK177" s="45" t="s">
        <v>595</v>
      </c>
      <c r="AL177" s="28"/>
      <c r="AM177" s="28"/>
      <c r="AN177" s="28"/>
      <c r="AO177" s="28"/>
      <c r="AP177" s="28"/>
      <c r="AQ177" s="28"/>
      <c r="AR177" s="28"/>
      <c r="AS177" s="28"/>
      <c r="AT177" s="28"/>
      <c r="AU177" s="28"/>
    </row>
    <row r="178" ht="15.0" hidden="1" customHeight="1">
      <c r="A178" s="51"/>
      <c r="B178" s="52" t="s">
        <v>115</v>
      </c>
      <c r="C178" s="52" t="s">
        <v>2792</v>
      </c>
      <c r="D178" s="52" t="s">
        <v>2793</v>
      </c>
      <c r="E178" s="52" t="s">
        <v>87</v>
      </c>
      <c r="F178" s="52" t="s">
        <v>1484</v>
      </c>
      <c r="G178" s="52" t="s">
        <v>1487</v>
      </c>
      <c r="H178" s="52"/>
      <c r="I178" s="52"/>
      <c r="J178" s="52"/>
      <c r="K178" s="52"/>
      <c r="L178" s="52" t="s">
        <v>1188</v>
      </c>
      <c r="M178" s="52" t="s">
        <v>976</v>
      </c>
      <c r="N178" s="52" t="s">
        <v>1488</v>
      </c>
      <c r="O178" s="52" t="s">
        <v>1311</v>
      </c>
      <c r="P178" s="52"/>
      <c r="Q178" s="52" t="s">
        <v>1321</v>
      </c>
      <c r="R178" s="52"/>
      <c r="S178" s="52" t="s">
        <v>1983</v>
      </c>
      <c r="T178" s="52"/>
      <c r="U178" s="52" t="s">
        <v>317</v>
      </c>
      <c r="V178" s="52" t="s">
        <v>97</v>
      </c>
      <c r="W178" s="52" t="s">
        <v>146</v>
      </c>
      <c r="X178" s="52" t="s">
        <v>229</v>
      </c>
      <c r="Y178" s="52" t="s">
        <v>98</v>
      </c>
      <c r="Z178" s="52"/>
      <c r="AA178" s="52"/>
      <c r="AB178" s="52"/>
      <c r="AC178" s="52"/>
      <c r="AD178" s="52"/>
      <c r="AE178" s="52"/>
      <c r="AF178" s="60"/>
      <c r="AG178" s="44" t="s">
        <v>595</v>
      </c>
      <c r="AH178" s="45" t="s">
        <v>596</v>
      </c>
      <c r="AI178" s="45" t="s">
        <v>595</v>
      </c>
      <c r="AJ178" s="45" t="s">
        <v>595</v>
      </c>
      <c r="AK178" s="45" t="s">
        <v>595</v>
      </c>
      <c r="AL178" s="28"/>
      <c r="AM178" s="28"/>
      <c r="AN178" s="28"/>
      <c r="AO178" s="28"/>
      <c r="AP178" s="28"/>
      <c r="AQ178" s="28"/>
      <c r="AR178" s="28"/>
      <c r="AS178" s="28"/>
      <c r="AT178" s="28"/>
      <c r="AU178" s="28"/>
    </row>
    <row r="179" ht="15.0" hidden="1" customHeight="1">
      <c r="A179" s="67"/>
      <c r="B179" s="68" t="s">
        <v>85</v>
      </c>
      <c r="C179" s="68" t="s">
        <v>2808</v>
      </c>
      <c r="D179" s="68" t="s">
        <v>2809</v>
      </c>
      <c r="E179" s="68" t="s">
        <v>87</v>
      </c>
      <c r="F179" s="68" t="s">
        <v>1988</v>
      </c>
      <c r="G179" s="68" t="s">
        <v>2008</v>
      </c>
      <c r="H179" s="68"/>
      <c r="I179" s="68"/>
      <c r="J179" s="68"/>
      <c r="K179" s="68"/>
      <c r="L179" s="68" t="s">
        <v>832</v>
      </c>
      <c r="M179" s="68" t="s">
        <v>569</v>
      </c>
      <c r="N179" s="68" t="s">
        <v>1190</v>
      </c>
      <c r="O179" s="68" t="s">
        <v>2002</v>
      </c>
      <c r="P179" s="68"/>
      <c r="Q179" s="68" t="s">
        <v>2007</v>
      </c>
      <c r="R179" s="68"/>
      <c r="S179" s="68" t="s">
        <v>2006</v>
      </c>
      <c r="T179" s="68"/>
      <c r="U179" s="68" t="s">
        <v>97</v>
      </c>
      <c r="V179" s="68" t="s">
        <v>97</v>
      </c>
      <c r="W179" s="68" t="s">
        <v>97</v>
      </c>
      <c r="X179" s="68" t="s">
        <v>97</v>
      </c>
      <c r="Y179" s="68" t="s">
        <v>98</v>
      </c>
      <c r="Z179" s="68"/>
      <c r="AA179" s="68"/>
      <c r="AB179" s="68"/>
      <c r="AC179" s="68"/>
      <c r="AD179" s="68"/>
      <c r="AE179" s="68"/>
      <c r="AF179" s="71"/>
      <c r="AG179" s="44"/>
      <c r="AH179" s="45" t="s">
        <v>595</v>
      </c>
      <c r="AI179" s="45"/>
      <c r="AJ179" s="45"/>
      <c r="AK179" s="45"/>
      <c r="AL179" s="28"/>
      <c r="AM179" s="28"/>
      <c r="AN179" s="28"/>
      <c r="AO179" s="28"/>
      <c r="AP179" s="28"/>
      <c r="AQ179" s="28"/>
      <c r="AR179" s="28"/>
      <c r="AS179" s="28"/>
      <c r="AT179" s="28"/>
      <c r="AU179" s="28"/>
    </row>
    <row r="180" ht="15.0" hidden="1" customHeight="1">
      <c r="A180" s="51"/>
      <c r="B180" s="52" t="s">
        <v>85</v>
      </c>
      <c r="C180" s="52" t="s">
        <v>2823</v>
      </c>
      <c r="D180" s="52" t="s">
        <v>2824</v>
      </c>
      <c r="E180" s="52" t="s">
        <v>87</v>
      </c>
      <c r="F180" s="52" t="s">
        <v>2013</v>
      </c>
      <c r="G180" s="52" t="s">
        <v>2018</v>
      </c>
      <c r="H180" s="52" t="s">
        <v>2019</v>
      </c>
      <c r="I180" s="52"/>
      <c r="J180" s="52"/>
      <c r="K180" s="52"/>
      <c r="L180" s="52" t="s">
        <v>325</v>
      </c>
      <c r="M180" s="52" t="s">
        <v>230</v>
      </c>
      <c r="N180" s="52" t="s">
        <v>2020</v>
      </c>
      <c r="O180" s="52" t="s">
        <v>2015</v>
      </c>
      <c r="P180" s="52"/>
      <c r="Q180" s="52" t="s">
        <v>2017</v>
      </c>
      <c r="R180" s="52"/>
      <c r="S180" s="52" t="s">
        <v>2016</v>
      </c>
      <c r="T180" s="52"/>
      <c r="U180" s="52" t="s">
        <v>2021</v>
      </c>
      <c r="V180" s="52" t="s">
        <v>415</v>
      </c>
      <c r="W180" s="52" t="s">
        <v>166</v>
      </c>
      <c r="X180" s="52" t="s">
        <v>880</v>
      </c>
      <c r="Y180" s="52" t="s">
        <v>98</v>
      </c>
      <c r="Z180" s="52"/>
      <c r="AA180" s="52"/>
      <c r="AB180" s="52"/>
      <c r="AC180" s="52"/>
      <c r="AD180" s="52"/>
      <c r="AE180" s="52"/>
      <c r="AF180" s="60"/>
      <c r="AG180" s="44" t="s">
        <v>595</v>
      </c>
      <c r="AH180" s="45" t="s">
        <v>596</v>
      </c>
      <c r="AI180" s="45" t="s">
        <v>595</v>
      </c>
      <c r="AJ180" s="45" t="s">
        <v>595</v>
      </c>
      <c r="AK180" s="45" t="s">
        <v>595</v>
      </c>
      <c r="AL180" s="28"/>
      <c r="AM180" s="28"/>
      <c r="AN180" s="28"/>
      <c r="AO180" s="28"/>
      <c r="AP180" s="28"/>
      <c r="AQ180" s="28"/>
      <c r="AR180" s="28"/>
      <c r="AS180" s="28"/>
      <c r="AT180" s="28"/>
      <c r="AU180" s="28"/>
    </row>
    <row r="181" ht="15.0" hidden="1" customHeight="1">
      <c r="A181" s="67"/>
      <c r="B181" s="68" t="s">
        <v>85</v>
      </c>
      <c r="C181" s="68" t="s">
        <v>2842</v>
      </c>
      <c r="D181" s="68" t="s">
        <v>2843</v>
      </c>
      <c r="E181" s="68" t="s">
        <v>87</v>
      </c>
      <c r="F181" s="68" t="s">
        <v>2026</v>
      </c>
      <c r="G181" s="68" t="s">
        <v>2029</v>
      </c>
      <c r="H181" s="68" t="s">
        <v>187</v>
      </c>
      <c r="I181" s="68" t="s">
        <v>906</v>
      </c>
      <c r="J181" s="68" t="s">
        <v>187</v>
      </c>
      <c r="K181" s="68" t="s">
        <v>906</v>
      </c>
      <c r="L181" s="68" t="s">
        <v>2030</v>
      </c>
      <c r="M181" s="68" t="s">
        <v>605</v>
      </c>
      <c r="N181" s="68" t="s">
        <v>2031</v>
      </c>
      <c r="O181" s="68" t="s">
        <v>2028</v>
      </c>
      <c r="P181" s="68"/>
      <c r="Q181" s="68" t="s">
        <v>187</v>
      </c>
      <c r="R181" s="68" t="s">
        <v>906</v>
      </c>
      <c r="S181" s="68" t="s">
        <v>187</v>
      </c>
      <c r="T181" s="68" t="s">
        <v>906</v>
      </c>
      <c r="U181" s="68" t="s">
        <v>97</v>
      </c>
      <c r="V181" s="68" t="s">
        <v>97</v>
      </c>
      <c r="W181" s="68" t="s">
        <v>97</v>
      </c>
      <c r="X181" s="68" t="s">
        <v>97</v>
      </c>
      <c r="Y181" s="68" t="s">
        <v>98</v>
      </c>
      <c r="Z181" s="68"/>
      <c r="AA181" s="68"/>
      <c r="AB181" s="68"/>
      <c r="AC181" s="68"/>
      <c r="AD181" s="68"/>
      <c r="AE181" s="68"/>
      <c r="AF181" s="71"/>
      <c r="AG181" s="44"/>
      <c r="AH181" s="45" t="s">
        <v>595</v>
      </c>
      <c r="AI181" s="45"/>
      <c r="AJ181" s="45"/>
      <c r="AK181" s="45"/>
      <c r="AL181" s="28"/>
      <c r="AM181" s="28"/>
      <c r="AN181" s="28"/>
      <c r="AO181" s="28"/>
      <c r="AP181" s="28"/>
      <c r="AQ181" s="28"/>
      <c r="AR181" s="28"/>
      <c r="AS181" s="28"/>
      <c r="AT181" s="28"/>
      <c r="AU181" s="28"/>
    </row>
    <row r="182" ht="15.0" hidden="1" customHeight="1">
      <c r="A182" s="51"/>
      <c r="B182" s="52" t="s">
        <v>85</v>
      </c>
      <c r="C182" s="52" t="s">
        <v>2860</v>
      </c>
      <c r="D182" s="52" t="s">
        <v>2861</v>
      </c>
      <c r="E182" s="52" t="s">
        <v>87</v>
      </c>
      <c r="F182" s="52" t="s">
        <v>2047</v>
      </c>
      <c r="G182" s="52" t="s">
        <v>2052</v>
      </c>
      <c r="H182" s="52"/>
      <c r="I182" s="52"/>
      <c r="J182" s="52" t="s">
        <v>2055</v>
      </c>
      <c r="K182" s="52"/>
      <c r="L182" s="52" t="s">
        <v>2056</v>
      </c>
      <c r="M182" s="52" t="s">
        <v>378</v>
      </c>
      <c r="N182" s="52" t="s">
        <v>2057</v>
      </c>
      <c r="O182" s="52" t="s">
        <v>2049</v>
      </c>
      <c r="P182" s="52"/>
      <c r="Q182" s="52" t="s">
        <v>2051</v>
      </c>
      <c r="R182" s="52"/>
      <c r="S182" s="52" t="s">
        <v>2050</v>
      </c>
      <c r="T182" s="52"/>
      <c r="U182" s="52" t="s">
        <v>97</v>
      </c>
      <c r="V182" s="52" t="s">
        <v>97</v>
      </c>
      <c r="W182" s="52" t="s">
        <v>97</v>
      </c>
      <c r="X182" s="52" t="s">
        <v>97</v>
      </c>
      <c r="Y182" s="52" t="s">
        <v>98</v>
      </c>
      <c r="Z182" s="52"/>
      <c r="AA182" s="52"/>
      <c r="AB182" s="52"/>
      <c r="AC182" s="52"/>
      <c r="AD182" s="52"/>
      <c r="AE182" s="52"/>
      <c r="AF182" s="60"/>
      <c r="AG182" s="44"/>
      <c r="AH182" s="45" t="s">
        <v>595</v>
      </c>
      <c r="AI182" s="45"/>
      <c r="AJ182" s="45"/>
      <c r="AK182" s="45"/>
      <c r="AL182" s="28"/>
      <c r="AM182" s="28"/>
      <c r="AN182" s="28"/>
      <c r="AO182" s="28"/>
      <c r="AP182" s="28"/>
      <c r="AQ182" s="28"/>
      <c r="AR182" s="28"/>
      <c r="AS182" s="28"/>
      <c r="AT182" s="28"/>
      <c r="AU182" s="28"/>
    </row>
    <row r="183" ht="15.0" hidden="1" customHeight="1">
      <c r="A183" s="67"/>
      <c r="B183" s="68" t="s">
        <v>85</v>
      </c>
      <c r="C183" s="68" t="s">
        <v>2878</v>
      </c>
      <c r="D183" s="68" t="s">
        <v>2879</v>
      </c>
      <c r="E183" s="68" t="s">
        <v>87</v>
      </c>
      <c r="F183" s="68" t="s">
        <v>1132</v>
      </c>
      <c r="G183" s="68" t="s">
        <v>1138</v>
      </c>
      <c r="H183" s="68" t="s">
        <v>1139</v>
      </c>
      <c r="I183" s="68"/>
      <c r="J183" s="68"/>
      <c r="K183" s="68"/>
      <c r="L183" s="68" t="s">
        <v>1140</v>
      </c>
      <c r="M183" s="68" t="s">
        <v>1131</v>
      </c>
      <c r="N183" s="68" t="s">
        <v>1141</v>
      </c>
      <c r="O183" s="68" t="s">
        <v>1135</v>
      </c>
      <c r="P183" s="68"/>
      <c r="Q183" s="68" t="s">
        <v>1137</v>
      </c>
      <c r="R183" s="68"/>
      <c r="S183" s="68" t="s">
        <v>2061</v>
      </c>
      <c r="T183" s="68"/>
      <c r="U183" s="68" t="s">
        <v>94</v>
      </c>
      <c r="V183" s="68" t="s">
        <v>95</v>
      </c>
      <c r="W183" s="68" t="s">
        <v>454</v>
      </c>
      <c r="X183" s="68" t="s">
        <v>97</v>
      </c>
      <c r="Y183" s="68" t="s">
        <v>98</v>
      </c>
      <c r="Z183" s="68"/>
      <c r="AA183" s="68"/>
      <c r="AB183" s="68"/>
      <c r="AC183" s="68"/>
      <c r="AD183" s="68"/>
      <c r="AE183" s="68"/>
      <c r="AF183" s="71"/>
      <c r="AG183" s="44"/>
      <c r="AH183" s="45" t="s">
        <v>596</v>
      </c>
      <c r="AI183" s="45"/>
      <c r="AJ183" s="45"/>
      <c r="AK183" s="45"/>
      <c r="AL183" s="28"/>
      <c r="AM183" s="28"/>
      <c r="AN183" s="28"/>
      <c r="AO183" s="28"/>
      <c r="AP183" s="28"/>
      <c r="AQ183" s="28"/>
      <c r="AR183" s="28"/>
      <c r="AS183" s="28"/>
      <c r="AT183" s="28"/>
      <c r="AU183" s="28"/>
    </row>
    <row r="184" ht="15.0" hidden="1" customHeight="1">
      <c r="A184" s="51"/>
      <c r="B184" s="52" t="s">
        <v>115</v>
      </c>
      <c r="C184" s="52" t="s">
        <v>2897</v>
      </c>
      <c r="D184" s="52" t="s">
        <v>2904</v>
      </c>
      <c r="E184" s="52" t="s">
        <v>87</v>
      </c>
      <c r="F184" s="52" t="s">
        <v>2063</v>
      </c>
      <c r="G184" s="52" t="s">
        <v>2069</v>
      </c>
      <c r="H184" s="52" t="s">
        <v>2070</v>
      </c>
      <c r="I184" s="52"/>
      <c r="J184" s="52"/>
      <c r="K184" s="52"/>
      <c r="L184" s="52" t="s">
        <v>177</v>
      </c>
      <c r="M184" s="52" t="s">
        <v>168</v>
      </c>
      <c r="N184" s="52" t="s">
        <v>2071</v>
      </c>
      <c r="O184" s="52" t="s">
        <v>2066</v>
      </c>
      <c r="P184" s="52"/>
      <c r="Q184" s="52" t="s">
        <v>2068</v>
      </c>
      <c r="R184" s="52"/>
      <c r="S184" s="52" t="s">
        <v>2067</v>
      </c>
      <c r="T184" s="52"/>
      <c r="U184" s="52" t="s">
        <v>661</v>
      </c>
      <c r="V184" s="52" t="s">
        <v>97</v>
      </c>
      <c r="W184" s="52" t="s">
        <v>97</v>
      </c>
      <c r="X184" s="52" t="s">
        <v>110</v>
      </c>
      <c r="Y184" s="52" t="s">
        <v>98</v>
      </c>
      <c r="Z184" s="52"/>
      <c r="AA184" s="52"/>
      <c r="AB184" s="52"/>
      <c r="AC184" s="52"/>
      <c r="AD184" s="52"/>
      <c r="AE184" s="52"/>
      <c r="AF184" s="60"/>
      <c r="AG184" s="44" t="s">
        <v>595</v>
      </c>
      <c r="AH184" s="45" t="s">
        <v>595</v>
      </c>
      <c r="AI184" s="45" t="s">
        <v>595</v>
      </c>
      <c r="AJ184" s="45" t="s">
        <v>595</v>
      </c>
      <c r="AK184" s="45" t="s">
        <v>595</v>
      </c>
      <c r="AL184" s="28"/>
      <c r="AM184" s="28"/>
      <c r="AN184" s="28"/>
      <c r="AO184" s="28"/>
      <c r="AP184" s="28"/>
      <c r="AQ184" s="28"/>
      <c r="AR184" s="28"/>
      <c r="AS184" s="28"/>
      <c r="AT184" s="28"/>
      <c r="AU184" s="28"/>
    </row>
    <row r="185" ht="15.0" hidden="1" customHeight="1">
      <c r="A185" s="67"/>
      <c r="B185" s="68" t="s">
        <v>85</v>
      </c>
      <c r="C185" s="68" t="s">
        <v>2743</v>
      </c>
      <c r="D185" s="68" t="s">
        <v>2824</v>
      </c>
      <c r="E185" s="68" t="s">
        <v>87</v>
      </c>
      <c r="F185" s="68" t="s">
        <v>2074</v>
      </c>
      <c r="G185" s="68" t="s">
        <v>2079</v>
      </c>
      <c r="H185" s="68"/>
      <c r="I185" s="68"/>
      <c r="J185" s="68"/>
      <c r="K185" s="68"/>
      <c r="L185" s="68" t="s">
        <v>963</v>
      </c>
      <c r="M185" s="68" t="s">
        <v>99</v>
      </c>
      <c r="N185" s="68" t="s">
        <v>1927</v>
      </c>
      <c r="O185" s="68" t="s">
        <v>2076</v>
      </c>
      <c r="P185" s="68"/>
      <c r="Q185" s="68" t="s">
        <v>2078</v>
      </c>
      <c r="R185" s="68"/>
      <c r="S185" s="68"/>
      <c r="T185" s="68"/>
      <c r="U185" s="68" t="s">
        <v>166</v>
      </c>
      <c r="V185" s="68" t="s">
        <v>453</v>
      </c>
      <c r="W185" s="68" t="s">
        <v>662</v>
      </c>
      <c r="X185" s="68" t="s">
        <v>97</v>
      </c>
      <c r="Y185" s="68" t="s">
        <v>98</v>
      </c>
      <c r="Z185" s="68"/>
      <c r="AA185" s="68"/>
      <c r="AB185" s="68"/>
      <c r="AC185" s="68"/>
      <c r="AD185" s="68"/>
      <c r="AE185" s="68"/>
      <c r="AF185" s="71"/>
      <c r="AG185" s="44" t="s">
        <v>595</v>
      </c>
      <c r="AH185" s="45" t="s">
        <v>595</v>
      </c>
      <c r="AI185" s="45" t="s">
        <v>595</v>
      </c>
      <c r="AJ185" s="45" t="s">
        <v>595</v>
      </c>
      <c r="AK185" s="45" t="s">
        <v>596</v>
      </c>
      <c r="AL185" s="28"/>
      <c r="AM185" s="28"/>
      <c r="AN185" s="28"/>
      <c r="AO185" s="28"/>
      <c r="AP185" s="28"/>
      <c r="AQ185" s="28"/>
      <c r="AR185" s="28"/>
      <c r="AS185" s="28"/>
      <c r="AT185" s="28"/>
      <c r="AU185" s="28"/>
    </row>
    <row r="186" ht="15.0" hidden="1" customHeight="1">
      <c r="A186" s="51"/>
      <c r="B186" s="52" t="s">
        <v>115</v>
      </c>
      <c r="C186" s="52" t="s">
        <v>2979</v>
      </c>
      <c r="D186" s="52" t="s">
        <v>2980</v>
      </c>
      <c r="E186" s="52" t="s">
        <v>87</v>
      </c>
      <c r="F186" s="52" t="s">
        <v>2085</v>
      </c>
      <c r="G186" s="52" t="s">
        <v>2091</v>
      </c>
      <c r="H186" s="52"/>
      <c r="I186" s="52"/>
      <c r="J186" s="52"/>
      <c r="K186" s="52"/>
      <c r="L186" s="52" t="s">
        <v>2092</v>
      </c>
      <c r="M186" s="52" t="s">
        <v>1461</v>
      </c>
      <c r="N186" s="52" t="s">
        <v>2094</v>
      </c>
      <c r="O186" s="52" t="s">
        <v>2087</v>
      </c>
      <c r="P186" s="52"/>
      <c r="Q186" s="52" t="s">
        <v>2090</v>
      </c>
      <c r="R186" s="52"/>
      <c r="S186" s="52" t="s">
        <v>2088</v>
      </c>
      <c r="T186" s="52"/>
      <c r="U186" s="52" t="s">
        <v>94</v>
      </c>
      <c r="V186" s="52" t="s">
        <v>196</v>
      </c>
      <c r="W186" s="52" t="s">
        <v>662</v>
      </c>
      <c r="X186" s="52" t="s">
        <v>559</v>
      </c>
      <c r="Y186" s="52" t="s">
        <v>98</v>
      </c>
      <c r="Z186" s="52"/>
      <c r="AA186" s="52"/>
      <c r="AB186" s="52"/>
      <c r="AC186" s="52"/>
      <c r="AD186" s="52"/>
      <c r="AE186" s="52"/>
      <c r="AF186" s="60"/>
      <c r="AG186" s="44" t="s">
        <v>595</v>
      </c>
      <c r="AH186" s="45" t="s">
        <v>596</v>
      </c>
      <c r="AI186" s="45" t="s">
        <v>595</v>
      </c>
      <c r="AJ186" s="45" t="s">
        <v>595</v>
      </c>
      <c r="AK186" s="45" t="s">
        <v>595</v>
      </c>
      <c r="AL186" s="28"/>
      <c r="AM186" s="28"/>
      <c r="AN186" s="28"/>
      <c r="AO186" s="28"/>
      <c r="AP186" s="28"/>
      <c r="AQ186" s="28"/>
      <c r="AR186" s="28"/>
      <c r="AS186" s="28"/>
      <c r="AT186" s="28"/>
      <c r="AU186" s="28"/>
    </row>
    <row r="187" ht="15.0" hidden="1" customHeight="1">
      <c r="A187" s="67"/>
      <c r="B187" s="68" t="s">
        <v>85</v>
      </c>
      <c r="C187" s="68" t="s">
        <v>2987</v>
      </c>
      <c r="D187" s="68" t="s">
        <v>2988</v>
      </c>
      <c r="E187" s="68" t="s">
        <v>87</v>
      </c>
      <c r="F187" s="68" t="s">
        <v>2106</v>
      </c>
      <c r="G187" s="68" t="s">
        <v>2113</v>
      </c>
      <c r="H187" s="68"/>
      <c r="I187" s="68"/>
      <c r="J187" s="68"/>
      <c r="K187" s="68"/>
      <c r="L187" s="68" t="s">
        <v>2114</v>
      </c>
      <c r="M187" s="68" t="s">
        <v>99</v>
      </c>
      <c r="N187" s="68" t="s">
        <v>2115</v>
      </c>
      <c r="O187" s="68" t="s">
        <v>2110</v>
      </c>
      <c r="P187" s="68"/>
      <c r="Q187" s="68" t="s">
        <v>2112</v>
      </c>
      <c r="R187" s="68"/>
      <c r="S187" s="68" t="s">
        <v>2111</v>
      </c>
      <c r="T187" s="68"/>
      <c r="U187" s="68" t="s">
        <v>676</v>
      </c>
      <c r="V187" s="68"/>
      <c r="W187" s="68" t="s">
        <v>662</v>
      </c>
      <c r="X187" s="68" t="s">
        <v>880</v>
      </c>
      <c r="Y187" s="68" t="s">
        <v>98</v>
      </c>
      <c r="Z187" s="68"/>
      <c r="AA187" s="68"/>
      <c r="AB187" s="68"/>
      <c r="AC187" s="68"/>
      <c r="AD187" s="68"/>
      <c r="AE187" s="68"/>
      <c r="AF187" s="71"/>
      <c r="AG187" s="44" t="s">
        <v>595</v>
      </c>
      <c r="AH187" s="45" t="s">
        <v>596</v>
      </c>
      <c r="AI187" s="45" t="s">
        <v>595</v>
      </c>
      <c r="AJ187" s="45" t="s">
        <v>595</v>
      </c>
      <c r="AK187" s="45" t="s">
        <v>595</v>
      </c>
      <c r="AL187" s="28"/>
      <c r="AM187" s="28"/>
      <c r="AN187" s="28"/>
      <c r="AO187" s="28"/>
      <c r="AP187" s="28"/>
      <c r="AQ187" s="28"/>
      <c r="AR187" s="28"/>
      <c r="AS187" s="28"/>
      <c r="AT187" s="28"/>
      <c r="AU187" s="28"/>
    </row>
    <row r="188" ht="15.0" hidden="1" customHeight="1">
      <c r="A188" s="51"/>
      <c r="B188" s="52" t="s">
        <v>115</v>
      </c>
      <c r="C188" s="52" t="s">
        <v>2997</v>
      </c>
      <c r="D188" s="52" t="s">
        <v>2999</v>
      </c>
      <c r="E188" s="52" t="s">
        <v>87</v>
      </c>
      <c r="F188" s="52" t="s">
        <v>695</v>
      </c>
      <c r="G188" s="52" t="s">
        <v>2124</v>
      </c>
      <c r="H188" s="52" t="s">
        <v>2125</v>
      </c>
      <c r="I188" s="52"/>
      <c r="J188" s="52"/>
      <c r="K188" s="52"/>
      <c r="L188" s="52" t="s">
        <v>1307</v>
      </c>
      <c r="M188" s="52" t="s">
        <v>694</v>
      </c>
      <c r="N188" s="52" t="s">
        <v>2126</v>
      </c>
      <c r="O188" s="52" t="s">
        <v>2121</v>
      </c>
      <c r="P188" s="52"/>
      <c r="Q188" s="52" t="s">
        <v>2123</v>
      </c>
      <c r="R188" s="52"/>
      <c r="S188" s="52" t="s">
        <v>2122</v>
      </c>
      <c r="T188" s="52"/>
      <c r="U188" s="52" t="s">
        <v>125</v>
      </c>
      <c r="V188" s="52" t="s">
        <v>317</v>
      </c>
      <c r="W188" s="52" t="s">
        <v>146</v>
      </c>
      <c r="X188" s="52" t="s">
        <v>229</v>
      </c>
      <c r="Y188" s="52" t="s">
        <v>98</v>
      </c>
      <c r="Z188" s="52"/>
      <c r="AA188" s="52"/>
      <c r="AB188" s="52"/>
      <c r="AC188" s="52"/>
      <c r="AD188" s="52"/>
      <c r="AE188" s="52"/>
      <c r="AF188" s="60"/>
      <c r="AG188" s="44" t="s">
        <v>595</v>
      </c>
      <c r="AH188" s="45" t="s">
        <v>596</v>
      </c>
      <c r="AI188" s="45" t="s">
        <v>595</v>
      </c>
      <c r="AJ188" s="45" t="s">
        <v>595</v>
      </c>
      <c r="AK188" s="45" t="s">
        <v>595</v>
      </c>
      <c r="AL188" s="28"/>
      <c r="AM188" s="28"/>
      <c r="AN188" s="28"/>
      <c r="AO188" s="28"/>
      <c r="AP188" s="28"/>
      <c r="AQ188" s="28"/>
      <c r="AR188" s="28"/>
      <c r="AS188" s="28"/>
      <c r="AT188" s="28"/>
      <c r="AU188" s="28"/>
    </row>
    <row r="189" ht="15.0" hidden="1" customHeight="1">
      <c r="A189" s="67"/>
      <c r="B189" s="68" t="s">
        <v>85</v>
      </c>
      <c r="C189" s="68" t="s">
        <v>3011</v>
      </c>
      <c r="D189" s="68" t="s">
        <v>3012</v>
      </c>
      <c r="E189" s="68" t="s">
        <v>87</v>
      </c>
      <c r="F189" s="68" t="s">
        <v>2134</v>
      </c>
      <c r="G189" s="68" t="s">
        <v>2139</v>
      </c>
      <c r="H189" s="68"/>
      <c r="I189" s="68"/>
      <c r="J189" s="68"/>
      <c r="K189" s="68"/>
      <c r="L189" s="68" t="s">
        <v>163</v>
      </c>
      <c r="M189" s="68" t="s">
        <v>156</v>
      </c>
      <c r="N189" s="68" t="s">
        <v>2141</v>
      </c>
      <c r="O189" s="68" t="s">
        <v>2136</v>
      </c>
      <c r="P189" s="68"/>
      <c r="Q189" s="68" t="s">
        <v>2138</v>
      </c>
      <c r="R189" s="68"/>
      <c r="S189" s="68" t="s">
        <v>2137</v>
      </c>
      <c r="T189" s="68"/>
      <c r="U189" s="68" t="s">
        <v>145</v>
      </c>
      <c r="V189" s="68" t="s">
        <v>453</v>
      </c>
      <c r="W189" s="68" t="s">
        <v>126</v>
      </c>
      <c r="X189" s="68" t="s">
        <v>97</v>
      </c>
      <c r="Y189" s="68" t="s">
        <v>98</v>
      </c>
      <c r="Z189" s="68"/>
      <c r="AA189" s="68"/>
      <c r="AB189" s="68"/>
      <c r="AC189" s="68"/>
      <c r="AD189" s="68"/>
      <c r="AE189" s="68"/>
      <c r="AF189" s="71"/>
      <c r="AG189" s="44" t="s">
        <v>595</v>
      </c>
      <c r="AH189" s="45" t="s">
        <v>596</v>
      </c>
      <c r="AI189" s="45" t="s">
        <v>595</v>
      </c>
      <c r="AJ189" s="45" t="s">
        <v>595</v>
      </c>
      <c r="AK189" s="45" t="s">
        <v>595</v>
      </c>
      <c r="AL189" s="28"/>
      <c r="AM189" s="28"/>
      <c r="AN189" s="28"/>
      <c r="AO189" s="28"/>
      <c r="AP189" s="28"/>
      <c r="AQ189" s="28"/>
      <c r="AR189" s="28"/>
      <c r="AS189" s="28"/>
      <c r="AT189" s="28"/>
      <c r="AU189" s="28"/>
    </row>
    <row r="190" ht="15.0" hidden="1" customHeight="1">
      <c r="A190" s="51"/>
      <c r="B190" s="52" t="s">
        <v>115</v>
      </c>
      <c r="C190" s="52" t="s">
        <v>3016</v>
      </c>
      <c r="D190" s="52" t="s">
        <v>3017</v>
      </c>
      <c r="E190" s="52" t="s">
        <v>87</v>
      </c>
      <c r="F190" s="52" t="s">
        <v>862</v>
      </c>
      <c r="G190" s="52" t="s">
        <v>867</v>
      </c>
      <c r="H190" s="52"/>
      <c r="I190" s="52"/>
      <c r="J190" s="52"/>
      <c r="K190" s="52"/>
      <c r="L190" s="52" t="s">
        <v>868</v>
      </c>
      <c r="M190" s="52" t="s">
        <v>80</v>
      </c>
      <c r="N190" s="52" t="s">
        <v>869</v>
      </c>
      <c r="O190" s="52" t="s">
        <v>865</v>
      </c>
      <c r="P190" s="52"/>
      <c r="Q190" s="52" t="s">
        <v>866</v>
      </c>
      <c r="R190" s="52"/>
      <c r="S190" s="52" t="s">
        <v>2146</v>
      </c>
      <c r="T190" s="52"/>
      <c r="U190" s="52" t="s">
        <v>578</v>
      </c>
      <c r="V190" s="52" t="s">
        <v>541</v>
      </c>
      <c r="W190" s="52" t="s">
        <v>870</v>
      </c>
      <c r="X190" s="52" t="s">
        <v>97</v>
      </c>
      <c r="Y190" s="52" t="s">
        <v>98</v>
      </c>
      <c r="Z190" s="52"/>
      <c r="AA190" s="52"/>
      <c r="AB190" s="52"/>
      <c r="AC190" s="52"/>
      <c r="AD190" s="52"/>
      <c r="AE190" s="52"/>
      <c r="AF190" s="60"/>
      <c r="AG190" s="44" t="s">
        <v>596</v>
      </c>
      <c r="AH190" s="45" t="s">
        <v>595</v>
      </c>
      <c r="AI190" s="45" t="s">
        <v>595</v>
      </c>
      <c r="AJ190" s="45" t="s">
        <v>595</v>
      </c>
      <c r="AK190" s="45" t="s">
        <v>595</v>
      </c>
      <c r="AL190" s="28"/>
      <c r="AM190" s="28"/>
      <c r="AN190" s="28"/>
      <c r="AO190" s="28"/>
      <c r="AP190" s="28"/>
      <c r="AQ190" s="28"/>
      <c r="AR190" s="28"/>
      <c r="AS190" s="28"/>
      <c r="AT190" s="28"/>
      <c r="AU190" s="28"/>
    </row>
    <row r="191" ht="15.0" hidden="1" customHeight="1">
      <c r="A191" s="67"/>
      <c r="B191" s="68" t="s">
        <v>85</v>
      </c>
      <c r="C191" s="68" t="s">
        <v>3029</v>
      </c>
      <c r="D191" s="68" t="s">
        <v>3030</v>
      </c>
      <c r="E191" s="68" t="s">
        <v>87</v>
      </c>
      <c r="F191" s="68" t="s">
        <v>218</v>
      </c>
      <c r="G191" s="68" t="s">
        <v>223</v>
      </c>
      <c r="H191" s="68" t="s">
        <v>187</v>
      </c>
      <c r="I191" s="68" t="s">
        <v>906</v>
      </c>
      <c r="J191" s="68" t="s">
        <v>187</v>
      </c>
      <c r="K191" s="68" t="s">
        <v>906</v>
      </c>
      <c r="L191" s="68" t="s">
        <v>224</v>
      </c>
      <c r="M191" s="68" t="s">
        <v>217</v>
      </c>
      <c r="N191" s="68" t="s">
        <v>225</v>
      </c>
      <c r="O191" s="68" t="s">
        <v>220</v>
      </c>
      <c r="P191" s="68"/>
      <c r="Q191" s="68" t="s">
        <v>222</v>
      </c>
      <c r="R191" s="68"/>
      <c r="S191" s="68" t="s">
        <v>2166</v>
      </c>
      <c r="T191" s="68"/>
      <c r="U191" s="68" t="s">
        <v>226</v>
      </c>
      <c r="V191" s="68" t="s">
        <v>227</v>
      </c>
      <c r="W191" s="68" t="s">
        <v>228</v>
      </c>
      <c r="X191" s="68" t="s">
        <v>229</v>
      </c>
      <c r="Y191" s="68" t="s">
        <v>98</v>
      </c>
      <c r="Z191" s="68"/>
      <c r="AA191" s="68"/>
      <c r="AB191" s="68"/>
      <c r="AC191" s="68"/>
      <c r="AD191" s="68"/>
      <c r="AE191" s="68"/>
      <c r="AF191" s="71"/>
      <c r="AG191" s="44"/>
      <c r="AH191" s="45" t="s">
        <v>596</v>
      </c>
      <c r="AI191" s="45"/>
      <c r="AJ191" s="45"/>
      <c r="AK191" s="45"/>
      <c r="AL191" s="28"/>
      <c r="AM191" s="28"/>
      <c r="AN191" s="28"/>
      <c r="AO191" s="28"/>
      <c r="AP191" s="28"/>
      <c r="AQ191" s="28"/>
      <c r="AR191" s="28"/>
      <c r="AS191" s="28"/>
      <c r="AT191" s="28"/>
      <c r="AU191" s="28"/>
    </row>
    <row r="192" ht="15.0" hidden="1" customHeight="1">
      <c r="A192" s="51"/>
      <c r="B192" s="52" t="s">
        <v>85</v>
      </c>
      <c r="C192" s="52" t="s">
        <v>3075</v>
      </c>
      <c r="D192" s="52" t="s">
        <v>3076</v>
      </c>
      <c r="E192" s="52" t="s">
        <v>87</v>
      </c>
      <c r="F192" s="52" t="s">
        <v>2174</v>
      </c>
      <c r="G192" s="52" t="s">
        <v>2180</v>
      </c>
      <c r="H192" s="52" t="s">
        <v>2181</v>
      </c>
      <c r="I192" s="52"/>
      <c r="J192" s="52"/>
      <c r="K192" s="52"/>
      <c r="L192" s="52" t="s">
        <v>2182</v>
      </c>
      <c r="M192" s="52" t="s">
        <v>230</v>
      </c>
      <c r="N192" s="52" t="s">
        <v>2183</v>
      </c>
      <c r="O192" s="52" t="s">
        <v>2176</v>
      </c>
      <c r="P192" s="52"/>
      <c r="Q192" s="52" t="s">
        <v>2179</v>
      </c>
      <c r="R192" s="52"/>
      <c r="S192" s="52" t="s">
        <v>2178</v>
      </c>
      <c r="T192" s="52"/>
      <c r="U192" s="52" t="s">
        <v>124</v>
      </c>
      <c r="V192" s="52" t="s">
        <v>251</v>
      </c>
      <c r="W192" s="52" t="s">
        <v>662</v>
      </c>
      <c r="X192" s="52" t="s">
        <v>97</v>
      </c>
      <c r="Y192" s="52" t="s">
        <v>98</v>
      </c>
      <c r="Z192" s="52"/>
      <c r="AA192" s="52"/>
      <c r="AB192" s="52"/>
      <c r="AC192" s="52"/>
      <c r="AD192" s="52"/>
      <c r="AE192" s="52"/>
      <c r="AF192" s="60"/>
      <c r="AG192" s="44" t="s">
        <v>595</v>
      </c>
      <c r="AH192" s="45" t="s">
        <v>596</v>
      </c>
      <c r="AI192" s="45" t="s">
        <v>595</v>
      </c>
      <c r="AJ192" s="45" t="s">
        <v>595</v>
      </c>
      <c r="AK192" s="45" t="s">
        <v>596</v>
      </c>
      <c r="AL192" s="28"/>
      <c r="AM192" s="28"/>
      <c r="AN192" s="28"/>
      <c r="AO192" s="28"/>
      <c r="AP192" s="28"/>
      <c r="AQ192" s="28"/>
      <c r="AR192" s="28"/>
      <c r="AS192" s="28"/>
      <c r="AT192" s="28"/>
      <c r="AU192" s="28"/>
    </row>
    <row r="193" ht="15.0" hidden="1" customHeight="1">
      <c r="A193" s="67"/>
      <c r="B193" s="68" t="s">
        <v>115</v>
      </c>
      <c r="C193" s="68" t="s">
        <v>3081</v>
      </c>
      <c r="D193" s="68" t="s">
        <v>3082</v>
      </c>
      <c r="E193" s="68" t="s">
        <v>87</v>
      </c>
      <c r="F193" s="68" t="s">
        <v>2187</v>
      </c>
      <c r="G193" s="68" t="s">
        <v>2192</v>
      </c>
      <c r="H193" s="68" t="s">
        <v>2194</v>
      </c>
      <c r="I193" s="68"/>
      <c r="J193" s="68"/>
      <c r="K193" s="68"/>
      <c r="L193" s="68" t="s">
        <v>761</v>
      </c>
      <c r="M193" s="68" t="s">
        <v>261</v>
      </c>
      <c r="N193" s="68" t="s">
        <v>2195</v>
      </c>
      <c r="O193" s="68" t="s">
        <v>2189</v>
      </c>
      <c r="P193" s="68"/>
      <c r="Q193" s="68" t="s">
        <v>2191</v>
      </c>
      <c r="R193" s="68"/>
      <c r="S193" s="68" t="s">
        <v>2190</v>
      </c>
      <c r="T193" s="68"/>
      <c r="U193" s="68" t="s">
        <v>108</v>
      </c>
      <c r="V193" s="68" t="s">
        <v>97</v>
      </c>
      <c r="W193" s="68" t="s">
        <v>97</v>
      </c>
      <c r="X193" s="68" t="s">
        <v>97</v>
      </c>
      <c r="Y193" s="68" t="s">
        <v>98</v>
      </c>
      <c r="Z193" s="68"/>
      <c r="AA193" s="68"/>
      <c r="AB193" s="68"/>
      <c r="AC193" s="68"/>
      <c r="AD193" s="68"/>
      <c r="AE193" s="68"/>
      <c r="AF193" s="71"/>
      <c r="AG193" s="44"/>
      <c r="AH193" s="45" t="s">
        <v>596</v>
      </c>
      <c r="AI193" s="45"/>
      <c r="AJ193" s="45"/>
      <c r="AK193" s="45"/>
      <c r="AL193" s="28"/>
      <c r="AM193" s="28"/>
      <c r="AN193" s="28"/>
      <c r="AO193" s="28"/>
      <c r="AP193" s="28"/>
      <c r="AQ193" s="28"/>
      <c r="AR193" s="28"/>
      <c r="AS193" s="28"/>
      <c r="AT193" s="28"/>
      <c r="AU193" s="28"/>
    </row>
    <row r="194" ht="15.0" hidden="1" customHeight="1">
      <c r="A194" s="51"/>
      <c r="B194" s="52" t="s">
        <v>85</v>
      </c>
      <c r="C194" s="52" t="s">
        <v>1987</v>
      </c>
      <c r="D194" s="52" t="s">
        <v>3089</v>
      </c>
      <c r="E194" s="52" t="s">
        <v>87</v>
      </c>
      <c r="F194" s="52" t="s">
        <v>2196</v>
      </c>
      <c r="G194" s="52" t="s">
        <v>2201</v>
      </c>
      <c r="H194" s="52"/>
      <c r="I194" s="52"/>
      <c r="J194" s="52"/>
      <c r="K194" s="52"/>
      <c r="L194" s="52" t="s">
        <v>868</v>
      </c>
      <c r="M194" s="52" t="s">
        <v>80</v>
      </c>
      <c r="N194" s="52" t="s">
        <v>869</v>
      </c>
      <c r="O194" s="52" t="s">
        <v>2198</v>
      </c>
      <c r="P194" s="52"/>
      <c r="Q194" s="52" t="s">
        <v>2200</v>
      </c>
      <c r="R194" s="52"/>
      <c r="S194" s="52" t="s">
        <v>2199</v>
      </c>
      <c r="T194" s="52"/>
      <c r="U194" s="52" t="s">
        <v>317</v>
      </c>
      <c r="V194" s="52" t="s">
        <v>94</v>
      </c>
      <c r="W194" s="52" t="s">
        <v>454</v>
      </c>
      <c r="X194" s="52" t="s">
        <v>97</v>
      </c>
      <c r="Y194" s="52" t="s">
        <v>98</v>
      </c>
      <c r="Z194" s="52"/>
      <c r="AA194" s="52"/>
      <c r="AB194" s="52"/>
      <c r="AC194" s="52"/>
      <c r="AD194" s="52"/>
      <c r="AE194" s="52"/>
      <c r="AF194" s="60"/>
      <c r="AG194" s="44" t="s">
        <v>595</v>
      </c>
      <c r="AH194" s="45" t="s">
        <v>596</v>
      </c>
      <c r="AI194" s="45" t="s">
        <v>595</v>
      </c>
      <c r="AJ194" s="45" t="s">
        <v>595</v>
      </c>
      <c r="AK194" s="45" t="s">
        <v>595</v>
      </c>
      <c r="AL194" s="28"/>
      <c r="AM194" s="28"/>
      <c r="AN194" s="28"/>
      <c r="AO194" s="28"/>
      <c r="AP194" s="28"/>
      <c r="AQ194" s="28"/>
      <c r="AR194" s="28"/>
      <c r="AS194" s="28"/>
      <c r="AT194" s="28"/>
      <c r="AU194" s="28"/>
    </row>
    <row r="195" ht="15.0" hidden="1" customHeight="1">
      <c r="A195" s="67"/>
      <c r="B195" s="68" t="s">
        <v>85</v>
      </c>
      <c r="C195" s="68" t="s">
        <v>3108</v>
      </c>
      <c r="D195" s="68" t="s">
        <v>3109</v>
      </c>
      <c r="E195" s="68" t="s">
        <v>87</v>
      </c>
      <c r="F195" s="68" t="s">
        <v>531</v>
      </c>
      <c r="G195" s="68" t="s">
        <v>2217</v>
      </c>
      <c r="H195" s="68"/>
      <c r="I195" s="68"/>
      <c r="J195" s="68"/>
      <c r="K195" s="68"/>
      <c r="L195" s="68" t="s">
        <v>1338</v>
      </c>
      <c r="M195" s="68" t="s">
        <v>111</v>
      </c>
      <c r="N195" s="68" t="s">
        <v>2218</v>
      </c>
      <c r="O195" s="68" t="s">
        <v>2214</v>
      </c>
      <c r="P195" s="68"/>
      <c r="Q195" s="68" t="s">
        <v>2216</v>
      </c>
      <c r="R195" s="68"/>
      <c r="S195" s="68" t="s">
        <v>2215</v>
      </c>
      <c r="T195" s="68"/>
      <c r="U195" s="68" t="s">
        <v>539</v>
      </c>
      <c r="V195" s="68" t="s">
        <v>540</v>
      </c>
      <c r="W195" s="68" t="s">
        <v>541</v>
      </c>
      <c r="X195" s="68" t="s">
        <v>229</v>
      </c>
      <c r="Y195" s="68" t="s">
        <v>98</v>
      </c>
      <c r="Z195" s="68"/>
      <c r="AA195" s="68"/>
      <c r="AB195" s="68"/>
      <c r="AC195" s="68"/>
      <c r="AD195" s="68"/>
      <c r="AE195" s="68"/>
      <c r="AF195" s="71"/>
      <c r="AG195" s="44" t="s">
        <v>595</v>
      </c>
      <c r="AH195" s="45" t="s">
        <v>596</v>
      </c>
      <c r="AI195" s="45" t="s">
        <v>595</v>
      </c>
      <c r="AJ195" s="45" t="s">
        <v>595</v>
      </c>
      <c r="AK195" s="45" t="s">
        <v>595</v>
      </c>
      <c r="AL195" s="28"/>
      <c r="AM195" s="28"/>
      <c r="AN195" s="28"/>
      <c r="AO195" s="28"/>
      <c r="AP195" s="28"/>
      <c r="AQ195" s="28"/>
      <c r="AR195" s="28"/>
      <c r="AS195" s="28"/>
      <c r="AT195" s="28"/>
      <c r="AU195" s="28"/>
    </row>
    <row r="196" ht="15.0" hidden="1" customHeight="1">
      <c r="A196" s="51"/>
      <c r="B196" s="52" t="s">
        <v>85</v>
      </c>
      <c r="C196" s="52" t="s">
        <v>428</v>
      </c>
      <c r="D196" s="52" t="s">
        <v>3117</v>
      </c>
      <c r="E196" s="52" t="s">
        <v>87</v>
      </c>
      <c r="F196" s="52" t="s">
        <v>1969</v>
      </c>
      <c r="G196" s="52" t="s">
        <v>2229</v>
      </c>
      <c r="H196" s="52"/>
      <c r="I196" s="52"/>
      <c r="J196" s="52"/>
      <c r="K196" s="52"/>
      <c r="L196" s="52" t="s">
        <v>1975</v>
      </c>
      <c r="M196" s="52" t="s">
        <v>80</v>
      </c>
      <c r="N196" s="52" t="s">
        <v>1976</v>
      </c>
      <c r="O196" s="52" t="s">
        <v>1971</v>
      </c>
      <c r="P196" s="52"/>
      <c r="Q196" s="52" t="s">
        <v>1973</v>
      </c>
      <c r="R196" s="52"/>
      <c r="S196" s="52" t="s">
        <v>2228</v>
      </c>
      <c r="T196" s="52"/>
      <c r="U196" s="52" t="s">
        <v>166</v>
      </c>
      <c r="V196" s="52" t="s">
        <v>95</v>
      </c>
      <c r="W196" s="52" t="s">
        <v>251</v>
      </c>
      <c r="X196" s="52" t="s">
        <v>97</v>
      </c>
      <c r="Y196" s="52" t="s">
        <v>98</v>
      </c>
      <c r="Z196" s="52"/>
      <c r="AA196" s="52"/>
      <c r="AB196" s="52"/>
      <c r="AC196" s="52"/>
      <c r="AD196" s="52"/>
      <c r="AE196" s="52"/>
      <c r="AF196" s="60"/>
      <c r="AG196" s="44" t="s">
        <v>595</v>
      </c>
      <c r="AH196" s="45" t="s">
        <v>596</v>
      </c>
      <c r="AI196" s="45" t="s">
        <v>595</v>
      </c>
      <c r="AJ196" s="45" t="s">
        <v>595</v>
      </c>
      <c r="AK196" s="45" t="s">
        <v>595</v>
      </c>
      <c r="AL196" s="28"/>
      <c r="AM196" s="28"/>
      <c r="AN196" s="28"/>
      <c r="AO196" s="28"/>
      <c r="AP196" s="28"/>
      <c r="AQ196" s="28"/>
      <c r="AR196" s="28"/>
      <c r="AS196" s="28"/>
      <c r="AT196" s="28"/>
      <c r="AU196" s="28"/>
    </row>
    <row r="197" ht="15.0" hidden="1" customHeight="1">
      <c r="A197" s="67"/>
      <c r="B197" s="68" t="s">
        <v>85</v>
      </c>
      <c r="C197" s="68" t="s">
        <v>3123</v>
      </c>
      <c r="D197" s="68" t="s">
        <v>3124</v>
      </c>
      <c r="E197" s="68" t="s">
        <v>87</v>
      </c>
      <c r="F197" s="68" t="s">
        <v>2231</v>
      </c>
      <c r="G197" s="68" t="s">
        <v>2236</v>
      </c>
      <c r="H197" s="68" t="s">
        <v>2237</v>
      </c>
      <c r="I197" s="68"/>
      <c r="J197" s="68"/>
      <c r="K197" s="68"/>
      <c r="L197" s="68" t="s">
        <v>2238</v>
      </c>
      <c r="M197" s="68" t="s">
        <v>2230</v>
      </c>
      <c r="N197" s="68" t="s">
        <v>2243</v>
      </c>
      <c r="O197" s="68" t="s">
        <v>2233</v>
      </c>
      <c r="P197" s="68"/>
      <c r="Q197" s="68" t="s">
        <v>2235</v>
      </c>
      <c r="R197" s="68"/>
      <c r="S197" s="68" t="s">
        <v>2234</v>
      </c>
      <c r="T197" s="68"/>
      <c r="U197" s="68" t="s">
        <v>97</v>
      </c>
      <c r="V197" s="68" t="s">
        <v>97</v>
      </c>
      <c r="W197" s="68" t="s">
        <v>97</v>
      </c>
      <c r="X197" s="68" t="s">
        <v>97</v>
      </c>
      <c r="Y197" s="68" t="s">
        <v>98</v>
      </c>
      <c r="Z197" s="68"/>
      <c r="AA197" s="68"/>
      <c r="AB197" s="68"/>
      <c r="AC197" s="68"/>
      <c r="AD197" s="68"/>
      <c r="AE197" s="68"/>
      <c r="AF197" s="71"/>
      <c r="AG197" s="44"/>
      <c r="AH197" s="45" t="s">
        <v>596</v>
      </c>
      <c r="AI197" s="45"/>
      <c r="AJ197" s="45"/>
      <c r="AK197" s="45"/>
      <c r="AL197" s="28"/>
      <c r="AM197" s="28"/>
      <c r="AN197" s="28"/>
      <c r="AO197" s="28"/>
      <c r="AP197" s="28"/>
      <c r="AQ197" s="28"/>
      <c r="AR197" s="28"/>
      <c r="AS197" s="28"/>
      <c r="AT197" s="28"/>
      <c r="AU197" s="28"/>
    </row>
    <row r="198" ht="15.0" hidden="1" customHeight="1">
      <c r="A198" s="51"/>
      <c r="B198" s="52" t="s">
        <v>2245</v>
      </c>
      <c r="C198" s="52" t="s">
        <v>3128</v>
      </c>
      <c r="D198" s="52" t="s">
        <v>3129</v>
      </c>
      <c r="E198" s="52" t="s">
        <v>87</v>
      </c>
      <c r="F198" s="52" t="s">
        <v>2244</v>
      </c>
      <c r="G198" s="52"/>
      <c r="H198" s="52"/>
      <c r="I198" s="52"/>
      <c r="J198" s="52"/>
      <c r="K198" s="52"/>
      <c r="L198" s="52"/>
      <c r="M198" s="52" t="s">
        <v>406</v>
      </c>
      <c r="N198" s="52"/>
      <c r="O198" s="52"/>
      <c r="P198" s="52"/>
      <c r="Q198" s="52"/>
      <c r="R198" s="52"/>
      <c r="S198" s="52"/>
      <c r="T198" s="52"/>
      <c r="U198" s="52" t="s">
        <v>97</v>
      </c>
      <c r="V198" s="52" t="s">
        <v>97</v>
      </c>
      <c r="W198" s="52" t="s">
        <v>97</v>
      </c>
      <c r="X198" s="52" t="s">
        <v>97</v>
      </c>
      <c r="Y198" s="52" t="s">
        <v>98</v>
      </c>
      <c r="Z198" s="52"/>
      <c r="AA198" s="52"/>
      <c r="AB198" s="52"/>
      <c r="AC198" s="52"/>
      <c r="AD198" s="52"/>
      <c r="AE198" s="52"/>
      <c r="AF198" s="60"/>
      <c r="AG198" s="44"/>
      <c r="AH198" s="45" t="s">
        <v>596</v>
      </c>
      <c r="AI198" s="45"/>
      <c r="AJ198" s="45"/>
      <c r="AK198" s="45"/>
      <c r="AL198" s="28"/>
      <c r="AM198" s="28"/>
      <c r="AN198" s="28"/>
      <c r="AO198" s="28"/>
      <c r="AP198" s="28"/>
      <c r="AQ198" s="28"/>
      <c r="AR198" s="28"/>
      <c r="AS198" s="28"/>
      <c r="AT198" s="28"/>
      <c r="AU198" s="28"/>
    </row>
    <row r="199" ht="15.0" hidden="1" customHeight="1">
      <c r="A199" s="67"/>
      <c r="B199" s="68" t="s">
        <v>85</v>
      </c>
      <c r="C199" s="68" t="s">
        <v>3144</v>
      </c>
      <c r="D199" s="68" t="s">
        <v>3145</v>
      </c>
      <c r="E199" s="68" t="s">
        <v>87</v>
      </c>
      <c r="F199" s="68" t="s">
        <v>2256</v>
      </c>
      <c r="G199" s="68" t="s">
        <v>2263</v>
      </c>
      <c r="H199" s="68"/>
      <c r="I199" s="68"/>
      <c r="J199" s="68"/>
      <c r="K199" s="68"/>
      <c r="L199" s="68" t="s">
        <v>1405</v>
      </c>
      <c r="M199" s="68" t="s">
        <v>307</v>
      </c>
      <c r="N199" s="68" t="s">
        <v>2268</v>
      </c>
      <c r="O199" s="68" t="s">
        <v>2259</v>
      </c>
      <c r="P199" s="68"/>
      <c r="Q199" s="68" t="s">
        <v>2262</v>
      </c>
      <c r="R199" s="68"/>
      <c r="S199" s="68" t="s">
        <v>2260</v>
      </c>
      <c r="T199" s="68"/>
      <c r="U199" s="68" t="s">
        <v>415</v>
      </c>
      <c r="V199" s="68" t="s">
        <v>686</v>
      </c>
      <c r="W199" s="68" t="s">
        <v>146</v>
      </c>
      <c r="X199" s="68" t="s">
        <v>97</v>
      </c>
      <c r="Y199" s="68" t="s">
        <v>98</v>
      </c>
      <c r="Z199" s="68"/>
      <c r="AA199" s="68"/>
      <c r="AB199" s="68"/>
      <c r="AC199" s="68"/>
      <c r="AD199" s="68"/>
      <c r="AE199" s="68"/>
      <c r="AF199" s="71"/>
      <c r="AG199" s="44" t="s">
        <v>595</v>
      </c>
      <c r="AH199" s="45" t="s">
        <v>596</v>
      </c>
      <c r="AI199" s="45" t="s">
        <v>595</v>
      </c>
      <c r="AJ199" s="45" t="s">
        <v>595</v>
      </c>
      <c r="AK199" s="45" t="s">
        <v>595</v>
      </c>
      <c r="AL199" s="28"/>
      <c r="AM199" s="28"/>
      <c r="AN199" s="28"/>
      <c r="AO199" s="28"/>
      <c r="AP199" s="28"/>
      <c r="AQ199" s="28"/>
      <c r="AR199" s="28"/>
      <c r="AS199" s="28"/>
      <c r="AT199" s="28"/>
      <c r="AU199" s="28"/>
    </row>
    <row r="200" ht="15.0" hidden="1" customHeight="1">
      <c r="A200" s="51"/>
      <c r="B200" s="52" t="s">
        <v>85</v>
      </c>
      <c r="C200" s="52" t="s">
        <v>1241</v>
      </c>
      <c r="D200" s="52" t="s">
        <v>1407</v>
      </c>
      <c r="E200" s="52" t="s">
        <v>87</v>
      </c>
      <c r="F200" s="52" t="s">
        <v>2269</v>
      </c>
      <c r="G200" s="52" t="s">
        <v>2275</v>
      </c>
      <c r="H200" s="52"/>
      <c r="I200" s="52"/>
      <c r="J200" s="52"/>
      <c r="K200" s="52"/>
      <c r="L200" s="52" t="s">
        <v>647</v>
      </c>
      <c r="M200" s="52" t="s">
        <v>80</v>
      </c>
      <c r="N200" s="52" t="s">
        <v>648</v>
      </c>
      <c r="O200" s="52" t="s">
        <v>2272</v>
      </c>
      <c r="P200" s="52"/>
      <c r="Q200" s="52" t="s">
        <v>2274</v>
      </c>
      <c r="R200" s="52"/>
      <c r="S200" s="52" t="s">
        <v>2273</v>
      </c>
      <c r="T200" s="52"/>
      <c r="U200" s="52" t="s">
        <v>396</v>
      </c>
      <c r="V200" s="52" t="s">
        <v>166</v>
      </c>
      <c r="W200" s="52" t="s">
        <v>197</v>
      </c>
      <c r="X200" s="52" t="s">
        <v>97</v>
      </c>
      <c r="Y200" s="52" t="s">
        <v>98</v>
      </c>
      <c r="Z200" s="52"/>
      <c r="AA200" s="52"/>
      <c r="AB200" s="52"/>
      <c r="AC200" s="52"/>
      <c r="AD200" s="52"/>
      <c r="AE200" s="52"/>
      <c r="AF200" s="60"/>
      <c r="AG200" s="44" t="s">
        <v>595</v>
      </c>
      <c r="AH200" s="45" t="s">
        <v>596</v>
      </c>
      <c r="AI200" s="45" t="s">
        <v>595</v>
      </c>
      <c r="AJ200" s="45" t="s">
        <v>595</v>
      </c>
      <c r="AK200" s="45" t="s">
        <v>595</v>
      </c>
      <c r="AL200" s="28"/>
      <c r="AM200" s="28"/>
      <c r="AN200" s="28"/>
      <c r="AO200" s="28"/>
      <c r="AP200" s="28"/>
      <c r="AQ200" s="28"/>
      <c r="AR200" s="28"/>
      <c r="AS200" s="28"/>
      <c r="AT200" s="28"/>
      <c r="AU200" s="28"/>
    </row>
    <row r="201" ht="15.0" hidden="1" customHeight="1">
      <c r="A201" s="67"/>
      <c r="B201" s="68" t="s">
        <v>85</v>
      </c>
      <c r="C201" s="68" t="s">
        <v>3165</v>
      </c>
      <c r="D201" s="68" t="s">
        <v>3166</v>
      </c>
      <c r="E201" s="68" t="s">
        <v>87</v>
      </c>
      <c r="F201" s="68" t="s">
        <v>2280</v>
      </c>
      <c r="G201" s="68" t="s">
        <v>2293</v>
      </c>
      <c r="H201" s="68"/>
      <c r="I201" s="68"/>
      <c r="J201" s="68"/>
      <c r="K201" s="68"/>
      <c r="L201" s="68" t="s">
        <v>413</v>
      </c>
      <c r="M201" s="68" t="s">
        <v>406</v>
      </c>
      <c r="N201" s="68" t="s">
        <v>2294</v>
      </c>
      <c r="O201" s="68" t="s">
        <v>2290</v>
      </c>
      <c r="P201" s="68"/>
      <c r="Q201" s="68" t="s">
        <v>2292</v>
      </c>
      <c r="R201" s="68"/>
      <c r="S201" s="68" t="s">
        <v>2291</v>
      </c>
      <c r="T201" s="68"/>
      <c r="U201" s="68" t="s">
        <v>97</v>
      </c>
      <c r="V201" s="68" t="s">
        <v>97</v>
      </c>
      <c r="W201" s="68" t="s">
        <v>97</v>
      </c>
      <c r="X201" s="68" t="s">
        <v>97</v>
      </c>
      <c r="Y201" s="68" t="s">
        <v>98</v>
      </c>
      <c r="Z201" s="68"/>
      <c r="AA201" s="68"/>
      <c r="AB201" s="68"/>
      <c r="AC201" s="68"/>
      <c r="AD201" s="68"/>
      <c r="AE201" s="68"/>
      <c r="AF201" s="71"/>
      <c r="AG201" s="44" t="s">
        <v>595</v>
      </c>
      <c r="AH201" s="45" t="s">
        <v>595</v>
      </c>
      <c r="AI201" s="45" t="s">
        <v>595</v>
      </c>
      <c r="AJ201" s="45" t="s">
        <v>595</v>
      </c>
      <c r="AK201" s="45" t="s">
        <v>595</v>
      </c>
      <c r="AL201" s="28"/>
      <c r="AM201" s="28"/>
      <c r="AN201" s="28"/>
      <c r="AO201" s="28"/>
      <c r="AP201" s="28"/>
      <c r="AQ201" s="28"/>
      <c r="AR201" s="28"/>
      <c r="AS201" s="28"/>
      <c r="AT201" s="28"/>
      <c r="AU201" s="28"/>
    </row>
    <row r="202" ht="15.0" hidden="1" customHeight="1">
      <c r="A202" s="51"/>
      <c r="B202" s="52" t="s">
        <v>85</v>
      </c>
      <c r="C202" s="52" t="s">
        <v>1536</v>
      </c>
      <c r="D202" s="52" t="s">
        <v>3176</v>
      </c>
      <c r="E202" s="52" t="s">
        <v>87</v>
      </c>
      <c r="F202" s="52" t="s">
        <v>2295</v>
      </c>
      <c r="G202" s="52" t="s">
        <v>2299</v>
      </c>
      <c r="H202" s="52" t="s">
        <v>2300</v>
      </c>
      <c r="I202" s="52"/>
      <c r="J202" s="52"/>
      <c r="K202" s="52"/>
      <c r="L202" s="52" t="s">
        <v>2301</v>
      </c>
      <c r="M202" s="52" t="s">
        <v>1712</v>
      </c>
      <c r="N202" s="52" t="s">
        <v>2306</v>
      </c>
      <c r="O202" s="52" t="s">
        <v>2297</v>
      </c>
      <c r="P202" s="52"/>
      <c r="Q202" s="52" t="s">
        <v>2298</v>
      </c>
      <c r="R202" s="52"/>
      <c r="S202" s="52"/>
      <c r="T202" s="52"/>
      <c r="U202" s="52" t="s">
        <v>317</v>
      </c>
      <c r="V202" s="52" t="s">
        <v>97</v>
      </c>
      <c r="W202" s="52" t="s">
        <v>97</v>
      </c>
      <c r="X202" s="52" t="s">
        <v>97</v>
      </c>
      <c r="Y202" s="52" t="s">
        <v>98</v>
      </c>
      <c r="Z202" s="52"/>
      <c r="AA202" s="52"/>
      <c r="AB202" s="52"/>
      <c r="AC202" s="52"/>
      <c r="AD202" s="52"/>
      <c r="AE202" s="52"/>
      <c r="AF202" s="60"/>
      <c r="AG202" s="44" t="s">
        <v>595</v>
      </c>
      <c r="AH202" s="45" t="s">
        <v>595</v>
      </c>
      <c r="AI202" s="45" t="s">
        <v>595</v>
      </c>
      <c r="AJ202" s="45" t="s">
        <v>595</v>
      </c>
      <c r="AK202" s="45" t="s">
        <v>595</v>
      </c>
      <c r="AL202" s="28"/>
      <c r="AM202" s="28"/>
      <c r="AN202" s="28"/>
      <c r="AO202" s="28"/>
      <c r="AP202" s="28"/>
      <c r="AQ202" s="28"/>
      <c r="AR202" s="28"/>
      <c r="AS202" s="28"/>
      <c r="AT202" s="28"/>
      <c r="AU202" s="28"/>
    </row>
    <row r="203" ht="15.0" hidden="1" customHeight="1">
      <c r="A203" s="67"/>
      <c r="B203" s="68" t="s">
        <v>85</v>
      </c>
      <c r="C203" s="68" t="s">
        <v>3194</v>
      </c>
      <c r="D203" s="68" t="s">
        <v>3195</v>
      </c>
      <c r="E203" s="68" t="s">
        <v>87</v>
      </c>
      <c r="F203" s="68" t="s">
        <v>2310</v>
      </c>
      <c r="G203" s="68" t="s">
        <v>2317</v>
      </c>
      <c r="H203" s="68" t="s">
        <v>2318</v>
      </c>
      <c r="I203" s="68"/>
      <c r="J203" s="68"/>
      <c r="K203" s="68"/>
      <c r="L203" s="68" t="s">
        <v>2319</v>
      </c>
      <c r="M203" s="68" t="s">
        <v>560</v>
      </c>
      <c r="N203" s="68" t="s">
        <v>2320</v>
      </c>
      <c r="O203" s="68" t="s">
        <v>2314</v>
      </c>
      <c r="P203" s="68"/>
      <c r="Q203" s="68" t="s">
        <v>2316</v>
      </c>
      <c r="R203" s="68"/>
      <c r="S203" s="68" t="s">
        <v>2315</v>
      </c>
      <c r="T203" s="68"/>
      <c r="U203" s="68" t="s">
        <v>124</v>
      </c>
      <c r="V203" s="68" t="s">
        <v>97</v>
      </c>
      <c r="W203" s="68" t="s">
        <v>97</v>
      </c>
      <c r="X203" s="68" t="s">
        <v>229</v>
      </c>
      <c r="Y203" s="68" t="s">
        <v>98</v>
      </c>
      <c r="Z203" s="68"/>
      <c r="AA203" s="68"/>
      <c r="AB203" s="68"/>
      <c r="AC203" s="68"/>
      <c r="AD203" s="68"/>
      <c r="AE203" s="68"/>
      <c r="AF203" s="71"/>
      <c r="AG203" s="44" t="s">
        <v>595</v>
      </c>
      <c r="AH203" s="45" t="s">
        <v>596</v>
      </c>
      <c r="AI203" s="45" t="s">
        <v>595</v>
      </c>
      <c r="AJ203" s="45" t="s">
        <v>595</v>
      </c>
      <c r="AK203" s="45" t="s">
        <v>595</v>
      </c>
      <c r="AL203" s="28"/>
      <c r="AM203" s="28"/>
      <c r="AN203" s="28"/>
      <c r="AO203" s="28"/>
      <c r="AP203" s="28"/>
      <c r="AQ203" s="28"/>
      <c r="AR203" s="28"/>
      <c r="AS203" s="28"/>
      <c r="AT203" s="28"/>
      <c r="AU203" s="28"/>
    </row>
    <row r="204" ht="15.0" hidden="1" customHeight="1">
      <c r="A204" s="51"/>
      <c r="B204" s="52" t="s">
        <v>85</v>
      </c>
      <c r="C204" s="52" t="s">
        <v>3222</v>
      </c>
      <c r="D204" s="52" t="s">
        <v>3224</v>
      </c>
      <c r="E204" s="52" t="s">
        <v>87</v>
      </c>
      <c r="F204" s="52" t="s">
        <v>2325</v>
      </c>
      <c r="G204" s="52" t="s">
        <v>2330</v>
      </c>
      <c r="H204" s="52"/>
      <c r="I204" s="52"/>
      <c r="J204" s="52"/>
      <c r="K204" s="52"/>
      <c r="L204" s="52" t="s">
        <v>2331</v>
      </c>
      <c r="M204" s="52" t="s">
        <v>80</v>
      </c>
      <c r="N204" s="52" t="s">
        <v>2332</v>
      </c>
      <c r="O204" s="52" t="s">
        <v>2327</v>
      </c>
      <c r="P204" s="52"/>
      <c r="Q204" s="52" t="s">
        <v>2329</v>
      </c>
      <c r="R204" s="52"/>
      <c r="S204" s="52" t="s">
        <v>2328</v>
      </c>
      <c r="T204" s="52"/>
      <c r="U204" s="52" t="s">
        <v>97</v>
      </c>
      <c r="V204" s="52" t="s">
        <v>97</v>
      </c>
      <c r="W204" s="52" t="s">
        <v>97</v>
      </c>
      <c r="X204" s="52" t="s">
        <v>97</v>
      </c>
      <c r="Y204" s="52" t="s">
        <v>98</v>
      </c>
      <c r="Z204" s="52"/>
      <c r="AA204" s="52"/>
      <c r="AB204" s="52"/>
      <c r="AC204" s="52"/>
      <c r="AD204" s="52"/>
      <c r="AE204" s="52"/>
      <c r="AF204" s="60"/>
      <c r="AG204" s="44" t="s">
        <v>595</v>
      </c>
      <c r="AH204" s="45" t="s">
        <v>595</v>
      </c>
      <c r="AI204" s="45" t="s">
        <v>595</v>
      </c>
      <c r="AJ204" s="45" t="s">
        <v>595</v>
      </c>
      <c r="AK204" s="45" t="s">
        <v>595</v>
      </c>
      <c r="AL204" s="28"/>
      <c r="AM204" s="28"/>
      <c r="AN204" s="28"/>
      <c r="AO204" s="28"/>
      <c r="AP204" s="28"/>
      <c r="AQ204" s="28"/>
      <c r="AR204" s="28"/>
      <c r="AS204" s="28"/>
      <c r="AT204" s="28"/>
      <c r="AU204" s="28"/>
    </row>
    <row r="205" ht="15.0" hidden="1" customHeight="1">
      <c r="A205" s="67"/>
      <c r="B205" s="68" t="s">
        <v>85</v>
      </c>
      <c r="C205" s="68" t="s">
        <v>3233</v>
      </c>
      <c r="D205" s="68" t="s">
        <v>1826</v>
      </c>
      <c r="E205" s="68" t="s">
        <v>87</v>
      </c>
      <c r="F205" s="68" t="s">
        <v>2187</v>
      </c>
      <c r="G205" s="68" t="s">
        <v>2192</v>
      </c>
      <c r="H205" s="68" t="s">
        <v>2194</v>
      </c>
      <c r="I205" s="68"/>
      <c r="J205" s="68"/>
      <c r="K205" s="68"/>
      <c r="L205" s="68" t="s">
        <v>761</v>
      </c>
      <c r="M205" s="68" t="s">
        <v>261</v>
      </c>
      <c r="N205" s="68" t="s">
        <v>2195</v>
      </c>
      <c r="O205" s="68" t="s">
        <v>2189</v>
      </c>
      <c r="P205" s="68"/>
      <c r="Q205" s="68" t="s">
        <v>2191</v>
      </c>
      <c r="R205" s="68"/>
      <c r="S205" s="68" t="s">
        <v>2335</v>
      </c>
      <c r="T205" s="68"/>
      <c r="U205" s="68" t="s">
        <v>108</v>
      </c>
      <c r="V205" s="68" t="s">
        <v>97</v>
      </c>
      <c r="W205" s="68" t="s">
        <v>97</v>
      </c>
      <c r="X205" s="68" t="s">
        <v>97</v>
      </c>
      <c r="Y205" s="68" t="s">
        <v>98</v>
      </c>
      <c r="Z205" s="68"/>
      <c r="AA205" s="68"/>
      <c r="AB205" s="68"/>
      <c r="AC205" s="68"/>
      <c r="AD205" s="68"/>
      <c r="AE205" s="68"/>
      <c r="AF205" s="71"/>
      <c r="AG205" s="44" t="s">
        <v>595</v>
      </c>
      <c r="AH205" s="45" t="s">
        <v>595</v>
      </c>
      <c r="AI205" s="45" t="s">
        <v>595</v>
      </c>
      <c r="AJ205" s="45" t="s">
        <v>595</v>
      </c>
      <c r="AK205" s="45" t="s">
        <v>596</v>
      </c>
      <c r="AL205" s="28"/>
      <c r="AM205" s="28"/>
      <c r="AN205" s="28"/>
      <c r="AO205" s="28"/>
      <c r="AP205" s="28"/>
      <c r="AQ205" s="28"/>
      <c r="AR205" s="28"/>
      <c r="AS205" s="28"/>
      <c r="AT205" s="28"/>
      <c r="AU205" s="28"/>
    </row>
    <row r="206" ht="15.0" hidden="1" customHeight="1">
      <c r="A206" s="51"/>
      <c r="B206" s="52" t="s">
        <v>85</v>
      </c>
      <c r="C206" s="52" t="s">
        <v>922</v>
      </c>
      <c r="D206" s="52" t="s">
        <v>3237</v>
      </c>
      <c r="E206" s="52" t="s">
        <v>87</v>
      </c>
      <c r="F206" s="52" t="s">
        <v>1342</v>
      </c>
      <c r="G206" s="52" t="s">
        <v>1347</v>
      </c>
      <c r="H206" s="52"/>
      <c r="I206" s="52"/>
      <c r="J206" s="52"/>
      <c r="K206" s="52"/>
      <c r="L206" s="52" t="s">
        <v>1348</v>
      </c>
      <c r="M206" s="52" t="s">
        <v>512</v>
      </c>
      <c r="N206" s="52" t="s">
        <v>1349</v>
      </c>
      <c r="O206" s="52" t="s">
        <v>1344</v>
      </c>
      <c r="P206" s="52"/>
      <c r="Q206" s="52" t="s">
        <v>1346</v>
      </c>
      <c r="R206" s="52"/>
      <c r="S206" s="52" t="s">
        <v>2343</v>
      </c>
      <c r="T206" s="52"/>
      <c r="U206" s="52" t="s">
        <v>1350</v>
      </c>
      <c r="V206" s="52" t="s">
        <v>145</v>
      </c>
      <c r="W206" s="52" t="s">
        <v>126</v>
      </c>
      <c r="X206" s="52" t="s">
        <v>229</v>
      </c>
      <c r="Y206" s="52" t="s">
        <v>98</v>
      </c>
      <c r="Z206" s="52"/>
      <c r="AA206" s="52"/>
      <c r="AB206" s="52"/>
      <c r="AC206" s="52"/>
      <c r="AD206" s="52"/>
      <c r="AE206" s="52"/>
      <c r="AF206" s="60"/>
      <c r="AG206" s="44" t="s">
        <v>595</v>
      </c>
      <c r="AH206" s="45" t="s">
        <v>596</v>
      </c>
      <c r="AI206" s="45" t="s">
        <v>595</v>
      </c>
      <c r="AJ206" s="45" t="s">
        <v>595</v>
      </c>
      <c r="AK206" s="45" t="s">
        <v>595</v>
      </c>
      <c r="AL206" s="28"/>
      <c r="AM206" s="28"/>
      <c r="AN206" s="28"/>
      <c r="AO206" s="28"/>
      <c r="AP206" s="28"/>
      <c r="AQ206" s="28"/>
      <c r="AR206" s="28"/>
      <c r="AS206" s="28"/>
      <c r="AT206" s="28"/>
      <c r="AU206" s="28"/>
    </row>
    <row r="207" ht="15.0" hidden="1" customHeight="1">
      <c r="A207" s="67"/>
      <c r="B207" s="68" t="s">
        <v>85</v>
      </c>
      <c r="C207" s="68" t="s">
        <v>3246</v>
      </c>
      <c r="D207" s="68" t="s">
        <v>3247</v>
      </c>
      <c r="E207" s="68" t="s">
        <v>87</v>
      </c>
      <c r="F207" s="68" t="s">
        <v>2344</v>
      </c>
      <c r="G207" s="68" t="s">
        <v>2349</v>
      </c>
      <c r="H207" s="68"/>
      <c r="I207" s="68"/>
      <c r="J207" s="68"/>
      <c r="K207" s="68"/>
      <c r="L207" s="68" t="s">
        <v>2350</v>
      </c>
      <c r="M207" s="68" t="s">
        <v>560</v>
      </c>
      <c r="N207" s="68" t="s">
        <v>2351</v>
      </c>
      <c r="O207" s="68" t="s">
        <v>2346</v>
      </c>
      <c r="P207" s="68"/>
      <c r="Q207" s="68" t="s">
        <v>2348</v>
      </c>
      <c r="R207" s="68"/>
      <c r="S207" s="68" t="s">
        <v>2347</v>
      </c>
      <c r="T207" s="68"/>
      <c r="U207" s="68" t="s">
        <v>686</v>
      </c>
      <c r="V207" s="68" t="s">
        <v>396</v>
      </c>
      <c r="W207" s="68" t="s">
        <v>97</v>
      </c>
      <c r="X207" s="68" t="s">
        <v>97</v>
      </c>
      <c r="Y207" s="68" t="s">
        <v>98</v>
      </c>
      <c r="Z207" s="68"/>
      <c r="AA207" s="68"/>
      <c r="AB207" s="68"/>
      <c r="AC207" s="68"/>
      <c r="AD207" s="68"/>
      <c r="AE207" s="68"/>
      <c r="AF207" s="71"/>
      <c r="AG207" s="44" t="s">
        <v>595</v>
      </c>
      <c r="AH207" s="45" t="s">
        <v>596</v>
      </c>
      <c r="AI207" s="45" t="s">
        <v>595</v>
      </c>
      <c r="AJ207" s="45" t="s">
        <v>595</v>
      </c>
      <c r="AK207" s="45" t="s">
        <v>595</v>
      </c>
      <c r="AL207" s="28"/>
      <c r="AM207" s="28"/>
      <c r="AN207" s="28"/>
      <c r="AO207" s="28"/>
      <c r="AP207" s="28"/>
      <c r="AQ207" s="28"/>
      <c r="AR207" s="28"/>
      <c r="AS207" s="28"/>
      <c r="AT207" s="28"/>
      <c r="AU207" s="28"/>
    </row>
    <row r="208" ht="15.0" hidden="1" customHeight="1">
      <c r="A208" s="51"/>
      <c r="B208" s="52" t="s">
        <v>85</v>
      </c>
      <c r="C208" s="52" t="s">
        <v>3266</v>
      </c>
      <c r="D208" s="52" t="s">
        <v>1220</v>
      </c>
      <c r="E208" s="52" t="s">
        <v>87</v>
      </c>
      <c r="F208" s="52" t="s">
        <v>2355</v>
      </c>
      <c r="G208" s="52" t="s">
        <v>2361</v>
      </c>
      <c r="H208" s="52"/>
      <c r="I208" s="52"/>
      <c r="J208" s="52"/>
      <c r="K208" s="52"/>
      <c r="L208" s="52" t="s">
        <v>1480</v>
      </c>
      <c r="M208" s="52" t="s">
        <v>1461</v>
      </c>
      <c r="N208" s="52" t="s">
        <v>1481</v>
      </c>
      <c r="O208" s="52" t="s">
        <v>2357</v>
      </c>
      <c r="P208" s="52"/>
      <c r="Q208" s="52" t="s">
        <v>2360</v>
      </c>
      <c r="R208" s="52"/>
      <c r="S208" s="52" t="s">
        <v>2359</v>
      </c>
      <c r="T208" s="52"/>
      <c r="U208" s="52" t="s">
        <v>317</v>
      </c>
      <c r="V208" s="52" t="s">
        <v>95</v>
      </c>
      <c r="W208" s="52" t="s">
        <v>97</v>
      </c>
      <c r="X208" s="52" t="s">
        <v>97</v>
      </c>
      <c r="Y208" s="52" t="s">
        <v>98</v>
      </c>
      <c r="Z208" s="52"/>
      <c r="AA208" s="52"/>
      <c r="AB208" s="52"/>
      <c r="AC208" s="52"/>
      <c r="AD208" s="52"/>
      <c r="AE208" s="52"/>
      <c r="AF208" s="60"/>
      <c r="AG208" s="44" t="s">
        <v>595</v>
      </c>
      <c r="AH208" s="45" t="s">
        <v>595</v>
      </c>
      <c r="AI208" s="45" t="s">
        <v>595</v>
      </c>
      <c r="AJ208" s="45" t="s">
        <v>595</v>
      </c>
      <c r="AK208" s="45" t="s">
        <v>595</v>
      </c>
      <c r="AL208" s="28"/>
      <c r="AM208" s="28"/>
      <c r="AN208" s="28"/>
      <c r="AO208" s="28"/>
      <c r="AP208" s="28"/>
      <c r="AQ208" s="28"/>
      <c r="AR208" s="28"/>
      <c r="AS208" s="28"/>
      <c r="AT208" s="28"/>
      <c r="AU208" s="28"/>
    </row>
    <row r="209" ht="15.0" hidden="1" customHeight="1">
      <c r="A209" s="67"/>
      <c r="B209" s="68" t="s">
        <v>85</v>
      </c>
      <c r="C209" s="68" t="s">
        <v>1407</v>
      </c>
      <c r="D209" s="68" t="s">
        <v>1506</v>
      </c>
      <c r="E209" s="68" t="s">
        <v>87</v>
      </c>
      <c r="F209" s="68" t="s">
        <v>2366</v>
      </c>
      <c r="G209" s="68" t="s">
        <v>2376</v>
      </c>
      <c r="H209" s="68"/>
      <c r="I209" s="68"/>
      <c r="J209" s="68"/>
      <c r="K209" s="68"/>
      <c r="L209" s="68" t="s">
        <v>194</v>
      </c>
      <c r="M209" s="68" t="s">
        <v>337</v>
      </c>
      <c r="N209" s="68" t="s">
        <v>2377</v>
      </c>
      <c r="O209" s="68" t="s">
        <v>2373</v>
      </c>
      <c r="P209" s="68"/>
      <c r="Q209" s="68" t="s">
        <v>2375</v>
      </c>
      <c r="R209" s="68"/>
      <c r="S209" s="68" t="s">
        <v>2374</v>
      </c>
      <c r="T209" s="68"/>
      <c r="U209" s="68" t="s">
        <v>317</v>
      </c>
      <c r="V209" s="68" t="s">
        <v>97</v>
      </c>
      <c r="W209" s="68" t="s">
        <v>2378</v>
      </c>
      <c r="X209" s="68" t="s">
        <v>97</v>
      </c>
      <c r="Y209" s="68" t="s">
        <v>98</v>
      </c>
      <c r="Z209" s="68"/>
      <c r="AA209" s="68"/>
      <c r="AB209" s="68"/>
      <c r="AC209" s="68"/>
      <c r="AD209" s="68"/>
      <c r="AE209" s="68"/>
      <c r="AF209" s="71"/>
      <c r="AG209" s="44" t="s">
        <v>595</v>
      </c>
      <c r="AH209" s="45" t="s">
        <v>596</v>
      </c>
      <c r="AI209" s="45" t="s">
        <v>595</v>
      </c>
      <c r="AJ209" s="45" t="s">
        <v>595</v>
      </c>
      <c r="AK209" s="45" t="s">
        <v>595</v>
      </c>
      <c r="AL209" s="28"/>
      <c r="AM209" s="28"/>
      <c r="AN209" s="28"/>
      <c r="AO209" s="28"/>
      <c r="AP209" s="28"/>
      <c r="AQ209" s="28"/>
      <c r="AR209" s="28"/>
      <c r="AS209" s="28"/>
      <c r="AT209" s="28"/>
      <c r="AU209" s="28"/>
    </row>
    <row r="210" ht="15.0" hidden="1" customHeight="1">
      <c r="A210" s="51"/>
      <c r="B210" s="52" t="s">
        <v>85</v>
      </c>
      <c r="C210" s="52" t="s">
        <v>3297</v>
      </c>
      <c r="D210" s="52" t="s">
        <v>3298</v>
      </c>
      <c r="E210" s="52" t="s">
        <v>87</v>
      </c>
      <c r="F210" s="52" t="s">
        <v>1523</v>
      </c>
      <c r="G210" s="52" t="s">
        <v>2391</v>
      </c>
      <c r="H210" s="52" t="s">
        <v>2392</v>
      </c>
      <c r="I210" s="52"/>
      <c r="J210" s="52" t="s">
        <v>187</v>
      </c>
      <c r="K210" s="52" t="s">
        <v>906</v>
      </c>
      <c r="L210" s="52" t="s">
        <v>602</v>
      </c>
      <c r="M210" s="52" t="s">
        <v>252</v>
      </c>
      <c r="N210" s="52" t="s">
        <v>2393</v>
      </c>
      <c r="O210" s="52" t="s">
        <v>2384</v>
      </c>
      <c r="P210" s="52"/>
      <c r="Q210" s="52" t="s">
        <v>2386</v>
      </c>
      <c r="R210" s="52"/>
      <c r="S210" s="52" t="s">
        <v>2385</v>
      </c>
      <c r="T210" s="52"/>
      <c r="U210" s="52" t="s">
        <v>97</v>
      </c>
      <c r="V210" s="52" t="s">
        <v>97</v>
      </c>
      <c r="W210" s="52" t="s">
        <v>97</v>
      </c>
      <c r="X210" s="52" t="s">
        <v>97</v>
      </c>
      <c r="Y210" s="52" t="s">
        <v>98</v>
      </c>
      <c r="Z210" s="52"/>
      <c r="AA210" s="52"/>
      <c r="AB210" s="52"/>
      <c r="AC210" s="52"/>
      <c r="AD210" s="52"/>
      <c r="AE210" s="52"/>
      <c r="AF210" s="60"/>
      <c r="AG210" s="44"/>
      <c r="AH210" s="45" t="s">
        <v>595</v>
      </c>
      <c r="AI210" s="45"/>
      <c r="AJ210" s="45"/>
      <c r="AK210" s="45"/>
      <c r="AL210" s="28"/>
      <c r="AM210" s="28"/>
      <c r="AN210" s="28"/>
      <c r="AO210" s="28"/>
      <c r="AP210" s="28"/>
      <c r="AQ210" s="28"/>
      <c r="AR210" s="28"/>
      <c r="AS210" s="28"/>
      <c r="AT210" s="28"/>
      <c r="AU210" s="28"/>
    </row>
    <row r="211" ht="15.0" hidden="1" customHeight="1">
      <c r="A211" s="67"/>
      <c r="B211" s="68" t="s">
        <v>115</v>
      </c>
      <c r="C211" s="68" t="s">
        <v>3302</v>
      </c>
      <c r="D211" s="68" t="s">
        <v>3303</v>
      </c>
      <c r="E211" s="68" t="s">
        <v>87</v>
      </c>
      <c r="F211" s="68" t="s">
        <v>931</v>
      </c>
      <c r="G211" s="68" t="s">
        <v>1357</v>
      </c>
      <c r="H211" s="68"/>
      <c r="I211" s="68"/>
      <c r="J211" s="68"/>
      <c r="K211" s="68"/>
      <c r="L211" s="68" t="s">
        <v>1359</v>
      </c>
      <c r="M211" s="68" t="s">
        <v>632</v>
      </c>
      <c r="N211" s="68" t="s">
        <v>640</v>
      </c>
      <c r="O211" s="68" t="s">
        <v>933</v>
      </c>
      <c r="P211" s="68"/>
      <c r="Q211" s="68" t="s">
        <v>935</v>
      </c>
      <c r="R211" s="68"/>
      <c r="S211" s="68" t="s">
        <v>2396</v>
      </c>
      <c r="T211" s="68"/>
      <c r="U211" s="68" t="s">
        <v>97</v>
      </c>
      <c r="V211" s="68" t="s">
        <v>97</v>
      </c>
      <c r="W211" s="68" t="s">
        <v>97</v>
      </c>
      <c r="X211" s="68" t="s">
        <v>97</v>
      </c>
      <c r="Y211" s="68" t="s">
        <v>98</v>
      </c>
      <c r="Z211" s="68"/>
      <c r="AA211" s="68"/>
      <c r="AB211" s="68"/>
      <c r="AC211" s="68"/>
      <c r="AD211" s="68"/>
      <c r="AE211" s="68"/>
      <c r="AF211" s="71"/>
      <c r="AG211" s="44"/>
      <c r="AH211" s="45" t="s">
        <v>596</v>
      </c>
      <c r="AI211" s="45"/>
      <c r="AJ211" s="45"/>
      <c r="AK211" s="45"/>
      <c r="AL211" s="28"/>
      <c r="AM211" s="28"/>
      <c r="AN211" s="28"/>
      <c r="AO211" s="28"/>
      <c r="AP211" s="28"/>
      <c r="AQ211" s="28"/>
      <c r="AR211" s="28"/>
      <c r="AS211" s="28"/>
      <c r="AT211" s="28"/>
      <c r="AU211" s="28"/>
    </row>
    <row r="212" ht="15.0" hidden="1" customHeight="1">
      <c r="A212" s="51"/>
      <c r="B212" s="52" t="s">
        <v>85</v>
      </c>
      <c r="C212" s="52" t="s">
        <v>3266</v>
      </c>
      <c r="D212" s="52" t="s">
        <v>3307</v>
      </c>
      <c r="E212" s="52" t="s">
        <v>87</v>
      </c>
      <c r="F212" s="52" t="s">
        <v>2400</v>
      </c>
      <c r="G212" s="52" t="s">
        <v>2404</v>
      </c>
      <c r="H212" s="52" t="s">
        <v>2405</v>
      </c>
      <c r="I212" s="52"/>
      <c r="J212" s="52"/>
      <c r="K212" s="52"/>
      <c r="L212" s="52" t="s">
        <v>2406</v>
      </c>
      <c r="M212" s="52" t="s">
        <v>111</v>
      </c>
      <c r="N212" s="52" t="s">
        <v>2407</v>
      </c>
      <c r="O212" s="52" t="s">
        <v>2402</v>
      </c>
      <c r="P212" s="52"/>
      <c r="Q212" s="52" t="s">
        <v>2403</v>
      </c>
      <c r="R212" s="52"/>
      <c r="S212" s="52"/>
      <c r="T212" s="52"/>
      <c r="U212" s="52" t="s">
        <v>97</v>
      </c>
      <c r="V212" s="52" t="s">
        <v>97</v>
      </c>
      <c r="W212" s="52" t="s">
        <v>97</v>
      </c>
      <c r="X212" s="52" t="s">
        <v>97</v>
      </c>
      <c r="Y212" s="52" t="s">
        <v>98</v>
      </c>
      <c r="Z212" s="52"/>
      <c r="AA212" s="52"/>
      <c r="AB212" s="52"/>
      <c r="AC212" s="52"/>
      <c r="AD212" s="52"/>
      <c r="AE212" s="52"/>
      <c r="AF212" s="60"/>
      <c r="AG212" s="44"/>
      <c r="AH212" s="45" t="s">
        <v>595</v>
      </c>
      <c r="AI212" s="45"/>
      <c r="AJ212" s="45"/>
      <c r="AK212" s="45"/>
      <c r="AL212" s="28"/>
      <c r="AM212" s="28"/>
      <c r="AN212" s="28"/>
      <c r="AO212" s="28"/>
      <c r="AP212" s="28"/>
      <c r="AQ212" s="28"/>
      <c r="AR212" s="28"/>
      <c r="AS212" s="28"/>
      <c r="AT212" s="28"/>
      <c r="AU212" s="28"/>
    </row>
    <row r="213" ht="15.0" hidden="1" customHeight="1">
      <c r="A213" s="67"/>
      <c r="B213" s="68" t="s">
        <v>85</v>
      </c>
      <c r="C213" s="68" t="s">
        <v>1566</v>
      </c>
      <c r="D213" s="68" t="s">
        <v>3309</v>
      </c>
      <c r="E213" s="68" t="s">
        <v>87</v>
      </c>
      <c r="F213" s="68" t="s">
        <v>2410</v>
      </c>
      <c r="G213" s="68" t="s">
        <v>2415</v>
      </c>
      <c r="H213" s="68"/>
      <c r="I213" s="68"/>
      <c r="J213" s="68"/>
      <c r="K213" s="68"/>
      <c r="L213" s="68" t="s">
        <v>2416</v>
      </c>
      <c r="M213" s="68" t="s">
        <v>337</v>
      </c>
      <c r="N213" s="68" t="s">
        <v>2417</v>
      </c>
      <c r="O213" s="68" t="s">
        <v>2412</v>
      </c>
      <c r="P213" s="68"/>
      <c r="Q213" s="68" t="s">
        <v>2414</v>
      </c>
      <c r="R213" s="68"/>
      <c r="S213" s="68" t="s">
        <v>2413</v>
      </c>
      <c r="T213" s="68"/>
      <c r="U213" s="68" t="s">
        <v>317</v>
      </c>
      <c r="V213" s="68" t="s">
        <v>97</v>
      </c>
      <c r="W213" s="68" t="s">
        <v>97</v>
      </c>
      <c r="X213" s="68" t="s">
        <v>97</v>
      </c>
      <c r="Y213" s="68" t="s">
        <v>98</v>
      </c>
      <c r="Z213" s="68"/>
      <c r="AA213" s="68"/>
      <c r="AB213" s="68"/>
      <c r="AC213" s="68"/>
      <c r="AD213" s="68"/>
      <c r="AE213" s="68"/>
      <c r="AF213" s="71"/>
      <c r="AG213" s="44" t="s">
        <v>595</v>
      </c>
      <c r="AH213" s="45" t="s">
        <v>596</v>
      </c>
      <c r="AI213" s="45" t="s">
        <v>595</v>
      </c>
      <c r="AJ213" s="45" t="s">
        <v>595</v>
      </c>
      <c r="AK213" s="45" t="s">
        <v>595</v>
      </c>
      <c r="AL213" s="28"/>
      <c r="AM213" s="28"/>
      <c r="AN213" s="28"/>
      <c r="AO213" s="28"/>
      <c r="AP213" s="28"/>
      <c r="AQ213" s="28"/>
      <c r="AR213" s="28"/>
      <c r="AS213" s="28"/>
      <c r="AT213" s="28"/>
      <c r="AU213" s="28"/>
    </row>
    <row r="214" ht="15.0" hidden="1" customHeight="1">
      <c r="A214" s="51"/>
      <c r="B214" s="52" t="s">
        <v>85</v>
      </c>
      <c r="C214" s="52" t="s">
        <v>3315</v>
      </c>
      <c r="D214" s="52" t="s">
        <v>3316</v>
      </c>
      <c r="E214" s="52" t="s">
        <v>87</v>
      </c>
      <c r="F214" s="52" t="s">
        <v>2425</v>
      </c>
      <c r="G214" s="52" t="s">
        <v>2431</v>
      </c>
      <c r="H214" s="52"/>
      <c r="I214" s="52"/>
      <c r="J214" s="52"/>
      <c r="K214" s="52"/>
      <c r="L214" s="52" t="s">
        <v>2432</v>
      </c>
      <c r="M214" s="52" t="s">
        <v>2424</v>
      </c>
      <c r="N214" s="52" t="s">
        <v>2433</v>
      </c>
      <c r="O214" s="52" t="s">
        <v>2427</v>
      </c>
      <c r="P214" s="52"/>
      <c r="Q214" s="52" t="s">
        <v>2430</v>
      </c>
      <c r="R214" s="52"/>
      <c r="S214" s="52" t="s">
        <v>2429</v>
      </c>
      <c r="T214" s="52"/>
      <c r="U214" s="52" t="s">
        <v>97</v>
      </c>
      <c r="V214" s="52" t="s">
        <v>97</v>
      </c>
      <c r="W214" s="52" t="s">
        <v>97</v>
      </c>
      <c r="X214" s="52" t="s">
        <v>97</v>
      </c>
      <c r="Y214" s="52" t="s">
        <v>98</v>
      </c>
      <c r="Z214" s="52"/>
      <c r="AA214" s="52"/>
      <c r="AB214" s="52"/>
      <c r="AC214" s="52"/>
      <c r="AD214" s="52"/>
      <c r="AE214" s="52"/>
      <c r="AF214" s="60"/>
      <c r="AG214" s="44" t="s">
        <v>595</v>
      </c>
      <c r="AH214" s="45" t="s">
        <v>596</v>
      </c>
      <c r="AI214" s="45" t="s">
        <v>595</v>
      </c>
      <c r="AJ214" s="45" t="s">
        <v>595</v>
      </c>
      <c r="AK214" s="45" t="s">
        <v>595</v>
      </c>
      <c r="AL214" s="28"/>
      <c r="AM214" s="28"/>
      <c r="AN214" s="28"/>
      <c r="AO214" s="28"/>
      <c r="AP214" s="28"/>
      <c r="AQ214" s="28"/>
      <c r="AR214" s="28"/>
      <c r="AS214" s="28"/>
      <c r="AT214" s="28"/>
      <c r="AU214" s="28"/>
    </row>
    <row r="215" ht="15.0" hidden="1" customHeight="1">
      <c r="A215" s="67"/>
      <c r="B215" s="68" t="s">
        <v>85</v>
      </c>
      <c r="C215" s="68" t="s">
        <v>2987</v>
      </c>
      <c r="D215" s="68" t="s">
        <v>3326</v>
      </c>
      <c r="E215" s="68" t="s">
        <v>87</v>
      </c>
      <c r="F215" s="68" t="s">
        <v>1132</v>
      </c>
      <c r="G215" s="68" t="s">
        <v>2440</v>
      </c>
      <c r="H215" s="68"/>
      <c r="I215" s="68"/>
      <c r="J215" s="68"/>
      <c r="K215" s="68"/>
      <c r="L215" s="68" t="s">
        <v>1140</v>
      </c>
      <c r="M215" s="68" t="s">
        <v>1131</v>
      </c>
      <c r="N215" s="68" t="s">
        <v>1141</v>
      </c>
      <c r="O215" s="68" t="s">
        <v>1135</v>
      </c>
      <c r="P215" s="68"/>
      <c r="Q215" s="68" t="s">
        <v>1137</v>
      </c>
      <c r="R215" s="68"/>
      <c r="S215" s="68" t="s">
        <v>2439</v>
      </c>
      <c r="T215" s="68"/>
      <c r="U215" s="68" t="s">
        <v>94</v>
      </c>
      <c r="V215" s="68" t="s">
        <v>95</v>
      </c>
      <c r="W215" s="68" t="s">
        <v>454</v>
      </c>
      <c r="X215" s="68" t="s">
        <v>97</v>
      </c>
      <c r="Y215" s="68" t="s">
        <v>98</v>
      </c>
      <c r="Z215" s="68"/>
      <c r="AA215" s="68"/>
      <c r="AB215" s="68"/>
      <c r="AC215" s="68"/>
      <c r="AD215" s="68"/>
      <c r="AE215" s="68"/>
      <c r="AF215" s="71"/>
      <c r="AG215" s="44" t="s">
        <v>595</v>
      </c>
      <c r="AH215" s="45" t="s">
        <v>596</v>
      </c>
      <c r="AI215" s="45" t="s">
        <v>595</v>
      </c>
      <c r="AJ215" s="45" t="s">
        <v>595</v>
      </c>
      <c r="AK215" s="45" t="s">
        <v>595</v>
      </c>
      <c r="AL215" s="28"/>
      <c r="AM215" s="28"/>
      <c r="AN215" s="28"/>
      <c r="AO215" s="28"/>
      <c r="AP215" s="28"/>
      <c r="AQ215" s="28"/>
      <c r="AR215" s="28"/>
      <c r="AS215" s="28"/>
      <c r="AT215" s="28"/>
      <c r="AU215" s="28"/>
    </row>
    <row r="216" ht="15.0" hidden="1" customHeight="1">
      <c r="A216" s="51"/>
      <c r="B216" s="52" t="s">
        <v>85</v>
      </c>
      <c r="C216" s="52" t="s">
        <v>3334</v>
      </c>
      <c r="D216" s="52" t="s">
        <v>3335</v>
      </c>
      <c r="E216" s="52" t="s">
        <v>87</v>
      </c>
      <c r="F216" s="52" t="s">
        <v>2443</v>
      </c>
      <c r="G216" s="52" t="s">
        <v>2457</v>
      </c>
      <c r="H216" s="52"/>
      <c r="I216" s="52"/>
      <c r="J216" s="52"/>
      <c r="K216" s="52"/>
      <c r="L216" s="52" t="s">
        <v>1067</v>
      </c>
      <c r="M216" s="52" t="s">
        <v>1058</v>
      </c>
      <c r="N216" s="52" t="s">
        <v>1997</v>
      </c>
      <c r="O216" s="52" t="s">
        <v>2454</v>
      </c>
      <c r="P216" s="52"/>
      <c r="Q216" s="52" t="s">
        <v>2456</v>
      </c>
      <c r="R216" s="52"/>
      <c r="S216" s="52" t="s">
        <v>2455</v>
      </c>
      <c r="T216" s="52"/>
      <c r="U216" s="52" t="s">
        <v>623</v>
      </c>
      <c r="V216" s="52" t="s">
        <v>1148</v>
      </c>
      <c r="W216" s="52" t="s">
        <v>146</v>
      </c>
      <c r="X216" s="52" t="s">
        <v>229</v>
      </c>
      <c r="Y216" s="52" t="s">
        <v>98</v>
      </c>
      <c r="Z216" s="52"/>
      <c r="AA216" s="52"/>
      <c r="AB216" s="52"/>
      <c r="AC216" s="52"/>
      <c r="AD216" s="52"/>
      <c r="AE216" s="52"/>
      <c r="AF216" s="60"/>
      <c r="AG216" s="44" t="s">
        <v>595</v>
      </c>
      <c r="AH216" s="45" t="s">
        <v>595</v>
      </c>
      <c r="AI216" s="45" t="s">
        <v>595</v>
      </c>
      <c r="AJ216" s="45" t="s">
        <v>595</v>
      </c>
      <c r="AK216" s="45" t="s">
        <v>595</v>
      </c>
      <c r="AL216" s="28"/>
      <c r="AM216" s="28"/>
      <c r="AN216" s="28"/>
      <c r="AO216" s="28"/>
      <c r="AP216" s="28"/>
      <c r="AQ216" s="28"/>
      <c r="AR216" s="28"/>
      <c r="AS216" s="28"/>
      <c r="AT216" s="28"/>
      <c r="AU216" s="28"/>
    </row>
    <row r="217" ht="15.0" hidden="1" customHeight="1">
      <c r="A217" s="67"/>
      <c r="B217" s="68" t="s">
        <v>85</v>
      </c>
      <c r="C217" s="68" t="s">
        <v>1542</v>
      </c>
      <c r="D217" s="68" t="s">
        <v>3336</v>
      </c>
      <c r="E217" s="68" t="s">
        <v>87</v>
      </c>
      <c r="F217" s="68" t="s">
        <v>2463</v>
      </c>
      <c r="G217" s="68" t="s">
        <v>2468</v>
      </c>
      <c r="H217" s="68"/>
      <c r="I217" s="68"/>
      <c r="J217" s="68"/>
      <c r="K217" s="68"/>
      <c r="L217" s="68" t="s">
        <v>2469</v>
      </c>
      <c r="M217" s="68" t="s">
        <v>271</v>
      </c>
      <c r="N217" s="68" t="s">
        <v>1130</v>
      </c>
      <c r="O217" s="68" t="s">
        <v>2465</v>
      </c>
      <c r="P217" s="68"/>
      <c r="Q217" s="68" t="s">
        <v>2467</v>
      </c>
      <c r="R217" s="68"/>
      <c r="S217" s="68" t="s">
        <v>2466</v>
      </c>
      <c r="T217" s="68"/>
      <c r="U217" s="68" t="s">
        <v>206</v>
      </c>
      <c r="V217" s="68" t="s">
        <v>97</v>
      </c>
      <c r="W217" s="68" t="s">
        <v>97</v>
      </c>
      <c r="X217" s="68" t="s">
        <v>97</v>
      </c>
      <c r="Y217" s="68" t="s">
        <v>98</v>
      </c>
      <c r="Z217" s="68"/>
      <c r="AA217" s="68"/>
      <c r="AB217" s="68"/>
      <c r="AC217" s="68"/>
      <c r="AD217" s="68"/>
      <c r="AE217" s="68"/>
      <c r="AF217" s="71"/>
      <c r="AG217" s="44" t="s">
        <v>595</v>
      </c>
      <c r="AH217" s="45" t="s">
        <v>596</v>
      </c>
      <c r="AI217" s="45" t="s">
        <v>595</v>
      </c>
      <c r="AJ217" s="45" t="s">
        <v>595</v>
      </c>
      <c r="AK217" s="45" t="s">
        <v>595</v>
      </c>
      <c r="AL217" s="28"/>
      <c r="AM217" s="28"/>
      <c r="AN217" s="28"/>
      <c r="AO217" s="28"/>
      <c r="AP217" s="28"/>
      <c r="AQ217" s="28"/>
      <c r="AR217" s="28"/>
      <c r="AS217" s="28"/>
      <c r="AT217" s="28"/>
      <c r="AU217" s="28"/>
    </row>
    <row r="218" ht="15.0" hidden="1" customHeight="1">
      <c r="A218" s="51"/>
      <c r="B218" s="52" t="s">
        <v>85</v>
      </c>
      <c r="C218" s="52" t="s">
        <v>3337</v>
      </c>
      <c r="D218" s="52" t="s">
        <v>3338</v>
      </c>
      <c r="E218" s="52" t="s">
        <v>87</v>
      </c>
      <c r="F218" s="52" t="s">
        <v>157</v>
      </c>
      <c r="G218" s="52" t="s">
        <v>1618</v>
      </c>
      <c r="H218" s="52"/>
      <c r="I218" s="52"/>
      <c r="J218" s="52"/>
      <c r="K218" s="52"/>
      <c r="L218" s="52" t="s">
        <v>1619</v>
      </c>
      <c r="M218" s="52" t="s">
        <v>156</v>
      </c>
      <c r="N218" s="52" t="s">
        <v>1620</v>
      </c>
      <c r="O218" s="52" t="s">
        <v>1615</v>
      </c>
      <c r="P218" s="52"/>
      <c r="Q218" s="52" t="s">
        <v>1617</v>
      </c>
      <c r="R218" s="52"/>
      <c r="S218" s="52" t="s">
        <v>2473</v>
      </c>
      <c r="T218" s="52"/>
      <c r="U218" s="52" t="s">
        <v>165</v>
      </c>
      <c r="V218" s="52" t="s">
        <v>166</v>
      </c>
      <c r="W218" s="52" t="s">
        <v>109</v>
      </c>
      <c r="X218" s="52" t="s">
        <v>167</v>
      </c>
      <c r="Y218" s="52" t="s">
        <v>98</v>
      </c>
      <c r="Z218" s="52"/>
      <c r="AA218" s="52"/>
      <c r="AB218" s="52"/>
      <c r="AC218" s="52"/>
      <c r="AD218" s="52"/>
      <c r="AE218" s="52"/>
      <c r="AF218" s="60"/>
      <c r="AG218" s="44" t="s">
        <v>595</v>
      </c>
      <c r="AH218" s="45" t="s">
        <v>596</v>
      </c>
      <c r="AI218" s="45" t="s">
        <v>595</v>
      </c>
      <c r="AJ218" s="45" t="s">
        <v>595</v>
      </c>
      <c r="AK218" s="45" t="s">
        <v>595</v>
      </c>
      <c r="AL218" s="28"/>
      <c r="AM218" s="28"/>
      <c r="AN218" s="28"/>
      <c r="AO218" s="28"/>
      <c r="AP218" s="28"/>
      <c r="AQ218" s="28"/>
      <c r="AR218" s="28"/>
      <c r="AS218" s="28"/>
      <c r="AT218" s="28"/>
      <c r="AU218" s="28"/>
    </row>
    <row r="219" ht="15.0" hidden="1" customHeight="1">
      <c r="A219" s="67"/>
      <c r="B219" s="68" t="s">
        <v>85</v>
      </c>
      <c r="C219" s="68" t="s">
        <v>2743</v>
      </c>
      <c r="D219" s="68" t="s">
        <v>3346</v>
      </c>
      <c r="E219" s="68" t="s">
        <v>87</v>
      </c>
      <c r="F219" s="68" t="s">
        <v>2269</v>
      </c>
      <c r="G219" s="68" t="s">
        <v>2485</v>
      </c>
      <c r="H219" s="68"/>
      <c r="I219" s="68"/>
      <c r="J219" s="68"/>
      <c r="K219" s="68"/>
      <c r="L219" s="68" t="s">
        <v>647</v>
      </c>
      <c r="M219" s="68" t="s">
        <v>80</v>
      </c>
      <c r="N219" s="68" t="s">
        <v>648</v>
      </c>
      <c r="O219" s="68" t="s">
        <v>2272</v>
      </c>
      <c r="P219" s="68"/>
      <c r="Q219" s="68" t="s">
        <v>2274</v>
      </c>
      <c r="R219" s="68"/>
      <c r="S219" s="68" t="s">
        <v>2484</v>
      </c>
      <c r="T219" s="68"/>
      <c r="U219" s="68" t="s">
        <v>396</v>
      </c>
      <c r="V219" s="68" t="s">
        <v>166</v>
      </c>
      <c r="W219" s="68" t="s">
        <v>197</v>
      </c>
      <c r="X219" s="68" t="s">
        <v>97</v>
      </c>
      <c r="Y219" s="68" t="s">
        <v>98</v>
      </c>
      <c r="Z219" s="68"/>
      <c r="AA219" s="68"/>
      <c r="AB219" s="68"/>
      <c r="AC219" s="68"/>
      <c r="AD219" s="68"/>
      <c r="AE219" s="68"/>
      <c r="AF219" s="71"/>
      <c r="AG219" s="44" t="s">
        <v>595</v>
      </c>
      <c r="AH219" s="45" t="s">
        <v>596</v>
      </c>
      <c r="AI219" s="45" t="s">
        <v>595</v>
      </c>
      <c r="AJ219" s="45" t="s">
        <v>595</v>
      </c>
      <c r="AK219" s="45" t="s">
        <v>595</v>
      </c>
      <c r="AL219" s="28"/>
      <c r="AM219" s="28"/>
      <c r="AN219" s="28"/>
      <c r="AO219" s="28"/>
      <c r="AP219" s="28"/>
      <c r="AQ219" s="28"/>
      <c r="AR219" s="28"/>
      <c r="AS219" s="28"/>
      <c r="AT219" s="28"/>
      <c r="AU219" s="28"/>
    </row>
    <row r="220" ht="15.0" hidden="1" customHeight="1">
      <c r="A220" s="51"/>
      <c r="B220" s="52" t="s">
        <v>85</v>
      </c>
      <c r="C220" s="52" t="s">
        <v>3353</v>
      </c>
      <c r="D220" s="52" t="s">
        <v>3354</v>
      </c>
      <c r="E220" s="52" t="s">
        <v>87</v>
      </c>
      <c r="F220" s="52" t="s">
        <v>2488</v>
      </c>
      <c r="G220" s="52" t="s">
        <v>2492</v>
      </c>
      <c r="H220" s="52"/>
      <c r="I220" s="52"/>
      <c r="J220" s="52" t="s">
        <v>2493</v>
      </c>
      <c r="K220" s="52"/>
      <c r="L220" s="52" t="s">
        <v>2494</v>
      </c>
      <c r="M220" s="52" t="s">
        <v>252</v>
      </c>
      <c r="N220" s="52" t="s">
        <v>2502</v>
      </c>
      <c r="O220" s="52" t="s">
        <v>2490</v>
      </c>
      <c r="P220" s="52"/>
      <c r="Q220" s="52" t="s">
        <v>2491</v>
      </c>
      <c r="R220" s="52"/>
      <c r="S220" s="52"/>
      <c r="T220" s="52"/>
      <c r="U220" s="52" t="s">
        <v>97</v>
      </c>
      <c r="V220" s="52" t="s">
        <v>97</v>
      </c>
      <c r="W220" s="52" t="s">
        <v>97</v>
      </c>
      <c r="X220" s="52" t="s">
        <v>97</v>
      </c>
      <c r="Y220" s="52" t="s">
        <v>98</v>
      </c>
      <c r="Z220" s="52"/>
      <c r="AA220" s="52"/>
      <c r="AB220" s="52"/>
      <c r="AC220" s="52"/>
      <c r="AD220" s="52"/>
      <c r="AE220" s="52"/>
      <c r="AF220" s="60"/>
      <c r="AG220" s="44"/>
      <c r="AH220" s="45" t="s">
        <v>595</v>
      </c>
      <c r="AI220" s="45"/>
      <c r="AJ220" s="45"/>
      <c r="AK220" s="45"/>
      <c r="AL220" s="28"/>
      <c r="AM220" s="28"/>
      <c r="AN220" s="28"/>
      <c r="AO220" s="28"/>
      <c r="AP220" s="28"/>
      <c r="AQ220" s="28"/>
      <c r="AR220" s="28"/>
      <c r="AS220" s="28"/>
      <c r="AT220" s="28"/>
      <c r="AU220" s="28"/>
    </row>
    <row r="221" ht="15.0" hidden="1" customHeight="1">
      <c r="A221" s="67"/>
      <c r="B221" s="68" t="s">
        <v>85</v>
      </c>
      <c r="C221" s="68" t="s">
        <v>3365</v>
      </c>
      <c r="D221" s="68" t="s">
        <v>3367</v>
      </c>
      <c r="E221" s="68" t="s">
        <v>87</v>
      </c>
      <c r="F221" s="68" t="s">
        <v>977</v>
      </c>
      <c r="G221" s="68" t="s">
        <v>2511</v>
      </c>
      <c r="H221" s="68"/>
      <c r="I221" s="68"/>
      <c r="J221" s="68"/>
      <c r="K221" s="68"/>
      <c r="L221" s="68" t="s">
        <v>987</v>
      </c>
      <c r="M221" s="68" t="s">
        <v>133</v>
      </c>
      <c r="N221" s="68" t="s">
        <v>2512</v>
      </c>
      <c r="O221" s="68" t="s">
        <v>979</v>
      </c>
      <c r="P221" s="68"/>
      <c r="Q221" s="68" t="s">
        <v>981</v>
      </c>
      <c r="R221" s="68"/>
      <c r="S221" s="68" t="s">
        <v>2510</v>
      </c>
      <c r="T221" s="68"/>
      <c r="U221" s="68" t="s">
        <v>415</v>
      </c>
      <c r="V221" s="68" t="s">
        <v>124</v>
      </c>
      <c r="W221" s="68" t="s">
        <v>416</v>
      </c>
      <c r="X221" s="68" t="s">
        <v>110</v>
      </c>
      <c r="Y221" s="68" t="s">
        <v>98</v>
      </c>
      <c r="Z221" s="68"/>
      <c r="AA221" s="68"/>
      <c r="AB221" s="68"/>
      <c r="AC221" s="68"/>
      <c r="AD221" s="68"/>
      <c r="AE221" s="68"/>
      <c r="AF221" s="71"/>
      <c r="AG221" s="44" t="s">
        <v>595</v>
      </c>
      <c r="AH221" s="45" t="s">
        <v>596</v>
      </c>
      <c r="AI221" s="45" t="s">
        <v>595</v>
      </c>
      <c r="AJ221" s="45" t="s">
        <v>595</v>
      </c>
      <c r="AK221" s="45" t="s">
        <v>595</v>
      </c>
      <c r="AL221" s="28"/>
      <c r="AM221" s="28"/>
      <c r="AN221" s="28"/>
      <c r="AO221" s="28"/>
      <c r="AP221" s="28"/>
      <c r="AQ221" s="28"/>
      <c r="AR221" s="28"/>
      <c r="AS221" s="28"/>
      <c r="AT221" s="28"/>
      <c r="AU221" s="28"/>
    </row>
    <row r="222" ht="15.0" hidden="1" customHeight="1">
      <c r="A222" s="51"/>
      <c r="B222" s="52" t="s">
        <v>115</v>
      </c>
      <c r="C222" s="52" t="s">
        <v>3371</v>
      </c>
      <c r="D222" s="52" t="s">
        <v>2556</v>
      </c>
      <c r="E222" s="52" t="s">
        <v>87</v>
      </c>
      <c r="F222" s="52" t="s">
        <v>2516</v>
      </c>
      <c r="G222" s="52" t="s">
        <v>2521</v>
      </c>
      <c r="H222" s="52"/>
      <c r="I222" s="52"/>
      <c r="J222" s="52"/>
      <c r="K222" s="52"/>
      <c r="L222" s="52" t="s">
        <v>2153</v>
      </c>
      <c r="M222" s="52" t="s">
        <v>99</v>
      </c>
      <c r="N222" s="52" t="s">
        <v>2522</v>
      </c>
      <c r="O222" s="52" t="s">
        <v>2518</v>
      </c>
      <c r="P222" s="52"/>
      <c r="Q222" s="52" t="s">
        <v>2520</v>
      </c>
      <c r="R222" s="52"/>
      <c r="S222" s="52" t="s">
        <v>2519</v>
      </c>
      <c r="T222" s="52"/>
      <c r="U222" s="52" t="s">
        <v>97</v>
      </c>
      <c r="V222" s="52" t="s">
        <v>97</v>
      </c>
      <c r="W222" s="52" t="s">
        <v>97</v>
      </c>
      <c r="X222" s="52" t="s">
        <v>97</v>
      </c>
      <c r="Y222" s="52" t="s">
        <v>98</v>
      </c>
      <c r="Z222" s="52"/>
      <c r="AA222" s="52"/>
      <c r="AB222" s="52"/>
      <c r="AC222" s="52"/>
      <c r="AD222" s="52"/>
      <c r="AE222" s="52"/>
      <c r="AF222" s="60"/>
      <c r="AG222" s="44" t="s">
        <v>595</v>
      </c>
      <c r="AH222" s="45" t="s">
        <v>595</v>
      </c>
      <c r="AI222" s="45" t="s">
        <v>595</v>
      </c>
      <c r="AJ222" s="45" t="s">
        <v>595</v>
      </c>
      <c r="AK222" s="45" t="s">
        <v>596</v>
      </c>
      <c r="AL222" s="28"/>
      <c r="AM222" s="28"/>
      <c r="AN222" s="28"/>
      <c r="AO222" s="28"/>
      <c r="AP222" s="28"/>
      <c r="AQ222" s="28"/>
      <c r="AR222" s="28"/>
      <c r="AS222" s="28"/>
      <c r="AT222" s="28"/>
      <c r="AU222" s="28"/>
    </row>
    <row r="223" ht="15.0" hidden="1" customHeight="1">
      <c r="A223" s="67"/>
      <c r="B223" s="68" t="s">
        <v>85</v>
      </c>
      <c r="C223" s="68" t="s">
        <v>3384</v>
      </c>
      <c r="D223" s="68" t="s">
        <v>3385</v>
      </c>
      <c r="E223" s="68" t="s">
        <v>87</v>
      </c>
      <c r="F223" s="68" t="s">
        <v>1713</v>
      </c>
      <c r="G223" s="68" t="s">
        <v>1720</v>
      </c>
      <c r="H223" s="68"/>
      <c r="I223" s="68"/>
      <c r="J223" s="68"/>
      <c r="K223" s="68"/>
      <c r="L223" s="68" t="s">
        <v>1721</v>
      </c>
      <c r="M223" s="68" t="s">
        <v>1712</v>
      </c>
      <c r="N223" s="68" t="s">
        <v>1722</v>
      </c>
      <c r="O223" s="68" t="s">
        <v>1717</v>
      </c>
      <c r="P223" s="68"/>
      <c r="Q223" s="68" t="s">
        <v>1719</v>
      </c>
      <c r="R223" s="68"/>
      <c r="S223" s="68" t="s">
        <v>2528</v>
      </c>
      <c r="T223" s="68"/>
      <c r="U223" s="68" t="s">
        <v>676</v>
      </c>
      <c r="V223" s="68" t="s">
        <v>97</v>
      </c>
      <c r="W223" s="68" t="s">
        <v>416</v>
      </c>
      <c r="X223" s="68" t="s">
        <v>97</v>
      </c>
      <c r="Y223" s="68" t="s">
        <v>98</v>
      </c>
      <c r="Z223" s="68"/>
      <c r="AA223" s="68"/>
      <c r="AB223" s="68"/>
      <c r="AC223" s="68"/>
      <c r="AD223" s="68"/>
      <c r="AE223" s="68"/>
      <c r="AF223" s="71"/>
      <c r="AG223" s="44" t="s">
        <v>595</v>
      </c>
      <c r="AH223" s="45" t="s">
        <v>596</v>
      </c>
      <c r="AI223" s="45" t="s">
        <v>595</v>
      </c>
      <c r="AJ223" s="45" t="s">
        <v>595</v>
      </c>
      <c r="AK223" s="45" t="s">
        <v>595</v>
      </c>
      <c r="AL223" s="28"/>
      <c r="AM223" s="28"/>
      <c r="AN223" s="28"/>
      <c r="AO223" s="28"/>
      <c r="AP223" s="28"/>
      <c r="AQ223" s="28"/>
      <c r="AR223" s="28"/>
      <c r="AS223" s="28"/>
      <c r="AT223" s="28"/>
      <c r="AU223" s="28"/>
    </row>
    <row r="224" ht="15.0" hidden="1" customHeight="1">
      <c r="A224" s="51"/>
      <c r="B224" s="52" t="s">
        <v>85</v>
      </c>
      <c r="C224" s="52" t="s">
        <v>922</v>
      </c>
      <c r="D224" s="52" t="s">
        <v>3390</v>
      </c>
      <c r="E224" s="52" t="s">
        <v>87</v>
      </c>
      <c r="F224" s="52" t="s">
        <v>2535</v>
      </c>
      <c r="G224" s="52" t="s">
        <v>2540</v>
      </c>
      <c r="H224" s="52" t="s">
        <v>187</v>
      </c>
      <c r="I224" s="52" t="s">
        <v>906</v>
      </c>
      <c r="J224" s="52" t="s">
        <v>187</v>
      </c>
      <c r="K224" s="52" t="s">
        <v>906</v>
      </c>
      <c r="L224" s="52" t="s">
        <v>963</v>
      </c>
      <c r="M224" s="52" t="s">
        <v>99</v>
      </c>
      <c r="N224" s="52" t="s">
        <v>2541</v>
      </c>
      <c r="O224" s="52" t="s">
        <v>2537</v>
      </c>
      <c r="P224" s="52"/>
      <c r="Q224" s="52" t="s">
        <v>2539</v>
      </c>
      <c r="R224" s="52"/>
      <c r="S224" s="52" t="s">
        <v>2538</v>
      </c>
      <c r="T224" s="52"/>
      <c r="U224" s="52" t="s">
        <v>1350</v>
      </c>
      <c r="V224" s="52" t="s">
        <v>94</v>
      </c>
      <c r="W224" s="52" t="s">
        <v>126</v>
      </c>
      <c r="X224" s="52" t="s">
        <v>97</v>
      </c>
      <c r="Y224" s="52" t="s">
        <v>98</v>
      </c>
      <c r="Z224" s="52"/>
      <c r="AA224" s="52"/>
      <c r="AB224" s="52"/>
      <c r="AC224" s="52"/>
      <c r="AD224" s="52"/>
      <c r="AE224" s="52"/>
      <c r="AF224" s="60"/>
      <c r="AG224" s="44"/>
      <c r="AH224" s="45" t="s">
        <v>596</v>
      </c>
      <c r="AI224" s="45"/>
      <c r="AJ224" s="45"/>
      <c r="AK224" s="45"/>
      <c r="AL224" s="28"/>
      <c r="AM224" s="28"/>
      <c r="AN224" s="28"/>
      <c r="AO224" s="28"/>
      <c r="AP224" s="28"/>
      <c r="AQ224" s="28"/>
      <c r="AR224" s="28"/>
      <c r="AS224" s="28"/>
      <c r="AT224" s="28"/>
      <c r="AU224" s="28"/>
    </row>
    <row r="225" ht="30.0" hidden="1" customHeight="1">
      <c r="A225" s="67"/>
      <c r="B225" s="68" t="s">
        <v>85</v>
      </c>
      <c r="C225" s="68" t="s">
        <v>3400</v>
      </c>
      <c r="D225" s="68" t="s">
        <v>3401</v>
      </c>
      <c r="E225" s="68" t="s">
        <v>87</v>
      </c>
      <c r="F225" s="151" t="s">
        <v>2543</v>
      </c>
      <c r="G225" s="68" t="s">
        <v>2547</v>
      </c>
      <c r="H225" s="68"/>
      <c r="I225" s="68"/>
      <c r="J225" s="68" t="s">
        <v>2549</v>
      </c>
      <c r="K225" s="68"/>
      <c r="L225" s="68" t="s">
        <v>2550</v>
      </c>
      <c r="M225" s="68" t="s">
        <v>2542</v>
      </c>
      <c r="N225" s="68" t="s">
        <v>2551</v>
      </c>
      <c r="O225" s="68" t="s">
        <v>2545</v>
      </c>
      <c r="P225" s="68"/>
      <c r="Q225" s="68" t="s">
        <v>2546</v>
      </c>
      <c r="R225" s="68"/>
      <c r="S225" s="68"/>
      <c r="T225" s="68"/>
      <c r="U225" s="68" t="s">
        <v>97</v>
      </c>
      <c r="V225" s="68" t="s">
        <v>97</v>
      </c>
      <c r="W225" s="68" t="s">
        <v>97</v>
      </c>
      <c r="X225" s="68" t="s">
        <v>97</v>
      </c>
      <c r="Y225" s="68" t="s">
        <v>98</v>
      </c>
      <c r="Z225" s="68"/>
      <c r="AA225" s="68"/>
      <c r="AB225" s="68"/>
      <c r="AC225" s="68"/>
      <c r="AD225" s="68"/>
      <c r="AE225" s="68"/>
      <c r="AF225" s="71"/>
      <c r="AG225" s="44"/>
      <c r="AH225" s="45" t="s">
        <v>595</v>
      </c>
      <c r="AI225" s="45"/>
      <c r="AJ225" s="45"/>
      <c r="AK225" s="45"/>
      <c r="AL225" s="28"/>
      <c r="AM225" s="28"/>
      <c r="AN225" s="28"/>
      <c r="AO225" s="28"/>
      <c r="AP225" s="28"/>
      <c r="AQ225" s="28"/>
      <c r="AR225" s="28"/>
      <c r="AS225" s="28"/>
      <c r="AT225" s="28"/>
      <c r="AU225" s="28"/>
    </row>
    <row r="226" ht="15.0" hidden="1" customHeight="1">
      <c r="A226" s="51"/>
      <c r="B226" s="52" t="s">
        <v>115</v>
      </c>
      <c r="C226" s="52" t="s">
        <v>3404</v>
      </c>
      <c r="D226" s="52" t="s">
        <v>3406</v>
      </c>
      <c r="E226" s="52" t="s">
        <v>87</v>
      </c>
      <c r="F226" s="52" t="s">
        <v>2557</v>
      </c>
      <c r="G226" s="52" t="s">
        <v>2565</v>
      </c>
      <c r="H226" s="52"/>
      <c r="I226" s="52"/>
      <c r="J226" s="52"/>
      <c r="K226" s="52"/>
      <c r="L226" s="52" t="s">
        <v>154</v>
      </c>
      <c r="M226" s="52" t="s">
        <v>133</v>
      </c>
      <c r="N226" s="52" t="s">
        <v>155</v>
      </c>
      <c r="O226" s="52" t="s">
        <v>2562</v>
      </c>
      <c r="P226" s="52"/>
      <c r="Q226" s="52" t="s">
        <v>2564</v>
      </c>
      <c r="R226" s="52"/>
      <c r="S226" s="52" t="s">
        <v>2563</v>
      </c>
      <c r="T226" s="52"/>
      <c r="U226" s="52" t="s">
        <v>165</v>
      </c>
      <c r="V226" s="52" t="s">
        <v>108</v>
      </c>
      <c r="W226" s="52" t="s">
        <v>251</v>
      </c>
      <c r="X226" s="52" t="s">
        <v>229</v>
      </c>
      <c r="Y226" s="52" t="s">
        <v>98</v>
      </c>
      <c r="Z226" s="52"/>
      <c r="AA226" s="52"/>
      <c r="AB226" s="52"/>
      <c r="AC226" s="52"/>
      <c r="AD226" s="52"/>
      <c r="AE226" s="52"/>
      <c r="AF226" s="60"/>
      <c r="AG226" s="44" t="s">
        <v>596</v>
      </c>
      <c r="AH226" s="45" t="s">
        <v>596</v>
      </c>
      <c r="AI226" s="45" t="s">
        <v>596</v>
      </c>
      <c r="AJ226" s="45" t="s">
        <v>595</v>
      </c>
      <c r="AK226" s="45" t="s">
        <v>595</v>
      </c>
      <c r="AL226" s="28"/>
      <c r="AM226" s="28"/>
      <c r="AN226" s="28"/>
      <c r="AO226" s="28"/>
      <c r="AP226" s="28"/>
      <c r="AQ226" s="28"/>
      <c r="AR226" s="28"/>
      <c r="AS226" s="28"/>
      <c r="AT226" s="28"/>
      <c r="AU226" s="28"/>
    </row>
    <row r="227" ht="15.0" hidden="1" customHeight="1">
      <c r="A227" s="67"/>
      <c r="B227" s="68" t="s">
        <v>85</v>
      </c>
      <c r="C227" s="68" t="s">
        <v>2099</v>
      </c>
      <c r="D227" s="68" t="s">
        <v>3410</v>
      </c>
      <c r="E227" s="68" t="s">
        <v>87</v>
      </c>
      <c r="F227" s="68" t="s">
        <v>597</v>
      </c>
      <c r="G227" s="68" t="s">
        <v>601</v>
      </c>
      <c r="H227" s="68"/>
      <c r="I227" s="68"/>
      <c r="J227" s="68"/>
      <c r="K227" s="68"/>
      <c r="L227" s="68" t="s">
        <v>602</v>
      </c>
      <c r="M227" s="68" t="s">
        <v>252</v>
      </c>
      <c r="N227" s="68" t="s">
        <v>603</v>
      </c>
      <c r="O227" s="68" t="s">
        <v>599</v>
      </c>
      <c r="P227" s="68"/>
      <c r="Q227" s="68" t="s">
        <v>600</v>
      </c>
      <c r="R227" s="68"/>
      <c r="S227" s="68" t="s">
        <v>2571</v>
      </c>
      <c r="T227" s="68"/>
      <c r="U227" s="68" t="s">
        <v>124</v>
      </c>
      <c r="V227" s="68" t="s">
        <v>396</v>
      </c>
      <c r="W227" s="68" t="s">
        <v>604</v>
      </c>
      <c r="X227" s="68" t="s">
        <v>559</v>
      </c>
      <c r="Y227" s="68" t="s">
        <v>98</v>
      </c>
      <c r="Z227" s="68"/>
      <c r="AA227" s="68"/>
      <c r="AB227" s="68"/>
      <c r="AC227" s="68"/>
      <c r="AD227" s="68"/>
      <c r="AE227" s="68"/>
      <c r="AF227" s="71"/>
      <c r="AG227" s="44" t="s">
        <v>595</v>
      </c>
      <c r="AH227" s="45" t="s">
        <v>596</v>
      </c>
      <c r="AI227" s="45" t="s">
        <v>595</v>
      </c>
      <c r="AJ227" s="45" t="s">
        <v>595</v>
      </c>
      <c r="AK227" s="45" t="s">
        <v>595</v>
      </c>
      <c r="AL227" s="28"/>
      <c r="AM227" s="28"/>
      <c r="AN227" s="28"/>
      <c r="AO227" s="28"/>
      <c r="AP227" s="28"/>
      <c r="AQ227" s="28"/>
      <c r="AR227" s="28"/>
      <c r="AS227" s="28"/>
      <c r="AT227" s="28"/>
      <c r="AU227" s="28"/>
    </row>
    <row r="228" ht="15.0" hidden="1" customHeight="1">
      <c r="A228" s="51"/>
      <c r="B228" s="52" t="s">
        <v>115</v>
      </c>
      <c r="C228" s="52" t="s">
        <v>3420</v>
      </c>
      <c r="D228" s="52" t="s">
        <v>3421</v>
      </c>
      <c r="E228" s="52" t="s">
        <v>87</v>
      </c>
      <c r="F228" s="52" t="s">
        <v>2574</v>
      </c>
      <c r="G228" s="52" t="s">
        <v>2579</v>
      </c>
      <c r="H228" s="52" t="s">
        <v>2580</v>
      </c>
      <c r="I228" s="52"/>
      <c r="J228" s="52"/>
      <c r="K228" s="52"/>
      <c r="L228" s="52" t="s">
        <v>2581</v>
      </c>
      <c r="M228" s="52" t="s">
        <v>252</v>
      </c>
      <c r="N228" s="52" t="s">
        <v>2582</v>
      </c>
      <c r="O228" s="52" t="s">
        <v>2576</v>
      </c>
      <c r="P228" s="52"/>
      <c r="Q228" s="52" t="s">
        <v>2578</v>
      </c>
      <c r="R228" s="52"/>
      <c r="S228" s="52" t="s">
        <v>2577</v>
      </c>
      <c r="T228" s="52"/>
      <c r="U228" s="52" t="s">
        <v>676</v>
      </c>
      <c r="V228" s="52" t="s">
        <v>97</v>
      </c>
      <c r="W228" s="52" t="s">
        <v>146</v>
      </c>
      <c r="X228" s="52" t="s">
        <v>97</v>
      </c>
      <c r="Y228" s="52" t="s">
        <v>98</v>
      </c>
      <c r="Z228" s="52"/>
      <c r="AA228" s="52"/>
      <c r="AB228" s="52"/>
      <c r="AC228" s="52"/>
      <c r="AD228" s="52"/>
      <c r="AE228" s="52"/>
      <c r="AF228" s="60"/>
      <c r="AG228" s="44" t="s">
        <v>595</v>
      </c>
      <c r="AH228" s="45" t="s">
        <v>596</v>
      </c>
      <c r="AI228" s="45" t="s">
        <v>595</v>
      </c>
      <c r="AJ228" s="45" t="s">
        <v>595</v>
      </c>
      <c r="AK228" s="45" t="s">
        <v>595</v>
      </c>
      <c r="AL228" s="28"/>
      <c r="AM228" s="28"/>
      <c r="AN228" s="28"/>
      <c r="AO228" s="28"/>
      <c r="AP228" s="28"/>
      <c r="AQ228" s="28"/>
      <c r="AR228" s="28"/>
      <c r="AS228" s="28"/>
      <c r="AT228" s="28"/>
      <c r="AU228" s="28"/>
    </row>
    <row r="229" ht="15.0" hidden="1" customHeight="1">
      <c r="A229" s="67"/>
      <c r="B229" s="68" t="s">
        <v>85</v>
      </c>
      <c r="C229" s="68" t="s">
        <v>1566</v>
      </c>
      <c r="D229" s="68" t="s">
        <v>3431</v>
      </c>
      <c r="E229" s="68" t="s">
        <v>87</v>
      </c>
      <c r="F229" s="68" t="s">
        <v>695</v>
      </c>
      <c r="G229" s="68" t="s">
        <v>2124</v>
      </c>
      <c r="H229" s="68" t="s">
        <v>2125</v>
      </c>
      <c r="I229" s="68"/>
      <c r="J229" s="68"/>
      <c r="K229" s="68"/>
      <c r="L229" s="68" t="s">
        <v>1307</v>
      </c>
      <c r="M229" s="68" t="s">
        <v>694</v>
      </c>
      <c r="N229" s="68" t="s">
        <v>2126</v>
      </c>
      <c r="O229" s="68" t="s">
        <v>2121</v>
      </c>
      <c r="P229" s="68"/>
      <c r="Q229" s="68" t="s">
        <v>2123</v>
      </c>
      <c r="R229" s="68"/>
      <c r="S229" s="68" t="s">
        <v>2585</v>
      </c>
      <c r="T229" s="68"/>
      <c r="U229" s="68" t="s">
        <v>125</v>
      </c>
      <c r="V229" s="68" t="s">
        <v>317</v>
      </c>
      <c r="W229" s="68" t="s">
        <v>146</v>
      </c>
      <c r="X229" s="68" t="s">
        <v>229</v>
      </c>
      <c r="Y229" s="68" t="s">
        <v>98</v>
      </c>
      <c r="Z229" s="68"/>
      <c r="AA229" s="68"/>
      <c r="AB229" s="68"/>
      <c r="AC229" s="68"/>
      <c r="AD229" s="68"/>
      <c r="AE229" s="68"/>
      <c r="AF229" s="71"/>
      <c r="AG229" s="44" t="s">
        <v>595</v>
      </c>
      <c r="AH229" s="45" t="s">
        <v>596</v>
      </c>
      <c r="AI229" s="45" t="s">
        <v>595</v>
      </c>
      <c r="AJ229" s="45" t="s">
        <v>595</v>
      </c>
      <c r="AK229" s="45" t="s">
        <v>595</v>
      </c>
      <c r="AL229" s="28"/>
      <c r="AM229" s="28"/>
      <c r="AN229" s="28"/>
      <c r="AO229" s="28"/>
      <c r="AP229" s="28"/>
      <c r="AQ229" s="28"/>
      <c r="AR229" s="28"/>
      <c r="AS229" s="28"/>
      <c r="AT229" s="28"/>
      <c r="AU229" s="28"/>
    </row>
    <row r="230" ht="15.0" hidden="1" customHeight="1">
      <c r="A230" s="51"/>
      <c r="B230" s="52" t="s">
        <v>85</v>
      </c>
      <c r="C230" s="52" t="s">
        <v>3436</v>
      </c>
      <c r="D230" s="52" t="s">
        <v>3437</v>
      </c>
      <c r="E230" s="52" t="s">
        <v>87</v>
      </c>
      <c r="F230" s="52" t="s">
        <v>2590</v>
      </c>
      <c r="G230" s="52" t="s">
        <v>2597</v>
      </c>
      <c r="H230" s="52"/>
      <c r="I230" s="52"/>
      <c r="J230" s="52" t="s">
        <v>2600</v>
      </c>
      <c r="K230" s="52"/>
      <c r="L230" s="52" t="s">
        <v>2601</v>
      </c>
      <c r="M230" s="52" t="s">
        <v>2589</v>
      </c>
      <c r="N230" s="52" t="s">
        <v>2602</v>
      </c>
      <c r="O230" s="52" t="s">
        <v>2594</v>
      </c>
      <c r="P230" s="52"/>
      <c r="Q230" s="52" t="s">
        <v>2596</v>
      </c>
      <c r="R230" s="52"/>
      <c r="S230" s="52" t="s">
        <v>2595</v>
      </c>
      <c r="T230" s="52"/>
      <c r="U230" s="52" t="s">
        <v>97</v>
      </c>
      <c r="V230" s="52" t="s">
        <v>97</v>
      </c>
      <c r="W230" s="52" t="s">
        <v>97</v>
      </c>
      <c r="X230" s="52" t="s">
        <v>97</v>
      </c>
      <c r="Y230" s="52" t="s">
        <v>98</v>
      </c>
      <c r="Z230" s="52"/>
      <c r="AA230" s="52"/>
      <c r="AB230" s="52"/>
      <c r="AC230" s="52"/>
      <c r="AD230" s="52"/>
      <c r="AE230" s="52"/>
      <c r="AF230" s="60"/>
      <c r="AG230" s="44"/>
      <c r="AH230" s="45" t="s">
        <v>595</v>
      </c>
      <c r="AI230" s="45"/>
      <c r="AJ230" s="45"/>
      <c r="AK230" s="45"/>
      <c r="AL230" s="28"/>
      <c r="AM230" s="28"/>
      <c r="AN230" s="28"/>
      <c r="AO230" s="28"/>
      <c r="AP230" s="28"/>
      <c r="AQ230" s="28"/>
      <c r="AR230" s="28"/>
      <c r="AS230" s="28"/>
      <c r="AT230" s="28"/>
      <c r="AU230" s="28"/>
    </row>
    <row r="231" ht="15.0" hidden="1" customHeight="1">
      <c r="A231" s="67"/>
      <c r="B231" s="68" t="s">
        <v>115</v>
      </c>
      <c r="C231" s="68" t="s">
        <v>3442</v>
      </c>
      <c r="D231" s="68" t="s">
        <v>3443</v>
      </c>
      <c r="E231" s="68" t="s">
        <v>87</v>
      </c>
      <c r="F231" s="68" t="s">
        <v>2603</v>
      </c>
      <c r="G231" s="68" t="s">
        <v>2610</v>
      </c>
      <c r="H231" s="68" t="s">
        <v>187</v>
      </c>
      <c r="I231" s="68" t="s">
        <v>906</v>
      </c>
      <c r="J231" s="68" t="s">
        <v>2611</v>
      </c>
      <c r="K231" s="68"/>
      <c r="L231" s="68" t="s">
        <v>1937</v>
      </c>
      <c r="M231" s="68" t="s">
        <v>605</v>
      </c>
      <c r="N231" s="68" t="s">
        <v>1938</v>
      </c>
      <c r="O231" s="68" t="s">
        <v>2607</v>
      </c>
      <c r="P231" s="68"/>
      <c r="Q231" s="68" t="s">
        <v>2609</v>
      </c>
      <c r="R231" s="68"/>
      <c r="S231" s="68" t="s">
        <v>2608</v>
      </c>
      <c r="T231" s="68"/>
      <c r="U231" s="68" t="s">
        <v>317</v>
      </c>
      <c r="V231" s="68" t="s">
        <v>226</v>
      </c>
      <c r="W231" s="68" t="s">
        <v>97</v>
      </c>
      <c r="X231" s="68" t="s">
        <v>167</v>
      </c>
      <c r="Y231" s="68" t="s">
        <v>98</v>
      </c>
      <c r="Z231" s="68"/>
      <c r="AA231" s="68"/>
      <c r="AB231" s="68"/>
      <c r="AC231" s="68"/>
      <c r="AD231" s="68"/>
      <c r="AE231" s="68"/>
      <c r="AF231" s="71"/>
      <c r="AG231" s="44"/>
      <c r="AH231" s="45" t="s">
        <v>596</v>
      </c>
      <c r="AI231" s="45"/>
      <c r="AJ231" s="45"/>
      <c r="AK231" s="45"/>
      <c r="AL231" s="28"/>
      <c r="AM231" s="28"/>
      <c r="AN231" s="28"/>
      <c r="AO231" s="28"/>
      <c r="AP231" s="28"/>
      <c r="AQ231" s="28"/>
      <c r="AR231" s="28"/>
      <c r="AS231" s="28"/>
      <c r="AT231" s="28"/>
      <c r="AU231" s="28"/>
    </row>
    <row r="232" ht="15.0" hidden="1" customHeight="1">
      <c r="A232" s="51"/>
      <c r="B232" s="52" t="s">
        <v>85</v>
      </c>
      <c r="C232" s="52" t="s">
        <v>3448</v>
      </c>
      <c r="D232" s="52" t="s">
        <v>3464</v>
      </c>
      <c r="E232" s="52" t="s">
        <v>87</v>
      </c>
      <c r="F232" s="52" t="s">
        <v>2614</v>
      </c>
      <c r="G232" s="52" t="s">
        <v>2618</v>
      </c>
      <c r="H232" s="52"/>
      <c r="I232" s="52"/>
      <c r="J232" s="52"/>
      <c r="K232" s="52"/>
      <c r="L232" s="52" t="s">
        <v>801</v>
      </c>
      <c r="M232" s="52" t="s">
        <v>794</v>
      </c>
      <c r="N232" s="52" t="s">
        <v>2619</v>
      </c>
      <c r="O232" s="52" t="s">
        <v>2616</v>
      </c>
      <c r="P232" s="52"/>
      <c r="Q232" s="52" t="s">
        <v>2617</v>
      </c>
      <c r="R232" s="52"/>
      <c r="S232" s="52"/>
      <c r="T232" s="52"/>
      <c r="U232" s="52" t="s">
        <v>97</v>
      </c>
      <c r="V232" s="52" t="s">
        <v>97</v>
      </c>
      <c r="W232" s="52" t="s">
        <v>97</v>
      </c>
      <c r="X232" s="52" t="s">
        <v>97</v>
      </c>
      <c r="Y232" s="52" t="s">
        <v>98</v>
      </c>
      <c r="Z232" s="52"/>
      <c r="AA232" s="52"/>
      <c r="AB232" s="52"/>
      <c r="AC232" s="52"/>
      <c r="AD232" s="52"/>
      <c r="AE232" s="52"/>
      <c r="AF232" s="60"/>
      <c r="AG232" s="44"/>
      <c r="AH232" s="45" t="s">
        <v>595</v>
      </c>
      <c r="AI232" s="45"/>
      <c r="AJ232" s="45"/>
      <c r="AK232" s="45"/>
      <c r="AL232" s="28"/>
      <c r="AM232" s="28"/>
      <c r="AN232" s="28"/>
      <c r="AO232" s="28"/>
      <c r="AP232" s="28"/>
      <c r="AQ232" s="28"/>
      <c r="AR232" s="28"/>
      <c r="AS232" s="28"/>
      <c r="AT232" s="28"/>
      <c r="AU232" s="28"/>
    </row>
    <row r="233" ht="15.0" hidden="1" customHeight="1">
      <c r="A233" s="67"/>
      <c r="B233" s="68"/>
      <c r="C233" s="68" t="s">
        <v>3470</v>
      </c>
      <c r="D233" s="68" t="s">
        <v>3471</v>
      </c>
      <c r="E233" s="68"/>
      <c r="F233" s="68" t="s">
        <v>2624</v>
      </c>
      <c r="G233" s="68" t="s">
        <v>2626</v>
      </c>
      <c r="H233" s="68"/>
      <c r="I233" s="68"/>
      <c r="J233" s="68"/>
      <c r="K233" s="68"/>
      <c r="L233" s="68" t="s">
        <v>674</v>
      </c>
      <c r="M233" s="68" t="s">
        <v>665</v>
      </c>
      <c r="N233" s="68" t="s">
        <v>2629</v>
      </c>
      <c r="O233" s="68"/>
      <c r="P233" s="68"/>
      <c r="Q233" s="68"/>
      <c r="R233" s="68"/>
      <c r="S233" s="68"/>
      <c r="T233" s="68"/>
      <c r="U233" s="68"/>
      <c r="V233" s="68"/>
      <c r="W233" s="68"/>
      <c r="X233" s="68"/>
      <c r="Y233" s="68" t="s">
        <v>2631</v>
      </c>
      <c r="Z233" s="68" t="s">
        <v>2633</v>
      </c>
      <c r="AA233" s="68"/>
      <c r="AB233" s="68"/>
      <c r="AC233" s="68"/>
      <c r="AD233" s="68" t="s">
        <v>2634</v>
      </c>
      <c r="AE233" s="68"/>
      <c r="AF233" s="71"/>
      <c r="AG233" s="44"/>
      <c r="AH233" s="45"/>
      <c r="AI233" s="45"/>
      <c r="AJ233" s="45"/>
      <c r="AK233" s="45"/>
      <c r="AL233" s="28"/>
      <c r="AM233" s="28"/>
      <c r="AN233" s="28"/>
      <c r="AO233" s="28"/>
      <c r="AP233" s="28"/>
      <c r="AQ233" s="28"/>
      <c r="AR233" s="28"/>
      <c r="AS233" s="28"/>
      <c r="AT233" s="28"/>
      <c r="AU233" s="28"/>
    </row>
    <row r="234" ht="15.0" hidden="1" customHeight="1">
      <c r="A234" s="51"/>
      <c r="B234" s="52" t="s">
        <v>85</v>
      </c>
      <c r="C234" s="52" t="s">
        <v>1536</v>
      </c>
      <c r="D234" s="52" t="s">
        <v>3474</v>
      </c>
      <c r="E234" s="52"/>
      <c r="F234" s="52" t="s">
        <v>2636</v>
      </c>
      <c r="G234" s="52" t="s">
        <v>2639</v>
      </c>
      <c r="H234" s="52"/>
      <c r="I234" s="52"/>
      <c r="J234" s="52"/>
      <c r="K234" s="52"/>
      <c r="L234" s="52" t="s">
        <v>1814</v>
      </c>
      <c r="M234" s="52" t="s">
        <v>1801</v>
      </c>
      <c r="N234" s="52" t="s">
        <v>2642</v>
      </c>
      <c r="O234" s="52"/>
      <c r="P234" s="52"/>
      <c r="Q234" s="52"/>
      <c r="R234" s="52"/>
      <c r="S234" s="52"/>
      <c r="T234" s="52"/>
      <c r="U234" s="52"/>
      <c r="V234" s="52"/>
      <c r="W234" s="52"/>
      <c r="X234" s="52"/>
      <c r="Y234" s="52" t="s">
        <v>98</v>
      </c>
      <c r="Z234" s="52" t="s">
        <v>2644</v>
      </c>
      <c r="AA234" s="52"/>
      <c r="AB234" s="52"/>
      <c r="AC234" s="52"/>
      <c r="AD234" s="52"/>
      <c r="AE234" s="52"/>
      <c r="AF234" s="60"/>
      <c r="AG234" s="44" t="s">
        <v>596</v>
      </c>
      <c r="AH234" s="45" t="s">
        <v>595</v>
      </c>
      <c r="AI234" s="45" t="s">
        <v>595</v>
      </c>
      <c r="AJ234" s="45" t="s">
        <v>595</v>
      </c>
      <c r="AK234" s="45" t="s">
        <v>595</v>
      </c>
      <c r="AL234" s="28"/>
      <c r="AM234" s="28"/>
      <c r="AN234" s="28"/>
      <c r="AO234" s="28"/>
      <c r="AP234" s="28"/>
      <c r="AQ234" s="28"/>
      <c r="AR234" s="28"/>
      <c r="AS234" s="28"/>
      <c r="AT234" s="28"/>
      <c r="AU234" s="28"/>
    </row>
    <row r="235" ht="15.0" hidden="1" customHeight="1">
      <c r="A235" s="67"/>
      <c r="B235" s="68" t="s">
        <v>85</v>
      </c>
      <c r="C235" s="68" t="s">
        <v>1389</v>
      </c>
      <c r="D235" s="68" t="s">
        <v>3479</v>
      </c>
      <c r="E235" s="68" t="s">
        <v>2649</v>
      </c>
      <c r="F235" s="68" t="s">
        <v>2647</v>
      </c>
      <c r="G235" s="68" t="s">
        <v>2651</v>
      </c>
      <c r="H235" s="68"/>
      <c r="I235" s="68"/>
      <c r="J235" s="68"/>
      <c r="K235" s="68"/>
      <c r="L235" s="68" t="s">
        <v>753</v>
      </c>
      <c r="M235" s="68" t="s">
        <v>80</v>
      </c>
      <c r="N235" s="68" t="s">
        <v>1968</v>
      </c>
      <c r="O235" s="68" t="s">
        <v>2650</v>
      </c>
      <c r="P235" s="68"/>
      <c r="Q235" s="68"/>
      <c r="R235" s="68"/>
      <c r="S235" s="68"/>
      <c r="T235" s="68"/>
      <c r="U235" s="68"/>
      <c r="V235" s="68"/>
      <c r="W235" s="68"/>
      <c r="X235" s="68"/>
      <c r="Y235" s="68" t="s">
        <v>2652</v>
      </c>
      <c r="Z235" s="68" t="s">
        <v>2653</v>
      </c>
      <c r="AA235" s="68"/>
      <c r="AB235" s="68"/>
      <c r="AC235" s="68"/>
      <c r="AD235" s="68"/>
      <c r="AE235" s="68"/>
      <c r="AF235" s="71"/>
      <c r="AG235" s="44"/>
      <c r="AH235" s="45"/>
      <c r="AI235" s="45"/>
      <c r="AJ235" s="45"/>
      <c r="AK235" s="45"/>
      <c r="AL235" s="28"/>
      <c r="AM235" s="28"/>
      <c r="AN235" s="28"/>
      <c r="AO235" s="28"/>
      <c r="AP235" s="28"/>
      <c r="AQ235" s="28"/>
      <c r="AR235" s="28"/>
      <c r="AS235" s="28"/>
      <c r="AT235" s="28"/>
      <c r="AU235" s="28"/>
    </row>
    <row r="236" ht="15.0" customHeight="1">
      <c r="A236" s="51"/>
      <c r="B236" s="52" t="s">
        <v>85</v>
      </c>
      <c r="C236" s="52" t="s">
        <v>3488</v>
      </c>
      <c r="D236" s="52" t="s">
        <v>3489</v>
      </c>
      <c r="E236" s="52"/>
      <c r="F236" s="52"/>
      <c r="G236" s="52"/>
      <c r="H236" s="52"/>
      <c r="I236" s="52"/>
      <c r="J236" s="52"/>
      <c r="K236" s="52"/>
      <c r="L236" s="52"/>
      <c r="M236" s="52"/>
      <c r="N236" s="52"/>
      <c r="O236" s="52" t="s">
        <v>2657</v>
      </c>
      <c r="P236" s="52"/>
      <c r="Q236" s="52"/>
      <c r="R236" s="52"/>
      <c r="S236" s="52"/>
      <c r="T236" s="52"/>
      <c r="U236" s="52"/>
      <c r="V236" s="52"/>
      <c r="W236" s="52"/>
      <c r="X236" s="52"/>
      <c r="Y236" s="52" t="s">
        <v>2658</v>
      </c>
      <c r="Z236" s="52" t="s">
        <v>2659</v>
      </c>
      <c r="AA236" s="52"/>
      <c r="AB236" s="52"/>
      <c r="AC236" s="52"/>
      <c r="AD236" s="52" t="s">
        <v>2661</v>
      </c>
      <c r="AE236" s="52"/>
      <c r="AF236" s="60"/>
      <c r="AG236" s="44"/>
      <c r="AH236" s="45"/>
      <c r="AI236" s="45"/>
      <c r="AJ236" s="45"/>
      <c r="AK236" s="45"/>
      <c r="AL236" s="28"/>
      <c r="AM236" s="28"/>
      <c r="AN236" s="28"/>
      <c r="AO236" s="28"/>
      <c r="AP236" s="28"/>
      <c r="AQ236" s="28"/>
      <c r="AR236" s="28"/>
      <c r="AS236" s="28"/>
      <c r="AT236" s="28"/>
      <c r="AU236" s="28"/>
    </row>
    <row r="237" ht="15.0" hidden="1" customHeight="1">
      <c r="A237" s="67"/>
      <c r="B237" s="68" t="s">
        <v>115</v>
      </c>
      <c r="C237" s="68" t="s">
        <v>1352</v>
      </c>
      <c r="D237" s="68" t="s">
        <v>3490</v>
      </c>
      <c r="E237" s="68" t="s">
        <v>87</v>
      </c>
      <c r="F237" s="68" t="s">
        <v>2664</v>
      </c>
      <c r="G237" s="68" t="s">
        <v>2667</v>
      </c>
      <c r="H237" s="68"/>
      <c r="I237" s="68"/>
      <c r="J237" s="68"/>
      <c r="K237" s="68"/>
      <c r="L237" s="68" t="s">
        <v>761</v>
      </c>
      <c r="M237" s="68" t="s">
        <v>261</v>
      </c>
      <c r="N237" s="68" t="s">
        <v>2670</v>
      </c>
      <c r="O237" s="68" t="s">
        <v>2666</v>
      </c>
      <c r="P237" s="68"/>
      <c r="Q237" s="68"/>
      <c r="R237" s="68"/>
      <c r="S237" s="68"/>
      <c r="T237" s="68"/>
      <c r="U237" s="68"/>
      <c r="V237" s="68"/>
      <c r="W237" s="68"/>
      <c r="X237" s="68"/>
      <c r="Y237" s="68" t="s">
        <v>2652</v>
      </c>
      <c r="Z237" s="68" t="s">
        <v>2653</v>
      </c>
      <c r="AA237" s="68"/>
      <c r="AB237" s="68"/>
      <c r="AC237" s="68"/>
      <c r="AD237" s="68"/>
      <c r="AE237" s="68"/>
      <c r="AF237" s="71"/>
      <c r="AG237" s="44"/>
      <c r="AH237" s="45"/>
      <c r="AI237" s="45"/>
      <c r="AJ237" s="45"/>
      <c r="AK237" s="45"/>
      <c r="AL237" s="28"/>
      <c r="AM237" s="28"/>
      <c r="AN237" s="28"/>
      <c r="AO237" s="28"/>
      <c r="AP237" s="28"/>
      <c r="AQ237" s="28"/>
      <c r="AR237" s="28"/>
      <c r="AS237" s="28"/>
      <c r="AT237" s="28"/>
      <c r="AU237" s="28"/>
    </row>
    <row r="238" ht="15.0" hidden="1" customHeight="1">
      <c r="A238" s="51"/>
      <c r="B238" s="52" t="s">
        <v>85</v>
      </c>
      <c r="C238" s="52" t="s">
        <v>3492</v>
      </c>
      <c r="D238" s="52" t="s">
        <v>3493</v>
      </c>
      <c r="E238" s="52" t="s">
        <v>2649</v>
      </c>
      <c r="F238" s="52" t="s">
        <v>2672</v>
      </c>
      <c r="G238" s="52" t="s">
        <v>2681</v>
      </c>
      <c r="H238" s="52"/>
      <c r="I238" s="52"/>
      <c r="J238" s="52"/>
      <c r="K238" s="52"/>
      <c r="L238" s="52" t="s">
        <v>1067</v>
      </c>
      <c r="M238" s="52" t="s">
        <v>1058</v>
      </c>
      <c r="N238" s="52" t="s">
        <v>2682</v>
      </c>
      <c r="O238" s="52" t="s">
        <v>2680</v>
      </c>
      <c r="P238" s="52"/>
      <c r="Q238" s="52"/>
      <c r="R238" s="52"/>
      <c r="S238" s="52"/>
      <c r="T238" s="52"/>
      <c r="U238" s="52"/>
      <c r="V238" s="52"/>
      <c r="W238" s="52"/>
      <c r="X238" s="52"/>
      <c r="Y238" s="52" t="s">
        <v>2652</v>
      </c>
      <c r="Z238" s="52" t="s">
        <v>2653</v>
      </c>
      <c r="AA238" s="52"/>
      <c r="AB238" s="52"/>
      <c r="AC238" s="52"/>
      <c r="AD238" s="52"/>
      <c r="AE238" s="52"/>
      <c r="AF238" s="60"/>
      <c r="AG238" s="44"/>
      <c r="AH238" s="45"/>
      <c r="AI238" s="45"/>
      <c r="AJ238" s="45"/>
      <c r="AK238" s="45"/>
      <c r="AL238" s="28"/>
      <c r="AM238" s="28"/>
      <c r="AN238" s="28"/>
      <c r="AO238" s="28"/>
      <c r="AP238" s="28"/>
      <c r="AQ238" s="28"/>
      <c r="AR238" s="28"/>
      <c r="AS238" s="28"/>
      <c r="AT238" s="28"/>
      <c r="AU238" s="28"/>
    </row>
    <row r="239" ht="15.0" hidden="1" customHeight="1">
      <c r="A239" s="67"/>
      <c r="B239" s="68" t="s">
        <v>85</v>
      </c>
      <c r="C239" s="68" t="s">
        <v>3501</v>
      </c>
      <c r="D239" s="68" t="s">
        <v>3502</v>
      </c>
      <c r="E239" s="68" t="s">
        <v>87</v>
      </c>
      <c r="F239" s="68" t="s">
        <v>1132</v>
      </c>
      <c r="G239" s="68" t="s">
        <v>1138</v>
      </c>
      <c r="H239" s="68" t="s">
        <v>1139</v>
      </c>
      <c r="I239" s="68"/>
      <c r="J239" s="68"/>
      <c r="K239" s="68"/>
      <c r="L239" s="68" t="s">
        <v>2685</v>
      </c>
      <c r="M239" s="68" t="s">
        <v>1131</v>
      </c>
      <c r="N239" s="68" t="s">
        <v>1141</v>
      </c>
      <c r="O239" s="68" t="s">
        <v>1135</v>
      </c>
      <c r="P239" s="68"/>
      <c r="Q239" s="68" t="s">
        <v>1137</v>
      </c>
      <c r="R239" s="68"/>
      <c r="S239" s="68"/>
      <c r="T239" s="68"/>
      <c r="U239" s="68" t="s">
        <v>94</v>
      </c>
      <c r="V239" s="68"/>
      <c r="W239" s="68" t="s">
        <v>454</v>
      </c>
      <c r="X239" s="68"/>
      <c r="Y239" s="68" t="s">
        <v>98</v>
      </c>
      <c r="Z239" s="68"/>
      <c r="AA239" s="68"/>
      <c r="AB239" s="68"/>
      <c r="AC239" s="68"/>
      <c r="AD239" s="68"/>
      <c r="AE239" s="68"/>
      <c r="AF239" s="71"/>
      <c r="AG239" s="44" t="s">
        <v>595</v>
      </c>
      <c r="AH239" s="45" t="s">
        <v>595</v>
      </c>
      <c r="AI239" s="45" t="s">
        <v>595</v>
      </c>
      <c r="AJ239" s="45" t="s">
        <v>595</v>
      </c>
      <c r="AK239" s="45" t="s">
        <v>595</v>
      </c>
      <c r="AL239" s="28"/>
      <c r="AM239" s="28"/>
      <c r="AN239" s="28"/>
      <c r="AO239" s="28"/>
      <c r="AP239" s="28"/>
      <c r="AQ239" s="28"/>
      <c r="AR239" s="28"/>
      <c r="AS239" s="28"/>
      <c r="AT239" s="28"/>
      <c r="AU239" s="28"/>
    </row>
    <row r="240" ht="15.0" hidden="1" customHeight="1">
      <c r="A240" s="51"/>
      <c r="B240" s="52" t="s">
        <v>85</v>
      </c>
      <c r="C240" s="52" t="s">
        <v>2099</v>
      </c>
      <c r="D240" s="52" t="s">
        <v>3508</v>
      </c>
      <c r="E240" s="52" t="s">
        <v>87</v>
      </c>
      <c r="F240" s="52" t="s">
        <v>2697</v>
      </c>
      <c r="G240" s="52" t="s">
        <v>2702</v>
      </c>
      <c r="H240" s="52" t="s">
        <v>2703</v>
      </c>
      <c r="I240" s="52"/>
      <c r="J240" s="52"/>
      <c r="K240" s="52"/>
      <c r="L240" s="52" t="s">
        <v>2704</v>
      </c>
      <c r="M240" s="52" t="s">
        <v>80</v>
      </c>
      <c r="N240" s="52" t="s">
        <v>2706</v>
      </c>
      <c r="O240" s="52" t="s">
        <v>2701</v>
      </c>
      <c r="P240" s="52"/>
      <c r="Q240" s="52"/>
      <c r="R240" s="52"/>
      <c r="S240" s="52"/>
      <c r="T240" s="52"/>
      <c r="U240" s="52"/>
      <c r="V240" s="52"/>
      <c r="W240" s="52"/>
      <c r="X240" s="52"/>
      <c r="Y240" s="52" t="s">
        <v>2652</v>
      </c>
      <c r="Z240" s="52" t="s">
        <v>2653</v>
      </c>
      <c r="AA240" s="52"/>
      <c r="AB240" s="52"/>
      <c r="AC240" s="52"/>
      <c r="AD240" s="52"/>
      <c r="AE240" s="52"/>
      <c r="AF240" s="60"/>
      <c r="AG240" s="44"/>
      <c r="AH240" s="45"/>
      <c r="AI240" s="45"/>
      <c r="AJ240" s="45"/>
      <c r="AK240" s="45"/>
      <c r="AL240" s="28"/>
      <c r="AM240" s="28"/>
      <c r="AN240" s="28"/>
      <c r="AO240" s="28"/>
      <c r="AP240" s="28"/>
      <c r="AQ240" s="28"/>
      <c r="AR240" s="28"/>
      <c r="AS240" s="28"/>
      <c r="AT240" s="28"/>
      <c r="AU240" s="28"/>
    </row>
    <row r="241" ht="15.0" hidden="1" customHeight="1">
      <c r="A241" s="67"/>
      <c r="B241" s="68" t="s">
        <v>85</v>
      </c>
      <c r="C241" s="68" t="s">
        <v>2168</v>
      </c>
      <c r="D241" s="68" t="s">
        <v>3513</v>
      </c>
      <c r="E241" s="68" t="s">
        <v>2649</v>
      </c>
      <c r="F241" s="68" t="s">
        <v>2711</v>
      </c>
      <c r="G241" s="68" t="s">
        <v>2717</v>
      </c>
      <c r="H241" s="68"/>
      <c r="I241" s="68"/>
      <c r="J241" s="68"/>
      <c r="K241" s="68"/>
      <c r="L241" s="68" t="s">
        <v>1553</v>
      </c>
      <c r="M241" s="68" t="s">
        <v>271</v>
      </c>
      <c r="N241" s="68" t="s">
        <v>2718</v>
      </c>
      <c r="O241" s="68" t="s">
        <v>2714</v>
      </c>
      <c r="P241" s="68"/>
      <c r="Q241" s="68"/>
      <c r="R241" s="68"/>
      <c r="S241" s="68"/>
      <c r="T241" s="68"/>
      <c r="U241" s="68"/>
      <c r="V241" s="68"/>
      <c r="W241" s="68"/>
      <c r="X241" s="68"/>
      <c r="Y241" s="68" t="s">
        <v>2652</v>
      </c>
      <c r="Z241" s="68" t="s">
        <v>2653</v>
      </c>
      <c r="AA241" s="68"/>
      <c r="AB241" s="68"/>
      <c r="AC241" s="68"/>
      <c r="AD241" s="68"/>
      <c r="AE241" s="68"/>
      <c r="AF241" s="71"/>
      <c r="AG241" s="44"/>
      <c r="AH241" s="45"/>
      <c r="AI241" s="45"/>
      <c r="AJ241" s="45"/>
      <c r="AK241" s="45"/>
      <c r="AL241" s="28"/>
      <c r="AM241" s="28"/>
      <c r="AN241" s="28"/>
      <c r="AO241" s="28"/>
      <c r="AP241" s="28"/>
      <c r="AQ241" s="28"/>
      <c r="AR241" s="28"/>
      <c r="AS241" s="28"/>
      <c r="AT241" s="28"/>
      <c r="AU241" s="28"/>
    </row>
    <row r="242" ht="15.0" hidden="1" customHeight="1">
      <c r="A242" s="51"/>
      <c r="B242" s="52" t="s">
        <v>85</v>
      </c>
      <c r="C242" s="52" t="s">
        <v>3521</v>
      </c>
      <c r="D242" s="52" t="s">
        <v>3522</v>
      </c>
      <c r="E242" s="52" t="s">
        <v>2649</v>
      </c>
      <c r="F242" s="52" t="s">
        <v>2720</v>
      </c>
      <c r="G242" s="52" t="s">
        <v>2728</v>
      </c>
      <c r="H242" s="52"/>
      <c r="I242" s="52"/>
      <c r="J242" s="52"/>
      <c r="K242" s="52"/>
      <c r="L242" s="52" t="s">
        <v>2729</v>
      </c>
      <c r="M242" s="52" t="s">
        <v>1131</v>
      </c>
      <c r="N242" s="52" t="s">
        <v>2730</v>
      </c>
      <c r="O242" s="52" t="s">
        <v>2723</v>
      </c>
      <c r="P242" s="52"/>
      <c r="Q242" s="52" t="s">
        <v>2726</v>
      </c>
      <c r="R242" s="52"/>
      <c r="S242" s="52" t="s">
        <v>2725</v>
      </c>
      <c r="T242" s="52"/>
      <c r="U242" s="52"/>
      <c r="V242" s="52"/>
      <c r="W242" s="52"/>
      <c r="X242" s="52"/>
      <c r="Y242" s="52" t="s">
        <v>2652</v>
      </c>
      <c r="Z242" s="52" t="s">
        <v>2653</v>
      </c>
      <c r="AA242" s="52"/>
      <c r="AB242" s="52"/>
      <c r="AC242" s="52"/>
      <c r="AD242" s="52"/>
      <c r="AE242" s="52"/>
      <c r="AF242" s="60"/>
      <c r="AG242" s="44"/>
      <c r="AH242" s="45"/>
      <c r="AI242" s="45"/>
      <c r="AJ242" s="45"/>
      <c r="AK242" s="45"/>
      <c r="AL242" s="28"/>
      <c r="AM242" s="28"/>
      <c r="AN242" s="28"/>
      <c r="AO242" s="28"/>
      <c r="AP242" s="28"/>
      <c r="AQ242" s="28"/>
      <c r="AR242" s="28"/>
      <c r="AS242" s="28"/>
      <c r="AT242" s="28"/>
      <c r="AU242" s="28"/>
    </row>
    <row r="243" ht="15.0" hidden="1" customHeight="1">
      <c r="A243" s="67"/>
      <c r="B243" s="68" t="s">
        <v>85</v>
      </c>
      <c r="C243" s="68" t="s">
        <v>1151</v>
      </c>
      <c r="D243" s="68" t="s">
        <v>3539</v>
      </c>
      <c r="E243" s="68" t="s">
        <v>2649</v>
      </c>
      <c r="F243" s="68" t="s">
        <v>2731</v>
      </c>
      <c r="G243" s="68" t="s">
        <v>2734</v>
      </c>
      <c r="H243" s="68"/>
      <c r="I243" s="68"/>
      <c r="J243" s="68" t="s">
        <v>2736</v>
      </c>
      <c r="K243" s="68"/>
      <c r="L243" s="68" t="s">
        <v>2738</v>
      </c>
      <c r="M243" s="68" t="s">
        <v>1131</v>
      </c>
      <c r="N243" s="68" t="s">
        <v>2739</v>
      </c>
      <c r="O243" s="68" t="s">
        <v>2733</v>
      </c>
      <c r="P243" s="68"/>
      <c r="Q243" s="68"/>
      <c r="R243" s="68"/>
      <c r="S243" s="68"/>
      <c r="T243" s="68"/>
      <c r="U243" s="68"/>
      <c r="V243" s="68"/>
      <c r="W243" s="68"/>
      <c r="X243" s="68"/>
      <c r="Y243" s="68" t="s">
        <v>2652</v>
      </c>
      <c r="Z243" s="68" t="s">
        <v>2653</v>
      </c>
      <c r="AA243" s="68"/>
      <c r="AB243" s="68"/>
      <c r="AC243" s="68"/>
      <c r="AD243" s="68"/>
      <c r="AE243" s="68"/>
      <c r="AF243" s="71"/>
      <c r="AG243" s="44"/>
      <c r="AH243" s="45"/>
      <c r="AI243" s="45"/>
      <c r="AJ243" s="45"/>
      <c r="AK243" s="45"/>
      <c r="AL243" s="28"/>
      <c r="AM243" s="28"/>
      <c r="AN243" s="28"/>
      <c r="AO243" s="28"/>
      <c r="AP243" s="28"/>
      <c r="AQ243" s="28"/>
      <c r="AR243" s="28"/>
      <c r="AS243" s="28"/>
      <c r="AT243" s="28"/>
      <c r="AU243" s="28"/>
    </row>
    <row r="244" ht="15.0" hidden="1" customHeight="1">
      <c r="A244" s="51"/>
      <c r="B244" s="52" t="s">
        <v>115</v>
      </c>
      <c r="C244" s="52" t="s">
        <v>3548</v>
      </c>
      <c r="D244" s="52" t="s">
        <v>3550</v>
      </c>
      <c r="E244" s="52" t="s">
        <v>2649</v>
      </c>
      <c r="F244" s="52" t="s">
        <v>2742</v>
      </c>
      <c r="G244" s="52" t="s">
        <v>2747</v>
      </c>
      <c r="H244" s="52"/>
      <c r="I244" s="52"/>
      <c r="J244" s="52"/>
      <c r="K244" s="52"/>
      <c r="L244" s="52" t="s">
        <v>2748</v>
      </c>
      <c r="M244" s="52" t="s">
        <v>252</v>
      </c>
      <c r="N244" s="52" t="s">
        <v>2749</v>
      </c>
      <c r="O244" s="52" t="s">
        <v>2746</v>
      </c>
      <c r="P244" s="52"/>
      <c r="Q244" s="52"/>
      <c r="R244" s="52"/>
      <c r="S244" s="52"/>
      <c r="T244" s="52"/>
      <c r="U244" s="52"/>
      <c r="V244" s="52"/>
      <c r="W244" s="52"/>
      <c r="X244" s="52"/>
      <c r="Y244" s="52" t="s">
        <v>2652</v>
      </c>
      <c r="Z244" s="52" t="s">
        <v>2653</v>
      </c>
      <c r="AA244" s="52"/>
      <c r="AB244" s="52"/>
      <c r="AC244" s="52"/>
      <c r="AD244" s="52"/>
      <c r="AE244" s="52"/>
      <c r="AF244" s="60"/>
      <c r="AG244" s="44"/>
      <c r="AH244" s="45"/>
      <c r="AI244" s="45"/>
      <c r="AJ244" s="45"/>
      <c r="AK244" s="45"/>
      <c r="AL244" s="28"/>
      <c r="AM244" s="28"/>
      <c r="AN244" s="28"/>
      <c r="AO244" s="28"/>
      <c r="AP244" s="28"/>
      <c r="AQ244" s="28"/>
      <c r="AR244" s="28"/>
      <c r="AS244" s="28"/>
      <c r="AT244" s="28"/>
      <c r="AU244" s="28"/>
    </row>
    <row r="245" ht="15.0" hidden="1" customHeight="1">
      <c r="A245" s="67"/>
      <c r="B245" s="68" t="s">
        <v>85</v>
      </c>
      <c r="C245" s="68" t="s">
        <v>3233</v>
      </c>
      <c r="D245" s="68" t="s">
        <v>3556</v>
      </c>
      <c r="E245" s="68" t="s">
        <v>2649</v>
      </c>
      <c r="F245" s="68" t="s">
        <v>2752</v>
      </c>
      <c r="G245" s="68" t="s">
        <v>2758</v>
      </c>
      <c r="H245" s="68"/>
      <c r="I245" s="68"/>
      <c r="J245" s="68"/>
      <c r="K245" s="68"/>
      <c r="L245" s="68" t="s">
        <v>730</v>
      </c>
      <c r="M245" s="68" t="s">
        <v>724</v>
      </c>
      <c r="N245" s="68" t="s">
        <v>731</v>
      </c>
      <c r="O245" s="68" t="s">
        <v>2756</v>
      </c>
      <c r="P245" s="68"/>
      <c r="Q245" s="68" t="s">
        <v>2757</v>
      </c>
      <c r="R245" s="68"/>
      <c r="S245" s="68"/>
      <c r="T245" s="68"/>
      <c r="U245" s="68"/>
      <c r="V245" s="68"/>
      <c r="W245" s="68"/>
      <c r="X245" s="68"/>
      <c r="Y245" s="68" t="s">
        <v>2652</v>
      </c>
      <c r="Z245" s="68" t="s">
        <v>2653</v>
      </c>
      <c r="AA245" s="68"/>
      <c r="AB245" s="68"/>
      <c r="AC245" s="68"/>
      <c r="AD245" s="68"/>
      <c r="AE245" s="68"/>
      <c r="AF245" s="71"/>
      <c r="AG245" s="44"/>
      <c r="AH245" s="45"/>
      <c r="AI245" s="45"/>
      <c r="AJ245" s="45"/>
      <c r="AK245" s="45"/>
      <c r="AL245" s="28"/>
      <c r="AM245" s="28"/>
      <c r="AN245" s="28"/>
      <c r="AO245" s="28"/>
      <c r="AP245" s="28"/>
      <c r="AQ245" s="28"/>
      <c r="AR245" s="28"/>
      <c r="AS245" s="28"/>
      <c r="AT245" s="28"/>
      <c r="AU245" s="28"/>
    </row>
    <row r="246" ht="15.0" hidden="1" customHeight="1">
      <c r="A246" s="51"/>
      <c r="B246" s="52" t="s">
        <v>85</v>
      </c>
      <c r="C246" s="52" t="s">
        <v>1522</v>
      </c>
      <c r="D246" s="52" t="s">
        <v>3564</v>
      </c>
      <c r="E246" s="52" t="s">
        <v>2649</v>
      </c>
      <c r="F246" s="52" t="s">
        <v>2762</v>
      </c>
      <c r="G246" s="52" t="s">
        <v>2765</v>
      </c>
      <c r="H246" s="52"/>
      <c r="I246" s="52"/>
      <c r="J246" s="52"/>
      <c r="K246" s="52"/>
      <c r="L246" s="52" t="s">
        <v>2768</v>
      </c>
      <c r="M246" s="52" t="s">
        <v>271</v>
      </c>
      <c r="N246" s="52" t="s">
        <v>2769</v>
      </c>
      <c r="O246" s="52" t="s">
        <v>2764</v>
      </c>
      <c r="P246" s="52"/>
      <c r="Q246" s="52"/>
      <c r="R246" s="52"/>
      <c r="S246" s="52"/>
      <c r="T246" s="52"/>
      <c r="U246" s="52"/>
      <c r="V246" s="52"/>
      <c r="W246" s="52"/>
      <c r="X246" s="52"/>
      <c r="Y246" s="52" t="s">
        <v>2652</v>
      </c>
      <c r="Z246" s="52" t="s">
        <v>2653</v>
      </c>
      <c r="AA246" s="52"/>
      <c r="AB246" s="52"/>
      <c r="AC246" s="52"/>
      <c r="AD246" s="52"/>
      <c r="AE246" s="52"/>
      <c r="AF246" s="60"/>
      <c r="AG246" s="44"/>
      <c r="AH246" s="45"/>
      <c r="AI246" s="45"/>
      <c r="AJ246" s="45"/>
      <c r="AK246" s="45"/>
      <c r="AL246" s="28"/>
      <c r="AM246" s="28"/>
      <c r="AN246" s="28"/>
      <c r="AO246" s="28"/>
      <c r="AP246" s="28"/>
      <c r="AQ246" s="28"/>
      <c r="AR246" s="28"/>
      <c r="AS246" s="28"/>
      <c r="AT246" s="28"/>
      <c r="AU246" s="28"/>
    </row>
    <row r="247" ht="15.0" hidden="1" customHeight="1">
      <c r="A247" s="67"/>
      <c r="B247" s="68" t="s">
        <v>85</v>
      </c>
      <c r="C247" s="68" t="s">
        <v>1407</v>
      </c>
      <c r="D247" s="68" t="s">
        <v>3568</v>
      </c>
      <c r="E247" s="68" t="s">
        <v>2649</v>
      </c>
      <c r="F247" s="68" t="s">
        <v>2774</v>
      </c>
      <c r="G247" s="68" t="s">
        <v>2779</v>
      </c>
      <c r="H247" s="68"/>
      <c r="I247" s="68"/>
      <c r="J247" s="68"/>
      <c r="K247" s="68"/>
      <c r="L247" s="68" t="s">
        <v>1065</v>
      </c>
      <c r="M247" s="68" t="s">
        <v>569</v>
      </c>
      <c r="N247" s="68" t="s">
        <v>1068</v>
      </c>
      <c r="O247" s="68" t="s">
        <v>2776</v>
      </c>
      <c r="P247" s="68"/>
      <c r="Q247" s="68" t="s">
        <v>2778</v>
      </c>
      <c r="R247" s="68"/>
      <c r="S247" s="68" t="s">
        <v>2777</v>
      </c>
      <c r="T247" s="68"/>
      <c r="U247" s="68"/>
      <c r="V247" s="68"/>
      <c r="W247" s="68"/>
      <c r="X247" s="68"/>
      <c r="Y247" s="68" t="s">
        <v>98</v>
      </c>
      <c r="Z247" s="68" t="s">
        <v>2644</v>
      </c>
      <c r="AA247" s="68"/>
      <c r="AB247" s="68"/>
      <c r="AC247" s="68"/>
      <c r="AD247" s="68"/>
      <c r="AE247" s="68"/>
      <c r="AF247" s="71"/>
      <c r="AG247" s="44" t="s">
        <v>595</v>
      </c>
      <c r="AH247" s="45" t="s">
        <v>595</v>
      </c>
      <c r="AI247" s="45" t="s">
        <v>595</v>
      </c>
      <c r="AJ247" s="45" t="s">
        <v>595</v>
      </c>
      <c r="AK247" s="45" t="s">
        <v>595</v>
      </c>
      <c r="AL247" s="28"/>
      <c r="AM247" s="28"/>
      <c r="AN247" s="28"/>
      <c r="AO247" s="28"/>
      <c r="AP247" s="28"/>
      <c r="AQ247" s="28"/>
      <c r="AR247" s="28"/>
      <c r="AS247" s="28"/>
      <c r="AT247" s="28"/>
      <c r="AU247" s="28"/>
    </row>
    <row r="248" ht="15.0" hidden="1" customHeight="1">
      <c r="A248" s="51"/>
      <c r="B248" s="52" t="s">
        <v>85</v>
      </c>
      <c r="C248" s="52" t="s">
        <v>3573</v>
      </c>
      <c r="D248" s="52" t="s">
        <v>3574</v>
      </c>
      <c r="E248" s="52" t="s">
        <v>2649</v>
      </c>
      <c r="F248" s="52" t="s">
        <v>2783</v>
      </c>
      <c r="G248" s="52" t="s">
        <v>2787</v>
      </c>
      <c r="H248" s="52"/>
      <c r="I248" s="52"/>
      <c r="J248" s="52"/>
      <c r="K248" s="52"/>
      <c r="L248" s="52" t="s">
        <v>451</v>
      </c>
      <c r="M248" s="52" t="s">
        <v>80</v>
      </c>
      <c r="N248" s="52" t="s">
        <v>2788</v>
      </c>
      <c r="O248" s="52" t="s">
        <v>2785</v>
      </c>
      <c r="P248" s="52"/>
      <c r="Q248" s="52"/>
      <c r="R248" s="52"/>
      <c r="S248" s="52"/>
      <c r="T248" s="52"/>
      <c r="U248" s="52"/>
      <c r="V248" s="52"/>
      <c r="W248" s="52"/>
      <c r="X248" s="52"/>
      <c r="Y248" s="52" t="s">
        <v>2652</v>
      </c>
      <c r="Z248" s="52" t="s">
        <v>2653</v>
      </c>
      <c r="AA248" s="52"/>
      <c r="AB248" s="52"/>
      <c r="AC248" s="52"/>
      <c r="AD248" s="52"/>
      <c r="AE248" s="52"/>
      <c r="AF248" s="60"/>
      <c r="AG248" s="44"/>
      <c r="AH248" s="45"/>
      <c r="AI248" s="45"/>
      <c r="AJ248" s="45"/>
      <c r="AK248" s="45"/>
      <c r="AL248" s="28"/>
      <c r="AM248" s="28"/>
      <c r="AN248" s="28"/>
      <c r="AO248" s="28"/>
      <c r="AP248" s="28"/>
      <c r="AQ248" s="28"/>
      <c r="AR248" s="28"/>
      <c r="AS248" s="28"/>
      <c r="AT248" s="28"/>
      <c r="AU248" s="28"/>
    </row>
    <row r="249" ht="15.0" hidden="1" customHeight="1">
      <c r="A249" s="67"/>
      <c r="B249" s="68" t="s">
        <v>2795</v>
      </c>
      <c r="C249" s="68" t="s">
        <v>3581</v>
      </c>
      <c r="D249" s="68" t="s">
        <v>3583</v>
      </c>
      <c r="E249" s="68" t="s">
        <v>87</v>
      </c>
      <c r="F249" s="68" t="s">
        <v>2794</v>
      </c>
      <c r="G249" s="68" t="s">
        <v>2800</v>
      </c>
      <c r="H249" s="68"/>
      <c r="I249" s="68"/>
      <c r="J249" s="68"/>
      <c r="K249" s="68"/>
      <c r="L249" s="68" t="s">
        <v>451</v>
      </c>
      <c r="M249" s="68" t="s">
        <v>80</v>
      </c>
      <c r="N249" s="68" t="s">
        <v>2802</v>
      </c>
      <c r="O249" s="68" t="s">
        <v>2798</v>
      </c>
      <c r="P249" s="68"/>
      <c r="Q249" s="68"/>
      <c r="R249" s="68"/>
      <c r="S249" s="68"/>
      <c r="T249" s="68"/>
      <c r="U249" s="68"/>
      <c r="V249" s="68"/>
      <c r="W249" s="68"/>
      <c r="X249" s="68"/>
      <c r="Y249" s="68" t="s">
        <v>2652</v>
      </c>
      <c r="Z249" s="68" t="s">
        <v>2653</v>
      </c>
      <c r="AA249" s="68"/>
      <c r="AB249" s="68"/>
      <c r="AC249" s="68"/>
      <c r="AD249" s="68"/>
      <c r="AE249" s="68"/>
      <c r="AF249" s="71"/>
      <c r="AG249" s="44"/>
      <c r="AH249" s="45"/>
      <c r="AI249" s="45"/>
      <c r="AJ249" s="45"/>
      <c r="AK249" s="45"/>
      <c r="AL249" s="28"/>
      <c r="AM249" s="28"/>
      <c r="AN249" s="28"/>
      <c r="AO249" s="28"/>
      <c r="AP249" s="28"/>
      <c r="AQ249" s="28"/>
      <c r="AR249" s="28"/>
      <c r="AS249" s="28"/>
      <c r="AT249" s="28"/>
      <c r="AU249" s="28"/>
    </row>
    <row r="250" ht="15.0" hidden="1" customHeight="1">
      <c r="A250" s="51"/>
      <c r="B250" s="52" t="s">
        <v>85</v>
      </c>
      <c r="C250" s="52" t="s">
        <v>1914</v>
      </c>
      <c r="D250" s="52" t="s">
        <v>2513</v>
      </c>
      <c r="E250" s="52" t="s">
        <v>2649</v>
      </c>
      <c r="F250" s="52" t="s">
        <v>2803</v>
      </c>
      <c r="G250" s="52" t="s">
        <v>2805</v>
      </c>
      <c r="H250" s="52"/>
      <c r="I250" s="52"/>
      <c r="J250" s="52"/>
      <c r="K250" s="52"/>
      <c r="L250" s="52" t="s">
        <v>2806</v>
      </c>
      <c r="M250" s="52" t="s">
        <v>271</v>
      </c>
      <c r="N250" s="52" t="s">
        <v>2807</v>
      </c>
      <c r="O250" s="52"/>
      <c r="P250" s="52"/>
      <c r="Q250" s="52"/>
      <c r="R250" s="52"/>
      <c r="S250" s="52"/>
      <c r="T250" s="52"/>
      <c r="U250" s="52"/>
      <c r="V250" s="52"/>
      <c r="W250" s="52"/>
      <c r="X250" s="52"/>
      <c r="Y250" s="52" t="s">
        <v>2652</v>
      </c>
      <c r="Z250" s="52" t="s">
        <v>2653</v>
      </c>
      <c r="AA250" s="52"/>
      <c r="AB250" s="52"/>
      <c r="AC250" s="52"/>
      <c r="AD250" s="52"/>
      <c r="AE250" s="52"/>
      <c r="AF250" s="60"/>
      <c r="AG250" s="44"/>
      <c r="AH250" s="45"/>
      <c r="AI250" s="45"/>
      <c r="AJ250" s="45"/>
      <c r="AK250" s="45"/>
      <c r="AL250" s="28"/>
      <c r="AM250" s="28"/>
      <c r="AN250" s="28"/>
      <c r="AO250" s="28"/>
      <c r="AP250" s="28"/>
      <c r="AQ250" s="28"/>
      <c r="AR250" s="28"/>
      <c r="AS250" s="28"/>
      <c r="AT250" s="28"/>
      <c r="AU250" s="28"/>
    </row>
    <row r="251" ht="15.0" hidden="1" customHeight="1">
      <c r="A251" s="67"/>
      <c r="B251" s="68" t="s">
        <v>85</v>
      </c>
      <c r="C251" s="68" t="s">
        <v>3615</v>
      </c>
      <c r="D251" s="68" t="s">
        <v>3616</v>
      </c>
      <c r="E251" s="68" t="s">
        <v>2649</v>
      </c>
      <c r="F251" s="68" t="s">
        <v>2810</v>
      </c>
      <c r="G251" s="68" t="s">
        <v>2813</v>
      </c>
      <c r="H251" s="68"/>
      <c r="I251" s="68"/>
      <c r="J251" s="68"/>
      <c r="K251" s="68"/>
      <c r="L251" s="68" t="s">
        <v>2814</v>
      </c>
      <c r="M251" s="68" t="s">
        <v>80</v>
      </c>
      <c r="N251" s="68" t="s">
        <v>2815</v>
      </c>
      <c r="O251" s="68" t="s">
        <v>2812</v>
      </c>
      <c r="P251" s="68"/>
      <c r="Q251" s="68"/>
      <c r="R251" s="68"/>
      <c r="S251" s="68"/>
      <c r="T251" s="68"/>
      <c r="U251" s="68"/>
      <c r="V251" s="68"/>
      <c r="W251" s="68"/>
      <c r="X251" s="68"/>
      <c r="Y251" s="68" t="s">
        <v>2652</v>
      </c>
      <c r="Z251" s="68" t="s">
        <v>2653</v>
      </c>
      <c r="AA251" s="68"/>
      <c r="AB251" s="68"/>
      <c r="AC251" s="68"/>
      <c r="AD251" s="68"/>
      <c r="AE251" s="68"/>
      <c r="AF251" s="71"/>
      <c r="AG251" s="44"/>
      <c r="AH251" s="45"/>
      <c r="AI251" s="45"/>
      <c r="AJ251" s="45"/>
      <c r="AK251" s="45"/>
      <c r="AL251" s="28"/>
      <c r="AM251" s="28"/>
      <c r="AN251" s="28"/>
      <c r="AO251" s="28"/>
      <c r="AP251" s="28"/>
      <c r="AQ251" s="28"/>
      <c r="AR251" s="28"/>
      <c r="AS251" s="28"/>
      <c r="AT251" s="28"/>
      <c r="AU251" s="28"/>
    </row>
    <row r="252" ht="15.0" hidden="1" customHeight="1">
      <c r="A252" s="51"/>
      <c r="B252" s="52" t="s">
        <v>115</v>
      </c>
      <c r="C252" s="52" t="s">
        <v>3625</v>
      </c>
      <c r="D252" s="52" t="s">
        <v>3627</v>
      </c>
      <c r="E252" s="52" t="s">
        <v>87</v>
      </c>
      <c r="F252" s="52" t="s">
        <v>2817</v>
      </c>
      <c r="G252" s="52" t="s">
        <v>2822</v>
      </c>
      <c r="H252" s="52"/>
      <c r="I252" s="52"/>
      <c r="J252" s="52"/>
      <c r="K252" s="52"/>
      <c r="L252" s="52" t="s">
        <v>346</v>
      </c>
      <c r="M252" s="52" t="s">
        <v>337</v>
      </c>
      <c r="N252" s="52" t="s">
        <v>2826</v>
      </c>
      <c r="O252" s="52" t="s">
        <v>2819</v>
      </c>
      <c r="P252" s="52"/>
      <c r="Q252" s="52" t="s">
        <v>2821</v>
      </c>
      <c r="R252" s="52"/>
      <c r="S252" s="52" t="s">
        <v>2820</v>
      </c>
      <c r="T252" s="52"/>
      <c r="U252" s="52" t="s">
        <v>477</v>
      </c>
      <c r="V252" s="52"/>
      <c r="W252" s="52" t="s">
        <v>251</v>
      </c>
      <c r="X252" s="52"/>
      <c r="Y252" s="52" t="s">
        <v>98</v>
      </c>
      <c r="Z252" s="52"/>
      <c r="AA252" s="52"/>
      <c r="AB252" s="52"/>
      <c r="AC252" s="52"/>
      <c r="AD252" s="52"/>
      <c r="AE252" s="52"/>
      <c r="AF252" s="60"/>
      <c r="AG252" s="44" t="s">
        <v>595</v>
      </c>
      <c r="AH252" s="45" t="s">
        <v>595</v>
      </c>
      <c r="AI252" s="45" t="s">
        <v>595</v>
      </c>
      <c r="AJ252" s="45" t="s">
        <v>595</v>
      </c>
      <c r="AK252" s="45" t="s">
        <v>595</v>
      </c>
      <c r="AL252" s="28"/>
      <c r="AM252" s="28"/>
      <c r="AN252" s="28"/>
      <c r="AO252" s="28"/>
      <c r="AP252" s="28"/>
      <c r="AQ252" s="28"/>
      <c r="AR252" s="28"/>
      <c r="AS252" s="28"/>
      <c r="AT252" s="28"/>
      <c r="AU252" s="28"/>
    </row>
    <row r="253" ht="15.0" hidden="1" customHeight="1">
      <c r="A253" s="67"/>
      <c r="B253" s="68" t="s">
        <v>85</v>
      </c>
      <c r="C253" s="68" t="s">
        <v>2709</v>
      </c>
      <c r="D253" s="68" t="s">
        <v>3641</v>
      </c>
      <c r="E253" s="68" t="s">
        <v>87</v>
      </c>
      <c r="F253" s="68" t="s">
        <v>2827</v>
      </c>
      <c r="G253" s="68" t="s">
        <v>2831</v>
      </c>
      <c r="H253" s="68"/>
      <c r="I253" s="68"/>
      <c r="J253" s="68"/>
      <c r="K253" s="68"/>
      <c r="L253" s="68" t="s">
        <v>154</v>
      </c>
      <c r="M253" s="68" t="s">
        <v>133</v>
      </c>
      <c r="N253" s="68" t="s">
        <v>2832</v>
      </c>
      <c r="O253" s="68" t="s">
        <v>2829</v>
      </c>
      <c r="P253" s="68"/>
      <c r="Q253" s="68" t="s">
        <v>2830</v>
      </c>
      <c r="R253" s="68"/>
      <c r="S253" s="68"/>
      <c r="T253" s="68"/>
      <c r="U253" s="68"/>
      <c r="V253" s="68"/>
      <c r="W253" s="68"/>
      <c r="X253" s="68"/>
      <c r="Y253" s="68" t="s">
        <v>2652</v>
      </c>
      <c r="Z253" s="68" t="s">
        <v>2653</v>
      </c>
      <c r="AA253" s="68"/>
      <c r="AB253" s="68"/>
      <c r="AC253" s="68"/>
      <c r="AD253" s="68"/>
      <c r="AE253" s="68"/>
      <c r="AF253" s="71"/>
      <c r="AG253" s="44"/>
      <c r="AH253" s="45"/>
      <c r="AI253" s="45"/>
      <c r="AJ253" s="45"/>
      <c r="AK253" s="45"/>
      <c r="AL253" s="28"/>
      <c r="AM253" s="28"/>
      <c r="AN253" s="28"/>
      <c r="AO253" s="28"/>
      <c r="AP253" s="28"/>
      <c r="AQ253" s="28"/>
      <c r="AR253" s="28"/>
      <c r="AS253" s="28"/>
      <c r="AT253" s="28"/>
      <c r="AU253" s="28"/>
    </row>
    <row r="254" ht="15.0" hidden="1" customHeight="1">
      <c r="A254" s="51"/>
      <c r="B254" s="52" t="s">
        <v>115</v>
      </c>
      <c r="C254" s="52" t="s">
        <v>3646</v>
      </c>
      <c r="D254" s="52" t="s">
        <v>3648</v>
      </c>
      <c r="E254" s="52" t="s">
        <v>87</v>
      </c>
      <c r="F254" s="52" t="s">
        <v>2835</v>
      </c>
      <c r="G254" s="52" t="s">
        <v>2840</v>
      </c>
      <c r="H254" s="52"/>
      <c r="I254" s="52"/>
      <c r="J254" s="52"/>
      <c r="K254" s="52"/>
      <c r="L254" s="52" t="s">
        <v>404</v>
      </c>
      <c r="M254" s="52" t="s">
        <v>337</v>
      </c>
      <c r="N254" s="52" t="s">
        <v>2841</v>
      </c>
      <c r="O254" s="52" t="s">
        <v>2837</v>
      </c>
      <c r="P254" s="52"/>
      <c r="Q254" s="52" t="s">
        <v>2839</v>
      </c>
      <c r="R254" s="52"/>
      <c r="S254" s="52" t="s">
        <v>2838</v>
      </c>
      <c r="T254" s="52"/>
      <c r="U254" s="52" t="s">
        <v>165</v>
      </c>
      <c r="V254" s="52"/>
      <c r="W254" s="52"/>
      <c r="X254" s="52"/>
      <c r="Y254" s="52" t="s">
        <v>98</v>
      </c>
      <c r="Z254" s="52" t="s">
        <v>2644</v>
      </c>
      <c r="AA254" s="52"/>
      <c r="AB254" s="52"/>
      <c r="AC254" s="52"/>
      <c r="AD254" s="52"/>
      <c r="AE254" s="52"/>
      <c r="AF254" s="60"/>
      <c r="AG254" s="44" t="s">
        <v>595</v>
      </c>
      <c r="AH254" s="45" t="s">
        <v>595</v>
      </c>
      <c r="AI254" s="45" t="s">
        <v>596</v>
      </c>
      <c r="AJ254" s="45" t="s">
        <v>595</v>
      </c>
      <c r="AK254" s="45" t="s">
        <v>595</v>
      </c>
      <c r="AL254" s="28"/>
      <c r="AM254" s="28"/>
      <c r="AN254" s="28"/>
      <c r="AO254" s="28"/>
      <c r="AP254" s="28"/>
      <c r="AQ254" s="28"/>
      <c r="AR254" s="28"/>
      <c r="AS254" s="28"/>
      <c r="AT254" s="28"/>
      <c r="AU254" s="28"/>
    </row>
    <row r="255" ht="15.0" hidden="1" customHeight="1">
      <c r="A255" s="67"/>
      <c r="B255" s="68" t="s">
        <v>85</v>
      </c>
      <c r="C255" s="68" t="s">
        <v>3652</v>
      </c>
      <c r="D255" s="68" t="s">
        <v>3653</v>
      </c>
      <c r="E255" s="68" t="s">
        <v>87</v>
      </c>
      <c r="F255" s="68" t="s">
        <v>2847</v>
      </c>
      <c r="G255" s="68" t="s">
        <v>2853</v>
      </c>
      <c r="H255" s="68"/>
      <c r="I255" s="68"/>
      <c r="J255" s="68"/>
      <c r="K255" s="68"/>
      <c r="L255" s="68" t="s">
        <v>2854</v>
      </c>
      <c r="M255" s="68" t="s">
        <v>512</v>
      </c>
      <c r="N255" s="68" t="s">
        <v>2855</v>
      </c>
      <c r="O255" s="68" t="s">
        <v>2850</v>
      </c>
      <c r="P255" s="68"/>
      <c r="Q255" s="68"/>
      <c r="R255" s="68"/>
      <c r="S255" s="68"/>
      <c r="T255" s="68"/>
      <c r="U255" s="68"/>
      <c r="V255" s="68"/>
      <c r="W255" s="68"/>
      <c r="X255" s="68"/>
      <c r="Y255" s="68" t="s">
        <v>2652</v>
      </c>
      <c r="Z255" s="68" t="s">
        <v>2653</v>
      </c>
      <c r="AA255" s="68"/>
      <c r="AB255" s="68"/>
      <c r="AC255" s="68"/>
      <c r="AD255" s="68"/>
      <c r="AE255" s="68"/>
      <c r="AF255" s="71"/>
      <c r="AG255" s="44"/>
      <c r="AH255" s="45"/>
      <c r="AI255" s="45"/>
      <c r="AJ255" s="45"/>
      <c r="AK255" s="45"/>
      <c r="AL255" s="28"/>
      <c r="AM255" s="28"/>
      <c r="AN255" s="28"/>
      <c r="AO255" s="28"/>
      <c r="AP255" s="28"/>
      <c r="AQ255" s="28"/>
      <c r="AR255" s="28"/>
      <c r="AS255" s="28"/>
      <c r="AT255" s="28"/>
      <c r="AU255" s="28"/>
    </row>
    <row r="256" ht="15.0" hidden="1" customHeight="1">
      <c r="A256" s="51"/>
      <c r="B256" s="52" t="s">
        <v>85</v>
      </c>
      <c r="C256" s="52" t="s">
        <v>2168</v>
      </c>
      <c r="D256" s="52" t="s">
        <v>3667</v>
      </c>
      <c r="E256" s="52" t="s">
        <v>2862</v>
      </c>
      <c r="F256" s="52" t="s">
        <v>2857</v>
      </c>
      <c r="G256" s="52" t="s">
        <v>2864</v>
      </c>
      <c r="H256" s="52"/>
      <c r="I256" s="52"/>
      <c r="J256" s="52" t="s">
        <v>2865</v>
      </c>
      <c r="K256" s="52"/>
      <c r="L256" s="52" t="s">
        <v>1975</v>
      </c>
      <c r="M256" s="52" t="s">
        <v>80</v>
      </c>
      <c r="N256" s="52" t="s">
        <v>2866</v>
      </c>
      <c r="O256" s="52" t="s">
        <v>2863</v>
      </c>
      <c r="P256" s="52"/>
      <c r="Q256" s="52"/>
      <c r="R256" s="52"/>
      <c r="S256" s="52"/>
      <c r="T256" s="52"/>
      <c r="U256" s="52"/>
      <c r="V256" s="52"/>
      <c r="W256" s="52"/>
      <c r="X256" s="52"/>
      <c r="Y256" s="52" t="s">
        <v>2652</v>
      </c>
      <c r="Z256" s="52" t="s">
        <v>2653</v>
      </c>
      <c r="AA256" s="52"/>
      <c r="AB256" s="52"/>
      <c r="AC256" s="52"/>
      <c r="AD256" s="52"/>
      <c r="AE256" s="52"/>
      <c r="AF256" s="60"/>
      <c r="AG256" s="44"/>
      <c r="AH256" s="45"/>
      <c r="AI256" s="45"/>
      <c r="AJ256" s="45"/>
      <c r="AK256" s="45"/>
      <c r="AL256" s="28"/>
      <c r="AM256" s="28"/>
      <c r="AN256" s="28"/>
      <c r="AO256" s="28"/>
      <c r="AP256" s="28"/>
      <c r="AQ256" s="28"/>
      <c r="AR256" s="28"/>
      <c r="AS256" s="28"/>
      <c r="AT256" s="28"/>
      <c r="AU256" s="28"/>
    </row>
    <row r="257" ht="15.0" hidden="1" customHeight="1">
      <c r="A257" s="67"/>
      <c r="B257" s="68" t="s">
        <v>85</v>
      </c>
      <c r="C257" s="68" t="s">
        <v>3670</v>
      </c>
      <c r="D257" s="68" t="s">
        <v>3671</v>
      </c>
      <c r="E257" s="68" t="s">
        <v>87</v>
      </c>
      <c r="F257" s="68" t="s">
        <v>2869</v>
      </c>
      <c r="G257" s="68" t="s">
        <v>2874</v>
      </c>
      <c r="H257" s="68" t="s">
        <v>2875</v>
      </c>
      <c r="I257" s="68"/>
      <c r="J257" s="68"/>
      <c r="K257" s="68"/>
      <c r="L257" s="68" t="s">
        <v>482</v>
      </c>
      <c r="M257" s="68" t="s">
        <v>579</v>
      </c>
      <c r="N257" s="68" t="s">
        <v>2876</v>
      </c>
      <c r="O257" s="68" t="s">
        <v>2871</v>
      </c>
      <c r="P257" s="68"/>
      <c r="Q257" s="68" t="s">
        <v>2873</v>
      </c>
      <c r="R257" s="68"/>
      <c r="S257" s="68" t="s">
        <v>2872</v>
      </c>
      <c r="T257" s="68"/>
      <c r="U257" s="68" t="s">
        <v>124</v>
      </c>
      <c r="V257" s="68"/>
      <c r="W257" s="68" t="s">
        <v>251</v>
      </c>
      <c r="X257" s="68"/>
      <c r="Y257" s="68" t="s">
        <v>98</v>
      </c>
      <c r="Z257" s="68" t="s">
        <v>2644</v>
      </c>
      <c r="AA257" s="68"/>
      <c r="AB257" s="68"/>
      <c r="AC257" s="68"/>
      <c r="AD257" s="68"/>
      <c r="AE257" s="68"/>
      <c r="AF257" s="71"/>
      <c r="AG257" s="44" t="s">
        <v>595</v>
      </c>
      <c r="AH257" s="45" t="s">
        <v>595</v>
      </c>
      <c r="AI257" s="45" t="s">
        <v>596</v>
      </c>
      <c r="AJ257" s="45" t="s">
        <v>595</v>
      </c>
      <c r="AK257" s="45" t="s">
        <v>595</v>
      </c>
      <c r="AL257" s="28"/>
      <c r="AM257" s="28"/>
      <c r="AN257" s="28"/>
      <c r="AO257" s="28"/>
      <c r="AP257" s="28"/>
      <c r="AQ257" s="28"/>
      <c r="AR257" s="28"/>
      <c r="AS257" s="28"/>
      <c r="AT257" s="28"/>
      <c r="AU257" s="28"/>
    </row>
    <row r="258" ht="15.0" hidden="1" customHeight="1">
      <c r="A258" s="51"/>
      <c r="B258" s="52" t="s">
        <v>85</v>
      </c>
      <c r="C258" s="52" t="s">
        <v>2099</v>
      </c>
      <c r="D258" s="52" t="s">
        <v>3702</v>
      </c>
      <c r="E258" s="52" t="s">
        <v>87</v>
      </c>
      <c r="F258" s="52" t="s">
        <v>2885</v>
      </c>
      <c r="G258" s="52" t="s">
        <v>2888</v>
      </c>
      <c r="H258" s="52" t="s">
        <v>2889</v>
      </c>
      <c r="I258" s="52"/>
      <c r="J258" s="52"/>
      <c r="K258" s="52"/>
      <c r="L258" s="52" t="s">
        <v>2890</v>
      </c>
      <c r="M258" s="52" t="s">
        <v>280</v>
      </c>
      <c r="N258" s="52" t="s">
        <v>2891</v>
      </c>
      <c r="O258" s="52" t="s">
        <v>2887</v>
      </c>
      <c r="P258" s="52"/>
      <c r="Q258" s="52"/>
      <c r="R258" s="52"/>
      <c r="S258" s="52"/>
      <c r="T258" s="52"/>
      <c r="U258" s="52"/>
      <c r="V258" s="52"/>
      <c r="W258" s="52"/>
      <c r="X258" s="52"/>
      <c r="Y258" s="52" t="s">
        <v>2652</v>
      </c>
      <c r="Z258" s="52" t="s">
        <v>2653</v>
      </c>
      <c r="AA258" s="52"/>
      <c r="AB258" s="52"/>
      <c r="AC258" s="52"/>
      <c r="AD258" s="52"/>
      <c r="AE258" s="52"/>
      <c r="AF258" s="60"/>
      <c r="AG258" s="44"/>
      <c r="AH258" s="45"/>
      <c r="AI258" s="45"/>
      <c r="AJ258" s="45"/>
      <c r="AK258" s="45"/>
      <c r="AL258" s="28"/>
      <c r="AM258" s="28"/>
      <c r="AN258" s="28"/>
      <c r="AO258" s="28"/>
      <c r="AP258" s="28"/>
      <c r="AQ258" s="28"/>
      <c r="AR258" s="28"/>
      <c r="AS258" s="28"/>
      <c r="AT258" s="28"/>
      <c r="AU258" s="28"/>
    </row>
    <row r="259" ht="15.0" hidden="1" customHeight="1">
      <c r="A259" s="67"/>
      <c r="B259" s="68" t="s">
        <v>85</v>
      </c>
      <c r="C259" s="68" t="s">
        <v>3233</v>
      </c>
      <c r="D259" s="68" t="s">
        <v>3703</v>
      </c>
      <c r="E259" s="68" t="s">
        <v>2649</v>
      </c>
      <c r="F259" s="68" t="s">
        <v>2894</v>
      </c>
      <c r="G259" s="68" t="s">
        <v>2900</v>
      </c>
      <c r="H259" s="68" t="s">
        <v>2901</v>
      </c>
      <c r="I259" s="68"/>
      <c r="J259" s="68"/>
      <c r="K259" s="68"/>
      <c r="L259" s="68" t="s">
        <v>1140</v>
      </c>
      <c r="M259" s="68" t="s">
        <v>1131</v>
      </c>
      <c r="N259" s="68" t="s">
        <v>2903</v>
      </c>
      <c r="O259" s="68" t="s">
        <v>2896</v>
      </c>
      <c r="P259" s="68"/>
      <c r="Q259" s="68" t="s">
        <v>2898</v>
      </c>
      <c r="R259" s="68"/>
      <c r="S259" s="68"/>
      <c r="T259" s="68"/>
      <c r="U259" s="68"/>
      <c r="V259" s="68"/>
      <c r="W259" s="68"/>
      <c r="X259" s="68"/>
      <c r="Y259" s="68" t="s">
        <v>2652</v>
      </c>
      <c r="Z259" s="68" t="s">
        <v>2653</v>
      </c>
      <c r="AA259" s="68"/>
      <c r="AB259" s="68"/>
      <c r="AC259" s="68"/>
      <c r="AD259" s="68"/>
      <c r="AE259" s="68"/>
      <c r="AF259" s="71"/>
      <c r="AG259" s="44"/>
      <c r="AH259" s="45"/>
      <c r="AI259" s="45"/>
      <c r="AJ259" s="45"/>
      <c r="AK259" s="45"/>
      <c r="AL259" s="28"/>
      <c r="AM259" s="28"/>
      <c r="AN259" s="28"/>
      <c r="AO259" s="28"/>
      <c r="AP259" s="28"/>
      <c r="AQ259" s="28"/>
      <c r="AR259" s="28"/>
      <c r="AS259" s="28"/>
      <c r="AT259" s="28"/>
      <c r="AU259" s="28"/>
    </row>
    <row r="260" ht="15.0" hidden="1" customHeight="1">
      <c r="A260" s="51"/>
      <c r="B260" s="52" t="s">
        <v>115</v>
      </c>
      <c r="C260" s="52" t="s">
        <v>3706</v>
      </c>
      <c r="D260" s="52" t="s">
        <v>3708</v>
      </c>
      <c r="E260" s="52" t="s">
        <v>87</v>
      </c>
      <c r="F260" s="52" t="s">
        <v>825</v>
      </c>
      <c r="G260" s="52" t="s">
        <v>2912</v>
      </c>
      <c r="H260" s="52"/>
      <c r="I260" s="52"/>
      <c r="J260" s="52"/>
      <c r="K260" s="52"/>
      <c r="L260" s="52" t="s">
        <v>832</v>
      </c>
      <c r="M260" s="52" t="s">
        <v>569</v>
      </c>
      <c r="N260" s="52" t="s">
        <v>833</v>
      </c>
      <c r="O260" s="52" t="s">
        <v>2908</v>
      </c>
      <c r="P260" s="52"/>
      <c r="Q260" s="52"/>
      <c r="R260" s="52"/>
      <c r="S260" s="52" t="s">
        <v>2910</v>
      </c>
      <c r="T260" s="52"/>
      <c r="U260" s="52" t="s">
        <v>317</v>
      </c>
      <c r="V260" s="52" t="s">
        <v>676</v>
      </c>
      <c r="W260" s="52"/>
      <c r="X260" s="52"/>
      <c r="Y260" s="52" t="s">
        <v>98</v>
      </c>
      <c r="Z260" s="52"/>
      <c r="AA260" s="52"/>
      <c r="AB260" s="52"/>
      <c r="AC260" s="52"/>
      <c r="AD260" s="52"/>
      <c r="AE260" s="52"/>
      <c r="AF260" s="60"/>
      <c r="AG260" s="44" t="s">
        <v>595</v>
      </c>
      <c r="AH260" s="45" t="s">
        <v>596</v>
      </c>
      <c r="AI260" s="45" t="s">
        <v>595</v>
      </c>
      <c r="AJ260" s="45" t="s">
        <v>595</v>
      </c>
      <c r="AK260" s="45" t="s">
        <v>595</v>
      </c>
      <c r="AL260" s="28"/>
      <c r="AM260" s="28"/>
      <c r="AN260" s="28"/>
      <c r="AO260" s="28"/>
      <c r="AP260" s="28"/>
      <c r="AQ260" s="28"/>
      <c r="AR260" s="28"/>
      <c r="AS260" s="28"/>
      <c r="AT260" s="28"/>
      <c r="AU260" s="28"/>
    </row>
    <row r="261" ht="15.0" hidden="1" customHeight="1">
      <c r="A261" s="67"/>
      <c r="B261" s="68" t="s">
        <v>115</v>
      </c>
      <c r="C261" s="68" t="s">
        <v>1340</v>
      </c>
      <c r="D261" s="68" t="s">
        <v>3711</v>
      </c>
      <c r="E261" s="68" t="s">
        <v>87</v>
      </c>
      <c r="F261" s="68" t="s">
        <v>2918</v>
      </c>
      <c r="G261" s="68" t="s">
        <v>2923</v>
      </c>
      <c r="H261" s="68"/>
      <c r="I261" s="68"/>
      <c r="J261" s="68"/>
      <c r="K261" s="68"/>
      <c r="L261" s="68" t="s">
        <v>482</v>
      </c>
      <c r="M261" s="68" t="s">
        <v>478</v>
      </c>
      <c r="N261" s="68" t="s">
        <v>2924</v>
      </c>
      <c r="O261" s="68" t="s">
        <v>2920</v>
      </c>
      <c r="P261" s="68"/>
      <c r="Q261" s="68" t="s">
        <v>2922</v>
      </c>
      <c r="R261" s="68"/>
      <c r="S261" s="68" t="s">
        <v>2921</v>
      </c>
      <c r="T261" s="68"/>
      <c r="U261" s="68" t="s">
        <v>444</v>
      </c>
      <c r="V261" s="68" t="s">
        <v>145</v>
      </c>
      <c r="W261" s="68" t="s">
        <v>604</v>
      </c>
      <c r="X261" s="68"/>
      <c r="Y261" s="68" t="s">
        <v>98</v>
      </c>
      <c r="Z261" s="68"/>
      <c r="AA261" s="68"/>
      <c r="AB261" s="68"/>
      <c r="AC261" s="68"/>
      <c r="AD261" s="68"/>
      <c r="AE261" s="68"/>
      <c r="AF261" s="71"/>
      <c r="AG261" s="44" t="s">
        <v>595</v>
      </c>
      <c r="AH261" s="45" t="s">
        <v>596</v>
      </c>
      <c r="AI261" s="45" t="s">
        <v>595</v>
      </c>
      <c r="AJ261" s="45" t="s">
        <v>595</v>
      </c>
      <c r="AK261" s="45" t="s">
        <v>595</v>
      </c>
      <c r="AL261" s="28"/>
      <c r="AM261" s="28"/>
      <c r="AN261" s="28"/>
      <c r="AO261" s="28"/>
      <c r="AP261" s="28"/>
      <c r="AQ261" s="28"/>
      <c r="AR261" s="28"/>
      <c r="AS261" s="28"/>
      <c r="AT261" s="28"/>
      <c r="AU261" s="28"/>
    </row>
    <row r="262" ht="15.0" hidden="1" customHeight="1">
      <c r="A262" s="51"/>
      <c r="B262" s="52" t="s">
        <v>85</v>
      </c>
      <c r="C262" s="52" t="s">
        <v>3573</v>
      </c>
      <c r="D262" s="52" t="s">
        <v>3737</v>
      </c>
      <c r="E262" s="52" t="s">
        <v>2931</v>
      </c>
      <c r="F262" s="52" t="s">
        <v>2929</v>
      </c>
      <c r="G262" s="52" t="s">
        <v>2935</v>
      </c>
      <c r="H262" s="52" t="s">
        <v>2936</v>
      </c>
      <c r="I262" s="52"/>
      <c r="J262" s="52"/>
      <c r="K262" s="52"/>
      <c r="L262" s="52" t="s">
        <v>868</v>
      </c>
      <c r="M262" s="52" t="s">
        <v>80</v>
      </c>
      <c r="N262" s="52" t="s">
        <v>2937</v>
      </c>
      <c r="O262" s="52" t="s">
        <v>2933</v>
      </c>
      <c r="P262" s="52"/>
      <c r="Q262" s="52"/>
      <c r="R262" s="52"/>
      <c r="S262" s="52"/>
      <c r="T262" s="52"/>
      <c r="U262" s="52"/>
      <c r="V262" s="52"/>
      <c r="W262" s="52"/>
      <c r="X262" s="52"/>
      <c r="Y262" s="52" t="s">
        <v>2631</v>
      </c>
      <c r="Z262" s="52" t="s">
        <v>2633</v>
      </c>
      <c r="AA262" s="52"/>
      <c r="AB262" s="52" t="s">
        <v>2939</v>
      </c>
      <c r="AC262" s="52"/>
      <c r="AD262" s="52" t="s">
        <v>2942</v>
      </c>
      <c r="AE262" s="52"/>
      <c r="AF262" s="60"/>
      <c r="AG262" s="44"/>
      <c r="AH262" s="45"/>
      <c r="AI262" s="45"/>
      <c r="AJ262" s="45"/>
      <c r="AK262" s="45"/>
      <c r="AL262" s="28"/>
      <c r="AM262" s="28"/>
      <c r="AN262" s="28"/>
      <c r="AO262" s="28"/>
      <c r="AP262" s="28"/>
      <c r="AQ262" s="28"/>
      <c r="AR262" s="28"/>
      <c r="AS262" s="28"/>
      <c r="AT262" s="28"/>
      <c r="AU262" s="28"/>
    </row>
    <row r="263" ht="15.0" hidden="1" customHeight="1">
      <c r="A263" s="67"/>
      <c r="B263" s="68" t="s">
        <v>85</v>
      </c>
      <c r="C263" s="68" t="s">
        <v>2099</v>
      </c>
      <c r="D263" s="68" t="s">
        <v>3739</v>
      </c>
      <c r="E263" s="68" t="s">
        <v>2649</v>
      </c>
      <c r="F263" s="68" t="s">
        <v>2803</v>
      </c>
      <c r="G263" s="68" t="s">
        <v>2805</v>
      </c>
      <c r="H263" s="68"/>
      <c r="I263" s="68"/>
      <c r="J263" s="68"/>
      <c r="K263" s="68"/>
      <c r="L263" s="68" t="s">
        <v>2806</v>
      </c>
      <c r="M263" s="68" t="s">
        <v>271</v>
      </c>
      <c r="N263" s="68" t="s">
        <v>2807</v>
      </c>
      <c r="O263" s="68" t="s">
        <v>2945</v>
      </c>
      <c r="P263" s="68"/>
      <c r="Q263" s="68"/>
      <c r="R263" s="68"/>
      <c r="S263" s="68"/>
      <c r="T263" s="68"/>
      <c r="U263" s="68"/>
      <c r="V263" s="68"/>
      <c r="W263" s="68"/>
      <c r="X263" s="68"/>
      <c r="Y263" s="68" t="s">
        <v>2652</v>
      </c>
      <c r="Z263" s="68" t="s">
        <v>2653</v>
      </c>
      <c r="AA263" s="68"/>
      <c r="AB263" s="68"/>
      <c r="AC263" s="68"/>
      <c r="AD263" s="68"/>
      <c r="AE263" s="68"/>
      <c r="AF263" s="71"/>
      <c r="AG263" s="44"/>
      <c r="AH263" s="45"/>
      <c r="AI263" s="45"/>
      <c r="AJ263" s="45"/>
      <c r="AK263" s="45"/>
      <c r="AL263" s="28"/>
      <c r="AM263" s="28"/>
      <c r="AN263" s="28"/>
      <c r="AO263" s="28"/>
      <c r="AP263" s="28"/>
      <c r="AQ263" s="28"/>
      <c r="AR263" s="28"/>
      <c r="AS263" s="28"/>
      <c r="AT263" s="28"/>
      <c r="AU263" s="28"/>
    </row>
    <row r="264" ht="15.0" hidden="1" customHeight="1">
      <c r="A264" s="51"/>
      <c r="B264" s="52" t="s">
        <v>85</v>
      </c>
      <c r="C264" s="52" t="s">
        <v>3747</v>
      </c>
      <c r="D264" s="52" t="s">
        <v>3748</v>
      </c>
      <c r="E264" s="52" t="s">
        <v>2649</v>
      </c>
      <c r="F264" s="52" t="s">
        <v>2952</v>
      </c>
      <c r="G264" s="52" t="s">
        <v>2956</v>
      </c>
      <c r="H264" s="52"/>
      <c r="I264" s="52"/>
      <c r="J264" s="52"/>
      <c r="K264" s="52"/>
      <c r="L264" s="52" t="s">
        <v>519</v>
      </c>
      <c r="M264" s="52" t="s">
        <v>512</v>
      </c>
      <c r="N264" s="52" t="s">
        <v>2958</v>
      </c>
      <c r="O264" s="52" t="s">
        <v>2954</v>
      </c>
      <c r="P264" s="52"/>
      <c r="Q264" s="52" t="s">
        <v>2955</v>
      </c>
      <c r="R264" s="52"/>
      <c r="S264" s="52"/>
      <c r="T264" s="52"/>
      <c r="U264" s="52"/>
      <c r="V264" s="52"/>
      <c r="W264" s="52"/>
      <c r="X264" s="52"/>
      <c r="Y264" s="52" t="s">
        <v>2652</v>
      </c>
      <c r="Z264" s="52" t="s">
        <v>2653</v>
      </c>
      <c r="AA264" s="52"/>
      <c r="AB264" s="52"/>
      <c r="AC264" s="52"/>
      <c r="AD264" s="52"/>
      <c r="AE264" s="52"/>
      <c r="AF264" s="60"/>
      <c r="AG264" s="44"/>
      <c r="AH264" s="45"/>
      <c r="AI264" s="45"/>
      <c r="AJ264" s="45"/>
      <c r="AK264" s="45"/>
      <c r="AL264" s="28"/>
      <c r="AM264" s="28"/>
      <c r="AN264" s="28"/>
      <c r="AO264" s="28"/>
      <c r="AP264" s="28"/>
      <c r="AQ264" s="28"/>
      <c r="AR264" s="28"/>
      <c r="AS264" s="28"/>
      <c r="AT264" s="28"/>
      <c r="AU264" s="28"/>
    </row>
    <row r="265" ht="15.0" hidden="1" customHeight="1">
      <c r="A265" s="67"/>
      <c r="B265" s="68" t="s">
        <v>85</v>
      </c>
      <c r="C265" s="68" t="s">
        <v>3750</v>
      </c>
      <c r="D265" s="68" t="s">
        <v>3751</v>
      </c>
      <c r="E265" s="68" t="s">
        <v>2649</v>
      </c>
      <c r="F265" s="68" t="s">
        <v>2963</v>
      </c>
      <c r="G265" s="68" t="s">
        <v>2966</v>
      </c>
      <c r="H265" s="68" t="s">
        <v>2967</v>
      </c>
      <c r="I265" s="68"/>
      <c r="J265" s="68"/>
      <c r="K265" s="68"/>
      <c r="L265" s="68" t="s">
        <v>2968</v>
      </c>
      <c r="M265" s="68" t="s">
        <v>252</v>
      </c>
      <c r="N265" s="68" t="s">
        <v>2969</v>
      </c>
      <c r="O265" s="68" t="s">
        <v>2965</v>
      </c>
      <c r="P265" s="68"/>
      <c r="Q265" s="68"/>
      <c r="R265" s="68"/>
      <c r="S265" s="68"/>
      <c r="T265" s="68"/>
      <c r="U265" s="68"/>
      <c r="V265" s="68"/>
      <c r="W265" s="68"/>
      <c r="X265" s="68"/>
      <c r="Y265" s="68" t="s">
        <v>98</v>
      </c>
      <c r="Z265" s="68" t="s">
        <v>2644</v>
      </c>
      <c r="AA265" s="68"/>
      <c r="AB265" s="68"/>
      <c r="AC265" s="68"/>
      <c r="AD265" s="68"/>
      <c r="AE265" s="68"/>
      <c r="AF265" s="71"/>
      <c r="AG265" s="44" t="s">
        <v>595</v>
      </c>
      <c r="AH265" s="45" t="s">
        <v>595</v>
      </c>
      <c r="AI265" s="45" t="s">
        <v>595</v>
      </c>
      <c r="AJ265" s="45" t="s">
        <v>595</v>
      </c>
      <c r="AK265" s="45" t="s">
        <v>595</v>
      </c>
      <c r="AL265" s="28"/>
      <c r="AM265" s="28"/>
      <c r="AN265" s="28"/>
      <c r="AO265" s="28"/>
      <c r="AP265" s="28"/>
      <c r="AQ265" s="28"/>
      <c r="AR265" s="28"/>
      <c r="AS265" s="28"/>
      <c r="AT265" s="28"/>
      <c r="AU265" s="28"/>
    </row>
    <row r="266" ht="15.0" hidden="1" customHeight="1">
      <c r="A266" s="51"/>
      <c r="B266" s="52" t="s">
        <v>85</v>
      </c>
      <c r="C266" s="52" t="s">
        <v>1871</v>
      </c>
      <c r="D266" s="52" t="s">
        <v>3759</v>
      </c>
      <c r="E266" s="52" t="s">
        <v>2649</v>
      </c>
      <c r="F266" s="52" t="s">
        <v>2972</v>
      </c>
      <c r="G266" s="52" t="s">
        <v>2976</v>
      </c>
      <c r="H266" s="52"/>
      <c r="I266" s="52"/>
      <c r="J266" s="52"/>
      <c r="K266" s="52"/>
      <c r="L266" s="52" t="s">
        <v>2977</v>
      </c>
      <c r="M266" s="52" t="s">
        <v>252</v>
      </c>
      <c r="N266" s="52" t="s">
        <v>2978</v>
      </c>
      <c r="O266" s="52" t="s">
        <v>2974</v>
      </c>
      <c r="P266" s="52"/>
      <c r="Q266" s="52" t="s">
        <v>2975</v>
      </c>
      <c r="R266" s="52"/>
      <c r="S266" s="52"/>
      <c r="T266" s="52"/>
      <c r="U266" s="52"/>
      <c r="V266" s="52"/>
      <c r="W266" s="52"/>
      <c r="X266" s="52"/>
      <c r="Y266" s="52" t="s">
        <v>98</v>
      </c>
      <c r="Z266" s="52" t="s">
        <v>2644</v>
      </c>
      <c r="AA266" s="52"/>
      <c r="AB266" s="52"/>
      <c r="AC266" s="52"/>
      <c r="AD266" s="52"/>
      <c r="AE266" s="52"/>
      <c r="AF266" s="60"/>
      <c r="AG266" s="44" t="s">
        <v>595</v>
      </c>
      <c r="AH266" s="45" t="s">
        <v>595</v>
      </c>
      <c r="AI266" s="45" t="s">
        <v>595</v>
      </c>
      <c r="AJ266" s="45" t="s">
        <v>595</v>
      </c>
      <c r="AK266" s="45" t="s">
        <v>595</v>
      </c>
      <c r="AL266" s="28"/>
      <c r="AM266" s="28"/>
      <c r="AN266" s="28"/>
      <c r="AO266" s="28"/>
      <c r="AP266" s="28"/>
      <c r="AQ266" s="28"/>
      <c r="AR266" s="28"/>
      <c r="AS266" s="28"/>
      <c r="AT266" s="28"/>
      <c r="AU266" s="28"/>
    </row>
    <row r="267" ht="15.0" hidden="1" customHeight="1">
      <c r="A267" s="67"/>
      <c r="B267" s="68" t="s">
        <v>85</v>
      </c>
      <c r="C267" s="68" t="s">
        <v>1161</v>
      </c>
      <c r="D267" s="68" t="s">
        <v>3772</v>
      </c>
      <c r="E267" s="68" t="s">
        <v>2649</v>
      </c>
      <c r="F267" s="68" t="s">
        <v>2981</v>
      </c>
      <c r="G267" s="68" t="s">
        <v>2984</v>
      </c>
      <c r="H267" s="68" t="s">
        <v>2985</v>
      </c>
      <c r="I267" s="68"/>
      <c r="J267" s="68"/>
      <c r="K267" s="68"/>
      <c r="L267" s="68" t="s">
        <v>259</v>
      </c>
      <c r="M267" s="68" t="s">
        <v>252</v>
      </c>
      <c r="N267" s="68" t="s">
        <v>2986</v>
      </c>
      <c r="O267" s="68" t="s">
        <v>2983</v>
      </c>
      <c r="P267" s="68"/>
      <c r="Q267" s="68"/>
      <c r="R267" s="68"/>
      <c r="S267" s="68"/>
      <c r="T267" s="68"/>
      <c r="U267" s="68"/>
      <c r="V267" s="68"/>
      <c r="W267" s="68"/>
      <c r="X267" s="68"/>
      <c r="Y267" s="68" t="s">
        <v>98</v>
      </c>
      <c r="Z267" s="68" t="s">
        <v>2644</v>
      </c>
      <c r="AA267" s="68"/>
      <c r="AB267" s="68"/>
      <c r="AC267" s="68"/>
      <c r="AD267" s="68"/>
      <c r="AE267" s="68"/>
      <c r="AF267" s="71"/>
      <c r="AG267" s="44" t="s">
        <v>595</v>
      </c>
      <c r="AH267" s="45" t="s">
        <v>595</v>
      </c>
      <c r="AI267" s="45" t="s">
        <v>595</v>
      </c>
      <c r="AJ267" s="45" t="s">
        <v>595</v>
      </c>
      <c r="AK267" s="45" t="s">
        <v>595</v>
      </c>
      <c r="AL267" s="28"/>
      <c r="AM267" s="28"/>
      <c r="AN267" s="28"/>
      <c r="AO267" s="28"/>
      <c r="AP267" s="28"/>
      <c r="AQ267" s="28"/>
      <c r="AR267" s="28"/>
      <c r="AS267" s="28"/>
      <c r="AT267" s="28"/>
      <c r="AU267" s="28"/>
    </row>
    <row r="268" ht="15.0" hidden="1" customHeight="1">
      <c r="A268" s="51"/>
      <c r="B268" s="52" t="s">
        <v>85</v>
      </c>
      <c r="C268" s="52" t="s">
        <v>842</v>
      </c>
      <c r="D268" s="52" t="s">
        <v>3124</v>
      </c>
      <c r="E268" s="52" t="s">
        <v>2649</v>
      </c>
      <c r="F268" s="52" t="s">
        <v>2992</v>
      </c>
      <c r="G268" s="52" t="s">
        <v>2995</v>
      </c>
      <c r="H268" s="52"/>
      <c r="I268" s="52"/>
      <c r="J268" s="52"/>
      <c r="K268" s="52"/>
      <c r="L268" s="52" t="s">
        <v>2581</v>
      </c>
      <c r="M268" s="52" t="s">
        <v>252</v>
      </c>
      <c r="N268" s="52" t="s">
        <v>2998</v>
      </c>
      <c r="O268" s="52" t="s">
        <v>2994</v>
      </c>
      <c r="P268" s="52"/>
      <c r="Q268" s="52"/>
      <c r="R268" s="52"/>
      <c r="S268" s="52"/>
      <c r="T268" s="52"/>
      <c r="U268" s="52" t="s">
        <v>676</v>
      </c>
      <c r="V268" s="52" t="s">
        <v>226</v>
      </c>
      <c r="W268" s="52" t="s">
        <v>662</v>
      </c>
      <c r="X268" s="52"/>
      <c r="Y268" s="52" t="s">
        <v>98</v>
      </c>
      <c r="Z268" s="52"/>
      <c r="AA268" s="52"/>
      <c r="AB268" s="52"/>
      <c r="AC268" s="52"/>
      <c r="AD268" s="52"/>
      <c r="AE268" s="52"/>
      <c r="AF268" s="60"/>
      <c r="AG268" s="44" t="s">
        <v>595</v>
      </c>
      <c r="AH268" s="45" t="s">
        <v>595</v>
      </c>
      <c r="AI268" s="45" t="s">
        <v>595</v>
      </c>
      <c r="AJ268" s="45" t="s">
        <v>595</v>
      </c>
      <c r="AK268" s="45" t="s">
        <v>595</v>
      </c>
      <c r="AL268" s="28"/>
      <c r="AM268" s="28"/>
      <c r="AN268" s="28"/>
      <c r="AO268" s="28"/>
      <c r="AP268" s="28"/>
      <c r="AQ268" s="28"/>
      <c r="AR268" s="28"/>
      <c r="AS268" s="28"/>
      <c r="AT268" s="28"/>
      <c r="AU268" s="28"/>
    </row>
    <row r="269" ht="15.0" hidden="1" customHeight="1">
      <c r="A269" s="67"/>
      <c r="B269" s="68" t="s">
        <v>85</v>
      </c>
      <c r="C269" s="68" t="s">
        <v>3792</v>
      </c>
      <c r="D269" s="68" t="s">
        <v>3794</v>
      </c>
      <c r="E269" s="68" t="s">
        <v>2649</v>
      </c>
      <c r="F269" s="68" t="s">
        <v>3000</v>
      </c>
      <c r="G269" s="68" t="s">
        <v>3004</v>
      </c>
      <c r="H269" s="68"/>
      <c r="I269" s="68"/>
      <c r="J269" s="68"/>
      <c r="K269" s="68"/>
      <c r="L269" s="68" t="s">
        <v>3005</v>
      </c>
      <c r="M269" s="68" t="s">
        <v>80</v>
      </c>
      <c r="N269" s="68" t="s">
        <v>3006</v>
      </c>
      <c r="O269" s="68" t="s">
        <v>3003</v>
      </c>
      <c r="P269" s="68"/>
      <c r="Q269" s="68"/>
      <c r="R269" s="68"/>
      <c r="S269" s="68"/>
      <c r="T269" s="68"/>
      <c r="U269" s="68"/>
      <c r="V269" s="68"/>
      <c r="W269" s="68"/>
      <c r="X269" s="68"/>
      <c r="Y269" s="68" t="s">
        <v>2652</v>
      </c>
      <c r="Z269" s="68" t="s">
        <v>2653</v>
      </c>
      <c r="AA269" s="68"/>
      <c r="AB269" s="68"/>
      <c r="AC269" s="68"/>
      <c r="AD269" s="68"/>
      <c r="AE269" s="68"/>
      <c r="AF269" s="71"/>
      <c r="AG269" s="44"/>
      <c r="AH269" s="45"/>
      <c r="AI269" s="45"/>
      <c r="AJ269" s="45"/>
      <c r="AK269" s="45"/>
      <c r="AL269" s="28"/>
      <c r="AM269" s="28"/>
      <c r="AN269" s="28"/>
      <c r="AO269" s="28"/>
      <c r="AP269" s="28"/>
      <c r="AQ269" s="28"/>
      <c r="AR269" s="28"/>
      <c r="AS269" s="28"/>
      <c r="AT269" s="28"/>
      <c r="AU269" s="28"/>
    </row>
    <row r="270" ht="15.0" hidden="1" customHeight="1">
      <c r="A270" s="51"/>
      <c r="B270" s="52"/>
      <c r="C270" s="52" t="s">
        <v>1163</v>
      </c>
      <c r="D270" s="52" t="s">
        <v>3817</v>
      </c>
      <c r="E270" s="52"/>
      <c r="F270" s="52"/>
      <c r="G270" s="52"/>
      <c r="H270" s="52"/>
      <c r="I270" s="52"/>
      <c r="J270" s="52"/>
      <c r="K270" s="52"/>
      <c r="L270" s="52"/>
      <c r="M270" s="52" t="s">
        <v>694</v>
      </c>
      <c r="N270" s="52"/>
      <c r="O270" s="52"/>
      <c r="P270" s="52"/>
      <c r="Q270" s="52"/>
      <c r="R270" s="52"/>
      <c r="S270" s="52"/>
      <c r="T270" s="52"/>
      <c r="U270" s="52"/>
      <c r="V270" s="52"/>
      <c r="W270" s="52"/>
      <c r="X270" s="52"/>
      <c r="Y270" s="52" t="s">
        <v>2631</v>
      </c>
      <c r="Z270" s="52" t="s">
        <v>2633</v>
      </c>
      <c r="AA270" s="52"/>
      <c r="AB270" s="52"/>
      <c r="AC270" s="52"/>
      <c r="AD270" s="52" t="s">
        <v>2942</v>
      </c>
      <c r="AE270" s="52"/>
      <c r="AF270" s="60"/>
      <c r="AG270" s="44"/>
      <c r="AH270" s="45"/>
      <c r="AI270" s="45"/>
      <c r="AJ270" s="45"/>
      <c r="AK270" s="45"/>
      <c r="AL270" s="28"/>
      <c r="AM270" s="28"/>
      <c r="AN270" s="28"/>
      <c r="AO270" s="28"/>
      <c r="AP270" s="28"/>
      <c r="AQ270" s="28"/>
      <c r="AR270" s="28"/>
      <c r="AS270" s="28"/>
      <c r="AT270" s="28"/>
      <c r="AU270" s="28"/>
    </row>
    <row r="271" ht="15.0" hidden="1" customHeight="1">
      <c r="A271" s="67"/>
      <c r="B271" s="68" t="s">
        <v>85</v>
      </c>
      <c r="C271" s="68" t="s">
        <v>3824</v>
      </c>
      <c r="D271" s="68" t="s">
        <v>3826</v>
      </c>
      <c r="E271" s="68" t="s">
        <v>87</v>
      </c>
      <c r="F271" s="68" t="s">
        <v>3018</v>
      </c>
      <c r="G271" s="68" t="s">
        <v>3025</v>
      </c>
      <c r="H271" s="68"/>
      <c r="I271" s="68"/>
      <c r="J271" s="68"/>
      <c r="K271" s="68"/>
      <c r="L271" s="68" t="s">
        <v>2222</v>
      </c>
      <c r="M271" s="68" t="s">
        <v>99</v>
      </c>
      <c r="N271" s="68" t="s">
        <v>3028</v>
      </c>
      <c r="O271" s="68" t="s">
        <v>3022</v>
      </c>
      <c r="P271" s="68"/>
      <c r="Q271" s="68" t="s">
        <v>3024</v>
      </c>
      <c r="R271" s="68"/>
      <c r="S271" s="68" t="s">
        <v>3023</v>
      </c>
      <c r="T271" s="68"/>
      <c r="U271" s="68"/>
      <c r="V271" s="68"/>
      <c r="W271" s="68"/>
      <c r="X271" s="68"/>
      <c r="Y271" s="68" t="s">
        <v>98</v>
      </c>
      <c r="Z271" s="68" t="s">
        <v>2644</v>
      </c>
      <c r="AA271" s="68"/>
      <c r="AB271" s="68"/>
      <c r="AC271" s="68"/>
      <c r="AD271" s="68"/>
      <c r="AE271" s="68"/>
      <c r="AF271" s="71"/>
      <c r="AG271" s="44" t="s">
        <v>595</v>
      </c>
      <c r="AH271" s="45" t="s">
        <v>595</v>
      </c>
      <c r="AI271" s="45" t="s">
        <v>595</v>
      </c>
      <c r="AJ271" s="45" t="s">
        <v>595</v>
      </c>
      <c r="AK271" s="45" t="s">
        <v>595</v>
      </c>
      <c r="AL271" s="28"/>
      <c r="AM271" s="28"/>
      <c r="AN271" s="28"/>
      <c r="AO271" s="28"/>
      <c r="AP271" s="28"/>
      <c r="AQ271" s="28"/>
      <c r="AR271" s="28"/>
      <c r="AS271" s="28"/>
      <c r="AT271" s="28"/>
      <c r="AU271" s="28"/>
    </row>
    <row r="272" ht="15.0" hidden="1" customHeight="1">
      <c r="A272" s="51"/>
      <c r="B272" s="52" t="s">
        <v>115</v>
      </c>
      <c r="C272" s="52" t="s">
        <v>3835</v>
      </c>
      <c r="D272" s="52" t="s">
        <v>3837</v>
      </c>
      <c r="E272" s="52" t="s">
        <v>87</v>
      </c>
      <c r="F272" s="52" t="s">
        <v>436</v>
      </c>
      <c r="G272" s="52" t="s">
        <v>3036</v>
      </c>
      <c r="H272" s="52"/>
      <c r="I272" s="52"/>
      <c r="J272" s="52"/>
      <c r="K272" s="52"/>
      <c r="L272" s="52" t="s">
        <v>451</v>
      </c>
      <c r="M272" s="52" t="s">
        <v>80</v>
      </c>
      <c r="N272" s="52" t="s">
        <v>3037</v>
      </c>
      <c r="O272" s="52" t="s">
        <v>3032</v>
      </c>
      <c r="P272" s="52"/>
      <c r="Q272" s="52" t="s">
        <v>3035</v>
      </c>
      <c r="R272" s="52"/>
      <c r="S272" s="52" t="s">
        <v>3034</v>
      </c>
      <c r="T272" s="52"/>
      <c r="U272" s="52"/>
      <c r="V272" s="52"/>
      <c r="W272" s="52"/>
      <c r="X272" s="52"/>
      <c r="Y272" s="52" t="s">
        <v>98</v>
      </c>
      <c r="Z272" s="52"/>
      <c r="AA272" s="52"/>
      <c r="AB272" s="52"/>
      <c r="AC272" s="52"/>
      <c r="AD272" s="52"/>
      <c r="AE272" s="52"/>
      <c r="AF272" s="60"/>
      <c r="AG272" s="44" t="s">
        <v>596</v>
      </c>
      <c r="AH272" s="45" t="s">
        <v>596</v>
      </c>
      <c r="AI272" s="45" t="s">
        <v>595</v>
      </c>
      <c r="AJ272" s="45" t="s">
        <v>595</v>
      </c>
      <c r="AK272" s="45" t="s">
        <v>595</v>
      </c>
      <c r="AL272" s="28"/>
      <c r="AM272" s="28"/>
      <c r="AN272" s="28"/>
      <c r="AO272" s="28"/>
      <c r="AP272" s="28"/>
      <c r="AQ272" s="28"/>
      <c r="AR272" s="28"/>
      <c r="AS272" s="28"/>
      <c r="AT272" s="28"/>
      <c r="AU272" s="28"/>
    </row>
    <row r="273" ht="15.0" hidden="1" customHeight="1">
      <c r="A273" s="67"/>
      <c r="B273" s="68" t="s">
        <v>2795</v>
      </c>
      <c r="C273" s="68" t="s">
        <v>3848</v>
      </c>
      <c r="D273" s="68" t="s">
        <v>3849</v>
      </c>
      <c r="E273" s="68" t="s">
        <v>2649</v>
      </c>
      <c r="F273" s="68" t="s">
        <v>3039</v>
      </c>
      <c r="G273" s="68" t="s">
        <v>3046</v>
      </c>
      <c r="H273" s="68"/>
      <c r="I273" s="68"/>
      <c r="J273" s="68"/>
      <c r="K273" s="68"/>
      <c r="L273" s="68" t="s">
        <v>354</v>
      </c>
      <c r="M273" s="68" t="s">
        <v>280</v>
      </c>
      <c r="N273" s="68" t="s">
        <v>1577</v>
      </c>
      <c r="O273" s="68" t="s">
        <v>3042</v>
      </c>
      <c r="P273" s="68"/>
      <c r="Q273" s="68" t="s">
        <v>3045</v>
      </c>
      <c r="R273" s="68"/>
      <c r="S273" s="68" t="s">
        <v>3043</v>
      </c>
      <c r="T273" s="68"/>
      <c r="U273" s="68"/>
      <c r="V273" s="68"/>
      <c r="W273" s="68"/>
      <c r="X273" s="68"/>
      <c r="Y273" s="68" t="s">
        <v>98</v>
      </c>
      <c r="Z273" s="68" t="s">
        <v>2644</v>
      </c>
      <c r="AA273" s="68"/>
      <c r="AB273" s="68"/>
      <c r="AC273" s="68"/>
      <c r="AD273" s="68"/>
      <c r="AE273" s="68"/>
      <c r="AF273" s="71"/>
      <c r="AG273" s="44" t="s">
        <v>595</v>
      </c>
      <c r="AH273" s="45" t="s">
        <v>595</v>
      </c>
      <c r="AI273" s="45" t="s">
        <v>595</v>
      </c>
      <c r="AJ273" s="45" t="s">
        <v>596</v>
      </c>
      <c r="AK273" s="45" t="s">
        <v>595</v>
      </c>
      <c r="AL273" s="28"/>
      <c r="AM273" s="28"/>
      <c r="AN273" s="28"/>
      <c r="AO273" s="28"/>
      <c r="AP273" s="28"/>
      <c r="AQ273" s="28"/>
      <c r="AR273" s="28"/>
      <c r="AS273" s="28"/>
      <c r="AT273" s="28"/>
      <c r="AU273" s="28"/>
    </row>
    <row r="274" ht="15.0" hidden="1" customHeight="1">
      <c r="A274" s="51"/>
      <c r="B274" s="52" t="s">
        <v>115</v>
      </c>
      <c r="C274" s="52" t="s">
        <v>3857</v>
      </c>
      <c r="D274" s="52" t="s">
        <v>3858</v>
      </c>
      <c r="E274" s="52" t="s">
        <v>2649</v>
      </c>
      <c r="F274" s="52" t="s">
        <v>1072</v>
      </c>
      <c r="G274" s="52" t="s">
        <v>3052</v>
      </c>
      <c r="H274" s="52" t="s">
        <v>3053</v>
      </c>
      <c r="I274" s="52"/>
      <c r="J274" s="52"/>
      <c r="K274" s="52"/>
      <c r="L274" s="52" t="s">
        <v>92</v>
      </c>
      <c r="M274" s="52" t="s">
        <v>80</v>
      </c>
      <c r="N274" s="52" t="s">
        <v>93</v>
      </c>
      <c r="O274" s="52" t="s">
        <v>3050</v>
      </c>
      <c r="P274" s="52"/>
      <c r="Q274" s="52"/>
      <c r="R274" s="52"/>
      <c r="S274" s="52" t="s">
        <v>3051</v>
      </c>
      <c r="T274" s="52"/>
      <c r="U274" s="52"/>
      <c r="V274" s="52"/>
      <c r="W274" s="52"/>
      <c r="X274" s="52"/>
      <c r="Y274" s="52" t="s">
        <v>98</v>
      </c>
      <c r="Z274" s="52"/>
      <c r="AA274" s="52"/>
      <c r="AB274" s="52"/>
      <c r="AC274" s="52"/>
      <c r="AD274" s="52"/>
      <c r="AE274" s="52"/>
      <c r="AF274" s="60"/>
      <c r="AG274" s="44" t="s">
        <v>595</v>
      </c>
      <c r="AH274" s="45" t="s">
        <v>596</v>
      </c>
      <c r="AI274" s="45" t="s">
        <v>595</v>
      </c>
      <c r="AJ274" s="45" t="s">
        <v>595</v>
      </c>
      <c r="AK274" s="45" t="s">
        <v>595</v>
      </c>
      <c r="AL274" s="28"/>
      <c r="AM274" s="28"/>
      <c r="AN274" s="28"/>
      <c r="AO274" s="28"/>
      <c r="AP274" s="28"/>
      <c r="AQ274" s="28"/>
      <c r="AR274" s="28"/>
      <c r="AS274" s="28"/>
      <c r="AT274" s="28"/>
      <c r="AU274" s="28"/>
    </row>
    <row r="275" ht="15.0" hidden="1" customHeight="1">
      <c r="A275" s="67"/>
      <c r="B275" s="68" t="s">
        <v>115</v>
      </c>
      <c r="C275" s="68" t="s">
        <v>1219</v>
      </c>
      <c r="D275" s="68" t="s">
        <v>3860</v>
      </c>
      <c r="E275" s="68" t="s">
        <v>2649</v>
      </c>
      <c r="F275" s="68"/>
      <c r="G275" s="68" t="s">
        <v>3060</v>
      </c>
      <c r="H275" s="68" t="s">
        <v>3061</v>
      </c>
      <c r="I275" s="68"/>
      <c r="J275" s="68"/>
      <c r="K275" s="68"/>
      <c r="L275" s="68" t="s">
        <v>963</v>
      </c>
      <c r="M275" s="68" t="s">
        <v>99</v>
      </c>
      <c r="N275" s="68" t="s">
        <v>3062</v>
      </c>
      <c r="O275" s="68" t="s">
        <v>3057</v>
      </c>
      <c r="P275" s="68"/>
      <c r="Q275" s="68" t="s">
        <v>3059</v>
      </c>
      <c r="R275" s="68"/>
      <c r="S275" s="68" t="s">
        <v>3058</v>
      </c>
      <c r="T275" s="68"/>
      <c r="U275" s="68"/>
      <c r="V275" s="68"/>
      <c r="W275" s="68"/>
      <c r="X275" s="68"/>
      <c r="Y275" s="68" t="s">
        <v>98</v>
      </c>
      <c r="Z275" s="68" t="s">
        <v>2644</v>
      </c>
      <c r="AA275" s="68"/>
      <c r="AB275" s="68"/>
      <c r="AC275" s="68"/>
      <c r="AD275" s="68"/>
      <c r="AE275" s="68"/>
      <c r="AF275" s="71"/>
      <c r="AG275" s="44" t="s">
        <v>595</v>
      </c>
      <c r="AH275" s="45" t="s">
        <v>595</v>
      </c>
      <c r="AI275" s="45" t="s">
        <v>595</v>
      </c>
      <c r="AJ275" s="45" t="s">
        <v>595</v>
      </c>
      <c r="AK275" s="45" t="s">
        <v>595</v>
      </c>
      <c r="AL275" s="28"/>
      <c r="AM275" s="28"/>
      <c r="AN275" s="28"/>
      <c r="AO275" s="28"/>
      <c r="AP275" s="28"/>
      <c r="AQ275" s="28"/>
      <c r="AR275" s="28"/>
      <c r="AS275" s="28"/>
      <c r="AT275" s="28"/>
      <c r="AU275" s="28"/>
    </row>
    <row r="276" ht="15.0" hidden="1" customHeight="1">
      <c r="A276" s="51"/>
      <c r="B276" s="52" t="s">
        <v>85</v>
      </c>
      <c r="C276" s="52" t="s">
        <v>3864</v>
      </c>
      <c r="D276" s="52" t="s">
        <v>3866</v>
      </c>
      <c r="E276" s="52" t="s">
        <v>560</v>
      </c>
      <c r="F276" s="52"/>
      <c r="G276" s="52" t="s">
        <v>3068</v>
      </c>
      <c r="H276" s="52" t="s">
        <v>3069</v>
      </c>
      <c r="I276" s="52"/>
      <c r="J276" s="52"/>
      <c r="K276" s="52"/>
      <c r="L276" s="52" t="s">
        <v>3070</v>
      </c>
      <c r="M276" s="52" t="s">
        <v>252</v>
      </c>
      <c r="N276" s="52" t="s">
        <v>3071</v>
      </c>
      <c r="O276" s="52" t="s">
        <v>3064</v>
      </c>
      <c r="P276" s="52"/>
      <c r="Q276" s="52" t="s">
        <v>3067</v>
      </c>
      <c r="R276" s="52"/>
      <c r="S276" s="52" t="s">
        <v>3066</v>
      </c>
      <c r="T276" s="52"/>
      <c r="U276" s="52"/>
      <c r="V276" s="52"/>
      <c r="W276" s="52"/>
      <c r="X276" s="52"/>
      <c r="Y276" s="52" t="s">
        <v>2631</v>
      </c>
      <c r="Z276" s="52" t="s">
        <v>2633</v>
      </c>
      <c r="AA276" s="52"/>
      <c r="AB276" s="52"/>
      <c r="AC276" s="52"/>
      <c r="AD276" s="52" t="s">
        <v>2942</v>
      </c>
      <c r="AE276" s="52"/>
      <c r="AF276" s="60"/>
      <c r="AG276" s="44"/>
      <c r="AH276" s="45"/>
      <c r="AI276" s="45"/>
      <c r="AJ276" s="45"/>
      <c r="AK276" s="45"/>
      <c r="AL276" s="28"/>
      <c r="AM276" s="28"/>
      <c r="AN276" s="28"/>
      <c r="AO276" s="28"/>
      <c r="AP276" s="28"/>
      <c r="AQ276" s="28"/>
      <c r="AR276" s="28"/>
      <c r="AS276" s="28"/>
      <c r="AT276" s="28"/>
      <c r="AU276" s="28"/>
    </row>
    <row r="277" ht="15.0" hidden="1" customHeight="1">
      <c r="A277" s="67"/>
      <c r="B277" s="68" t="s">
        <v>85</v>
      </c>
      <c r="C277" s="68" t="s">
        <v>1161</v>
      </c>
      <c r="D277" s="68" t="s">
        <v>3875</v>
      </c>
      <c r="E277" s="68" t="s">
        <v>560</v>
      </c>
      <c r="F277" s="68"/>
      <c r="G277" s="68"/>
      <c r="H277" s="68"/>
      <c r="I277" s="68"/>
      <c r="J277" s="68" t="s">
        <v>3095</v>
      </c>
      <c r="K277" s="68"/>
      <c r="L277" s="68" t="s">
        <v>3096</v>
      </c>
      <c r="M277" s="68" t="s">
        <v>337</v>
      </c>
      <c r="N277" s="68" t="s">
        <v>3097</v>
      </c>
      <c r="O277" s="68" t="s">
        <v>3093</v>
      </c>
      <c r="P277" s="68"/>
      <c r="Q277" s="68"/>
      <c r="R277" s="68"/>
      <c r="S277" s="68" t="s">
        <v>3094</v>
      </c>
      <c r="T277" s="68"/>
      <c r="U277" s="68"/>
      <c r="V277" s="68"/>
      <c r="W277" s="68"/>
      <c r="X277" s="68"/>
      <c r="Y277" s="68" t="s">
        <v>2631</v>
      </c>
      <c r="Z277" s="68" t="s">
        <v>2633</v>
      </c>
      <c r="AA277" s="68"/>
      <c r="AB277" s="68"/>
      <c r="AC277" s="68"/>
      <c r="AD277" s="68" t="s">
        <v>2942</v>
      </c>
      <c r="AE277" s="68"/>
      <c r="AF277" s="71"/>
      <c r="AG277" s="44"/>
      <c r="AH277" s="45"/>
      <c r="AI277" s="45"/>
      <c r="AJ277" s="45"/>
      <c r="AK277" s="45"/>
      <c r="AL277" s="28"/>
      <c r="AM277" s="28"/>
      <c r="AN277" s="28"/>
      <c r="AO277" s="28"/>
      <c r="AP277" s="28"/>
      <c r="AQ277" s="28"/>
      <c r="AR277" s="28"/>
      <c r="AS277" s="28"/>
      <c r="AT277" s="28"/>
      <c r="AU277" s="28"/>
    </row>
    <row r="278" ht="15.0" hidden="1" customHeight="1">
      <c r="A278" s="51"/>
      <c r="B278" s="52" t="s">
        <v>85</v>
      </c>
      <c r="C278" s="52" t="s">
        <v>3883</v>
      </c>
      <c r="D278" s="52" t="s">
        <v>3885</v>
      </c>
      <c r="E278" s="52" t="s">
        <v>2649</v>
      </c>
      <c r="F278" s="52" t="s">
        <v>3101</v>
      </c>
      <c r="G278" s="52" t="s">
        <v>3106</v>
      </c>
      <c r="H278" s="52"/>
      <c r="I278" s="52"/>
      <c r="J278" s="52"/>
      <c r="K278" s="52"/>
      <c r="L278" s="52" t="s">
        <v>567</v>
      </c>
      <c r="M278" s="52" t="s">
        <v>560</v>
      </c>
      <c r="N278" s="52" t="s">
        <v>568</v>
      </c>
      <c r="O278" s="52" t="s">
        <v>3103</v>
      </c>
      <c r="P278" s="52"/>
      <c r="Q278" s="52" t="s">
        <v>3105</v>
      </c>
      <c r="R278" s="52"/>
      <c r="S278" s="52" t="s">
        <v>3104</v>
      </c>
      <c r="T278" s="52"/>
      <c r="U278" s="52"/>
      <c r="V278" s="52"/>
      <c r="W278" s="52"/>
      <c r="X278" s="52"/>
      <c r="Y278" s="52" t="s">
        <v>98</v>
      </c>
      <c r="Z278" s="52" t="s">
        <v>2644</v>
      </c>
      <c r="AA278" s="52"/>
      <c r="AB278" s="52"/>
      <c r="AC278" s="52"/>
      <c r="AD278" s="52"/>
      <c r="AE278" s="52"/>
      <c r="AF278" s="60"/>
      <c r="AG278" s="44" t="s">
        <v>595</v>
      </c>
      <c r="AH278" s="45" t="s">
        <v>595</v>
      </c>
      <c r="AI278" s="45" t="s">
        <v>595</v>
      </c>
      <c r="AJ278" s="45" t="s">
        <v>595</v>
      </c>
      <c r="AK278" s="45" t="s">
        <v>595</v>
      </c>
      <c r="AL278" s="28"/>
      <c r="AM278" s="28"/>
      <c r="AN278" s="28"/>
      <c r="AO278" s="28"/>
      <c r="AP278" s="28"/>
      <c r="AQ278" s="28"/>
      <c r="AR278" s="28"/>
      <c r="AS278" s="28"/>
      <c r="AT278" s="28"/>
      <c r="AU278" s="28"/>
    </row>
    <row r="279" ht="15.0" hidden="1" customHeight="1">
      <c r="A279" s="67"/>
      <c r="B279" s="68" t="s">
        <v>85</v>
      </c>
      <c r="C279" s="68" t="s">
        <v>3890</v>
      </c>
      <c r="D279" s="68" t="s">
        <v>3892</v>
      </c>
      <c r="E279" s="68" t="s">
        <v>2649</v>
      </c>
      <c r="F279" s="68" t="s">
        <v>3112</v>
      </c>
      <c r="G279" s="68" t="s">
        <v>3116</v>
      </c>
      <c r="H279" s="68"/>
      <c r="I279" s="68"/>
      <c r="J279" s="68"/>
      <c r="K279" s="68"/>
      <c r="L279" s="68" t="s">
        <v>122</v>
      </c>
      <c r="M279" s="68" t="s">
        <v>111</v>
      </c>
      <c r="N279" s="68" t="s">
        <v>131</v>
      </c>
      <c r="O279" s="68"/>
      <c r="P279" s="68"/>
      <c r="Q279" s="68"/>
      <c r="R279" s="68"/>
      <c r="S279" s="68"/>
      <c r="T279" s="68"/>
      <c r="U279" s="68"/>
      <c r="V279" s="68"/>
      <c r="W279" s="68"/>
      <c r="X279" s="68"/>
      <c r="Y279" s="68" t="s">
        <v>98</v>
      </c>
      <c r="Z279" s="68" t="s">
        <v>2644</v>
      </c>
      <c r="AA279" s="68"/>
      <c r="AB279" s="68"/>
      <c r="AC279" s="68"/>
      <c r="AD279" s="68"/>
      <c r="AE279" s="68"/>
      <c r="AF279" s="71"/>
      <c r="AG279" s="44" t="s">
        <v>595</v>
      </c>
      <c r="AH279" s="45" t="s">
        <v>595</v>
      </c>
      <c r="AI279" s="45" t="s">
        <v>595</v>
      </c>
      <c r="AJ279" s="45" t="s">
        <v>595</v>
      </c>
      <c r="AK279" s="45" t="s">
        <v>595</v>
      </c>
      <c r="AL279" s="28"/>
      <c r="AM279" s="28"/>
      <c r="AN279" s="28"/>
      <c r="AO279" s="28"/>
      <c r="AP279" s="28"/>
      <c r="AQ279" s="28"/>
      <c r="AR279" s="28"/>
      <c r="AS279" s="28"/>
      <c r="AT279" s="28"/>
      <c r="AU279" s="28"/>
    </row>
    <row r="280" ht="15.0" hidden="1" customHeight="1">
      <c r="A280" s="51"/>
      <c r="B280" s="52" t="s">
        <v>85</v>
      </c>
      <c r="C280" s="52" t="s">
        <v>2743</v>
      </c>
      <c r="D280" s="52" t="s">
        <v>3902</v>
      </c>
      <c r="E280" s="52"/>
      <c r="F280" s="52"/>
      <c r="G280" s="52" t="s">
        <v>3120</v>
      </c>
      <c r="H280" s="52"/>
      <c r="I280" s="52"/>
      <c r="J280" s="52"/>
      <c r="K280" s="52"/>
      <c r="L280" s="52" t="s">
        <v>2814</v>
      </c>
      <c r="M280" s="52" t="s">
        <v>80</v>
      </c>
      <c r="N280" s="52" t="s">
        <v>3121</v>
      </c>
      <c r="O280" s="52" t="s">
        <v>3119</v>
      </c>
      <c r="P280" s="52"/>
      <c r="Q280" s="52"/>
      <c r="R280" s="52"/>
      <c r="S280" s="52"/>
      <c r="T280" s="52"/>
      <c r="U280" s="52"/>
      <c r="V280" s="52"/>
      <c r="W280" s="52"/>
      <c r="X280" s="52"/>
      <c r="Y280" s="52" t="s">
        <v>2652</v>
      </c>
      <c r="Z280" s="52" t="s">
        <v>2653</v>
      </c>
      <c r="AA280" s="52"/>
      <c r="AB280" s="52"/>
      <c r="AC280" s="52"/>
      <c r="AD280" s="52"/>
      <c r="AE280" s="52"/>
      <c r="AF280" s="60"/>
      <c r="AG280" s="44"/>
      <c r="AH280" s="45"/>
      <c r="AI280" s="45"/>
      <c r="AJ280" s="45"/>
      <c r="AK280" s="45"/>
      <c r="AL280" s="28"/>
      <c r="AM280" s="28"/>
      <c r="AN280" s="28"/>
      <c r="AO280" s="28"/>
      <c r="AP280" s="28"/>
      <c r="AQ280" s="28"/>
      <c r="AR280" s="28"/>
      <c r="AS280" s="28"/>
      <c r="AT280" s="28"/>
      <c r="AU280" s="28"/>
    </row>
    <row r="281" ht="15.0" hidden="1" customHeight="1">
      <c r="A281" s="67"/>
      <c r="B281" s="68" t="s">
        <v>85</v>
      </c>
      <c r="C281" s="68" t="s">
        <v>3904</v>
      </c>
      <c r="D281" s="68" t="s">
        <v>3905</v>
      </c>
      <c r="E281" s="68" t="s">
        <v>87</v>
      </c>
      <c r="F281" s="68" t="s">
        <v>3133</v>
      </c>
      <c r="G281" s="68" t="s">
        <v>3136</v>
      </c>
      <c r="H281" s="68"/>
      <c r="I281" s="68"/>
      <c r="J281" s="68"/>
      <c r="K281" s="68"/>
      <c r="L281" s="68" t="s">
        <v>2301</v>
      </c>
      <c r="M281" s="68" t="s">
        <v>1712</v>
      </c>
      <c r="N281" s="68" t="s">
        <v>3137</v>
      </c>
      <c r="O281" s="68" t="s">
        <v>3135</v>
      </c>
      <c r="P281" s="68"/>
      <c r="Q281" s="68"/>
      <c r="R281" s="68"/>
      <c r="S281" s="68"/>
      <c r="T281" s="68"/>
      <c r="U281" s="68"/>
      <c r="V281" s="68"/>
      <c r="W281" s="68"/>
      <c r="X281" s="68"/>
      <c r="Y281" s="68" t="s">
        <v>2652</v>
      </c>
      <c r="Z281" s="68" t="s">
        <v>2653</v>
      </c>
      <c r="AA281" s="68"/>
      <c r="AB281" s="68"/>
      <c r="AC281" s="68"/>
      <c r="AD281" s="68"/>
      <c r="AE281" s="68"/>
      <c r="AF281" s="71"/>
      <c r="AG281" s="44"/>
      <c r="AH281" s="45"/>
      <c r="AI281" s="45"/>
      <c r="AJ281" s="45"/>
      <c r="AK281" s="45"/>
      <c r="AL281" s="28"/>
      <c r="AM281" s="28"/>
      <c r="AN281" s="28"/>
      <c r="AO281" s="28"/>
      <c r="AP281" s="28"/>
      <c r="AQ281" s="28"/>
      <c r="AR281" s="28"/>
      <c r="AS281" s="28"/>
      <c r="AT281" s="28"/>
      <c r="AU281" s="28"/>
    </row>
    <row r="282" ht="15.0" hidden="1" customHeight="1">
      <c r="A282" s="51"/>
      <c r="B282" s="52" t="s">
        <v>115</v>
      </c>
      <c r="C282" s="52" t="s">
        <v>3919</v>
      </c>
      <c r="D282" s="52" t="s">
        <v>3921</v>
      </c>
      <c r="E282" s="52" t="s">
        <v>2649</v>
      </c>
      <c r="F282" s="52" t="s">
        <v>3146</v>
      </c>
      <c r="G282" s="52" t="s">
        <v>3152</v>
      </c>
      <c r="H282" s="52"/>
      <c r="I282" s="52"/>
      <c r="J282" s="52"/>
      <c r="K282" s="52"/>
      <c r="L282" s="52" t="s">
        <v>647</v>
      </c>
      <c r="M282" s="52" t="s">
        <v>80</v>
      </c>
      <c r="N282" s="52" t="s">
        <v>648</v>
      </c>
      <c r="O282" s="52" t="s">
        <v>3151</v>
      </c>
      <c r="P282" s="52"/>
      <c r="Q282" s="52"/>
      <c r="R282" s="52"/>
      <c r="S282" s="52"/>
      <c r="T282" s="52"/>
      <c r="U282" s="52"/>
      <c r="V282" s="52"/>
      <c r="W282" s="52"/>
      <c r="X282" s="52"/>
      <c r="Y282" s="52" t="s">
        <v>2652</v>
      </c>
      <c r="Z282" s="52" t="s">
        <v>2653</v>
      </c>
      <c r="AA282" s="52"/>
      <c r="AB282" s="52"/>
      <c r="AC282" s="52"/>
      <c r="AD282" s="52"/>
      <c r="AE282" s="52"/>
      <c r="AF282" s="60"/>
      <c r="AG282" s="44"/>
      <c r="AH282" s="45"/>
      <c r="AI282" s="45"/>
      <c r="AJ282" s="45"/>
      <c r="AK282" s="45"/>
      <c r="AL282" s="28"/>
      <c r="AM282" s="28"/>
      <c r="AN282" s="28"/>
      <c r="AO282" s="28"/>
      <c r="AP282" s="28"/>
      <c r="AQ282" s="28"/>
      <c r="AR282" s="28"/>
      <c r="AS282" s="28"/>
      <c r="AT282" s="28"/>
      <c r="AU282" s="28"/>
    </row>
    <row r="283" ht="15.0" hidden="1" customHeight="1">
      <c r="A283" s="67"/>
      <c r="B283" s="68" t="s">
        <v>85</v>
      </c>
      <c r="C283" s="68" t="s">
        <v>1522</v>
      </c>
      <c r="D283" s="68" t="s">
        <v>3944</v>
      </c>
      <c r="E283" s="68"/>
      <c r="F283" s="68" t="s">
        <v>3154</v>
      </c>
      <c r="G283" s="68" t="s">
        <v>3158</v>
      </c>
      <c r="H283" s="68" t="s">
        <v>3167</v>
      </c>
      <c r="I283" s="68"/>
      <c r="J283" s="68"/>
      <c r="K283" s="68"/>
      <c r="L283" s="68" t="s">
        <v>1016</v>
      </c>
      <c r="M283" s="68" t="s">
        <v>80</v>
      </c>
      <c r="N283" s="68" t="s">
        <v>3168</v>
      </c>
      <c r="O283" s="68" t="s">
        <v>3156</v>
      </c>
      <c r="P283" s="68"/>
      <c r="Q283" s="68" t="s">
        <v>3157</v>
      </c>
      <c r="R283" s="68"/>
      <c r="S283" s="68"/>
      <c r="T283" s="68"/>
      <c r="U283" s="68"/>
      <c r="V283" s="68"/>
      <c r="W283" s="68"/>
      <c r="X283" s="68"/>
      <c r="Y283" s="68" t="s">
        <v>2652</v>
      </c>
      <c r="Z283" s="68" t="s">
        <v>2653</v>
      </c>
      <c r="AA283" s="68"/>
      <c r="AB283" s="68"/>
      <c r="AC283" s="68"/>
      <c r="AD283" s="68"/>
      <c r="AE283" s="68"/>
      <c r="AF283" s="71"/>
      <c r="AG283" s="44"/>
      <c r="AH283" s="45"/>
      <c r="AI283" s="45"/>
      <c r="AJ283" s="45"/>
      <c r="AK283" s="45"/>
      <c r="AL283" s="28"/>
      <c r="AM283" s="28"/>
      <c r="AN283" s="28"/>
      <c r="AO283" s="28"/>
      <c r="AP283" s="28"/>
      <c r="AQ283" s="28"/>
      <c r="AR283" s="28"/>
      <c r="AS283" s="28"/>
      <c r="AT283" s="28"/>
      <c r="AU283" s="28"/>
    </row>
    <row r="284" ht="15.0" hidden="1" customHeight="1">
      <c r="A284" s="51"/>
      <c r="B284" s="52" t="s">
        <v>85</v>
      </c>
      <c r="C284" s="52" t="s">
        <v>3222</v>
      </c>
      <c r="D284" s="52" t="s">
        <v>3953</v>
      </c>
      <c r="E284" s="52" t="s">
        <v>87</v>
      </c>
      <c r="F284" s="52" t="s">
        <v>2847</v>
      </c>
      <c r="G284" s="52" t="s">
        <v>3174</v>
      </c>
      <c r="H284" s="52"/>
      <c r="I284" s="52"/>
      <c r="J284" s="52"/>
      <c r="K284" s="52"/>
      <c r="L284" s="52" t="s">
        <v>2854</v>
      </c>
      <c r="M284" s="52" t="s">
        <v>512</v>
      </c>
      <c r="N284" s="52" t="s">
        <v>2855</v>
      </c>
      <c r="O284" s="52" t="s">
        <v>2850</v>
      </c>
      <c r="P284" s="52"/>
      <c r="Q284" s="52" t="s">
        <v>3173</v>
      </c>
      <c r="R284" s="52"/>
      <c r="S284" s="52"/>
      <c r="T284" s="52"/>
      <c r="U284" s="52"/>
      <c r="V284" s="52"/>
      <c r="W284" s="52"/>
      <c r="X284" s="52"/>
      <c r="Y284" s="52" t="s">
        <v>2652</v>
      </c>
      <c r="Z284" s="52" t="s">
        <v>2653</v>
      </c>
      <c r="AA284" s="52"/>
      <c r="AB284" s="52"/>
      <c r="AC284" s="52"/>
      <c r="AD284" s="52"/>
      <c r="AE284" s="52"/>
      <c r="AF284" s="60"/>
      <c r="AG284" s="44"/>
      <c r="AH284" s="45"/>
      <c r="AI284" s="45"/>
      <c r="AJ284" s="45"/>
      <c r="AK284" s="45"/>
      <c r="AL284" s="28"/>
      <c r="AM284" s="28"/>
      <c r="AN284" s="28"/>
      <c r="AO284" s="28"/>
      <c r="AP284" s="28"/>
      <c r="AQ284" s="28"/>
      <c r="AR284" s="28"/>
      <c r="AS284" s="28"/>
      <c r="AT284" s="28"/>
      <c r="AU284" s="28"/>
    </row>
    <row r="285" ht="15.0" hidden="1" customHeight="1">
      <c r="A285" s="67"/>
      <c r="B285" s="68" t="s">
        <v>85</v>
      </c>
      <c r="C285" s="68" t="s">
        <v>3966</v>
      </c>
      <c r="D285" s="68" t="s">
        <v>3967</v>
      </c>
      <c r="E285" s="68" t="s">
        <v>2649</v>
      </c>
      <c r="F285" s="68" t="s">
        <v>3183</v>
      </c>
      <c r="G285" s="68" t="s">
        <v>3196</v>
      </c>
      <c r="H285" s="68" t="s">
        <v>3198</v>
      </c>
      <c r="I285" s="68"/>
      <c r="J285" s="68"/>
      <c r="K285" s="68"/>
      <c r="L285" s="68" t="s">
        <v>3199</v>
      </c>
      <c r="M285" s="68" t="s">
        <v>3180</v>
      </c>
      <c r="N285" s="68" t="s">
        <v>3200</v>
      </c>
      <c r="O285" s="68" t="s">
        <v>3187</v>
      </c>
      <c r="P285" s="68"/>
      <c r="Q285" s="68" t="s">
        <v>3189</v>
      </c>
      <c r="R285" s="68"/>
      <c r="S285" s="68"/>
      <c r="T285" s="68"/>
      <c r="U285" s="68"/>
      <c r="V285" s="68"/>
      <c r="W285" s="68"/>
      <c r="X285" s="68"/>
      <c r="Y285" s="68" t="s">
        <v>98</v>
      </c>
      <c r="Z285" s="68" t="s">
        <v>2644</v>
      </c>
      <c r="AA285" s="68"/>
      <c r="AB285" s="68"/>
      <c r="AC285" s="68"/>
      <c r="AD285" s="68"/>
      <c r="AE285" s="68"/>
      <c r="AF285" s="71"/>
      <c r="AG285" s="44" t="s">
        <v>596</v>
      </c>
      <c r="AH285" s="45" t="s">
        <v>595</v>
      </c>
      <c r="AI285" s="45" t="s">
        <v>595</v>
      </c>
      <c r="AJ285" s="45" t="s">
        <v>595</v>
      </c>
      <c r="AK285" s="45" t="s">
        <v>595</v>
      </c>
      <c r="AL285" s="28"/>
      <c r="AM285" s="28"/>
      <c r="AN285" s="28"/>
      <c r="AO285" s="28"/>
      <c r="AP285" s="28"/>
      <c r="AQ285" s="28"/>
      <c r="AR285" s="28"/>
      <c r="AS285" s="28"/>
      <c r="AT285" s="28"/>
      <c r="AU285" s="28"/>
    </row>
    <row r="286" ht="15.0" hidden="1" customHeight="1">
      <c r="A286" s="51"/>
      <c r="B286" s="52" t="s">
        <v>85</v>
      </c>
      <c r="C286" s="52" t="s">
        <v>2708</v>
      </c>
      <c r="D286" s="52" t="s">
        <v>3991</v>
      </c>
      <c r="E286" s="52" t="s">
        <v>87</v>
      </c>
      <c r="F286" s="52" t="s">
        <v>3201</v>
      </c>
      <c r="G286" s="52" t="s">
        <v>3205</v>
      </c>
      <c r="H286" s="52"/>
      <c r="I286" s="52"/>
      <c r="J286" s="52"/>
      <c r="K286" s="52"/>
      <c r="L286" s="52" t="s">
        <v>3206</v>
      </c>
      <c r="M286" s="52" t="s">
        <v>512</v>
      </c>
      <c r="N286" s="52" t="s">
        <v>3212</v>
      </c>
      <c r="O286" s="52" t="s">
        <v>3203</v>
      </c>
      <c r="P286" s="52"/>
      <c r="Q286" s="52" t="s">
        <v>3204</v>
      </c>
      <c r="R286" s="52"/>
      <c r="S286" s="52"/>
      <c r="T286" s="52"/>
      <c r="U286" s="52"/>
      <c r="V286" s="52"/>
      <c r="W286" s="52"/>
      <c r="X286" s="52"/>
      <c r="Y286" s="52" t="s">
        <v>2652</v>
      </c>
      <c r="Z286" s="52" t="s">
        <v>2653</v>
      </c>
      <c r="AA286" s="52"/>
      <c r="AB286" s="52"/>
      <c r="AC286" s="52"/>
      <c r="AD286" s="52"/>
      <c r="AE286" s="52"/>
      <c r="AF286" s="60"/>
      <c r="AG286" s="44"/>
      <c r="AH286" s="45"/>
      <c r="AI286" s="45"/>
      <c r="AJ286" s="45"/>
      <c r="AK286" s="45"/>
      <c r="AL286" s="28"/>
      <c r="AM286" s="28"/>
      <c r="AN286" s="28"/>
      <c r="AO286" s="28"/>
      <c r="AP286" s="28"/>
      <c r="AQ286" s="28"/>
      <c r="AR286" s="28"/>
      <c r="AS286" s="28"/>
      <c r="AT286" s="28"/>
      <c r="AU286" s="28"/>
    </row>
    <row r="287" ht="15.0" hidden="1" customHeight="1">
      <c r="A287" s="67"/>
      <c r="B287" s="68"/>
      <c r="C287" s="68" t="s">
        <v>2743</v>
      </c>
      <c r="D287" s="68" t="s">
        <v>4003</v>
      </c>
      <c r="E287" s="68" t="s">
        <v>87</v>
      </c>
      <c r="F287" s="68" t="s">
        <v>641</v>
      </c>
      <c r="G287" s="68" t="s">
        <v>3219</v>
      </c>
      <c r="H287" s="68"/>
      <c r="I287" s="68"/>
      <c r="J287" s="68"/>
      <c r="K287" s="68"/>
      <c r="L287" s="68" t="s">
        <v>3220</v>
      </c>
      <c r="M287" s="68" t="s">
        <v>271</v>
      </c>
      <c r="N287" s="68" t="s">
        <v>3221</v>
      </c>
      <c r="O287" s="68" t="s">
        <v>3217</v>
      </c>
      <c r="P287" s="68"/>
      <c r="Q287" s="68" t="s">
        <v>3218</v>
      </c>
      <c r="R287" s="68"/>
      <c r="S287" s="68"/>
      <c r="T287" s="68"/>
      <c r="U287" s="68"/>
      <c r="V287" s="68"/>
      <c r="W287" s="68"/>
      <c r="X287" s="68"/>
      <c r="Y287" s="68" t="s">
        <v>98</v>
      </c>
      <c r="Z287" s="68"/>
      <c r="AA287" s="68"/>
      <c r="AB287" s="68"/>
      <c r="AC287" s="68"/>
      <c r="AD287" s="68"/>
      <c r="AE287" s="68"/>
      <c r="AF287" s="71"/>
      <c r="AG287" s="44" t="s">
        <v>595</v>
      </c>
      <c r="AH287" s="45" t="s">
        <v>595</v>
      </c>
      <c r="AI287" s="45" t="s">
        <v>595</v>
      </c>
      <c r="AJ287" s="45" t="s">
        <v>595</v>
      </c>
      <c r="AK287" s="45" t="s">
        <v>595</v>
      </c>
      <c r="AL287" s="28"/>
      <c r="AM287" s="28"/>
      <c r="AN287" s="28"/>
      <c r="AO287" s="28"/>
      <c r="AP287" s="28"/>
      <c r="AQ287" s="28"/>
      <c r="AR287" s="28"/>
      <c r="AS287" s="28"/>
      <c r="AT287" s="28"/>
      <c r="AU287" s="28"/>
    </row>
    <row r="288" ht="15.0" hidden="1" customHeight="1">
      <c r="A288" s="51"/>
      <c r="B288" s="52" t="s">
        <v>115</v>
      </c>
      <c r="C288" s="52" t="s">
        <v>4015</v>
      </c>
      <c r="D288" s="52" t="s">
        <v>4016</v>
      </c>
      <c r="E288" s="52" t="s">
        <v>87</v>
      </c>
      <c r="F288" s="52" t="s">
        <v>3223</v>
      </c>
      <c r="G288" s="52" t="s">
        <v>3229</v>
      </c>
      <c r="H288" s="52"/>
      <c r="I288" s="52"/>
      <c r="J288" s="52"/>
      <c r="K288" s="52"/>
      <c r="L288" s="52" t="s">
        <v>1405</v>
      </c>
      <c r="M288" s="52" t="s">
        <v>307</v>
      </c>
      <c r="N288" s="52" t="s">
        <v>3232</v>
      </c>
      <c r="O288" s="52" t="s">
        <v>3226</v>
      </c>
      <c r="P288" s="52"/>
      <c r="Q288" s="52" t="s">
        <v>3228</v>
      </c>
      <c r="R288" s="52"/>
      <c r="S288" s="52" t="s">
        <v>3227</v>
      </c>
      <c r="T288" s="52"/>
      <c r="U288" s="52" t="s">
        <v>686</v>
      </c>
      <c r="V288" s="52" t="s">
        <v>396</v>
      </c>
      <c r="W288" s="52" t="s">
        <v>109</v>
      </c>
      <c r="X288" s="52"/>
      <c r="Y288" s="52" t="s">
        <v>98</v>
      </c>
      <c r="Z288" s="52" t="s">
        <v>2644</v>
      </c>
      <c r="AA288" s="52"/>
      <c r="AB288" s="52"/>
      <c r="AC288" s="52"/>
      <c r="AD288" s="52"/>
      <c r="AE288" s="52"/>
      <c r="AF288" s="60"/>
      <c r="AG288" s="44" t="s">
        <v>596</v>
      </c>
      <c r="AH288" s="45" t="s">
        <v>595</v>
      </c>
      <c r="AI288" s="45" t="s">
        <v>595</v>
      </c>
      <c r="AJ288" s="45" t="s">
        <v>595</v>
      </c>
      <c r="AK288" s="45" t="s">
        <v>595</v>
      </c>
      <c r="AL288" s="28"/>
      <c r="AM288" s="28"/>
      <c r="AN288" s="28"/>
      <c r="AO288" s="28"/>
      <c r="AP288" s="28"/>
      <c r="AQ288" s="28"/>
      <c r="AR288" s="28"/>
      <c r="AS288" s="28"/>
      <c r="AT288" s="28"/>
      <c r="AU288" s="28"/>
    </row>
    <row r="289" ht="15.0" hidden="1" customHeight="1">
      <c r="A289" s="67"/>
      <c r="B289" s="68" t="s">
        <v>85</v>
      </c>
      <c r="C289" s="68" t="s">
        <v>4046</v>
      </c>
      <c r="D289" s="68" t="s">
        <v>4047</v>
      </c>
      <c r="E289" s="68" t="s">
        <v>87</v>
      </c>
      <c r="F289" s="68" t="s">
        <v>262</v>
      </c>
      <c r="G289" s="68" t="s">
        <v>3240</v>
      </c>
      <c r="H289" s="68" t="s">
        <v>3241</v>
      </c>
      <c r="I289" s="68"/>
      <c r="J289" s="68"/>
      <c r="K289" s="68"/>
      <c r="L289" s="68" t="s">
        <v>3242</v>
      </c>
      <c r="M289" s="68" t="s">
        <v>261</v>
      </c>
      <c r="N289" s="68" t="s">
        <v>3243</v>
      </c>
      <c r="O289" s="68" t="s">
        <v>3236</v>
      </c>
      <c r="P289" s="68"/>
      <c r="Q289" s="68" t="s">
        <v>3239</v>
      </c>
      <c r="R289" s="68"/>
      <c r="S289" s="68" t="s">
        <v>3238</v>
      </c>
      <c r="T289" s="68"/>
      <c r="U289" s="68" t="s">
        <v>145</v>
      </c>
      <c r="V289" s="68"/>
      <c r="W289" s="68" t="s">
        <v>146</v>
      </c>
      <c r="X289" s="68"/>
      <c r="Y289" s="68" t="s">
        <v>98</v>
      </c>
      <c r="Z289" s="68"/>
      <c r="AA289" s="68"/>
      <c r="AB289" s="68"/>
      <c r="AC289" s="68"/>
      <c r="AD289" s="68"/>
      <c r="AE289" s="68"/>
      <c r="AF289" s="71"/>
      <c r="AG289" s="44" t="s">
        <v>596</v>
      </c>
      <c r="AH289" s="45" t="s">
        <v>596</v>
      </c>
      <c r="AI289" s="45" t="s">
        <v>596</v>
      </c>
      <c r="AJ289" s="45" t="s">
        <v>595</v>
      </c>
      <c r="AK289" s="45" t="s">
        <v>595</v>
      </c>
      <c r="AL289" s="28"/>
      <c r="AM289" s="28"/>
      <c r="AN289" s="28"/>
      <c r="AO289" s="28"/>
      <c r="AP289" s="28"/>
      <c r="AQ289" s="28"/>
      <c r="AR289" s="28"/>
      <c r="AS289" s="28"/>
      <c r="AT289" s="28"/>
      <c r="AU289" s="28"/>
    </row>
    <row r="290" ht="15.0" hidden="1" customHeight="1">
      <c r="A290" s="51"/>
      <c r="B290" s="52" t="s">
        <v>85</v>
      </c>
      <c r="C290" s="52" t="s">
        <v>4067</v>
      </c>
      <c r="D290" s="52" t="s">
        <v>4068</v>
      </c>
      <c r="E290" s="52"/>
      <c r="F290" s="52" t="s">
        <v>3245</v>
      </c>
      <c r="G290" s="52" t="s">
        <v>3253</v>
      </c>
      <c r="H290" s="52" t="s">
        <v>3254</v>
      </c>
      <c r="I290" s="52"/>
      <c r="J290" s="52"/>
      <c r="K290" s="52"/>
      <c r="L290" s="52" t="s">
        <v>659</v>
      </c>
      <c r="M290" s="52" t="s">
        <v>217</v>
      </c>
      <c r="N290" s="52" t="s">
        <v>1741</v>
      </c>
      <c r="O290" s="52" t="s">
        <v>3250</v>
      </c>
      <c r="P290" s="52"/>
      <c r="Q290" s="52"/>
      <c r="R290" s="52"/>
      <c r="S290" s="52"/>
      <c r="T290" s="52"/>
      <c r="U290" s="52"/>
      <c r="V290" s="52"/>
      <c r="W290" s="52"/>
      <c r="X290" s="52"/>
      <c r="Y290" s="52" t="s">
        <v>2652</v>
      </c>
      <c r="Z290" s="52" t="s">
        <v>2653</v>
      </c>
      <c r="AA290" s="52"/>
      <c r="AB290" s="52"/>
      <c r="AC290" s="52"/>
      <c r="AD290" s="52"/>
      <c r="AE290" s="52"/>
      <c r="AF290" s="60"/>
      <c r="AG290" s="44"/>
      <c r="AH290" s="45"/>
      <c r="AI290" s="45"/>
      <c r="AJ290" s="45"/>
      <c r="AK290" s="45"/>
      <c r="AL290" s="28"/>
      <c r="AM290" s="28"/>
      <c r="AN290" s="28"/>
      <c r="AO290" s="28"/>
      <c r="AP290" s="28"/>
      <c r="AQ290" s="28"/>
      <c r="AR290" s="28"/>
      <c r="AS290" s="28"/>
      <c r="AT290" s="28"/>
      <c r="AU290" s="28"/>
    </row>
    <row r="291" ht="15.0" hidden="1" customHeight="1">
      <c r="A291" s="67"/>
      <c r="B291" s="68"/>
      <c r="C291" s="68" t="s">
        <v>896</v>
      </c>
      <c r="D291" s="68" t="s">
        <v>4074</v>
      </c>
      <c r="E291" s="68"/>
      <c r="F291" s="68" t="s">
        <v>3262</v>
      </c>
      <c r="G291" s="68" t="s">
        <v>3268</v>
      </c>
      <c r="H291" s="68"/>
      <c r="I291" s="68"/>
      <c r="J291" s="68"/>
      <c r="K291" s="68"/>
      <c r="L291" s="68" t="s">
        <v>354</v>
      </c>
      <c r="M291" s="68" t="s">
        <v>280</v>
      </c>
      <c r="N291" s="68" t="s">
        <v>2257</v>
      </c>
      <c r="O291" s="68" t="s">
        <v>3264</v>
      </c>
      <c r="P291" s="68"/>
      <c r="Q291" s="68"/>
      <c r="R291" s="68"/>
      <c r="S291" s="68" t="s">
        <v>3265</v>
      </c>
      <c r="T291" s="68"/>
      <c r="U291" s="68"/>
      <c r="V291" s="68"/>
      <c r="W291" s="68"/>
      <c r="X291" s="68"/>
      <c r="Y291" s="68" t="s">
        <v>98</v>
      </c>
      <c r="Z291" s="68" t="s">
        <v>2644</v>
      </c>
      <c r="AA291" s="68"/>
      <c r="AB291" s="68"/>
      <c r="AC291" s="68"/>
      <c r="AD291" s="68"/>
      <c r="AE291" s="68"/>
      <c r="AF291" s="71"/>
      <c r="AG291" s="44" t="s">
        <v>595</v>
      </c>
      <c r="AH291" s="45" t="s">
        <v>595</v>
      </c>
      <c r="AI291" s="45" t="s">
        <v>596</v>
      </c>
      <c r="AJ291" s="45" t="s">
        <v>595</v>
      </c>
      <c r="AK291" s="45" t="s">
        <v>595</v>
      </c>
      <c r="AL291" s="28"/>
      <c r="AM291" s="28"/>
      <c r="AN291" s="28"/>
      <c r="AO291" s="28"/>
      <c r="AP291" s="28"/>
      <c r="AQ291" s="28"/>
      <c r="AR291" s="28"/>
      <c r="AS291" s="28"/>
      <c r="AT291" s="28"/>
      <c r="AU291" s="28"/>
    </row>
    <row r="292" ht="15.0" hidden="1" customHeight="1">
      <c r="A292" s="51"/>
      <c r="B292" s="52"/>
      <c r="C292" s="52" t="s">
        <v>1536</v>
      </c>
      <c r="D292" s="52" t="s">
        <v>4080</v>
      </c>
      <c r="E292" s="52"/>
      <c r="F292" s="52" t="s">
        <v>3272</v>
      </c>
      <c r="G292" s="52" t="s">
        <v>3274</v>
      </c>
      <c r="H292" s="52"/>
      <c r="I292" s="52"/>
      <c r="J292" s="52" t="s">
        <v>3276</v>
      </c>
      <c r="K292" s="52"/>
      <c r="L292" s="52" t="s">
        <v>1016</v>
      </c>
      <c r="M292" s="52" t="s">
        <v>1008</v>
      </c>
      <c r="N292" s="52" t="s">
        <v>3277</v>
      </c>
      <c r="O292" s="52"/>
      <c r="P292" s="52"/>
      <c r="Q292" s="52"/>
      <c r="R292" s="52"/>
      <c r="S292" s="52"/>
      <c r="T292" s="52"/>
      <c r="U292" s="52"/>
      <c r="V292" s="52"/>
      <c r="W292" s="52"/>
      <c r="X292" s="52"/>
      <c r="Y292" s="52" t="s">
        <v>98</v>
      </c>
      <c r="Z292" s="52" t="s">
        <v>2644</v>
      </c>
      <c r="AA292" s="52"/>
      <c r="AB292" s="52"/>
      <c r="AC292" s="52"/>
      <c r="AD292" s="52"/>
      <c r="AE292" s="52"/>
      <c r="AF292" s="60"/>
      <c r="AG292" s="44" t="s">
        <v>595</v>
      </c>
      <c r="AH292" s="45" t="s">
        <v>596</v>
      </c>
      <c r="AI292" s="45" t="s">
        <v>595</v>
      </c>
      <c r="AJ292" s="45" t="s">
        <v>595</v>
      </c>
      <c r="AK292" s="45" t="s">
        <v>595</v>
      </c>
      <c r="AL292" s="28"/>
      <c r="AM292" s="28"/>
      <c r="AN292" s="28"/>
      <c r="AO292" s="28"/>
      <c r="AP292" s="28"/>
      <c r="AQ292" s="28"/>
      <c r="AR292" s="28"/>
      <c r="AS292" s="28"/>
      <c r="AT292" s="28"/>
      <c r="AU292" s="28"/>
    </row>
    <row r="293" ht="15.0" hidden="1" customHeight="1">
      <c r="A293" s="67"/>
      <c r="B293" s="68" t="s">
        <v>85</v>
      </c>
      <c r="C293" s="68" t="s">
        <v>2475</v>
      </c>
      <c r="D293" s="68" t="s">
        <v>4085</v>
      </c>
      <c r="E293" s="68" t="s">
        <v>87</v>
      </c>
      <c r="F293" s="68"/>
      <c r="G293" s="68" t="s">
        <v>3283</v>
      </c>
      <c r="H293" s="68"/>
      <c r="I293" s="68"/>
      <c r="J293" s="68"/>
      <c r="K293" s="68"/>
      <c r="L293" s="68" t="s">
        <v>2814</v>
      </c>
      <c r="M293" s="68" t="s">
        <v>80</v>
      </c>
      <c r="N293" s="68" t="s">
        <v>2815</v>
      </c>
      <c r="O293" s="68" t="s">
        <v>3282</v>
      </c>
      <c r="P293" s="68"/>
      <c r="Q293" s="68"/>
      <c r="R293" s="68"/>
      <c r="S293" s="68"/>
      <c r="T293" s="68"/>
      <c r="U293" s="68"/>
      <c r="V293" s="68"/>
      <c r="W293" s="68"/>
      <c r="X293" s="68"/>
      <c r="Y293" s="68" t="s">
        <v>2652</v>
      </c>
      <c r="Z293" s="68" t="s">
        <v>2653</v>
      </c>
      <c r="AA293" s="68"/>
      <c r="AB293" s="68"/>
      <c r="AC293" s="68"/>
      <c r="AD293" s="68"/>
      <c r="AE293" s="68"/>
      <c r="AF293" s="71"/>
      <c r="AG293" s="44"/>
      <c r="AH293" s="45"/>
      <c r="AI293" s="45"/>
      <c r="AJ293" s="45"/>
      <c r="AK293" s="45"/>
      <c r="AL293" s="28"/>
      <c r="AM293" s="28"/>
      <c r="AN293" s="28"/>
      <c r="AO293" s="28"/>
      <c r="AP293" s="28"/>
      <c r="AQ293" s="28"/>
      <c r="AR293" s="28"/>
      <c r="AS293" s="28"/>
      <c r="AT293" s="28"/>
      <c r="AU293" s="28"/>
    </row>
    <row r="294" ht="15.0" hidden="1" customHeight="1">
      <c r="A294" s="51"/>
      <c r="B294" s="52"/>
      <c r="C294" s="52" t="s">
        <v>4090</v>
      </c>
      <c r="D294" s="52" t="s">
        <v>4092</v>
      </c>
      <c r="E294" s="52"/>
      <c r="F294" s="52" t="s">
        <v>3289</v>
      </c>
      <c r="G294" s="52" t="s">
        <v>3293</v>
      </c>
      <c r="H294" s="52"/>
      <c r="I294" s="52"/>
      <c r="J294" s="52"/>
      <c r="K294" s="52"/>
      <c r="L294" s="52" t="s">
        <v>1307</v>
      </c>
      <c r="M294" s="52" t="s">
        <v>694</v>
      </c>
      <c r="N294" s="52" t="s">
        <v>3295</v>
      </c>
      <c r="O294" s="52" t="s">
        <v>3291</v>
      </c>
      <c r="P294" s="52"/>
      <c r="Q294" s="52"/>
      <c r="R294" s="52"/>
      <c r="S294" s="52"/>
      <c r="T294" s="52"/>
      <c r="U294" s="52" t="s">
        <v>317</v>
      </c>
      <c r="V294" s="52"/>
      <c r="W294" s="52"/>
      <c r="X294" s="52"/>
      <c r="Y294" s="52" t="s">
        <v>98</v>
      </c>
      <c r="Z294" s="52"/>
      <c r="AA294" s="52"/>
      <c r="AB294" s="52"/>
      <c r="AC294" s="52"/>
      <c r="AD294" s="52"/>
      <c r="AE294" s="52"/>
      <c r="AF294" s="60"/>
      <c r="AG294" s="44" t="s">
        <v>596</v>
      </c>
      <c r="AH294" s="45" t="s">
        <v>595</v>
      </c>
      <c r="AI294" s="45" t="s">
        <v>595</v>
      </c>
      <c r="AJ294" s="45" t="s">
        <v>595</v>
      </c>
      <c r="AK294" s="45" t="s">
        <v>595</v>
      </c>
      <c r="AL294" s="28"/>
      <c r="AM294" s="28"/>
      <c r="AN294" s="28"/>
      <c r="AO294" s="28"/>
      <c r="AP294" s="28"/>
      <c r="AQ294" s="28"/>
      <c r="AR294" s="28"/>
      <c r="AS294" s="28"/>
      <c r="AT294" s="28"/>
      <c r="AU294" s="28"/>
    </row>
    <row r="295" ht="15.0" hidden="1" customHeight="1">
      <c r="A295" s="67"/>
      <c r="B295" s="68" t="s">
        <v>85</v>
      </c>
      <c r="C295" s="68" t="s">
        <v>2099</v>
      </c>
      <c r="D295" s="68" t="s">
        <v>4100</v>
      </c>
      <c r="E295" s="68" t="s">
        <v>560</v>
      </c>
      <c r="F295" s="68"/>
      <c r="G295" s="68" t="s">
        <v>3312</v>
      </c>
      <c r="H295" s="68"/>
      <c r="I295" s="68"/>
      <c r="J295" s="68"/>
      <c r="K295" s="68"/>
      <c r="L295" s="68" t="s">
        <v>3313</v>
      </c>
      <c r="M295" s="68" t="s">
        <v>80</v>
      </c>
      <c r="N295" s="68" t="s">
        <v>3314</v>
      </c>
      <c r="O295" s="68" t="s">
        <v>3311</v>
      </c>
      <c r="P295" s="68"/>
      <c r="Q295" s="68"/>
      <c r="R295" s="68"/>
      <c r="S295" s="68"/>
      <c r="T295" s="68"/>
      <c r="U295" s="68"/>
      <c r="V295" s="68"/>
      <c r="W295" s="68"/>
      <c r="X295" s="68"/>
      <c r="Y295" s="68" t="s">
        <v>2631</v>
      </c>
      <c r="Z295" s="68" t="s">
        <v>2633</v>
      </c>
      <c r="AA295" s="68"/>
      <c r="AB295" s="68"/>
      <c r="AC295" s="68"/>
      <c r="AD295" s="68" t="s">
        <v>2942</v>
      </c>
      <c r="AE295" s="68"/>
      <c r="AF295" s="71"/>
      <c r="AG295" s="44"/>
      <c r="AH295" s="45"/>
      <c r="AI295" s="45"/>
      <c r="AJ295" s="45"/>
      <c r="AK295" s="45"/>
      <c r="AL295" s="28"/>
      <c r="AM295" s="28"/>
      <c r="AN295" s="28"/>
      <c r="AO295" s="28"/>
      <c r="AP295" s="28"/>
      <c r="AQ295" s="28"/>
      <c r="AR295" s="28"/>
      <c r="AS295" s="28"/>
      <c r="AT295" s="28"/>
      <c r="AU295" s="28"/>
    </row>
    <row r="296" ht="15.0" hidden="1" customHeight="1">
      <c r="A296" s="51"/>
      <c r="B296" s="52"/>
      <c r="C296" s="52" t="s">
        <v>1914</v>
      </c>
      <c r="D296" s="52" t="s">
        <v>4106</v>
      </c>
      <c r="E296" s="52"/>
      <c r="F296" s="52"/>
      <c r="G296" s="52"/>
      <c r="H296" s="52"/>
      <c r="I296" s="52"/>
      <c r="J296" s="52"/>
      <c r="K296" s="52"/>
      <c r="L296" s="52"/>
      <c r="M296" s="52" t="s">
        <v>252</v>
      </c>
      <c r="N296" s="52"/>
      <c r="O296" s="52"/>
      <c r="P296" s="52"/>
      <c r="Q296" s="52"/>
      <c r="R296" s="52"/>
      <c r="S296" s="52"/>
      <c r="T296" s="52"/>
      <c r="U296" s="52"/>
      <c r="V296" s="52"/>
      <c r="W296" s="52"/>
      <c r="X296" s="52"/>
      <c r="Y296" s="52" t="s">
        <v>2631</v>
      </c>
      <c r="Z296" s="52" t="s">
        <v>2633</v>
      </c>
      <c r="AA296" s="52"/>
      <c r="AB296" s="52"/>
      <c r="AC296" s="52"/>
      <c r="AD296" s="52" t="s">
        <v>2942</v>
      </c>
      <c r="AE296" s="52"/>
      <c r="AF296" s="60"/>
      <c r="AG296" s="44"/>
      <c r="AH296" s="45"/>
      <c r="AI296" s="45"/>
      <c r="AJ296" s="45"/>
      <c r="AK296" s="45"/>
      <c r="AL296" s="28"/>
      <c r="AM296" s="28"/>
      <c r="AN296" s="28"/>
      <c r="AO296" s="28"/>
      <c r="AP296" s="28"/>
      <c r="AQ296" s="28"/>
      <c r="AR296" s="28"/>
      <c r="AS296" s="28"/>
      <c r="AT296" s="28"/>
      <c r="AU296" s="28"/>
    </row>
    <row r="297" ht="15.0" hidden="1" customHeight="1">
      <c r="A297" s="67"/>
      <c r="B297" s="68"/>
      <c r="C297" s="68" t="s">
        <v>1522</v>
      </c>
      <c r="D297" s="68" t="s">
        <v>4108</v>
      </c>
      <c r="E297" s="68" t="s">
        <v>3321</v>
      </c>
      <c r="F297" s="68"/>
      <c r="G297" s="68" t="s">
        <v>3324</v>
      </c>
      <c r="H297" s="68" t="s">
        <v>3325</v>
      </c>
      <c r="I297" s="68"/>
      <c r="J297" s="68"/>
      <c r="K297" s="68"/>
      <c r="L297" s="68" t="s">
        <v>154</v>
      </c>
      <c r="M297" s="68" t="s">
        <v>133</v>
      </c>
      <c r="N297" s="68" t="s">
        <v>3327</v>
      </c>
      <c r="O297" s="68" t="s">
        <v>3322</v>
      </c>
      <c r="P297" s="68"/>
      <c r="Q297" s="68" t="s">
        <v>3323</v>
      </c>
      <c r="R297" s="68"/>
      <c r="S297" s="68"/>
      <c r="T297" s="68"/>
      <c r="U297" s="68"/>
      <c r="V297" s="68"/>
      <c r="W297" s="68"/>
      <c r="X297" s="68"/>
      <c r="Y297" s="68" t="s">
        <v>2631</v>
      </c>
      <c r="Z297" s="68" t="s">
        <v>2633</v>
      </c>
      <c r="AA297" s="68"/>
      <c r="AB297" s="68" t="s">
        <v>3328</v>
      </c>
      <c r="AC297" s="68"/>
      <c r="AD297" s="68" t="s">
        <v>2634</v>
      </c>
      <c r="AE297" s="68" t="s">
        <v>3329</v>
      </c>
      <c r="AF297" s="71"/>
      <c r="AG297" s="44"/>
      <c r="AH297" s="45"/>
      <c r="AI297" s="45"/>
      <c r="AJ297" s="45"/>
      <c r="AK297" s="45"/>
      <c r="AL297" s="28"/>
      <c r="AM297" s="28"/>
      <c r="AN297" s="28"/>
      <c r="AO297" s="28"/>
      <c r="AP297" s="28"/>
      <c r="AQ297" s="28"/>
      <c r="AR297" s="28"/>
      <c r="AS297" s="28"/>
      <c r="AT297" s="28"/>
      <c r="AU297" s="28"/>
    </row>
    <row r="298" ht="15.0" hidden="1" customHeight="1">
      <c r="A298" s="51"/>
      <c r="B298" s="52"/>
      <c r="C298" s="52" t="s">
        <v>1522</v>
      </c>
      <c r="D298" s="52" t="s">
        <v>4116</v>
      </c>
      <c r="E298" s="52" t="s">
        <v>3331</v>
      </c>
      <c r="F298" s="52"/>
      <c r="G298" s="52" t="s">
        <v>3332</v>
      </c>
      <c r="H298" s="52"/>
      <c r="I298" s="52"/>
      <c r="J298" s="52"/>
      <c r="K298" s="52"/>
      <c r="L298" s="52" t="s">
        <v>2729</v>
      </c>
      <c r="M298" s="52" t="s">
        <v>1131</v>
      </c>
      <c r="N298" s="52" t="s">
        <v>3333</v>
      </c>
      <c r="O298" s="52"/>
      <c r="P298" s="52"/>
      <c r="Q298" s="52"/>
      <c r="R298" s="52"/>
      <c r="S298" s="52"/>
      <c r="T298" s="52"/>
      <c r="U298" s="52"/>
      <c r="V298" s="52"/>
      <c r="W298" s="52"/>
      <c r="X298" s="52"/>
      <c r="Y298" s="52" t="s">
        <v>2631</v>
      </c>
      <c r="Z298" s="52" t="s">
        <v>2633</v>
      </c>
      <c r="AA298" s="52"/>
      <c r="AB298" s="52"/>
      <c r="AC298" s="52"/>
      <c r="AD298" s="52" t="s">
        <v>2942</v>
      </c>
      <c r="AE298" s="52"/>
      <c r="AF298" s="60"/>
      <c r="AG298" s="44"/>
      <c r="AH298" s="45"/>
      <c r="AI298" s="45"/>
      <c r="AJ298" s="45"/>
      <c r="AK298" s="45"/>
      <c r="AL298" s="28"/>
      <c r="AM298" s="28"/>
      <c r="AN298" s="28"/>
      <c r="AO298" s="28"/>
      <c r="AP298" s="28"/>
      <c r="AQ298" s="28"/>
      <c r="AR298" s="28"/>
      <c r="AS298" s="28"/>
      <c r="AT298" s="28"/>
      <c r="AU298" s="28"/>
    </row>
    <row r="299" ht="15.0" hidden="1" customHeight="1">
      <c r="A299" s="67"/>
      <c r="B299" s="68"/>
      <c r="C299" s="68" t="s">
        <v>2743</v>
      </c>
      <c r="D299" s="68" t="s">
        <v>4120</v>
      </c>
      <c r="E299" s="68" t="s">
        <v>3341</v>
      </c>
      <c r="F299" s="68" t="s">
        <v>3339</v>
      </c>
      <c r="G299" s="68" t="s">
        <v>3345</v>
      </c>
      <c r="H299" s="68"/>
      <c r="I299" s="68"/>
      <c r="J299" s="68"/>
      <c r="K299" s="68"/>
      <c r="L299" s="68" t="s">
        <v>1067</v>
      </c>
      <c r="M299" s="68" t="s">
        <v>1058</v>
      </c>
      <c r="N299" s="68" t="s">
        <v>3347</v>
      </c>
      <c r="O299" s="68" t="s">
        <v>3342</v>
      </c>
      <c r="P299" s="68"/>
      <c r="Q299" s="68" t="s">
        <v>3344</v>
      </c>
      <c r="R299" s="68"/>
      <c r="S299" s="68" t="s">
        <v>3343</v>
      </c>
      <c r="T299" s="68"/>
      <c r="U299" s="68"/>
      <c r="V299" s="68"/>
      <c r="W299" s="68"/>
      <c r="X299" s="68"/>
      <c r="Y299" s="68" t="s">
        <v>2658</v>
      </c>
      <c r="Z299" s="68" t="s">
        <v>2659</v>
      </c>
      <c r="AA299" s="68"/>
      <c r="AB299" s="68"/>
      <c r="AC299" s="68"/>
      <c r="AD299" s="68" t="s">
        <v>2661</v>
      </c>
      <c r="AE299" s="68"/>
      <c r="AF299" s="71"/>
      <c r="AG299" s="44"/>
      <c r="AH299" s="45"/>
      <c r="AI299" s="45"/>
      <c r="AJ299" s="45"/>
      <c r="AK299" s="45"/>
      <c r="AL299" s="28"/>
      <c r="AM299" s="28"/>
      <c r="AN299" s="28"/>
      <c r="AO299" s="28"/>
      <c r="AP299" s="28"/>
      <c r="AQ299" s="28"/>
      <c r="AR299" s="28"/>
      <c r="AS299" s="28"/>
      <c r="AT299" s="28"/>
      <c r="AU299" s="28"/>
    </row>
    <row r="300" ht="15.0" hidden="1" customHeight="1">
      <c r="A300" s="51"/>
      <c r="B300" s="52" t="s">
        <v>85</v>
      </c>
      <c r="C300" s="52" t="s">
        <v>4123</v>
      </c>
      <c r="D300" s="52" t="s">
        <v>4124</v>
      </c>
      <c r="E300" s="52" t="s">
        <v>2649</v>
      </c>
      <c r="F300" s="52" t="s">
        <v>3349</v>
      </c>
      <c r="G300" s="52" t="s">
        <v>3352</v>
      </c>
      <c r="H300" s="52"/>
      <c r="I300" s="52"/>
      <c r="J300" s="52"/>
      <c r="K300" s="52"/>
      <c r="L300" s="52" t="s">
        <v>451</v>
      </c>
      <c r="M300" s="52" t="s">
        <v>80</v>
      </c>
      <c r="N300" s="52" t="s">
        <v>3355</v>
      </c>
      <c r="O300" s="52" t="s">
        <v>3351</v>
      </c>
      <c r="P300" s="52"/>
      <c r="Q300" s="52"/>
      <c r="R300" s="52"/>
      <c r="S300" s="52"/>
      <c r="T300" s="52"/>
      <c r="U300" s="52"/>
      <c r="V300" s="52"/>
      <c r="W300" s="52"/>
      <c r="X300" s="52"/>
      <c r="Y300" s="52" t="s">
        <v>98</v>
      </c>
      <c r="Z300" s="52" t="s">
        <v>2644</v>
      </c>
      <c r="AA300" s="52"/>
      <c r="AB300" s="52"/>
      <c r="AC300" s="52"/>
      <c r="AD300" s="52"/>
      <c r="AE300" s="52"/>
      <c r="AF300" s="60"/>
      <c r="AG300" s="44" t="s">
        <v>595</v>
      </c>
      <c r="AH300" s="45" t="s">
        <v>595</v>
      </c>
      <c r="AI300" s="45" t="s">
        <v>595</v>
      </c>
      <c r="AJ300" s="45" t="s">
        <v>595</v>
      </c>
      <c r="AK300" s="45" t="s">
        <v>595</v>
      </c>
      <c r="AL300" s="28"/>
      <c r="AM300" s="28"/>
      <c r="AN300" s="28"/>
      <c r="AO300" s="28"/>
      <c r="AP300" s="28"/>
      <c r="AQ300" s="28"/>
      <c r="AR300" s="28"/>
      <c r="AS300" s="28"/>
      <c r="AT300" s="28"/>
      <c r="AU300" s="28"/>
    </row>
    <row r="301" ht="15.0" hidden="1" customHeight="1">
      <c r="A301" s="67"/>
      <c r="B301" s="68" t="s">
        <v>85</v>
      </c>
      <c r="C301" s="68" t="s">
        <v>4126</v>
      </c>
      <c r="D301" s="68" t="s">
        <v>4127</v>
      </c>
      <c r="E301" s="68" t="s">
        <v>87</v>
      </c>
      <c r="F301" s="68" t="s">
        <v>3357</v>
      </c>
      <c r="G301" s="68" t="s">
        <v>3360</v>
      </c>
      <c r="H301" s="68"/>
      <c r="I301" s="68"/>
      <c r="J301" s="68"/>
      <c r="K301" s="68"/>
      <c r="L301" s="68" t="s">
        <v>602</v>
      </c>
      <c r="M301" s="68" t="s">
        <v>252</v>
      </c>
      <c r="N301" s="68" t="s">
        <v>3361</v>
      </c>
      <c r="O301" s="68" t="s">
        <v>3359</v>
      </c>
      <c r="P301" s="68"/>
      <c r="Q301" s="68"/>
      <c r="R301" s="68"/>
      <c r="S301" s="68"/>
      <c r="T301" s="68"/>
      <c r="U301" s="68"/>
      <c r="V301" s="68"/>
      <c r="W301" s="68"/>
      <c r="X301" s="68"/>
      <c r="Y301" s="68" t="s">
        <v>2652</v>
      </c>
      <c r="Z301" s="68" t="s">
        <v>2653</v>
      </c>
      <c r="AA301" s="68"/>
      <c r="AB301" s="68"/>
      <c r="AC301" s="68"/>
      <c r="AD301" s="68"/>
      <c r="AE301" s="68"/>
      <c r="AF301" s="71" t="s">
        <v>3362</v>
      </c>
      <c r="AG301" s="44"/>
      <c r="AH301" s="45"/>
      <c r="AI301" s="45"/>
      <c r="AJ301" s="45"/>
      <c r="AK301" s="45"/>
      <c r="AL301" s="28"/>
      <c r="AM301" s="28"/>
      <c r="AN301" s="28"/>
      <c r="AO301" s="28"/>
      <c r="AP301" s="28"/>
      <c r="AQ301" s="28"/>
      <c r="AR301" s="28"/>
      <c r="AS301" s="28"/>
      <c r="AT301" s="28"/>
      <c r="AU301" s="28"/>
    </row>
    <row r="302" ht="15.0" hidden="1" customHeight="1">
      <c r="A302" s="51"/>
      <c r="B302" s="52" t="s">
        <v>85</v>
      </c>
      <c r="C302" s="52" t="s">
        <v>2743</v>
      </c>
      <c r="D302" s="52" t="s">
        <v>3902</v>
      </c>
      <c r="E302" s="52"/>
      <c r="F302" s="52"/>
      <c r="G302" s="52" t="s">
        <v>3120</v>
      </c>
      <c r="H302" s="52"/>
      <c r="I302" s="52"/>
      <c r="J302" s="52"/>
      <c r="K302" s="52"/>
      <c r="L302" s="52" t="s">
        <v>2814</v>
      </c>
      <c r="M302" s="52" t="s">
        <v>80</v>
      </c>
      <c r="N302" s="52" t="s">
        <v>3121</v>
      </c>
      <c r="O302" s="52" t="s">
        <v>3119</v>
      </c>
      <c r="P302" s="52"/>
      <c r="Q302" s="52"/>
      <c r="R302" s="52"/>
      <c r="S302" s="52"/>
      <c r="T302" s="52"/>
      <c r="U302" s="52"/>
      <c r="V302" s="52"/>
      <c r="W302" s="52"/>
      <c r="X302" s="52"/>
      <c r="Y302" s="52" t="s">
        <v>2652</v>
      </c>
      <c r="Z302" s="52" t="s">
        <v>2653</v>
      </c>
      <c r="AA302" s="52"/>
      <c r="AB302" s="52"/>
      <c r="AC302" s="52"/>
      <c r="AD302" s="52"/>
      <c r="AE302" s="52"/>
      <c r="AF302" s="60"/>
      <c r="AG302" s="44"/>
      <c r="AH302" s="45"/>
      <c r="AI302" s="45"/>
      <c r="AJ302" s="45"/>
      <c r="AK302" s="45"/>
      <c r="AL302" s="28"/>
      <c r="AM302" s="28"/>
      <c r="AN302" s="28"/>
      <c r="AO302" s="28"/>
      <c r="AP302" s="28"/>
      <c r="AQ302" s="28"/>
      <c r="AR302" s="28"/>
      <c r="AS302" s="28"/>
      <c r="AT302" s="28"/>
      <c r="AU302" s="28"/>
    </row>
    <row r="303" ht="15.0" hidden="1" customHeight="1">
      <c r="A303" s="67"/>
      <c r="B303" s="68" t="s">
        <v>85</v>
      </c>
      <c r="C303" s="68" t="s">
        <v>1542</v>
      </c>
      <c r="D303" s="68" t="s">
        <v>4136</v>
      </c>
      <c r="E303" s="68" t="s">
        <v>2649</v>
      </c>
      <c r="F303" s="68" t="s">
        <v>3368</v>
      </c>
      <c r="G303" s="68" t="s">
        <v>3376</v>
      </c>
      <c r="H303" s="68"/>
      <c r="I303" s="68"/>
      <c r="J303" s="68"/>
      <c r="K303" s="68"/>
      <c r="L303" s="68" t="s">
        <v>3378</v>
      </c>
      <c r="M303" s="68" t="s">
        <v>1131</v>
      </c>
      <c r="N303" s="68" t="s">
        <v>3381</v>
      </c>
      <c r="O303" s="68" t="s">
        <v>3374</v>
      </c>
      <c r="P303" s="68"/>
      <c r="Q303" s="68" t="s">
        <v>3375</v>
      </c>
      <c r="R303" s="68"/>
      <c r="S303" s="68"/>
      <c r="T303" s="68"/>
      <c r="U303" s="68"/>
      <c r="V303" s="68"/>
      <c r="W303" s="68"/>
      <c r="X303" s="68"/>
      <c r="Y303" s="68" t="s">
        <v>2652</v>
      </c>
      <c r="Z303" s="68" t="s">
        <v>2653</v>
      </c>
      <c r="AA303" s="68"/>
      <c r="AB303" s="68"/>
      <c r="AC303" s="68"/>
      <c r="AD303" s="68"/>
      <c r="AE303" s="68"/>
      <c r="AF303" s="71"/>
      <c r="AG303" s="44"/>
      <c r="AH303" s="45"/>
      <c r="AI303" s="45"/>
      <c r="AJ303" s="45"/>
      <c r="AK303" s="45"/>
      <c r="AL303" s="28"/>
      <c r="AM303" s="28"/>
      <c r="AN303" s="28"/>
      <c r="AO303" s="28"/>
      <c r="AP303" s="28"/>
      <c r="AQ303" s="28"/>
      <c r="AR303" s="28"/>
      <c r="AS303" s="28"/>
      <c r="AT303" s="28"/>
      <c r="AU303" s="28"/>
    </row>
    <row r="304" ht="15.0" hidden="1" customHeight="1">
      <c r="A304" s="51"/>
      <c r="B304" s="52" t="s">
        <v>85</v>
      </c>
      <c r="C304" s="52" t="s">
        <v>2628</v>
      </c>
      <c r="D304" s="52" t="s">
        <v>4141</v>
      </c>
      <c r="E304" s="52"/>
      <c r="F304" s="52" t="s">
        <v>157</v>
      </c>
      <c r="G304" s="52" t="s">
        <v>3398</v>
      </c>
      <c r="H304" s="52"/>
      <c r="I304" s="52"/>
      <c r="J304" s="52"/>
      <c r="K304" s="52"/>
      <c r="L304" s="52" t="s">
        <v>3399</v>
      </c>
      <c r="M304" s="52" t="s">
        <v>230</v>
      </c>
      <c r="N304" s="52" t="s">
        <v>3407</v>
      </c>
      <c r="O304" s="52" t="s">
        <v>3395</v>
      </c>
      <c r="P304" s="52"/>
      <c r="Q304" s="52" t="s">
        <v>3396</v>
      </c>
      <c r="R304" s="52"/>
      <c r="S304" s="52"/>
      <c r="T304" s="52"/>
      <c r="U304" s="52"/>
      <c r="V304" s="52"/>
      <c r="W304" s="52"/>
      <c r="X304" s="52"/>
      <c r="Y304" s="52" t="s">
        <v>98</v>
      </c>
      <c r="Z304" s="52"/>
      <c r="AA304" s="52"/>
      <c r="AB304" s="52"/>
      <c r="AC304" s="52"/>
      <c r="AD304" s="52"/>
      <c r="AE304" s="52"/>
      <c r="AF304" s="60"/>
      <c r="AG304" s="44" t="s">
        <v>595</v>
      </c>
      <c r="AH304" s="45" t="s">
        <v>596</v>
      </c>
      <c r="AI304" s="45" t="s">
        <v>595</v>
      </c>
      <c r="AJ304" s="45" t="s">
        <v>595</v>
      </c>
      <c r="AK304" s="45" t="s">
        <v>595</v>
      </c>
      <c r="AL304" s="28"/>
      <c r="AM304" s="28"/>
      <c r="AN304" s="28"/>
      <c r="AO304" s="28"/>
      <c r="AP304" s="28"/>
      <c r="AQ304" s="28"/>
      <c r="AR304" s="28"/>
      <c r="AS304" s="28"/>
      <c r="AT304" s="28"/>
      <c r="AU304" s="28"/>
    </row>
    <row r="305" ht="15.0" hidden="1" customHeight="1">
      <c r="A305" s="67"/>
      <c r="B305" s="68"/>
      <c r="C305" s="68" t="s">
        <v>3792</v>
      </c>
      <c r="D305" s="68" t="s">
        <v>4147</v>
      </c>
      <c r="E305" s="68"/>
      <c r="F305" s="68" t="s">
        <v>3411</v>
      </c>
      <c r="G305" s="68" t="s">
        <v>3424</v>
      </c>
      <c r="H305" s="68"/>
      <c r="I305" s="68"/>
      <c r="J305" s="68"/>
      <c r="K305" s="68"/>
      <c r="L305" s="68" t="s">
        <v>753</v>
      </c>
      <c r="M305" s="68" t="s">
        <v>80</v>
      </c>
      <c r="N305" s="68" t="s">
        <v>754</v>
      </c>
      <c r="O305" s="68" t="s">
        <v>3413</v>
      </c>
      <c r="P305" s="68"/>
      <c r="Q305" s="68"/>
      <c r="R305" s="68"/>
      <c r="S305" s="68"/>
      <c r="T305" s="68"/>
      <c r="U305" s="68"/>
      <c r="V305" s="68"/>
      <c r="W305" s="68"/>
      <c r="X305" s="68"/>
      <c r="Y305" s="68" t="s">
        <v>98</v>
      </c>
      <c r="Z305" s="68" t="s">
        <v>2644</v>
      </c>
      <c r="AA305" s="68"/>
      <c r="AB305" s="68"/>
      <c r="AC305" s="68"/>
      <c r="AD305" s="68"/>
      <c r="AE305" s="68"/>
      <c r="AF305" s="71"/>
      <c r="AG305" s="44" t="s">
        <v>595</v>
      </c>
      <c r="AH305" s="45" t="s">
        <v>595</v>
      </c>
      <c r="AI305" s="45" t="s">
        <v>596</v>
      </c>
      <c r="AJ305" s="45" t="s">
        <v>595</v>
      </c>
      <c r="AK305" s="45" t="s">
        <v>595</v>
      </c>
      <c r="AL305" s="28"/>
      <c r="AM305" s="28"/>
      <c r="AN305" s="28"/>
      <c r="AO305" s="28"/>
      <c r="AP305" s="28"/>
      <c r="AQ305" s="28"/>
      <c r="AR305" s="28"/>
      <c r="AS305" s="28"/>
      <c r="AT305" s="28"/>
      <c r="AU305" s="28"/>
    </row>
    <row r="306" ht="15.0" hidden="1" customHeight="1">
      <c r="A306" s="51"/>
      <c r="B306" s="52" t="s">
        <v>85</v>
      </c>
      <c r="C306" s="52" t="s">
        <v>1442</v>
      </c>
      <c r="D306" s="52" t="s">
        <v>4158</v>
      </c>
      <c r="E306" s="52"/>
      <c r="F306" s="52" t="s">
        <v>3446</v>
      </c>
      <c r="G306" s="52" t="s">
        <v>3452</v>
      </c>
      <c r="H306" s="52"/>
      <c r="I306" s="52"/>
      <c r="J306" s="52"/>
      <c r="K306" s="52"/>
      <c r="L306" s="52" t="s">
        <v>3454</v>
      </c>
      <c r="M306" s="52" t="s">
        <v>80</v>
      </c>
      <c r="N306" s="52" t="s">
        <v>3456</v>
      </c>
      <c r="O306" s="52" t="s">
        <v>3450</v>
      </c>
      <c r="P306" s="52"/>
      <c r="Q306" s="52" t="s">
        <v>3451</v>
      </c>
      <c r="R306" s="52"/>
      <c r="S306" s="52"/>
      <c r="T306" s="52"/>
      <c r="U306" s="52"/>
      <c r="V306" s="52"/>
      <c r="W306" s="52"/>
      <c r="X306" s="52"/>
      <c r="Y306" s="52" t="s">
        <v>2652</v>
      </c>
      <c r="Z306" s="52" t="s">
        <v>2653</v>
      </c>
      <c r="AA306" s="52"/>
      <c r="AB306" s="52"/>
      <c r="AC306" s="52"/>
      <c r="AD306" s="52"/>
      <c r="AE306" s="52"/>
      <c r="AF306" s="60"/>
      <c r="AG306" s="44"/>
      <c r="AH306" s="45"/>
      <c r="AI306" s="45"/>
      <c r="AJ306" s="45"/>
      <c r="AK306" s="45"/>
      <c r="AL306" s="28"/>
      <c r="AM306" s="28"/>
      <c r="AN306" s="28"/>
      <c r="AO306" s="28"/>
      <c r="AP306" s="28"/>
      <c r="AQ306" s="28"/>
      <c r="AR306" s="28"/>
      <c r="AS306" s="28"/>
      <c r="AT306" s="28"/>
      <c r="AU306" s="28"/>
    </row>
    <row r="307" ht="15.0" hidden="1" customHeight="1">
      <c r="A307" s="67"/>
      <c r="B307" s="68"/>
      <c r="C307" s="68" t="s">
        <v>1522</v>
      </c>
      <c r="D307" s="68" t="s">
        <v>4165</v>
      </c>
      <c r="E307" s="68"/>
      <c r="F307" s="68" t="s">
        <v>3463</v>
      </c>
      <c r="G307" s="68"/>
      <c r="H307" s="68"/>
      <c r="I307" s="68"/>
      <c r="J307" s="68" t="s">
        <v>3472</v>
      </c>
      <c r="K307" s="68"/>
      <c r="L307" s="68" t="s">
        <v>947</v>
      </c>
      <c r="M307" s="68" t="s">
        <v>938</v>
      </c>
      <c r="N307" s="68" t="s">
        <v>3473</v>
      </c>
      <c r="O307" s="68"/>
      <c r="P307" s="68"/>
      <c r="Q307" s="68"/>
      <c r="R307" s="68"/>
      <c r="S307" s="68"/>
      <c r="T307" s="68"/>
      <c r="U307" s="68"/>
      <c r="V307" s="68"/>
      <c r="W307" s="68"/>
      <c r="X307" s="68"/>
      <c r="Y307" s="68" t="s">
        <v>98</v>
      </c>
      <c r="Z307" s="68" t="s">
        <v>2644</v>
      </c>
      <c r="AA307" s="68"/>
      <c r="AB307" s="68"/>
      <c r="AC307" s="68"/>
      <c r="AD307" s="68"/>
      <c r="AE307" s="68"/>
      <c r="AF307" s="71"/>
      <c r="AG307" s="44" t="s">
        <v>595</v>
      </c>
      <c r="AH307" s="45" t="s">
        <v>595</v>
      </c>
      <c r="AI307" s="45" t="s">
        <v>596</v>
      </c>
      <c r="AJ307" s="45" t="s">
        <v>595</v>
      </c>
      <c r="AK307" s="45" t="s">
        <v>595</v>
      </c>
      <c r="AL307" s="28"/>
      <c r="AM307" s="28"/>
      <c r="AN307" s="28"/>
      <c r="AO307" s="28"/>
      <c r="AP307" s="28"/>
      <c r="AQ307" s="28"/>
      <c r="AR307" s="28"/>
      <c r="AS307" s="28"/>
      <c r="AT307" s="28"/>
      <c r="AU307" s="28"/>
    </row>
    <row r="308" ht="15.0" hidden="1" customHeight="1">
      <c r="A308" s="51"/>
      <c r="B308" s="52" t="s">
        <v>85</v>
      </c>
      <c r="C308" s="52" t="s">
        <v>3904</v>
      </c>
      <c r="D308" s="52" t="s">
        <v>4201</v>
      </c>
      <c r="E308" s="52" t="s">
        <v>87</v>
      </c>
      <c r="F308" s="52" t="s">
        <v>580</v>
      </c>
      <c r="G308" s="52" t="s">
        <v>3484</v>
      </c>
      <c r="H308" s="52" t="s">
        <v>3485</v>
      </c>
      <c r="I308" s="52"/>
      <c r="J308" s="52"/>
      <c r="K308" s="52"/>
      <c r="L308" s="52" t="s">
        <v>548</v>
      </c>
      <c r="M308" s="52" t="s">
        <v>579</v>
      </c>
      <c r="N308" s="52" t="s">
        <v>3491</v>
      </c>
      <c r="O308" s="52" t="s">
        <v>3480</v>
      </c>
      <c r="P308" s="52"/>
      <c r="Q308" s="52" t="s">
        <v>3482</v>
      </c>
      <c r="R308" s="52"/>
      <c r="S308" s="52"/>
      <c r="T308" s="52"/>
      <c r="U308" s="52"/>
      <c r="V308" s="52"/>
      <c r="W308" s="52"/>
      <c r="X308" s="52"/>
      <c r="Y308" s="52" t="s">
        <v>98</v>
      </c>
      <c r="Z308" s="52"/>
      <c r="AA308" s="52"/>
      <c r="AB308" s="52"/>
      <c r="AC308" s="52"/>
      <c r="AD308" s="52"/>
      <c r="AE308" s="52"/>
      <c r="AF308" s="60"/>
      <c r="AG308" s="44" t="s">
        <v>595</v>
      </c>
      <c r="AH308" s="45" t="s">
        <v>595</v>
      </c>
      <c r="AI308" s="45" t="s">
        <v>596</v>
      </c>
      <c r="AJ308" s="45" t="s">
        <v>595</v>
      </c>
      <c r="AK308" s="45" t="s">
        <v>595</v>
      </c>
      <c r="AL308" s="28"/>
      <c r="AM308" s="28"/>
      <c r="AN308" s="28"/>
      <c r="AO308" s="28"/>
      <c r="AP308" s="28"/>
      <c r="AQ308" s="28"/>
      <c r="AR308" s="28"/>
      <c r="AS308" s="28"/>
      <c r="AT308" s="28"/>
      <c r="AU308" s="28"/>
    </row>
    <row r="309" ht="15.0" hidden="1" customHeight="1">
      <c r="A309" s="67"/>
      <c r="B309" s="68"/>
      <c r="C309" s="68" t="s">
        <v>4363</v>
      </c>
      <c r="D309" s="68" t="s">
        <v>835</v>
      </c>
      <c r="E309" s="68" t="s">
        <v>87</v>
      </c>
      <c r="F309" s="68" t="s">
        <v>3494</v>
      </c>
      <c r="G309" s="68" t="s">
        <v>3498</v>
      </c>
      <c r="H309" s="68"/>
      <c r="I309" s="68"/>
      <c r="J309" s="68"/>
      <c r="K309" s="68"/>
      <c r="L309" s="68" t="s">
        <v>3499</v>
      </c>
      <c r="M309" s="68" t="s">
        <v>271</v>
      </c>
      <c r="N309" s="68" t="s">
        <v>3500</v>
      </c>
      <c r="O309" s="68" t="s">
        <v>3496</v>
      </c>
      <c r="P309" s="68"/>
      <c r="Q309" s="68"/>
      <c r="R309" s="68"/>
      <c r="S309" s="68" t="s">
        <v>3497</v>
      </c>
      <c r="T309" s="68"/>
      <c r="U309" s="68"/>
      <c r="V309" s="68"/>
      <c r="W309" s="68"/>
      <c r="X309" s="68"/>
      <c r="Y309" s="68" t="s">
        <v>98</v>
      </c>
      <c r="Z309" s="68" t="s">
        <v>2644</v>
      </c>
      <c r="AA309" s="68"/>
      <c r="AB309" s="68"/>
      <c r="AC309" s="68"/>
      <c r="AD309" s="68"/>
      <c r="AE309" s="68"/>
      <c r="AF309" s="71"/>
      <c r="AG309" s="44" t="s">
        <v>595</v>
      </c>
      <c r="AH309" s="45" t="s">
        <v>595</v>
      </c>
      <c r="AI309" s="45" t="s">
        <v>595</v>
      </c>
      <c r="AJ309" s="45" t="s">
        <v>595</v>
      </c>
      <c r="AK309" s="45" t="s">
        <v>595</v>
      </c>
      <c r="AL309" s="28"/>
      <c r="AM309" s="28"/>
      <c r="AN309" s="28"/>
      <c r="AO309" s="28"/>
      <c r="AP309" s="28"/>
      <c r="AQ309" s="28"/>
      <c r="AR309" s="28"/>
      <c r="AS309" s="28"/>
      <c r="AT309" s="28"/>
      <c r="AU309" s="28"/>
    </row>
    <row r="310" ht="15.0" hidden="1" customHeight="1">
      <c r="A310" s="51"/>
      <c r="B310" s="52"/>
      <c r="C310" s="52" t="s">
        <v>1542</v>
      </c>
      <c r="D310" s="52" t="s">
        <v>4386</v>
      </c>
      <c r="E310" s="52"/>
      <c r="F310" s="52" t="s">
        <v>3504</v>
      </c>
      <c r="G310" s="52" t="s">
        <v>3509</v>
      </c>
      <c r="H310" s="52"/>
      <c r="I310" s="52"/>
      <c r="J310" s="52"/>
      <c r="K310" s="52"/>
      <c r="L310" s="52" t="s">
        <v>3510</v>
      </c>
      <c r="M310" s="52" t="s">
        <v>478</v>
      </c>
      <c r="N310" s="52" t="s">
        <v>3511</v>
      </c>
      <c r="O310" s="52" t="s">
        <v>3506</v>
      </c>
      <c r="P310" s="52"/>
      <c r="Q310" s="52"/>
      <c r="R310" s="52"/>
      <c r="S310" s="52" t="s">
        <v>3507</v>
      </c>
      <c r="T310" s="52"/>
      <c r="U310" s="52" t="s">
        <v>108</v>
      </c>
      <c r="V310" s="52" t="s">
        <v>578</v>
      </c>
      <c r="W310" s="52"/>
      <c r="X310" s="52"/>
      <c r="Y310" s="52" t="s">
        <v>98</v>
      </c>
      <c r="Z310" s="52"/>
      <c r="AA310" s="52"/>
      <c r="AB310" s="52"/>
      <c r="AC310" s="52"/>
      <c r="AD310" s="52"/>
      <c r="AE310" s="52"/>
      <c r="AF310" s="60"/>
      <c r="AG310" s="44" t="s">
        <v>596</v>
      </c>
      <c r="AH310" s="45" t="s">
        <v>595</v>
      </c>
      <c r="AI310" s="45" t="s">
        <v>595</v>
      </c>
      <c r="AJ310" s="45" t="s">
        <v>595</v>
      </c>
      <c r="AK310" s="45" t="s">
        <v>595</v>
      </c>
      <c r="AL310" s="28"/>
      <c r="AM310" s="28"/>
      <c r="AN310" s="28"/>
      <c r="AO310" s="28"/>
      <c r="AP310" s="28"/>
      <c r="AQ310" s="28"/>
      <c r="AR310" s="28"/>
      <c r="AS310" s="28"/>
      <c r="AT310" s="28"/>
      <c r="AU310" s="28"/>
    </row>
    <row r="311" ht="15.0" hidden="1" customHeight="1">
      <c r="A311" s="67"/>
      <c r="B311" s="68"/>
      <c r="C311" s="68" t="s">
        <v>4415</v>
      </c>
      <c r="D311" s="68" t="s">
        <v>4417</v>
      </c>
      <c r="E311" s="68"/>
      <c r="F311" s="68" t="s">
        <v>3514</v>
      </c>
      <c r="G311" s="68"/>
      <c r="H311" s="68"/>
      <c r="I311" s="68"/>
      <c r="J311" s="68"/>
      <c r="K311" s="68"/>
      <c r="L311" s="68" t="s">
        <v>1065</v>
      </c>
      <c r="M311" s="68" t="s">
        <v>569</v>
      </c>
      <c r="N311" s="68" t="s">
        <v>1160</v>
      </c>
      <c r="O311" s="68" t="s">
        <v>3518</v>
      </c>
      <c r="P311" s="68"/>
      <c r="Q311" s="68"/>
      <c r="R311" s="68"/>
      <c r="S311" s="68"/>
      <c r="T311" s="68"/>
      <c r="U311" s="68" t="s">
        <v>686</v>
      </c>
      <c r="V311" s="68"/>
      <c r="W311" s="68"/>
      <c r="X311" s="68"/>
      <c r="Y311" s="68" t="s">
        <v>98</v>
      </c>
      <c r="Z311" s="68"/>
      <c r="AA311" s="68"/>
      <c r="AB311" s="68"/>
      <c r="AC311" s="68"/>
      <c r="AD311" s="68"/>
      <c r="AE311" s="68"/>
      <c r="AF311" s="71"/>
      <c r="AG311" s="44" t="s">
        <v>596</v>
      </c>
      <c r="AH311" s="45" t="s">
        <v>596</v>
      </c>
      <c r="AI311" s="45" t="s">
        <v>595</v>
      </c>
      <c r="AJ311" s="45" t="s">
        <v>595</v>
      </c>
      <c r="AK311" s="45" t="s">
        <v>595</v>
      </c>
      <c r="AL311" s="28"/>
      <c r="AM311" s="28"/>
      <c r="AN311" s="28"/>
      <c r="AO311" s="28"/>
      <c r="AP311" s="28"/>
      <c r="AQ311" s="28"/>
      <c r="AR311" s="28"/>
      <c r="AS311" s="28"/>
      <c r="AT311" s="28"/>
      <c r="AU311" s="28"/>
    </row>
    <row r="312" ht="15.0" hidden="1" customHeight="1">
      <c r="A312" s="51"/>
      <c r="B312" s="52" t="s">
        <v>85</v>
      </c>
      <c r="C312" s="52" t="s">
        <v>4429</v>
      </c>
      <c r="D312" s="52" t="s">
        <v>3641</v>
      </c>
      <c r="E312" s="52" t="s">
        <v>2649</v>
      </c>
      <c r="F312" s="52" t="s">
        <v>3524</v>
      </c>
      <c r="G312" s="52" t="s">
        <v>3530</v>
      </c>
      <c r="H312" s="52" t="s">
        <v>509</v>
      </c>
      <c r="I312" s="52"/>
      <c r="J312" s="52"/>
      <c r="K312" s="52"/>
      <c r="L312" s="52" t="s">
        <v>3532</v>
      </c>
      <c r="M312" s="52" t="s">
        <v>133</v>
      </c>
      <c r="N312" s="52" t="s">
        <v>3536</v>
      </c>
      <c r="O312" s="52" t="s">
        <v>3527</v>
      </c>
      <c r="P312" s="52"/>
      <c r="Q312" s="52"/>
      <c r="R312" s="52"/>
      <c r="S312" s="52"/>
      <c r="T312" s="52"/>
      <c r="U312" s="52"/>
      <c r="V312" s="52"/>
      <c r="W312" s="52"/>
      <c r="X312" s="52"/>
      <c r="Y312" s="52" t="s">
        <v>2652</v>
      </c>
      <c r="Z312" s="52" t="s">
        <v>2653</v>
      </c>
      <c r="AA312" s="52"/>
      <c r="AB312" s="52"/>
      <c r="AC312" s="52"/>
      <c r="AD312" s="52"/>
      <c r="AE312" s="52"/>
      <c r="AF312" s="60"/>
      <c r="AG312" s="44"/>
      <c r="AH312" s="45"/>
      <c r="AI312" s="45"/>
      <c r="AJ312" s="45"/>
      <c r="AK312" s="45"/>
      <c r="AL312" s="28"/>
      <c r="AM312" s="28"/>
      <c r="AN312" s="28"/>
      <c r="AO312" s="28"/>
      <c r="AP312" s="28"/>
      <c r="AQ312" s="28"/>
      <c r="AR312" s="28"/>
      <c r="AS312" s="28"/>
      <c r="AT312" s="28"/>
      <c r="AU312" s="28"/>
    </row>
    <row r="313" ht="15.0" hidden="1" customHeight="1">
      <c r="A313" s="67"/>
      <c r="B313" s="68" t="s">
        <v>85</v>
      </c>
      <c r="C313" s="68" t="s">
        <v>1542</v>
      </c>
      <c r="D313" s="68" t="s">
        <v>4449</v>
      </c>
      <c r="E313" s="68" t="s">
        <v>87</v>
      </c>
      <c r="F313" s="68" t="s">
        <v>3540</v>
      </c>
      <c r="G313" s="68" t="s">
        <v>3551</v>
      </c>
      <c r="H313" s="68"/>
      <c r="I313" s="68"/>
      <c r="J313" s="68"/>
      <c r="K313" s="68"/>
      <c r="L313" s="68" t="s">
        <v>1888</v>
      </c>
      <c r="M313" s="68" t="s">
        <v>133</v>
      </c>
      <c r="N313" s="68" t="s">
        <v>3552</v>
      </c>
      <c r="O313" s="68" t="s">
        <v>3544</v>
      </c>
      <c r="P313" s="68"/>
      <c r="Q313" s="68" t="s">
        <v>3549</v>
      </c>
      <c r="R313" s="68"/>
      <c r="S313" s="68" t="s">
        <v>3546</v>
      </c>
      <c r="T313" s="68"/>
      <c r="U313" s="68" t="s">
        <v>661</v>
      </c>
      <c r="V313" s="68"/>
      <c r="W313" s="68"/>
      <c r="X313" s="68"/>
      <c r="Y313" s="68" t="s">
        <v>98</v>
      </c>
      <c r="Z313" s="68"/>
      <c r="AA313" s="68"/>
      <c r="AB313" s="68"/>
      <c r="AC313" s="68"/>
      <c r="AD313" s="68"/>
      <c r="AE313" s="68"/>
      <c r="AF313" s="71"/>
      <c r="AG313" s="44" t="s">
        <v>595</v>
      </c>
      <c r="AH313" s="45" t="s">
        <v>595</v>
      </c>
      <c r="AI313" s="45" t="s">
        <v>595</v>
      </c>
      <c r="AJ313" s="45" t="s">
        <v>595</v>
      </c>
      <c r="AK313" s="45" t="s">
        <v>595</v>
      </c>
      <c r="AL313" s="28"/>
      <c r="AM313" s="28"/>
      <c r="AN313" s="28"/>
      <c r="AO313" s="28"/>
      <c r="AP313" s="28"/>
      <c r="AQ313" s="28"/>
      <c r="AR313" s="28"/>
      <c r="AS313" s="28"/>
      <c r="AT313" s="28"/>
      <c r="AU313" s="28"/>
    </row>
    <row r="314" ht="15.0" hidden="1" customHeight="1">
      <c r="A314" s="51"/>
      <c r="B314" s="52" t="s">
        <v>85</v>
      </c>
      <c r="C314" s="52" t="s">
        <v>4485</v>
      </c>
      <c r="D314" s="52" t="s">
        <v>4487</v>
      </c>
      <c r="E314" s="52" t="s">
        <v>2931</v>
      </c>
      <c r="F314" s="52"/>
      <c r="G314" s="52"/>
      <c r="H314" s="52"/>
      <c r="I314" s="52"/>
      <c r="J314" s="52"/>
      <c r="K314" s="52"/>
      <c r="L314" s="52" t="s">
        <v>3560</v>
      </c>
      <c r="M314" s="52" t="s">
        <v>133</v>
      </c>
      <c r="N314" s="52"/>
      <c r="O314" s="52"/>
      <c r="P314" s="52"/>
      <c r="Q314" s="52"/>
      <c r="R314" s="52"/>
      <c r="S314" s="52"/>
      <c r="T314" s="52"/>
      <c r="U314" s="52"/>
      <c r="V314" s="52"/>
      <c r="W314" s="52"/>
      <c r="X314" s="52"/>
      <c r="Y314" s="52" t="s">
        <v>2631</v>
      </c>
      <c r="Z314" s="52" t="s">
        <v>2633</v>
      </c>
      <c r="AA314" s="52"/>
      <c r="AB314" s="52"/>
      <c r="AC314" s="52"/>
      <c r="AD314" s="52" t="s">
        <v>2942</v>
      </c>
      <c r="AE314" s="52"/>
      <c r="AF314" s="60"/>
      <c r="AG314" s="44"/>
      <c r="AH314" s="45"/>
      <c r="AI314" s="45"/>
      <c r="AJ314" s="45"/>
      <c r="AK314" s="45"/>
      <c r="AL314" s="28"/>
      <c r="AM314" s="28"/>
      <c r="AN314" s="28"/>
      <c r="AO314" s="28"/>
      <c r="AP314" s="28"/>
      <c r="AQ314" s="28"/>
      <c r="AR314" s="28"/>
      <c r="AS314" s="28"/>
      <c r="AT314" s="28"/>
      <c r="AU314" s="28"/>
    </row>
    <row r="315" ht="15.0" hidden="1" customHeight="1">
      <c r="A315" s="67"/>
      <c r="B315" s="68" t="s">
        <v>115</v>
      </c>
      <c r="C315" s="68" t="s">
        <v>4494</v>
      </c>
      <c r="D315" s="68" t="s">
        <v>4497</v>
      </c>
      <c r="E315" s="68" t="s">
        <v>560</v>
      </c>
      <c r="F315" s="68"/>
      <c r="G315" s="68" t="s">
        <v>3571</v>
      </c>
      <c r="H315" s="68"/>
      <c r="I315" s="68"/>
      <c r="J315" s="68"/>
      <c r="K315" s="68"/>
      <c r="L315" s="68" t="s">
        <v>557</v>
      </c>
      <c r="M315" s="68" t="s">
        <v>261</v>
      </c>
      <c r="N315" s="68" t="s">
        <v>3572</v>
      </c>
      <c r="O315" s="68"/>
      <c r="P315" s="68"/>
      <c r="Q315" s="68"/>
      <c r="R315" s="68"/>
      <c r="S315" s="68"/>
      <c r="T315" s="68"/>
      <c r="U315" s="68"/>
      <c r="V315" s="68"/>
      <c r="W315" s="68"/>
      <c r="X315" s="68"/>
      <c r="Y315" s="68" t="s">
        <v>98</v>
      </c>
      <c r="Z315" s="68"/>
      <c r="AA315" s="68"/>
      <c r="AB315" s="68"/>
      <c r="AC315" s="68"/>
      <c r="AD315" s="68"/>
      <c r="AE315" s="68"/>
      <c r="AF315" s="71"/>
      <c r="AG315" s="44" t="s">
        <v>595</v>
      </c>
      <c r="AH315" s="45" t="s">
        <v>595</v>
      </c>
      <c r="AI315" s="45" t="s">
        <v>595</v>
      </c>
      <c r="AJ315" s="45" t="s">
        <v>595</v>
      </c>
      <c r="AK315" s="45" t="s">
        <v>596</v>
      </c>
      <c r="AL315" s="28"/>
      <c r="AM315" s="28"/>
      <c r="AN315" s="28"/>
      <c r="AO315" s="28"/>
      <c r="AP315" s="28"/>
      <c r="AQ315" s="28"/>
      <c r="AR315" s="28"/>
      <c r="AS315" s="28"/>
      <c r="AT315" s="28"/>
      <c r="AU315" s="28"/>
    </row>
    <row r="316" ht="15.0" hidden="1" customHeight="1">
      <c r="A316" s="51"/>
      <c r="B316" s="52" t="s">
        <v>115</v>
      </c>
      <c r="C316" s="52" t="s">
        <v>4497</v>
      </c>
      <c r="D316" s="52" t="s">
        <v>4494</v>
      </c>
      <c r="E316" s="52" t="s">
        <v>560</v>
      </c>
      <c r="F316" s="52"/>
      <c r="G316" s="52" t="s">
        <v>3571</v>
      </c>
      <c r="H316" s="52"/>
      <c r="I316" s="52"/>
      <c r="J316" s="52"/>
      <c r="K316" s="52"/>
      <c r="L316" s="52" t="s">
        <v>557</v>
      </c>
      <c r="M316" s="52" t="s">
        <v>261</v>
      </c>
      <c r="N316" s="52" t="s">
        <v>3572</v>
      </c>
      <c r="O316" s="52"/>
      <c r="P316" s="52"/>
      <c r="Q316" s="52"/>
      <c r="R316" s="52"/>
      <c r="S316" s="52"/>
      <c r="T316" s="52"/>
      <c r="U316" s="52"/>
      <c r="V316" s="52"/>
      <c r="W316" s="52"/>
      <c r="X316" s="52"/>
      <c r="Y316" s="52" t="s">
        <v>2631</v>
      </c>
      <c r="Z316" s="52" t="s">
        <v>2633</v>
      </c>
      <c r="AA316" s="52"/>
      <c r="AB316" s="52"/>
      <c r="AC316" s="52"/>
      <c r="AD316" s="52" t="s">
        <v>2942</v>
      </c>
      <c r="AE316" s="52"/>
      <c r="AF316" s="60"/>
      <c r="AG316" s="44"/>
      <c r="AH316" s="45"/>
      <c r="AI316" s="45"/>
      <c r="AJ316" s="45"/>
      <c r="AK316" s="45"/>
      <c r="AL316" s="28"/>
      <c r="AM316" s="28"/>
      <c r="AN316" s="28"/>
      <c r="AO316" s="28"/>
      <c r="AP316" s="28"/>
      <c r="AQ316" s="28"/>
      <c r="AR316" s="28"/>
      <c r="AS316" s="28"/>
      <c r="AT316" s="28"/>
      <c r="AU316" s="28"/>
    </row>
    <row r="317" ht="15.0" hidden="1" customHeight="1">
      <c r="A317" s="67"/>
      <c r="B317" s="68" t="s">
        <v>85</v>
      </c>
      <c r="C317" s="68" t="s">
        <v>3337</v>
      </c>
      <c r="D317" s="68" t="s">
        <v>4506</v>
      </c>
      <c r="E317" s="68" t="s">
        <v>87</v>
      </c>
      <c r="F317" s="68" t="s">
        <v>3582</v>
      </c>
      <c r="G317" s="68" t="s">
        <v>3588</v>
      </c>
      <c r="H317" s="68"/>
      <c r="I317" s="68"/>
      <c r="J317" s="68"/>
      <c r="K317" s="68"/>
      <c r="L317" s="68" t="s">
        <v>3589</v>
      </c>
      <c r="M317" s="68" t="s">
        <v>512</v>
      </c>
      <c r="N317" s="68" t="s">
        <v>3594</v>
      </c>
      <c r="O317" s="68" t="s">
        <v>3585</v>
      </c>
      <c r="P317" s="68"/>
      <c r="Q317" s="68" t="s">
        <v>3587</v>
      </c>
      <c r="R317" s="68"/>
      <c r="S317" s="68"/>
      <c r="T317" s="68"/>
      <c r="U317" s="68"/>
      <c r="V317" s="68"/>
      <c r="W317" s="68"/>
      <c r="X317" s="68"/>
      <c r="Y317" s="68" t="s">
        <v>2652</v>
      </c>
      <c r="Z317" s="68" t="s">
        <v>2653</v>
      </c>
      <c r="AA317" s="68"/>
      <c r="AB317" s="68"/>
      <c r="AC317" s="68"/>
      <c r="AD317" s="68"/>
      <c r="AE317" s="68"/>
      <c r="AF317" s="71"/>
      <c r="AG317" s="44"/>
      <c r="AH317" s="45"/>
      <c r="AI317" s="45"/>
      <c r="AJ317" s="45"/>
      <c r="AK317" s="45"/>
      <c r="AL317" s="28"/>
      <c r="AM317" s="28"/>
      <c r="AN317" s="28"/>
      <c r="AO317" s="28"/>
      <c r="AP317" s="28"/>
      <c r="AQ317" s="28"/>
      <c r="AR317" s="28"/>
      <c r="AS317" s="28"/>
      <c r="AT317" s="28"/>
      <c r="AU317" s="28"/>
    </row>
    <row r="318" ht="15.0" hidden="1" customHeight="1">
      <c r="A318" s="51"/>
      <c r="B318" s="52"/>
      <c r="C318" s="52" t="s">
        <v>1161</v>
      </c>
      <c r="D318" s="52" t="s">
        <v>4507</v>
      </c>
      <c r="E318" s="52"/>
      <c r="F318" s="52" t="s">
        <v>3604</v>
      </c>
      <c r="G318" s="52" t="s">
        <v>3609</v>
      </c>
      <c r="H318" s="52"/>
      <c r="I318" s="52"/>
      <c r="J318" s="52"/>
      <c r="K318" s="52"/>
      <c r="L318" s="52" t="s">
        <v>3610</v>
      </c>
      <c r="M318" s="52" t="s">
        <v>230</v>
      </c>
      <c r="N318" s="52" t="s">
        <v>3611</v>
      </c>
      <c r="O318" s="52" t="s">
        <v>3607</v>
      </c>
      <c r="P318" s="52"/>
      <c r="Q318" s="52" t="s">
        <v>3608</v>
      </c>
      <c r="R318" s="52"/>
      <c r="S318" s="52"/>
      <c r="T318" s="52"/>
      <c r="U318" s="52" t="s">
        <v>396</v>
      </c>
      <c r="V318" s="52"/>
      <c r="W318" s="52"/>
      <c r="X318" s="52"/>
      <c r="Y318" s="52" t="s">
        <v>98</v>
      </c>
      <c r="Z318" s="52"/>
      <c r="AA318" s="52"/>
      <c r="AB318" s="52"/>
      <c r="AC318" s="52"/>
      <c r="AD318" s="52"/>
      <c r="AE318" s="52"/>
      <c r="AF318" s="60"/>
      <c r="AG318" s="44" t="s">
        <v>596</v>
      </c>
      <c r="AH318" s="45" t="s">
        <v>596</v>
      </c>
      <c r="AI318" s="45" t="s">
        <v>595</v>
      </c>
      <c r="AJ318" s="45" t="s">
        <v>595</v>
      </c>
      <c r="AK318" s="45" t="s">
        <v>595</v>
      </c>
      <c r="AL318" s="28"/>
      <c r="AM318" s="28"/>
      <c r="AN318" s="28"/>
      <c r="AO318" s="28"/>
      <c r="AP318" s="28"/>
      <c r="AQ318" s="28"/>
      <c r="AR318" s="28"/>
      <c r="AS318" s="28"/>
      <c r="AT318" s="28"/>
      <c r="AU318" s="28"/>
    </row>
    <row r="319" ht="15.0" hidden="1" customHeight="1">
      <c r="A319" s="67"/>
      <c r="B319" s="68"/>
      <c r="C319" s="68" t="s">
        <v>4519</v>
      </c>
      <c r="D319" s="68" t="s">
        <v>4522</v>
      </c>
      <c r="E319" s="68"/>
      <c r="F319" s="68" t="s">
        <v>3617</v>
      </c>
      <c r="G319" s="68" t="s">
        <v>3620</v>
      </c>
      <c r="H319" s="68" t="s">
        <v>3621</v>
      </c>
      <c r="I319" s="68"/>
      <c r="J319" s="68"/>
      <c r="K319" s="68"/>
      <c r="L319" s="68" t="s">
        <v>354</v>
      </c>
      <c r="M319" s="68" t="s">
        <v>280</v>
      </c>
      <c r="N319" s="68" t="s">
        <v>3623</v>
      </c>
      <c r="O319" s="68" t="s">
        <v>3619</v>
      </c>
      <c r="P319" s="68"/>
      <c r="Q319" s="68"/>
      <c r="R319" s="68"/>
      <c r="S319" s="68"/>
      <c r="T319" s="68"/>
      <c r="U319" s="68"/>
      <c r="V319" s="68"/>
      <c r="W319" s="68"/>
      <c r="X319" s="68"/>
      <c r="Y319" s="68" t="s">
        <v>98</v>
      </c>
      <c r="Z319" s="68" t="s">
        <v>2644</v>
      </c>
      <c r="AA319" s="68"/>
      <c r="AB319" s="68"/>
      <c r="AC319" s="68"/>
      <c r="AD319" s="68"/>
      <c r="AE319" s="68"/>
      <c r="AF319" s="71"/>
      <c r="AG319" s="44" t="s">
        <v>595</v>
      </c>
      <c r="AH319" s="45" t="s">
        <v>595</v>
      </c>
      <c r="AI319" s="45" t="s">
        <v>596</v>
      </c>
      <c r="AJ319" s="45" t="s">
        <v>595</v>
      </c>
      <c r="AK319" s="45" t="s">
        <v>595</v>
      </c>
      <c r="AL319" s="28"/>
      <c r="AM319" s="28"/>
      <c r="AN319" s="28"/>
      <c r="AO319" s="28"/>
      <c r="AP319" s="28"/>
      <c r="AQ319" s="28"/>
      <c r="AR319" s="28"/>
      <c r="AS319" s="28"/>
      <c r="AT319" s="28"/>
      <c r="AU319" s="28"/>
    </row>
    <row r="320" ht="15.0" hidden="1" customHeight="1">
      <c r="A320" s="51"/>
      <c r="B320" s="52" t="s">
        <v>115</v>
      </c>
      <c r="C320" s="52" t="s">
        <v>4529</v>
      </c>
      <c r="D320" s="52" t="s">
        <v>4530</v>
      </c>
      <c r="E320" s="52" t="s">
        <v>2649</v>
      </c>
      <c r="F320" s="52" t="s">
        <v>3629</v>
      </c>
      <c r="G320" s="52" t="s">
        <v>3644</v>
      </c>
      <c r="H320" s="52"/>
      <c r="I320" s="52"/>
      <c r="J320" s="52"/>
      <c r="K320" s="52"/>
      <c r="L320" s="52" t="s">
        <v>3645</v>
      </c>
      <c r="M320" s="52" t="s">
        <v>111</v>
      </c>
      <c r="N320" s="52" t="s">
        <v>3647</v>
      </c>
      <c r="O320" s="52" t="s">
        <v>3631</v>
      </c>
      <c r="P320" s="52"/>
      <c r="Q320" s="52" t="s">
        <v>3643</v>
      </c>
      <c r="R320" s="52"/>
      <c r="S320" s="52"/>
      <c r="T320" s="52"/>
      <c r="U320" s="52"/>
      <c r="V320" s="52"/>
      <c r="W320" s="52"/>
      <c r="X320" s="52"/>
      <c r="Y320" s="52" t="s">
        <v>2652</v>
      </c>
      <c r="Z320" s="52" t="s">
        <v>2653</v>
      </c>
      <c r="AA320" s="52"/>
      <c r="AB320" s="52"/>
      <c r="AC320" s="52"/>
      <c r="AD320" s="52"/>
      <c r="AE320" s="52"/>
      <c r="AF320" s="60"/>
      <c r="AG320" s="44"/>
      <c r="AH320" s="45"/>
      <c r="AI320" s="45"/>
      <c r="AJ320" s="45"/>
      <c r="AK320" s="45"/>
      <c r="AL320" s="28"/>
      <c r="AM320" s="28"/>
      <c r="AN320" s="28"/>
      <c r="AO320" s="28"/>
      <c r="AP320" s="28"/>
      <c r="AQ320" s="28"/>
      <c r="AR320" s="28"/>
      <c r="AS320" s="28"/>
      <c r="AT320" s="28"/>
      <c r="AU320" s="28"/>
    </row>
    <row r="321" ht="15.0" hidden="1" customHeight="1">
      <c r="A321" s="67"/>
      <c r="B321" s="68" t="s">
        <v>85</v>
      </c>
      <c r="C321" s="68" t="s">
        <v>842</v>
      </c>
      <c r="D321" s="68" t="s">
        <v>4542</v>
      </c>
      <c r="E321" s="68" t="s">
        <v>87</v>
      </c>
      <c r="F321" s="68" t="s">
        <v>3651</v>
      </c>
      <c r="G321" s="68" t="s">
        <v>3658</v>
      </c>
      <c r="H321" s="68"/>
      <c r="I321" s="68"/>
      <c r="J321" s="68"/>
      <c r="K321" s="68"/>
      <c r="L321" s="68" t="s">
        <v>3659</v>
      </c>
      <c r="M321" s="68" t="s">
        <v>80</v>
      </c>
      <c r="N321" s="68" t="s">
        <v>3660</v>
      </c>
      <c r="O321" s="68" t="s">
        <v>3656</v>
      </c>
      <c r="P321" s="68"/>
      <c r="Q321" s="68" t="s">
        <v>3657</v>
      </c>
      <c r="R321" s="68"/>
      <c r="S321" s="68"/>
      <c r="T321" s="68"/>
      <c r="U321" s="68"/>
      <c r="V321" s="68"/>
      <c r="W321" s="68"/>
      <c r="X321" s="68"/>
      <c r="Y321" s="68" t="s">
        <v>2652</v>
      </c>
      <c r="Z321" s="68" t="s">
        <v>2653</v>
      </c>
      <c r="AA321" s="68"/>
      <c r="AB321" s="68"/>
      <c r="AC321" s="68"/>
      <c r="AD321" s="68"/>
      <c r="AE321" s="68"/>
      <c r="AF321" s="71" t="s">
        <v>3661</v>
      </c>
      <c r="AG321" s="44"/>
      <c r="AH321" s="45"/>
      <c r="AI321" s="45"/>
      <c r="AJ321" s="45"/>
      <c r="AK321" s="45"/>
      <c r="AL321" s="28"/>
      <c r="AM321" s="28"/>
      <c r="AN321" s="28"/>
      <c r="AO321" s="28"/>
      <c r="AP321" s="28"/>
      <c r="AQ321" s="28"/>
      <c r="AR321" s="28"/>
      <c r="AS321" s="28"/>
      <c r="AT321" s="28"/>
      <c r="AU321" s="28"/>
    </row>
    <row r="322" ht="15.0" hidden="1" customHeight="1">
      <c r="A322" s="51"/>
      <c r="B322" s="52" t="s">
        <v>85</v>
      </c>
      <c r="C322" s="52" t="s">
        <v>3864</v>
      </c>
      <c r="D322" s="52" t="s">
        <v>4546</v>
      </c>
      <c r="E322" s="52" t="s">
        <v>87</v>
      </c>
      <c r="F322" s="52"/>
      <c r="G322" s="52" t="s">
        <v>3665</v>
      </c>
      <c r="H322" s="52"/>
      <c r="I322" s="52"/>
      <c r="J322" s="52"/>
      <c r="K322" s="52"/>
      <c r="L322" s="52" t="s">
        <v>1721</v>
      </c>
      <c r="M322" s="52" t="s">
        <v>1712</v>
      </c>
      <c r="N322" s="52" t="s">
        <v>3666</v>
      </c>
      <c r="O322" s="52" t="s">
        <v>3664</v>
      </c>
      <c r="P322" s="52"/>
      <c r="Q322" s="52"/>
      <c r="R322" s="52"/>
      <c r="S322" s="52"/>
      <c r="T322" s="52"/>
      <c r="U322" s="52"/>
      <c r="V322" s="52"/>
      <c r="W322" s="52"/>
      <c r="X322" s="52"/>
      <c r="Y322" s="52" t="s">
        <v>2652</v>
      </c>
      <c r="Z322" s="52" t="s">
        <v>2653</v>
      </c>
      <c r="AA322" s="52"/>
      <c r="AB322" s="52"/>
      <c r="AC322" s="52"/>
      <c r="AD322" s="52"/>
      <c r="AE322" s="52"/>
      <c r="AF322" s="60"/>
      <c r="AG322" s="44"/>
      <c r="AH322" s="45"/>
      <c r="AI322" s="45"/>
      <c r="AJ322" s="45"/>
      <c r="AK322" s="45"/>
      <c r="AL322" s="28"/>
      <c r="AM322" s="28"/>
      <c r="AN322" s="28"/>
      <c r="AO322" s="28"/>
      <c r="AP322" s="28"/>
      <c r="AQ322" s="28"/>
      <c r="AR322" s="28"/>
      <c r="AS322" s="28"/>
      <c r="AT322" s="28"/>
      <c r="AU322" s="28"/>
    </row>
    <row r="323" ht="15.0" hidden="1" customHeight="1">
      <c r="A323" s="67"/>
      <c r="B323" s="68"/>
      <c r="C323" s="68" t="s">
        <v>3890</v>
      </c>
      <c r="D323" s="68" t="s">
        <v>4549</v>
      </c>
      <c r="E323" s="68"/>
      <c r="F323" s="68" t="s">
        <v>3672</v>
      </c>
      <c r="G323" s="68" t="s">
        <v>3677</v>
      </c>
      <c r="H323" s="68"/>
      <c r="I323" s="68"/>
      <c r="J323" s="68" t="s">
        <v>3678</v>
      </c>
      <c r="K323" s="68"/>
      <c r="L323" s="68" t="s">
        <v>482</v>
      </c>
      <c r="M323" s="68" t="s">
        <v>579</v>
      </c>
      <c r="N323" s="68" t="s">
        <v>3679</v>
      </c>
      <c r="O323" s="68" t="s">
        <v>3676</v>
      </c>
      <c r="P323" s="68"/>
      <c r="Q323" s="68"/>
      <c r="R323" s="68"/>
      <c r="S323" s="68"/>
      <c r="T323" s="68"/>
      <c r="U323" s="68"/>
      <c r="V323" s="68"/>
      <c r="W323" s="68"/>
      <c r="X323" s="68"/>
      <c r="Y323" s="68" t="s">
        <v>98</v>
      </c>
      <c r="Z323" s="68" t="s">
        <v>2644</v>
      </c>
      <c r="AA323" s="68"/>
      <c r="AB323" s="68"/>
      <c r="AC323" s="68"/>
      <c r="AD323" s="68"/>
      <c r="AE323" s="68"/>
      <c r="AF323" s="71"/>
      <c r="AG323" s="44" t="s">
        <v>596</v>
      </c>
      <c r="AH323" s="45" t="s">
        <v>595</v>
      </c>
      <c r="AI323" s="45" t="s">
        <v>595</v>
      </c>
      <c r="AJ323" s="45" t="s">
        <v>595</v>
      </c>
      <c r="AK323" s="45" t="s">
        <v>595</v>
      </c>
      <c r="AL323" s="28"/>
      <c r="AM323" s="28"/>
      <c r="AN323" s="28"/>
      <c r="AO323" s="28"/>
      <c r="AP323" s="28"/>
      <c r="AQ323" s="28"/>
      <c r="AR323" s="28"/>
      <c r="AS323" s="28"/>
      <c r="AT323" s="28"/>
      <c r="AU323" s="28"/>
    </row>
    <row r="324" ht="15.0" hidden="1" customHeight="1">
      <c r="A324" s="51"/>
      <c r="B324" s="52" t="s">
        <v>85</v>
      </c>
      <c r="C324" s="52" t="s">
        <v>4569</v>
      </c>
      <c r="D324" s="52" t="s">
        <v>912</v>
      </c>
      <c r="E324" s="52" t="s">
        <v>87</v>
      </c>
      <c r="F324" s="52" t="s">
        <v>1484</v>
      </c>
      <c r="G324" s="52" t="s">
        <v>3685</v>
      </c>
      <c r="H324" s="52"/>
      <c r="I324" s="52"/>
      <c r="J324" s="52"/>
      <c r="K324" s="52"/>
      <c r="L324" s="52" t="s">
        <v>1188</v>
      </c>
      <c r="M324" s="52" t="s">
        <v>976</v>
      </c>
      <c r="N324" s="52" t="s">
        <v>1488</v>
      </c>
      <c r="O324" s="52" t="s">
        <v>3682</v>
      </c>
      <c r="P324" s="52"/>
      <c r="Q324" s="52" t="s">
        <v>3684</v>
      </c>
      <c r="R324" s="52"/>
      <c r="S324" s="52" t="s">
        <v>3683</v>
      </c>
      <c r="T324" s="52"/>
      <c r="U324" s="52" t="s">
        <v>125</v>
      </c>
      <c r="V324" s="52"/>
      <c r="W324" s="52" t="s">
        <v>146</v>
      </c>
      <c r="X324" s="52" t="s">
        <v>229</v>
      </c>
      <c r="Y324" s="52" t="s">
        <v>98</v>
      </c>
      <c r="Z324" s="52"/>
      <c r="AA324" s="52"/>
      <c r="AB324" s="52"/>
      <c r="AC324" s="52"/>
      <c r="AD324" s="52"/>
      <c r="AE324" s="52"/>
      <c r="AF324" s="60"/>
      <c r="AG324" s="44" t="s">
        <v>595</v>
      </c>
      <c r="AH324" s="45" t="s">
        <v>596</v>
      </c>
      <c r="AI324" s="45" t="s">
        <v>595</v>
      </c>
      <c r="AJ324" s="45" t="s">
        <v>595</v>
      </c>
      <c r="AK324" s="45" t="s">
        <v>595</v>
      </c>
      <c r="AL324" s="28"/>
      <c r="AM324" s="28"/>
      <c r="AN324" s="28"/>
      <c r="AO324" s="28"/>
      <c r="AP324" s="28"/>
      <c r="AQ324" s="28"/>
      <c r="AR324" s="28"/>
      <c r="AS324" s="28"/>
      <c r="AT324" s="28"/>
      <c r="AU324" s="28"/>
    </row>
    <row r="325" ht="15.0" hidden="1" customHeight="1">
      <c r="A325" s="67"/>
      <c r="B325" s="68" t="s">
        <v>115</v>
      </c>
      <c r="C325" s="68" t="s">
        <v>4577</v>
      </c>
      <c r="D325" s="68" t="s">
        <v>4578</v>
      </c>
      <c r="E325" s="68" t="s">
        <v>87</v>
      </c>
      <c r="F325" s="68" t="s">
        <v>3689</v>
      </c>
      <c r="G325" s="68" t="s">
        <v>3694</v>
      </c>
      <c r="H325" s="68"/>
      <c r="I325" s="68"/>
      <c r="J325" s="68"/>
      <c r="K325" s="68"/>
      <c r="L325" s="68" t="s">
        <v>386</v>
      </c>
      <c r="M325" s="68" t="s">
        <v>378</v>
      </c>
      <c r="N325" s="68" t="s">
        <v>3695</v>
      </c>
      <c r="O325" s="68" t="s">
        <v>3691</v>
      </c>
      <c r="P325" s="68"/>
      <c r="Q325" s="68" t="s">
        <v>3693</v>
      </c>
      <c r="R325" s="68"/>
      <c r="S325" s="68" t="s">
        <v>3692</v>
      </c>
      <c r="T325" s="68"/>
      <c r="U325" s="68"/>
      <c r="V325" s="68"/>
      <c r="W325" s="68"/>
      <c r="X325" s="68"/>
      <c r="Y325" s="68" t="s">
        <v>98</v>
      </c>
      <c r="Z325" s="68" t="s">
        <v>2644</v>
      </c>
      <c r="AA325" s="68"/>
      <c r="AB325" s="68"/>
      <c r="AC325" s="68"/>
      <c r="AD325" s="68"/>
      <c r="AE325" s="68"/>
      <c r="AF325" s="71"/>
      <c r="AG325" s="44" t="s">
        <v>595</v>
      </c>
      <c r="AH325" s="45" t="s">
        <v>595</v>
      </c>
      <c r="AI325" s="45" t="s">
        <v>595</v>
      </c>
      <c r="AJ325" s="45" t="s">
        <v>595</v>
      </c>
      <c r="AK325" s="45" t="s">
        <v>595</v>
      </c>
      <c r="AL325" s="28"/>
      <c r="AM325" s="28"/>
      <c r="AN325" s="28"/>
      <c r="AO325" s="28"/>
      <c r="AP325" s="28"/>
      <c r="AQ325" s="28"/>
      <c r="AR325" s="28"/>
      <c r="AS325" s="28"/>
      <c r="AT325" s="28"/>
      <c r="AU325" s="28"/>
    </row>
    <row r="326" ht="15.0" hidden="1" customHeight="1">
      <c r="A326" s="51"/>
      <c r="B326" s="52" t="s">
        <v>115</v>
      </c>
      <c r="C326" s="52" t="s">
        <v>4584</v>
      </c>
      <c r="D326" s="52" t="s">
        <v>4585</v>
      </c>
      <c r="E326" s="52" t="s">
        <v>2931</v>
      </c>
      <c r="F326" s="52"/>
      <c r="G326" s="52" t="s">
        <v>3700</v>
      </c>
      <c r="H326" s="52"/>
      <c r="I326" s="52"/>
      <c r="J326" s="52"/>
      <c r="K326" s="52"/>
      <c r="L326" s="52" t="s">
        <v>451</v>
      </c>
      <c r="M326" s="52" t="s">
        <v>80</v>
      </c>
      <c r="N326" s="52" t="s">
        <v>1113</v>
      </c>
      <c r="O326" s="52" t="s">
        <v>3697</v>
      </c>
      <c r="P326" s="52"/>
      <c r="Q326" s="52" t="s">
        <v>3698</v>
      </c>
      <c r="R326" s="52"/>
      <c r="S326" s="52"/>
      <c r="T326" s="52"/>
      <c r="U326" s="52"/>
      <c r="V326" s="52"/>
      <c r="W326" s="52"/>
      <c r="X326" s="52"/>
      <c r="Y326" s="52" t="s">
        <v>2631</v>
      </c>
      <c r="Z326" s="52" t="s">
        <v>2633</v>
      </c>
      <c r="AA326" s="52"/>
      <c r="AB326" s="52"/>
      <c r="AC326" s="52"/>
      <c r="AD326" s="52" t="s">
        <v>2942</v>
      </c>
      <c r="AE326" s="52"/>
      <c r="AF326" s="60"/>
      <c r="AG326" s="44"/>
      <c r="AH326" s="45"/>
      <c r="AI326" s="45"/>
      <c r="AJ326" s="45"/>
      <c r="AK326" s="45"/>
      <c r="AL326" s="28"/>
      <c r="AM326" s="28"/>
      <c r="AN326" s="28"/>
      <c r="AO326" s="28"/>
      <c r="AP326" s="28"/>
      <c r="AQ326" s="28"/>
      <c r="AR326" s="28"/>
      <c r="AS326" s="28"/>
      <c r="AT326" s="28"/>
      <c r="AU326" s="28"/>
    </row>
    <row r="327" ht="15.0" hidden="1" customHeight="1">
      <c r="A327" s="67"/>
      <c r="B327" s="68" t="s">
        <v>85</v>
      </c>
      <c r="C327" s="68" t="s">
        <v>4595</v>
      </c>
      <c r="D327" s="68" t="s">
        <v>4596</v>
      </c>
      <c r="E327" s="68" t="s">
        <v>2931</v>
      </c>
      <c r="F327" s="68"/>
      <c r="G327" s="68" t="s">
        <v>3710</v>
      </c>
      <c r="H327" s="68"/>
      <c r="I327" s="68"/>
      <c r="J327" s="68"/>
      <c r="K327" s="68"/>
      <c r="L327" s="68" t="s">
        <v>451</v>
      </c>
      <c r="M327" s="68" t="s">
        <v>80</v>
      </c>
      <c r="N327" s="68" t="s">
        <v>1848</v>
      </c>
      <c r="O327" s="68" t="s">
        <v>3707</v>
      </c>
      <c r="P327" s="68"/>
      <c r="Q327" s="68" t="s">
        <v>3709</v>
      </c>
      <c r="R327" s="68"/>
      <c r="S327" s="68"/>
      <c r="T327" s="68"/>
      <c r="U327" s="68"/>
      <c r="V327" s="68"/>
      <c r="W327" s="68"/>
      <c r="X327" s="68"/>
      <c r="Y327" s="68" t="s">
        <v>2631</v>
      </c>
      <c r="Z327" s="68" t="s">
        <v>2633</v>
      </c>
      <c r="AA327" s="68"/>
      <c r="AB327" s="68"/>
      <c r="AC327" s="68"/>
      <c r="AD327" s="68" t="s">
        <v>2942</v>
      </c>
      <c r="AE327" s="68"/>
      <c r="AF327" s="71"/>
      <c r="AG327" s="44"/>
      <c r="AH327" s="45"/>
      <c r="AI327" s="45"/>
      <c r="AJ327" s="45"/>
      <c r="AK327" s="45"/>
      <c r="AL327" s="28"/>
      <c r="AM327" s="28"/>
      <c r="AN327" s="28"/>
      <c r="AO327" s="28"/>
      <c r="AP327" s="28"/>
      <c r="AQ327" s="28"/>
      <c r="AR327" s="28"/>
      <c r="AS327" s="28"/>
      <c r="AT327" s="28"/>
      <c r="AU327" s="28"/>
    </row>
    <row r="328" ht="15.0" hidden="1" customHeight="1">
      <c r="A328" s="51"/>
      <c r="B328" s="52" t="s">
        <v>115</v>
      </c>
      <c r="C328" s="52" t="s">
        <v>4597</v>
      </c>
      <c r="D328" s="52" t="s">
        <v>4598</v>
      </c>
      <c r="E328" s="52" t="s">
        <v>2649</v>
      </c>
      <c r="F328" s="52" t="s">
        <v>3713</v>
      </c>
      <c r="G328" s="52" t="s">
        <v>3719</v>
      </c>
      <c r="H328" s="52"/>
      <c r="I328" s="52"/>
      <c r="J328" s="52"/>
      <c r="K328" s="52"/>
      <c r="L328" s="52" t="s">
        <v>451</v>
      </c>
      <c r="M328" s="52" t="s">
        <v>80</v>
      </c>
      <c r="N328" s="52" t="s">
        <v>3720</v>
      </c>
      <c r="O328" s="52" t="s">
        <v>3716</v>
      </c>
      <c r="P328" s="52"/>
      <c r="Q328" s="52" t="s">
        <v>3718</v>
      </c>
      <c r="R328" s="52"/>
      <c r="S328" s="52" t="s">
        <v>3717</v>
      </c>
      <c r="T328" s="52"/>
      <c r="U328" s="52"/>
      <c r="V328" s="52"/>
      <c r="W328" s="52"/>
      <c r="X328" s="52"/>
      <c r="Y328" s="52" t="s">
        <v>98</v>
      </c>
      <c r="Z328" s="52" t="s">
        <v>2644</v>
      </c>
      <c r="AA328" s="52"/>
      <c r="AB328" s="52"/>
      <c r="AC328" s="52"/>
      <c r="AD328" s="52"/>
      <c r="AE328" s="52"/>
      <c r="AF328" s="60"/>
      <c r="AG328" s="44" t="s">
        <v>595</v>
      </c>
      <c r="AH328" s="45" t="s">
        <v>595</v>
      </c>
      <c r="AI328" s="45" t="s">
        <v>596</v>
      </c>
      <c r="AJ328" s="45" t="s">
        <v>595</v>
      </c>
      <c r="AK328" s="45" t="s">
        <v>595</v>
      </c>
      <c r="AL328" s="28"/>
      <c r="AM328" s="28"/>
      <c r="AN328" s="28"/>
      <c r="AO328" s="28"/>
      <c r="AP328" s="28"/>
      <c r="AQ328" s="28"/>
      <c r="AR328" s="28"/>
      <c r="AS328" s="28"/>
      <c r="AT328" s="28"/>
      <c r="AU328" s="28"/>
    </row>
    <row r="329" ht="15.0" hidden="1" customHeight="1">
      <c r="A329" s="67"/>
      <c r="B329" s="68"/>
      <c r="C329" s="68" t="s">
        <v>4612</v>
      </c>
      <c r="D329" s="68" t="s">
        <v>4613</v>
      </c>
      <c r="E329" s="68" t="s">
        <v>87</v>
      </c>
      <c r="F329" s="68" t="s">
        <v>3721</v>
      </c>
      <c r="G329" s="68" t="s">
        <v>3726</v>
      </c>
      <c r="H329" s="68"/>
      <c r="I329" s="68"/>
      <c r="J329" s="68"/>
      <c r="K329" s="68"/>
      <c r="L329" s="68" t="s">
        <v>3727</v>
      </c>
      <c r="M329" s="68" t="s">
        <v>1131</v>
      </c>
      <c r="N329" s="68" t="s">
        <v>3728</v>
      </c>
      <c r="O329" s="68" t="s">
        <v>3723</v>
      </c>
      <c r="P329" s="68"/>
      <c r="Q329" s="68" t="s">
        <v>3725</v>
      </c>
      <c r="R329" s="68"/>
      <c r="S329" s="68" t="s">
        <v>3724</v>
      </c>
      <c r="T329" s="68"/>
      <c r="U329" s="68"/>
      <c r="V329" s="68"/>
      <c r="W329" s="68"/>
      <c r="X329" s="68"/>
      <c r="Y329" s="68" t="s">
        <v>2652</v>
      </c>
      <c r="Z329" s="68" t="s">
        <v>2653</v>
      </c>
      <c r="AA329" s="68"/>
      <c r="AB329" s="68"/>
      <c r="AC329" s="68"/>
      <c r="AD329" s="68"/>
      <c r="AE329" s="68"/>
      <c r="AF329" s="71"/>
      <c r="AG329" s="44"/>
      <c r="AH329" s="45"/>
      <c r="AI329" s="45"/>
      <c r="AJ329" s="45"/>
      <c r="AK329" s="45"/>
      <c r="AL329" s="28"/>
      <c r="AM329" s="28"/>
      <c r="AN329" s="28"/>
      <c r="AO329" s="28"/>
      <c r="AP329" s="28"/>
      <c r="AQ329" s="28"/>
      <c r="AR329" s="28"/>
      <c r="AS329" s="28"/>
      <c r="AT329" s="28"/>
      <c r="AU329" s="28"/>
    </row>
    <row r="330" ht="15.0" hidden="1" customHeight="1">
      <c r="A330" s="51"/>
      <c r="B330" s="52" t="s">
        <v>85</v>
      </c>
      <c r="C330" s="52" t="s">
        <v>2168</v>
      </c>
      <c r="D330" s="52" t="s">
        <v>4627</v>
      </c>
      <c r="E330" s="52" t="s">
        <v>87</v>
      </c>
      <c r="F330" s="52" t="s">
        <v>3731</v>
      </c>
      <c r="G330" s="52" t="s">
        <v>3736</v>
      </c>
      <c r="H330" s="52"/>
      <c r="I330" s="52"/>
      <c r="J330" s="52"/>
      <c r="K330" s="52"/>
      <c r="L330" s="52" t="s">
        <v>602</v>
      </c>
      <c r="M330" s="52" t="s">
        <v>252</v>
      </c>
      <c r="N330" s="52" t="s">
        <v>603</v>
      </c>
      <c r="O330" s="52" t="s">
        <v>3733</v>
      </c>
      <c r="P330" s="52"/>
      <c r="Q330" s="52" t="s">
        <v>3735</v>
      </c>
      <c r="R330" s="52"/>
      <c r="S330" s="52" t="s">
        <v>3734</v>
      </c>
      <c r="T330" s="52"/>
      <c r="U330" s="52"/>
      <c r="V330" s="52"/>
      <c r="W330" s="52"/>
      <c r="X330" s="52"/>
      <c r="Y330" s="52" t="s">
        <v>2652</v>
      </c>
      <c r="Z330" s="52" t="s">
        <v>2653</v>
      </c>
      <c r="AA330" s="52"/>
      <c r="AB330" s="52"/>
      <c r="AC330" s="52"/>
      <c r="AD330" s="52"/>
      <c r="AE330" s="52"/>
      <c r="AF330" s="60"/>
      <c r="AG330" s="44"/>
      <c r="AH330" s="45"/>
      <c r="AI330" s="45"/>
      <c r="AJ330" s="45"/>
      <c r="AK330" s="45"/>
      <c r="AL330" s="28"/>
      <c r="AM330" s="28"/>
      <c r="AN330" s="28"/>
      <c r="AO330" s="28"/>
      <c r="AP330" s="28"/>
      <c r="AQ330" s="28"/>
      <c r="AR330" s="28"/>
      <c r="AS330" s="28"/>
      <c r="AT330" s="28"/>
      <c r="AU330" s="28"/>
    </row>
    <row r="331" ht="15.0" hidden="1" customHeight="1">
      <c r="A331" s="67"/>
      <c r="B331" s="68" t="s">
        <v>85</v>
      </c>
      <c r="C331" s="68" t="s">
        <v>4652</v>
      </c>
      <c r="D331" s="68" t="s">
        <v>4654</v>
      </c>
      <c r="E331" s="68" t="s">
        <v>2649</v>
      </c>
      <c r="F331" s="68" t="s">
        <v>3741</v>
      </c>
      <c r="G331" s="68" t="s">
        <v>3754</v>
      </c>
      <c r="H331" s="68"/>
      <c r="I331" s="68"/>
      <c r="J331" s="68"/>
      <c r="K331" s="68"/>
      <c r="L331" s="68" t="s">
        <v>1436</v>
      </c>
      <c r="M331" s="68" t="s">
        <v>512</v>
      </c>
      <c r="N331" s="68" t="s">
        <v>3756</v>
      </c>
      <c r="O331" s="68" t="s">
        <v>3743</v>
      </c>
      <c r="P331" s="68"/>
      <c r="Q331" s="68" t="s">
        <v>3753</v>
      </c>
      <c r="R331" s="68"/>
      <c r="S331" s="68" t="s">
        <v>3752</v>
      </c>
      <c r="T331" s="68"/>
      <c r="U331" s="68"/>
      <c r="V331" s="68"/>
      <c r="W331" s="68"/>
      <c r="X331" s="68"/>
      <c r="Y331" s="68" t="s">
        <v>2652</v>
      </c>
      <c r="Z331" s="68" t="s">
        <v>2653</v>
      </c>
      <c r="AA331" s="68"/>
      <c r="AB331" s="68"/>
      <c r="AC331" s="68"/>
      <c r="AD331" s="68"/>
      <c r="AE331" s="68"/>
      <c r="AF331" s="71"/>
      <c r="AG331" s="44"/>
      <c r="AH331" s="45"/>
      <c r="AI331" s="45"/>
      <c r="AJ331" s="45"/>
      <c r="AK331" s="45"/>
      <c r="AL331" s="28"/>
      <c r="AM331" s="28"/>
      <c r="AN331" s="28"/>
      <c r="AO331" s="28"/>
      <c r="AP331" s="28"/>
      <c r="AQ331" s="28"/>
      <c r="AR331" s="28"/>
      <c r="AS331" s="28"/>
      <c r="AT331" s="28"/>
      <c r="AU331" s="28"/>
    </row>
    <row r="332" ht="15.0" hidden="1" customHeight="1">
      <c r="A332" s="51"/>
      <c r="B332" s="52" t="s">
        <v>85</v>
      </c>
      <c r="C332" s="52" t="s">
        <v>2241</v>
      </c>
      <c r="D332" s="52" t="s">
        <v>4680</v>
      </c>
      <c r="E332" s="52"/>
      <c r="F332" s="52"/>
      <c r="G332" s="52" t="s">
        <v>3763</v>
      </c>
      <c r="H332" s="52" t="s">
        <v>3764</v>
      </c>
      <c r="I332" s="52"/>
      <c r="J332" s="52"/>
      <c r="K332" s="52"/>
      <c r="L332" s="52" t="s">
        <v>659</v>
      </c>
      <c r="M332" s="52" t="s">
        <v>217</v>
      </c>
      <c r="N332" s="52" t="s">
        <v>1174</v>
      </c>
      <c r="O332" s="52" t="s">
        <v>3762</v>
      </c>
      <c r="P332" s="52"/>
      <c r="Q332" s="52"/>
      <c r="R332" s="52"/>
      <c r="S332" s="52"/>
      <c r="T332" s="52"/>
      <c r="U332" s="52"/>
      <c r="V332" s="52"/>
      <c r="W332" s="52"/>
      <c r="X332" s="52"/>
      <c r="Y332" s="52" t="s">
        <v>2652</v>
      </c>
      <c r="Z332" s="52" t="s">
        <v>2653</v>
      </c>
      <c r="AA332" s="52"/>
      <c r="AB332" s="52"/>
      <c r="AC332" s="52"/>
      <c r="AD332" s="52"/>
      <c r="AE332" s="52"/>
      <c r="AF332" s="60"/>
      <c r="AG332" s="44"/>
      <c r="AH332" s="45"/>
      <c r="AI332" s="45"/>
      <c r="AJ332" s="45"/>
      <c r="AK332" s="45"/>
      <c r="AL332" s="28"/>
      <c r="AM332" s="28"/>
      <c r="AN332" s="28"/>
      <c r="AO332" s="28"/>
      <c r="AP332" s="28"/>
      <c r="AQ332" s="28"/>
      <c r="AR332" s="28"/>
      <c r="AS332" s="28"/>
      <c r="AT332" s="28"/>
      <c r="AU332" s="28"/>
    </row>
    <row r="333" ht="15.0" hidden="1" customHeight="1">
      <c r="A333" s="67"/>
      <c r="B333" s="68" t="s">
        <v>85</v>
      </c>
      <c r="C333" s="68" t="s">
        <v>4687</v>
      </c>
      <c r="D333" s="68" t="s">
        <v>4689</v>
      </c>
      <c r="E333" s="68"/>
      <c r="F333" s="68" t="s">
        <v>262</v>
      </c>
      <c r="G333" s="68" t="s">
        <v>3768</v>
      </c>
      <c r="H333" s="68"/>
      <c r="I333" s="68"/>
      <c r="J333" s="68"/>
      <c r="K333" s="68"/>
      <c r="L333" s="68" t="s">
        <v>3256</v>
      </c>
      <c r="M333" s="68" t="s">
        <v>665</v>
      </c>
      <c r="N333" s="68" t="s">
        <v>3769</v>
      </c>
      <c r="O333" s="68" t="s">
        <v>3766</v>
      </c>
      <c r="P333" s="68"/>
      <c r="Q333" s="68"/>
      <c r="R333" s="68"/>
      <c r="S333" s="68" t="s">
        <v>3767</v>
      </c>
      <c r="T333" s="68"/>
      <c r="U333" s="68" t="s">
        <v>145</v>
      </c>
      <c r="V333" s="68"/>
      <c r="W333" s="68" t="s">
        <v>146</v>
      </c>
      <c r="X333" s="68"/>
      <c r="Y333" s="68" t="s">
        <v>98</v>
      </c>
      <c r="Z333" s="68"/>
      <c r="AA333" s="68"/>
      <c r="AB333" s="68"/>
      <c r="AC333" s="68"/>
      <c r="AD333" s="68"/>
      <c r="AE333" s="68"/>
      <c r="AF333" s="71"/>
      <c r="AG333" s="44" t="s">
        <v>595</v>
      </c>
      <c r="AH333" s="45" t="s">
        <v>596</v>
      </c>
      <c r="AI333" s="45" t="s">
        <v>595</v>
      </c>
      <c r="AJ333" s="45" t="s">
        <v>595</v>
      </c>
      <c r="AK333" s="45" t="s">
        <v>595</v>
      </c>
      <c r="AL333" s="28"/>
      <c r="AM333" s="28"/>
      <c r="AN333" s="28"/>
      <c r="AO333" s="28"/>
      <c r="AP333" s="28"/>
      <c r="AQ333" s="28"/>
      <c r="AR333" s="28"/>
      <c r="AS333" s="28"/>
      <c r="AT333" s="28"/>
      <c r="AU333" s="28"/>
    </row>
    <row r="334" ht="15.0" hidden="1" customHeight="1">
      <c r="A334" s="51"/>
      <c r="B334" s="52" t="s">
        <v>115</v>
      </c>
      <c r="C334" s="52" t="s">
        <v>4494</v>
      </c>
      <c r="D334" s="52" t="s">
        <v>4497</v>
      </c>
      <c r="E334" s="52" t="s">
        <v>560</v>
      </c>
      <c r="F334" s="52"/>
      <c r="G334" s="52" t="s">
        <v>3770</v>
      </c>
      <c r="H334" s="52"/>
      <c r="I334" s="52"/>
      <c r="J334" s="52"/>
      <c r="K334" s="52"/>
      <c r="L334" s="52" t="s">
        <v>557</v>
      </c>
      <c r="M334" s="52" t="s">
        <v>261</v>
      </c>
      <c r="N334" s="52" t="s">
        <v>3572</v>
      </c>
      <c r="O334" s="52"/>
      <c r="P334" s="52"/>
      <c r="Q334" s="52"/>
      <c r="R334" s="52"/>
      <c r="S334" s="52"/>
      <c r="T334" s="52"/>
      <c r="U334" s="52"/>
      <c r="V334" s="52"/>
      <c r="W334" s="52"/>
      <c r="X334" s="52"/>
      <c r="Y334" s="52" t="s">
        <v>2631</v>
      </c>
      <c r="Z334" s="52" t="s">
        <v>2633</v>
      </c>
      <c r="AA334" s="52"/>
      <c r="AB334" s="52"/>
      <c r="AC334" s="52"/>
      <c r="AD334" s="52" t="s">
        <v>2942</v>
      </c>
      <c r="AE334" s="52"/>
      <c r="AF334" s="60"/>
      <c r="AG334" s="44"/>
      <c r="AH334" s="45"/>
      <c r="AI334" s="45"/>
      <c r="AJ334" s="45"/>
      <c r="AK334" s="45"/>
      <c r="AL334" s="28"/>
      <c r="AM334" s="28"/>
      <c r="AN334" s="28"/>
      <c r="AO334" s="28"/>
      <c r="AP334" s="28"/>
      <c r="AQ334" s="28"/>
      <c r="AR334" s="28"/>
      <c r="AS334" s="28"/>
      <c r="AT334" s="28"/>
      <c r="AU334" s="28"/>
    </row>
    <row r="335" ht="15.0" hidden="1" customHeight="1">
      <c r="A335" s="67"/>
      <c r="B335" s="68" t="s">
        <v>85</v>
      </c>
      <c r="C335" s="68" t="s">
        <v>1566</v>
      </c>
      <c r="D335" s="68" t="s">
        <v>4698</v>
      </c>
      <c r="E335" s="68" t="s">
        <v>87</v>
      </c>
      <c r="F335" s="68"/>
      <c r="G335" s="68" t="s">
        <v>3780</v>
      </c>
      <c r="H335" s="68"/>
      <c r="I335" s="68"/>
      <c r="J335" s="68"/>
      <c r="K335" s="68"/>
      <c r="L335" s="68" t="s">
        <v>3783</v>
      </c>
      <c r="M335" s="68" t="s">
        <v>261</v>
      </c>
      <c r="N335" s="68" t="s">
        <v>3786</v>
      </c>
      <c r="O335" s="68"/>
      <c r="P335" s="68"/>
      <c r="Q335" s="68"/>
      <c r="R335" s="68"/>
      <c r="S335" s="68"/>
      <c r="T335" s="68"/>
      <c r="U335" s="68"/>
      <c r="V335" s="68"/>
      <c r="W335" s="68"/>
      <c r="X335" s="68"/>
      <c r="Y335" s="68" t="s">
        <v>2652</v>
      </c>
      <c r="Z335" s="68" t="s">
        <v>2653</v>
      </c>
      <c r="AA335" s="68"/>
      <c r="AB335" s="68"/>
      <c r="AC335" s="68"/>
      <c r="AD335" s="68"/>
      <c r="AE335" s="68"/>
      <c r="AF335" s="71"/>
      <c r="AG335" s="44"/>
      <c r="AH335" s="45"/>
      <c r="AI335" s="45"/>
      <c r="AJ335" s="45"/>
      <c r="AK335" s="45"/>
      <c r="AL335" s="28"/>
      <c r="AM335" s="28"/>
      <c r="AN335" s="28"/>
      <c r="AO335" s="28"/>
      <c r="AP335" s="28"/>
      <c r="AQ335" s="28"/>
      <c r="AR335" s="28"/>
      <c r="AS335" s="28"/>
      <c r="AT335" s="28"/>
      <c r="AU335" s="28"/>
    </row>
    <row r="336" ht="15.0" hidden="1" customHeight="1">
      <c r="A336" s="51"/>
      <c r="B336" s="52" t="s">
        <v>85</v>
      </c>
      <c r="C336" s="52" t="s">
        <v>4699</v>
      </c>
      <c r="D336" s="52" t="s">
        <v>4701</v>
      </c>
      <c r="E336" s="52" t="s">
        <v>87</v>
      </c>
      <c r="F336" s="52" t="s">
        <v>3789</v>
      </c>
      <c r="G336" s="52" t="s">
        <v>3793</v>
      </c>
      <c r="H336" s="52" t="s">
        <v>3795</v>
      </c>
      <c r="I336" s="52"/>
      <c r="J336" s="52"/>
      <c r="K336" s="52"/>
      <c r="L336" s="52" t="s">
        <v>154</v>
      </c>
      <c r="M336" s="52" t="s">
        <v>133</v>
      </c>
      <c r="N336" s="52" t="s">
        <v>3797</v>
      </c>
      <c r="O336" s="52" t="s">
        <v>3791</v>
      </c>
      <c r="P336" s="52"/>
      <c r="Q336" s="52"/>
      <c r="R336" s="52"/>
      <c r="S336" s="52"/>
      <c r="T336" s="52"/>
      <c r="U336" s="52"/>
      <c r="V336" s="52"/>
      <c r="W336" s="52"/>
      <c r="X336" s="52"/>
      <c r="Y336" s="52" t="s">
        <v>2652</v>
      </c>
      <c r="Z336" s="52" t="s">
        <v>2653</v>
      </c>
      <c r="AA336" s="52"/>
      <c r="AB336" s="52"/>
      <c r="AC336" s="52"/>
      <c r="AD336" s="52"/>
      <c r="AE336" s="52"/>
      <c r="AF336" s="60" t="s">
        <v>3802</v>
      </c>
      <c r="AG336" s="44"/>
      <c r="AH336" s="45"/>
      <c r="AI336" s="45"/>
      <c r="AJ336" s="45"/>
      <c r="AK336" s="45"/>
      <c r="AL336" s="28"/>
      <c r="AM336" s="28"/>
      <c r="AN336" s="28"/>
      <c r="AO336" s="28"/>
      <c r="AP336" s="28"/>
      <c r="AQ336" s="28"/>
      <c r="AR336" s="28"/>
      <c r="AS336" s="28"/>
      <c r="AT336" s="28"/>
      <c r="AU336" s="28"/>
    </row>
    <row r="337" ht="15.0" hidden="1" customHeight="1">
      <c r="A337" s="67"/>
      <c r="B337" s="68" t="s">
        <v>115</v>
      </c>
      <c r="C337" s="68" t="s">
        <v>1191</v>
      </c>
      <c r="D337" s="68" t="s">
        <v>4710</v>
      </c>
      <c r="E337" s="68" t="s">
        <v>3331</v>
      </c>
      <c r="F337" s="68"/>
      <c r="G337" s="68" t="s">
        <v>3805</v>
      </c>
      <c r="H337" s="68"/>
      <c r="I337" s="68"/>
      <c r="J337" s="68"/>
      <c r="K337" s="68"/>
      <c r="L337" s="68" t="s">
        <v>249</v>
      </c>
      <c r="M337" s="68" t="s">
        <v>133</v>
      </c>
      <c r="N337" s="68" t="s">
        <v>3806</v>
      </c>
      <c r="O337" s="68"/>
      <c r="P337" s="68"/>
      <c r="Q337" s="68"/>
      <c r="R337" s="68"/>
      <c r="S337" s="68"/>
      <c r="T337" s="68"/>
      <c r="U337" s="68"/>
      <c r="V337" s="68"/>
      <c r="W337" s="68"/>
      <c r="X337" s="68"/>
      <c r="Y337" s="68" t="s">
        <v>2631</v>
      </c>
      <c r="Z337" s="68" t="s">
        <v>2633</v>
      </c>
      <c r="AA337" s="68"/>
      <c r="AB337" s="68"/>
      <c r="AC337" s="68"/>
      <c r="AD337" s="68" t="s">
        <v>3807</v>
      </c>
      <c r="AE337" s="68"/>
      <c r="AF337" s="71"/>
      <c r="AG337" s="44"/>
      <c r="AH337" s="45"/>
      <c r="AI337" s="45"/>
      <c r="AJ337" s="45"/>
      <c r="AK337" s="45"/>
      <c r="AL337" s="28"/>
      <c r="AM337" s="28"/>
      <c r="AN337" s="28"/>
      <c r="AO337" s="28"/>
      <c r="AP337" s="28"/>
      <c r="AQ337" s="28"/>
      <c r="AR337" s="28"/>
      <c r="AS337" s="28"/>
      <c r="AT337" s="28"/>
      <c r="AU337" s="28"/>
    </row>
    <row r="338" ht="15.0" hidden="1" customHeight="1">
      <c r="A338" s="51"/>
      <c r="B338" s="52"/>
      <c r="C338" s="52" t="s">
        <v>4720</v>
      </c>
      <c r="D338" s="52" t="s">
        <v>4722</v>
      </c>
      <c r="E338" s="52" t="s">
        <v>2931</v>
      </c>
      <c r="F338" s="52"/>
      <c r="G338" s="52" t="s">
        <v>3810</v>
      </c>
      <c r="H338" s="52"/>
      <c r="I338" s="52"/>
      <c r="J338" s="52"/>
      <c r="K338" s="52"/>
      <c r="L338" s="52" t="s">
        <v>3811</v>
      </c>
      <c r="M338" s="52" t="s">
        <v>133</v>
      </c>
      <c r="N338" s="52" t="s">
        <v>3812</v>
      </c>
      <c r="O338" s="52"/>
      <c r="P338" s="52"/>
      <c r="Q338" s="52"/>
      <c r="R338" s="52"/>
      <c r="S338" s="52"/>
      <c r="T338" s="52"/>
      <c r="U338" s="52"/>
      <c r="V338" s="52"/>
      <c r="W338" s="52"/>
      <c r="X338" s="52"/>
      <c r="Y338" s="52" t="s">
        <v>2631</v>
      </c>
      <c r="Z338" s="52" t="s">
        <v>2633</v>
      </c>
      <c r="AA338" s="52"/>
      <c r="AB338" s="52"/>
      <c r="AC338" s="52"/>
      <c r="AD338" s="52" t="s">
        <v>2942</v>
      </c>
      <c r="AE338" s="52"/>
      <c r="AF338" s="60"/>
      <c r="AG338" s="44"/>
      <c r="AH338" s="45"/>
      <c r="AI338" s="45"/>
      <c r="AJ338" s="45"/>
      <c r="AK338" s="45"/>
      <c r="AL338" s="28"/>
      <c r="AM338" s="28"/>
      <c r="AN338" s="28"/>
      <c r="AO338" s="28"/>
      <c r="AP338" s="28"/>
      <c r="AQ338" s="28"/>
      <c r="AR338" s="28"/>
      <c r="AS338" s="28"/>
      <c r="AT338" s="28"/>
      <c r="AU338" s="28"/>
    </row>
    <row r="339" ht="15.0" hidden="1" customHeight="1">
      <c r="A339" s="67"/>
      <c r="B339" s="68" t="s">
        <v>85</v>
      </c>
      <c r="C339" s="68" t="s">
        <v>3436</v>
      </c>
      <c r="D339" s="68" t="s">
        <v>4725</v>
      </c>
      <c r="E339" s="68" t="s">
        <v>3331</v>
      </c>
      <c r="F339" s="68" t="s">
        <v>3815</v>
      </c>
      <c r="G339" s="68" t="s">
        <v>3818</v>
      </c>
      <c r="H339" s="68"/>
      <c r="I339" s="68"/>
      <c r="J339" s="68"/>
      <c r="K339" s="68"/>
      <c r="L339" s="68" t="s">
        <v>249</v>
      </c>
      <c r="M339" s="68" t="s">
        <v>133</v>
      </c>
      <c r="N339" s="68" t="s">
        <v>3806</v>
      </c>
      <c r="O339" s="68"/>
      <c r="P339" s="68"/>
      <c r="Q339" s="68"/>
      <c r="R339" s="68"/>
      <c r="S339" s="68"/>
      <c r="T339" s="68"/>
      <c r="U339" s="68"/>
      <c r="V339" s="68"/>
      <c r="W339" s="68"/>
      <c r="X339" s="68"/>
      <c r="Y339" s="68" t="s">
        <v>2631</v>
      </c>
      <c r="Z339" s="68" t="s">
        <v>2633</v>
      </c>
      <c r="AA339" s="68"/>
      <c r="AB339" s="68"/>
      <c r="AC339" s="68"/>
      <c r="AD339" s="68" t="s">
        <v>3820</v>
      </c>
      <c r="AE339" s="68"/>
      <c r="AF339" s="71"/>
      <c r="AG339" s="44"/>
      <c r="AH339" s="45"/>
      <c r="AI339" s="45"/>
      <c r="AJ339" s="45"/>
      <c r="AK339" s="45"/>
      <c r="AL339" s="28"/>
      <c r="AM339" s="28"/>
      <c r="AN339" s="28"/>
      <c r="AO339" s="28"/>
      <c r="AP339" s="28"/>
      <c r="AQ339" s="28"/>
      <c r="AR339" s="28"/>
      <c r="AS339" s="28"/>
      <c r="AT339" s="28"/>
      <c r="AU339" s="28"/>
    </row>
    <row r="340" ht="15.0" hidden="1" customHeight="1">
      <c r="A340" s="51"/>
      <c r="B340" s="52" t="s">
        <v>85</v>
      </c>
      <c r="C340" s="52" t="s">
        <v>1914</v>
      </c>
      <c r="D340" s="52" t="s">
        <v>4734</v>
      </c>
      <c r="E340" s="52" t="s">
        <v>3331</v>
      </c>
      <c r="F340" s="52"/>
      <c r="G340" s="52" t="s">
        <v>3823</v>
      </c>
      <c r="H340" s="52"/>
      <c r="I340" s="52"/>
      <c r="J340" s="52"/>
      <c r="K340" s="52"/>
      <c r="L340" s="52" t="s">
        <v>154</v>
      </c>
      <c r="M340" s="52" t="s">
        <v>133</v>
      </c>
      <c r="N340" s="52" t="s">
        <v>3825</v>
      </c>
      <c r="O340" s="52" t="s">
        <v>3822</v>
      </c>
      <c r="P340" s="52"/>
      <c r="Q340" s="52"/>
      <c r="R340" s="52"/>
      <c r="S340" s="52"/>
      <c r="T340" s="52"/>
      <c r="U340" s="52"/>
      <c r="V340" s="52"/>
      <c r="W340" s="52"/>
      <c r="X340" s="52"/>
      <c r="Y340" s="52" t="s">
        <v>2631</v>
      </c>
      <c r="Z340" s="52" t="s">
        <v>2633</v>
      </c>
      <c r="AA340" s="52"/>
      <c r="AB340" s="52"/>
      <c r="AC340" s="52"/>
      <c r="AD340" s="52" t="s">
        <v>2942</v>
      </c>
      <c r="AE340" s="52"/>
      <c r="AF340" s="60"/>
      <c r="AG340" s="44"/>
      <c r="AH340" s="45"/>
      <c r="AI340" s="45"/>
      <c r="AJ340" s="45"/>
      <c r="AK340" s="45"/>
      <c r="AL340" s="28"/>
      <c r="AM340" s="28"/>
      <c r="AN340" s="28"/>
      <c r="AO340" s="28"/>
      <c r="AP340" s="28"/>
      <c r="AQ340" s="28"/>
      <c r="AR340" s="28"/>
      <c r="AS340" s="28"/>
      <c r="AT340" s="28"/>
      <c r="AU340" s="28"/>
    </row>
    <row r="341" ht="15.0" hidden="1" customHeight="1">
      <c r="A341" s="67"/>
      <c r="B341" s="68" t="s">
        <v>115</v>
      </c>
      <c r="C341" s="68" t="s">
        <v>4737</v>
      </c>
      <c r="D341" s="68" t="s">
        <v>4738</v>
      </c>
      <c r="E341" s="68" t="s">
        <v>3331</v>
      </c>
      <c r="F341" s="68" t="s">
        <v>3830</v>
      </c>
      <c r="G341" s="68" t="s">
        <v>3833</v>
      </c>
      <c r="H341" s="68"/>
      <c r="I341" s="68"/>
      <c r="J341" s="68"/>
      <c r="K341" s="68"/>
      <c r="L341" s="68" t="s">
        <v>2432</v>
      </c>
      <c r="M341" s="68" t="s">
        <v>2424</v>
      </c>
      <c r="N341" s="68" t="s">
        <v>3834</v>
      </c>
      <c r="O341" s="68" t="s">
        <v>3832</v>
      </c>
      <c r="P341" s="68"/>
      <c r="Q341" s="68"/>
      <c r="R341" s="68"/>
      <c r="S341" s="68"/>
      <c r="T341" s="68"/>
      <c r="U341" s="68"/>
      <c r="V341" s="68"/>
      <c r="W341" s="68"/>
      <c r="X341" s="68"/>
      <c r="Y341" s="68" t="s">
        <v>2631</v>
      </c>
      <c r="Z341" s="68" t="s">
        <v>2633</v>
      </c>
      <c r="AA341" s="68"/>
      <c r="AB341" s="68" t="s">
        <v>2939</v>
      </c>
      <c r="AC341" s="68"/>
      <c r="AD341" s="68" t="s">
        <v>2942</v>
      </c>
      <c r="AE341" s="68" t="s">
        <v>3850</v>
      </c>
      <c r="AF341" s="71"/>
      <c r="AG341" s="44"/>
      <c r="AH341" s="45"/>
      <c r="AI341" s="45"/>
      <c r="AJ341" s="45"/>
      <c r="AK341" s="45"/>
      <c r="AL341" s="28"/>
      <c r="AM341" s="28"/>
      <c r="AN341" s="28"/>
      <c r="AO341" s="28"/>
      <c r="AP341" s="28"/>
      <c r="AQ341" s="28"/>
      <c r="AR341" s="28"/>
      <c r="AS341" s="28"/>
      <c r="AT341" s="28"/>
      <c r="AU341" s="28"/>
    </row>
    <row r="342" ht="15.0" hidden="1" customHeight="1">
      <c r="A342" s="51"/>
      <c r="B342" s="52" t="s">
        <v>85</v>
      </c>
      <c r="C342" s="52" t="s">
        <v>4744</v>
      </c>
      <c r="D342" s="52" t="s">
        <v>4752</v>
      </c>
      <c r="E342" s="52" t="s">
        <v>87</v>
      </c>
      <c r="F342" s="52" t="s">
        <v>3851</v>
      </c>
      <c r="G342" s="52" t="s">
        <v>3854</v>
      </c>
      <c r="H342" s="52"/>
      <c r="I342" s="52"/>
      <c r="J342" s="52"/>
      <c r="K342" s="52"/>
      <c r="L342" s="52" t="s">
        <v>3855</v>
      </c>
      <c r="M342" s="52" t="s">
        <v>271</v>
      </c>
      <c r="N342" s="52" t="s">
        <v>3856</v>
      </c>
      <c r="O342" s="52" t="s">
        <v>3853</v>
      </c>
      <c r="P342" s="52"/>
      <c r="Q342" s="52"/>
      <c r="R342" s="52"/>
      <c r="S342" s="52"/>
      <c r="T342" s="52"/>
      <c r="U342" s="52"/>
      <c r="V342" s="52"/>
      <c r="W342" s="52"/>
      <c r="X342" s="52"/>
      <c r="Y342" s="52" t="s">
        <v>2652</v>
      </c>
      <c r="Z342" s="52" t="s">
        <v>2653</v>
      </c>
      <c r="AA342" s="52"/>
      <c r="AB342" s="52"/>
      <c r="AC342" s="52"/>
      <c r="AD342" s="52"/>
      <c r="AE342" s="52"/>
      <c r="AF342" s="60"/>
      <c r="AG342" s="44"/>
      <c r="AH342" s="45"/>
      <c r="AI342" s="45"/>
      <c r="AJ342" s="45"/>
      <c r="AK342" s="45"/>
      <c r="AL342" s="28"/>
      <c r="AM342" s="28"/>
      <c r="AN342" s="28"/>
      <c r="AO342" s="28"/>
      <c r="AP342" s="28"/>
      <c r="AQ342" s="28"/>
      <c r="AR342" s="28"/>
      <c r="AS342" s="28"/>
      <c r="AT342" s="28"/>
      <c r="AU342" s="28"/>
    </row>
    <row r="343" ht="15.0" hidden="1" customHeight="1">
      <c r="A343" s="67"/>
      <c r="B343" s="68" t="s">
        <v>85</v>
      </c>
      <c r="C343" s="68" t="s">
        <v>1542</v>
      </c>
      <c r="D343" s="68" t="s">
        <v>4761</v>
      </c>
      <c r="E343" s="68" t="s">
        <v>87</v>
      </c>
      <c r="F343" s="68" t="s">
        <v>3731</v>
      </c>
      <c r="G343" s="68" t="s">
        <v>3736</v>
      </c>
      <c r="H343" s="68"/>
      <c r="I343" s="68"/>
      <c r="J343" s="68"/>
      <c r="K343" s="68"/>
      <c r="L343" s="68" t="s">
        <v>602</v>
      </c>
      <c r="M343" s="68" t="s">
        <v>252</v>
      </c>
      <c r="N343" s="68" t="s">
        <v>3361</v>
      </c>
      <c r="O343" s="68" t="s">
        <v>3862</v>
      </c>
      <c r="P343" s="68"/>
      <c r="Q343" s="68"/>
      <c r="R343" s="68"/>
      <c r="S343" s="68"/>
      <c r="T343" s="68"/>
      <c r="U343" s="68"/>
      <c r="V343" s="68"/>
      <c r="W343" s="68"/>
      <c r="X343" s="68"/>
      <c r="Y343" s="68" t="s">
        <v>2652</v>
      </c>
      <c r="Z343" s="68" t="s">
        <v>2653</v>
      </c>
      <c r="AA343" s="68"/>
      <c r="AB343" s="68"/>
      <c r="AC343" s="68"/>
      <c r="AD343" s="68"/>
      <c r="AE343" s="68"/>
      <c r="AF343" s="71"/>
      <c r="AG343" s="44"/>
      <c r="AH343" s="45"/>
      <c r="AI343" s="45"/>
      <c r="AJ343" s="45"/>
      <c r="AK343" s="45"/>
      <c r="AL343" s="28"/>
      <c r="AM343" s="28"/>
      <c r="AN343" s="28"/>
      <c r="AO343" s="28"/>
      <c r="AP343" s="28"/>
      <c r="AQ343" s="28"/>
      <c r="AR343" s="28"/>
      <c r="AS343" s="28"/>
      <c r="AT343" s="28"/>
      <c r="AU343" s="28"/>
    </row>
    <row r="344" ht="15.0" hidden="1" customHeight="1">
      <c r="A344" s="51"/>
      <c r="B344" s="52" t="s">
        <v>115</v>
      </c>
      <c r="C344" s="52" t="s">
        <v>4612</v>
      </c>
      <c r="D344" s="52" t="s">
        <v>3885</v>
      </c>
      <c r="E344" s="52" t="s">
        <v>87</v>
      </c>
      <c r="F344" s="52" t="s">
        <v>436</v>
      </c>
      <c r="G344" s="52" t="s">
        <v>3872</v>
      </c>
      <c r="H344" s="52"/>
      <c r="I344" s="52"/>
      <c r="J344" s="52"/>
      <c r="K344" s="52"/>
      <c r="L344" s="52" t="s">
        <v>868</v>
      </c>
      <c r="M344" s="52" t="s">
        <v>80</v>
      </c>
      <c r="N344" s="52" t="s">
        <v>3873</v>
      </c>
      <c r="O344" s="52" t="s">
        <v>3870</v>
      </c>
      <c r="P344" s="52"/>
      <c r="Q344" s="52" t="s">
        <v>3871</v>
      </c>
      <c r="R344" s="52"/>
      <c r="S344" s="52"/>
      <c r="T344" s="52"/>
      <c r="U344" s="52"/>
      <c r="V344" s="52"/>
      <c r="W344" s="52"/>
      <c r="X344" s="52"/>
      <c r="Y344" s="52" t="s">
        <v>98</v>
      </c>
      <c r="Z344" s="52"/>
      <c r="AA344" s="52"/>
      <c r="AB344" s="52"/>
      <c r="AC344" s="52"/>
      <c r="AD344" s="52"/>
      <c r="AE344" s="52"/>
      <c r="AF344" s="60"/>
      <c r="AG344" s="44" t="s">
        <v>595</v>
      </c>
      <c r="AH344" s="45" t="s">
        <v>595</v>
      </c>
      <c r="AI344" s="45" t="s">
        <v>595</v>
      </c>
      <c r="AJ344" s="45" t="s">
        <v>595</v>
      </c>
      <c r="AK344" s="45" t="s">
        <v>595</v>
      </c>
      <c r="AL344" s="28"/>
      <c r="AM344" s="28"/>
      <c r="AN344" s="28"/>
      <c r="AO344" s="28"/>
      <c r="AP344" s="28"/>
      <c r="AQ344" s="28"/>
      <c r="AR344" s="28"/>
      <c r="AS344" s="28"/>
      <c r="AT344" s="28"/>
      <c r="AU344" s="28"/>
    </row>
    <row r="345" ht="15.0" hidden="1" customHeight="1">
      <c r="A345" s="67"/>
      <c r="B345" s="68"/>
      <c r="C345" s="68" t="s">
        <v>4769</v>
      </c>
      <c r="D345" s="68" t="s">
        <v>4771</v>
      </c>
      <c r="E345" s="68"/>
      <c r="F345" s="68" t="s">
        <v>3876</v>
      </c>
      <c r="G345" s="68" t="s">
        <v>3881</v>
      </c>
      <c r="H345" s="68"/>
      <c r="I345" s="68"/>
      <c r="J345" s="68" t="s">
        <v>3884</v>
      </c>
      <c r="K345" s="68"/>
      <c r="L345" s="68" t="s">
        <v>3886</v>
      </c>
      <c r="M345" s="68" t="s">
        <v>3874</v>
      </c>
      <c r="N345" s="68" t="s">
        <v>3887</v>
      </c>
      <c r="O345" s="68" t="s">
        <v>3878</v>
      </c>
      <c r="P345" s="68"/>
      <c r="Q345" s="68"/>
      <c r="R345" s="68"/>
      <c r="S345" s="68" t="s">
        <v>3879</v>
      </c>
      <c r="T345" s="68"/>
      <c r="U345" s="68" t="s">
        <v>166</v>
      </c>
      <c r="V345" s="68"/>
      <c r="W345" s="68"/>
      <c r="X345" s="68"/>
      <c r="Y345" s="68" t="s">
        <v>98</v>
      </c>
      <c r="Z345" s="68" t="s">
        <v>2644</v>
      </c>
      <c r="AA345" s="68"/>
      <c r="AB345" s="68"/>
      <c r="AC345" s="68"/>
      <c r="AD345" s="68"/>
      <c r="AE345" s="68"/>
      <c r="AF345" s="71"/>
      <c r="AG345" s="44" t="s">
        <v>596</v>
      </c>
      <c r="AH345" s="45" t="s">
        <v>595</v>
      </c>
      <c r="AI345" s="45" t="s">
        <v>595</v>
      </c>
      <c r="AJ345" s="45" t="s">
        <v>595</v>
      </c>
      <c r="AK345" s="45" t="s">
        <v>595</v>
      </c>
      <c r="AL345" s="28"/>
      <c r="AM345" s="28"/>
      <c r="AN345" s="28"/>
      <c r="AO345" s="28"/>
      <c r="AP345" s="28"/>
      <c r="AQ345" s="28"/>
      <c r="AR345" s="28"/>
      <c r="AS345" s="28"/>
      <c r="AT345" s="28"/>
      <c r="AU345" s="28"/>
    </row>
    <row r="346" ht="15.0" hidden="1" customHeight="1">
      <c r="A346" s="51"/>
      <c r="B346" s="52" t="s">
        <v>115</v>
      </c>
      <c r="C346" s="52" t="s">
        <v>4777</v>
      </c>
      <c r="D346" s="52" t="s">
        <v>4778</v>
      </c>
      <c r="E346" s="52" t="s">
        <v>2649</v>
      </c>
      <c r="F346" s="52"/>
      <c r="G346" s="52" t="s">
        <v>3893</v>
      </c>
      <c r="H346" s="52" t="s">
        <v>3894</v>
      </c>
      <c r="I346" s="52"/>
      <c r="J346" s="52"/>
      <c r="K346" s="52"/>
      <c r="L346" s="52" t="s">
        <v>451</v>
      </c>
      <c r="M346" s="52" t="s">
        <v>80</v>
      </c>
      <c r="N346" s="52" t="s">
        <v>3895</v>
      </c>
      <c r="O346" s="52" t="s">
        <v>3891</v>
      </c>
      <c r="P346" s="52"/>
      <c r="Q346" s="52"/>
      <c r="R346" s="52"/>
      <c r="S346" s="52"/>
      <c r="T346" s="52"/>
      <c r="U346" s="52"/>
      <c r="V346" s="52"/>
      <c r="W346" s="52"/>
      <c r="X346" s="52"/>
      <c r="Y346" s="52" t="s">
        <v>2652</v>
      </c>
      <c r="Z346" s="52" t="s">
        <v>2653</v>
      </c>
      <c r="AA346" s="52"/>
      <c r="AB346" s="52"/>
      <c r="AC346" s="52"/>
      <c r="AD346" s="52"/>
      <c r="AE346" s="52"/>
      <c r="AF346" s="60"/>
      <c r="AG346" s="44"/>
      <c r="AH346" s="45"/>
      <c r="AI346" s="45"/>
      <c r="AJ346" s="45"/>
      <c r="AK346" s="45"/>
      <c r="AL346" s="28"/>
      <c r="AM346" s="28"/>
      <c r="AN346" s="28"/>
      <c r="AO346" s="28"/>
      <c r="AP346" s="28"/>
      <c r="AQ346" s="28"/>
      <c r="AR346" s="28"/>
      <c r="AS346" s="28"/>
      <c r="AT346" s="28"/>
      <c r="AU346" s="28"/>
    </row>
    <row r="347" ht="15.0" hidden="1" customHeight="1">
      <c r="A347" s="67"/>
      <c r="B347" s="68"/>
      <c r="C347" s="68" t="s">
        <v>4795</v>
      </c>
      <c r="D347" s="68" t="s">
        <v>4796</v>
      </c>
      <c r="E347" s="68" t="s">
        <v>87</v>
      </c>
      <c r="F347" s="68" t="s">
        <v>3897</v>
      </c>
      <c r="G347" s="68"/>
      <c r="H347" s="68"/>
      <c r="I347" s="68"/>
      <c r="J347" s="68" t="s">
        <v>3906</v>
      </c>
      <c r="K347" s="68"/>
      <c r="L347" s="68" t="s">
        <v>154</v>
      </c>
      <c r="M347" s="68" t="s">
        <v>133</v>
      </c>
      <c r="N347" s="68" t="s">
        <v>3909</v>
      </c>
      <c r="O347" s="68" t="s">
        <v>3899</v>
      </c>
      <c r="P347" s="68"/>
      <c r="Q347" s="68" t="s">
        <v>3900</v>
      </c>
      <c r="R347" s="68"/>
      <c r="S347" s="68"/>
      <c r="T347" s="68"/>
      <c r="U347" s="68" t="s">
        <v>3910</v>
      </c>
      <c r="V347" s="68"/>
      <c r="W347" s="68"/>
      <c r="X347" s="68"/>
      <c r="Y347" s="68" t="s">
        <v>98</v>
      </c>
      <c r="Z347" s="68" t="s">
        <v>2644</v>
      </c>
      <c r="AA347" s="68"/>
      <c r="AB347" s="68"/>
      <c r="AC347" s="68"/>
      <c r="AD347" s="68"/>
      <c r="AE347" s="68"/>
      <c r="AF347" s="71" t="s">
        <v>3924</v>
      </c>
      <c r="AG347" s="44" t="s">
        <v>595</v>
      </c>
      <c r="AH347" s="45" t="s">
        <v>595</v>
      </c>
      <c r="AI347" s="45" t="s">
        <v>595</v>
      </c>
      <c r="AJ347" s="45" t="s">
        <v>596</v>
      </c>
      <c r="AK347" s="45" t="s">
        <v>595</v>
      </c>
      <c r="AL347" s="28"/>
      <c r="AM347" s="28"/>
      <c r="AN347" s="28"/>
      <c r="AO347" s="28"/>
      <c r="AP347" s="28"/>
      <c r="AQ347" s="28"/>
      <c r="AR347" s="28"/>
      <c r="AS347" s="28"/>
      <c r="AT347" s="28"/>
      <c r="AU347" s="28"/>
    </row>
    <row r="348" ht="15.0" hidden="1" customHeight="1">
      <c r="A348" s="51"/>
      <c r="B348" s="52" t="s">
        <v>85</v>
      </c>
      <c r="C348" s="52" t="s">
        <v>4798</v>
      </c>
      <c r="D348" s="52" t="s">
        <v>4799</v>
      </c>
      <c r="E348" s="52" t="s">
        <v>560</v>
      </c>
      <c r="F348" s="52"/>
      <c r="G348" s="52" t="s">
        <v>3928</v>
      </c>
      <c r="H348" s="52"/>
      <c r="I348" s="52"/>
      <c r="J348" s="52"/>
      <c r="K348" s="52"/>
      <c r="L348" s="52" t="s">
        <v>3929</v>
      </c>
      <c r="M348" s="52" t="s">
        <v>271</v>
      </c>
      <c r="N348" s="52" t="s">
        <v>3930</v>
      </c>
      <c r="O348" s="52" t="s">
        <v>3926</v>
      </c>
      <c r="P348" s="52"/>
      <c r="Q348" s="52" t="s">
        <v>3927</v>
      </c>
      <c r="R348" s="52"/>
      <c r="S348" s="52"/>
      <c r="T348" s="52"/>
      <c r="U348" s="52"/>
      <c r="V348" s="52"/>
      <c r="W348" s="52"/>
      <c r="X348" s="52"/>
      <c r="Y348" s="52" t="s">
        <v>2631</v>
      </c>
      <c r="Z348" s="52" t="s">
        <v>2633</v>
      </c>
      <c r="AA348" s="52"/>
      <c r="AB348" s="52"/>
      <c r="AC348" s="52"/>
      <c r="AD348" s="52" t="s">
        <v>2634</v>
      </c>
      <c r="AE348" s="52" t="s">
        <v>3931</v>
      </c>
      <c r="AF348" s="60"/>
      <c r="AG348" s="44"/>
      <c r="AH348" s="45"/>
      <c r="AI348" s="45"/>
      <c r="AJ348" s="45"/>
      <c r="AK348" s="45"/>
      <c r="AL348" s="28"/>
      <c r="AM348" s="28"/>
      <c r="AN348" s="28"/>
      <c r="AO348" s="28"/>
      <c r="AP348" s="28"/>
      <c r="AQ348" s="28"/>
      <c r="AR348" s="28"/>
      <c r="AS348" s="28"/>
      <c r="AT348" s="28"/>
      <c r="AU348" s="28"/>
    </row>
    <row r="349" ht="15.0" hidden="1" customHeight="1">
      <c r="A349" s="67"/>
      <c r="B349" s="68" t="s">
        <v>85</v>
      </c>
      <c r="C349" s="68" t="s">
        <v>4809</v>
      </c>
      <c r="D349" s="68" t="s">
        <v>4810</v>
      </c>
      <c r="E349" s="68" t="s">
        <v>560</v>
      </c>
      <c r="F349" s="68"/>
      <c r="G349" s="68" t="s">
        <v>3937</v>
      </c>
      <c r="H349" s="68" t="s">
        <v>3938</v>
      </c>
      <c r="I349" s="68"/>
      <c r="J349" s="68" t="s">
        <v>3940</v>
      </c>
      <c r="K349" s="68"/>
      <c r="L349" s="68" t="s">
        <v>602</v>
      </c>
      <c r="M349" s="68" t="s">
        <v>252</v>
      </c>
      <c r="N349" s="68" t="s">
        <v>3941</v>
      </c>
      <c r="O349" s="68" t="s">
        <v>3935</v>
      </c>
      <c r="P349" s="68"/>
      <c r="Q349" s="68"/>
      <c r="R349" s="68"/>
      <c r="S349" s="68" t="s">
        <v>3936</v>
      </c>
      <c r="T349" s="68"/>
      <c r="U349" s="68"/>
      <c r="V349" s="68"/>
      <c r="W349" s="68"/>
      <c r="X349" s="68"/>
      <c r="Y349" s="68" t="s">
        <v>2631</v>
      </c>
      <c r="Z349" s="68" t="s">
        <v>2633</v>
      </c>
      <c r="AA349" s="68"/>
      <c r="AB349" s="68"/>
      <c r="AC349" s="68"/>
      <c r="AD349" s="68" t="s">
        <v>2634</v>
      </c>
      <c r="AE349" s="68"/>
      <c r="AF349" s="71"/>
      <c r="AG349" s="44"/>
      <c r="AH349" s="45"/>
      <c r="AI349" s="45"/>
      <c r="AJ349" s="45"/>
      <c r="AK349" s="45"/>
      <c r="AL349" s="28"/>
      <c r="AM349" s="28"/>
      <c r="AN349" s="28"/>
      <c r="AO349" s="28"/>
      <c r="AP349" s="28"/>
      <c r="AQ349" s="28"/>
      <c r="AR349" s="28"/>
      <c r="AS349" s="28"/>
      <c r="AT349" s="28"/>
      <c r="AU349" s="28"/>
    </row>
    <row r="350" ht="15.0" hidden="1" customHeight="1">
      <c r="A350" s="51"/>
      <c r="B350" s="52" t="s">
        <v>85</v>
      </c>
      <c r="C350" s="52" t="s">
        <v>1163</v>
      </c>
      <c r="D350" s="52" t="s">
        <v>4832</v>
      </c>
      <c r="E350" s="52" t="s">
        <v>87</v>
      </c>
      <c r="F350" s="52"/>
      <c r="G350" s="52" t="s">
        <v>3950</v>
      </c>
      <c r="H350" s="52"/>
      <c r="I350" s="52"/>
      <c r="J350" s="52" t="s">
        <v>3951</v>
      </c>
      <c r="K350" s="52"/>
      <c r="L350" s="52" t="s">
        <v>3955</v>
      </c>
      <c r="M350" s="52" t="s">
        <v>80</v>
      </c>
      <c r="N350" s="52" t="s">
        <v>3963</v>
      </c>
      <c r="O350" s="52" t="s">
        <v>3948</v>
      </c>
      <c r="P350" s="52"/>
      <c r="Q350" s="52"/>
      <c r="R350" s="52"/>
      <c r="S350" s="52"/>
      <c r="T350" s="52"/>
      <c r="U350" s="52"/>
      <c r="V350" s="52"/>
      <c r="W350" s="52"/>
      <c r="X350" s="52"/>
      <c r="Y350" s="52" t="s">
        <v>2652</v>
      </c>
      <c r="Z350" s="52" t="s">
        <v>2653</v>
      </c>
      <c r="AA350" s="52"/>
      <c r="AB350" s="52"/>
      <c r="AC350" s="52"/>
      <c r="AD350" s="52"/>
      <c r="AE350" s="52"/>
      <c r="AF350" s="60"/>
      <c r="AG350" s="44"/>
      <c r="AH350" s="45"/>
      <c r="AI350" s="45"/>
      <c r="AJ350" s="45"/>
      <c r="AK350" s="45"/>
      <c r="AL350" s="28"/>
      <c r="AM350" s="28"/>
      <c r="AN350" s="28"/>
      <c r="AO350" s="28"/>
      <c r="AP350" s="28"/>
      <c r="AQ350" s="28"/>
      <c r="AR350" s="28"/>
      <c r="AS350" s="28"/>
      <c r="AT350" s="28"/>
      <c r="AU350" s="28"/>
    </row>
    <row r="351" ht="15.0" hidden="1" customHeight="1">
      <c r="A351" s="67"/>
      <c r="B351" s="68"/>
      <c r="C351" s="68" t="s">
        <v>1450</v>
      </c>
      <c r="D351" s="68" t="s">
        <v>4837</v>
      </c>
      <c r="E351" s="68" t="s">
        <v>3973</v>
      </c>
      <c r="F351" s="68" t="s">
        <v>3971</v>
      </c>
      <c r="G351" s="68" t="s">
        <v>3978</v>
      </c>
      <c r="H351" s="68"/>
      <c r="I351" s="68"/>
      <c r="J351" s="68"/>
      <c r="K351" s="68"/>
      <c r="L351" s="68" t="s">
        <v>1669</v>
      </c>
      <c r="M351" s="68" t="s">
        <v>605</v>
      </c>
      <c r="N351" s="68" t="s">
        <v>3980</v>
      </c>
      <c r="O351" s="68" t="s">
        <v>3974</v>
      </c>
      <c r="P351" s="68"/>
      <c r="Q351" s="68" t="s">
        <v>3976</v>
      </c>
      <c r="R351" s="68"/>
      <c r="S351" s="68" t="s">
        <v>3975</v>
      </c>
      <c r="T351" s="68"/>
      <c r="U351" s="68"/>
      <c r="V351" s="68"/>
      <c r="W351" s="68"/>
      <c r="X351" s="68"/>
      <c r="Y351" s="68" t="s">
        <v>2631</v>
      </c>
      <c r="Z351" s="68" t="s">
        <v>2633</v>
      </c>
      <c r="AA351" s="68"/>
      <c r="AB351" s="68"/>
      <c r="AC351" s="68"/>
      <c r="AD351" s="68" t="s">
        <v>2942</v>
      </c>
      <c r="AE351" s="68" t="s">
        <v>3981</v>
      </c>
      <c r="AF351" s="71"/>
      <c r="AG351" s="44"/>
      <c r="AH351" s="45"/>
      <c r="AI351" s="45"/>
      <c r="AJ351" s="45"/>
      <c r="AK351" s="45"/>
      <c r="AL351" s="28"/>
      <c r="AM351" s="28"/>
      <c r="AN351" s="28"/>
      <c r="AO351" s="28"/>
      <c r="AP351" s="28"/>
      <c r="AQ351" s="28"/>
      <c r="AR351" s="28"/>
      <c r="AS351" s="28"/>
      <c r="AT351" s="28"/>
      <c r="AU351" s="28"/>
    </row>
    <row r="352" ht="15.0" hidden="1" customHeight="1">
      <c r="A352" s="51"/>
      <c r="B352" s="52" t="s">
        <v>85</v>
      </c>
      <c r="C352" s="52" t="s">
        <v>4840</v>
      </c>
      <c r="D352" s="52" t="s">
        <v>4841</v>
      </c>
      <c r="E352" s="52" t="s">
        <v>87</v>
      </c>
      <c r="F352" s="52" t="s">
        <v>3983</v>
      </c>
      <c r="G352" s="52" t="s">
        <v>3988</v>
      </c>
      <c r="H352" s="52"/>
      <c r="I352" s="52"/>
      <c r="J352" s="52"/>
      <c r="K352" s="52"/>
      <c r="L352" s="52" t="s">
        <v>177</v>
      </c>
      <c r="M352" s="52" t="s">
        <v>168</v>
      </c>
      <c r="N352" s="52" t="s">
        <v>973</v>
      </c>
      <c r="O352" s="52" t="s">
        <v>3986</v>
      </c>
      <c r="P352" s="52"/>
      <c r="Q352" s="52" t="s">
        <v>3987</v>
      </c>
      <c r="R352" s="52"/>
      <c r="S352" s="52"/>
      <c r="T352" s="52"/>
      <c r="U352" s="52"/>
      <c r="V352" s="52"/>
      <c r="W352" s="52"/>
      <c r="X352" s="52"/>
      <c r="Y352" s="52" t="s">
        <v>2652</v>
      </c>
      <c r="Z352" s="52" t="s">
        <v>2653</v>
      </c>
      <c r="AA352" s="52"/>
      <c r="AB352" s="52"/>
      <c r="AC352" s="52"/>
      <c r="AD352" s="52"/>
      <c r="AE352" s="52"/>
      <c r="AF352" s="60"/>
      <c r="AG352" s="44"/>
      <c r="AH352" s="45"/>
      <c r="AI352" s="45"/>
      <c r="AJ352" s="45"/>
      <c r="AK352" s="45"/>
      <c r="AL352" s="28"/>
      <c r="AM352" s="28"/>
      <c r="AN352" s="28"/>
      <c r="AO352" s="28"/>
      <c r="AP352" s="28"/>
      <c r="AQ352" s="28"/>
      <c r="AR352" s="28"/>
      <c r="AS352" s="28"/>
      <c r="AT352" s="28"/>
      <c r="AU352" s="28"/>
    </row>
    <row r="353" ht="15.0" hidden="1" customHeight="1">
      <c r="A353" s="67"/>
      <c r="B353" s="68" t="s">
        <v>85</v>
      </c>
      <c r="C353" s="68" t="s">
        <v>1442</v>
      </c>
      <c r="D353" s="68" t="s">
        <v>4847</v>
      </c>
      <c r="E353" s="68"/>
      <c r="F353" s="68"/>
      <c r="G353" s="68" t="s">
        <v>3997</v>
      </c>
      <c r="H353" s="68"/>
      <c r="I353" s="68"/>
      <c r="J353" s="68"/>
      <c r="K353" s="68"/>
      <c r="L353" s="68" t="s">
        <v>3998</v>
      </c>
      <c r="M353" s="68" t="s">
        <v>3992</v>
      </c>
      <c r="N353" s="68" t="s">
        <v>4000</v>
      </c>
      <c r="O353" s="68" t="s">
        <v>3995</v>
      </c>
      <c r="P353" s="68"/>
      <c r="Q353" s="68" t="s">
        <v>3996</v>
      </c>
      <c r="R353" s="68"/>
      <c r="S353" s="68"/>
      <c r="T353" s="68"/>
      <c r="U353" s="68"/>
      <c r="V353" s="68"/>
      <c r="W353" s="68"/>
      <c r="X353" s="68"/>
      <c r="Y353" s="68" t="s">
        <v>2652</v>
      </c>
      <c r="Z353" s="68" t="s">
        <v>2653</v>
      </c>
      <c r="AA353" s="68"/>
      <c r="AB353" s="68"/>
      <c r="AC353" s="68"/>
      <c r="AD353" s="68"/>
      <c r="AE353" s="68"/>
      <c r="AF353" s="71"/>
      <c r="AG353" s="44"/>
      <c r="AH353" s="45"/>
      <c r="AI353" s="45"/>
      <c r="AJ353" s="45"/>
      <c r="AK353" s="45"/>
      <c r="AL353" s="28"/>
      <c r="AM353" s="28"/>
      <c r="AN353" s="28"/>
      <c r="AO353" s="28"/>
      <c r="AP353" s="28"/>
      <c r="AQ353" s="28"/>
      <c r="AR353" s="28"/>
      <c r="AS353" s="28"/>
      <c r="AT353" s="28"/>
      <c r="AU353" s="28"/>
    </row>
    <row r="354" ht="15.0" hidden="1" customHeight="1">
      <c r="A354" s="51"/>
      <c r="B354" s="52" t="s">
        <v>85</v>
      </c>
      <c r="C354" s="52" t="s">
        <v>4849</v>
      </c>
      <c r="D354" s="52" t="s">
        <v>4850</v>
      </c>
      <c r="E354" s="52" t="s">
        <v>2649</v>
      </c>
      <c r="F354" s="52" t="s">
        <v>4005</v>
      </c>
      <c r="G354" s="52" t="s">
        <v>4010</v>
      </c>
      <c r="H354" s="52"/>
      <c r="I354" s="52"/>
      <c r="J354" s="52"/>
      <c r="K354" s="52"/>
      <c r="L354" s="52" t="s">
        <v>163</v>
      </c>
      <c r="M354" s="52" t="s">
        <v>156</v>
      </c>
      <c r="N354" s="52" t="s">
        <v>4011</v>
      </c>
      <c r="O354" s="52" t="s">
        <v>4007</v>
      </c>
      <c r="P354" s="52"/>
      <c r="Q354" s="52" t="s">
        <v>4009</v>
      </c>
      <c r="R354" s="52"/>
      <c r="S354" s="52" t="s">
        <v>4008</v>
      </c>
      <c r="T354" s="52"/>
      <c r="U354" s="52"/>
      <c r="V354" s="52"/>
      <c r="W354" s="52"/>
      <c r="X354" s="52"/>
      <c r="Y354" s="52" t="s">
        <v>98</v>
      </c>
      <c r="Z354" s="52" t="s">
        <v>2644</v>
      </c>
      <c r="AA354" s="52"/>
      <c r="AB354" s="52"/>
      <c r="AC354" s="52"/>
      <c r="AD354" s="52"/>
      <c r="AE354" s="52"/>
      <c r="AF354" s="60"/>
      <c r="AG354" s="44" t="s">
        <v>596</v>
      </c>
      <c r="AH354" s="45" t="s">
        <v>595</v>
      </c>
      <c r="AI354" s="45" t="s">
        <v>595</v>
      </c>
      <c r="AJ354" s="45" t="s">
        <v>595</v>
      </c>
      <c r="AK354" s="45" t="s">
        <v>595</v>
      </c>
      <c r="AL354" s="28"/>
      <c r="AM354" s="28"/>
      <c r="AN354" s="28"/>
      <c r="AO354" s="28"/>
      <c r="AP354" s="28"/>
      <c r="AQ354" s="28"/>
      <c r="AR354" s="28"/>
      <c r="AS354" s="28"/>
      <c r="AT354" s="28"/>
      <c r="AU354" s="28"/>
    </row>
    <row r="355" ht="15.0" hidden="1" customHeight="1">
      <c r="A355" s="67"/>
      <c r="B355" s="68" t="s">
        <v>85</v>
      </c>
      <c r="C355" s="68" t="s">
        <v>4853</v>
      </c>
      <c r="D355" s="68" t="s">
        <v>4855</v>
      </c>
      <c r="E355" s="68" t="s">
        <v>4018</v>
      </c>
      <c r="F355" s="68"/>
      <c r="G355" s="68" t="s">
        <v>4023</v>
      </c>
      <c r="H355" s="68"/>
      <c r="I355" s="68"/>
      <c r="J355" s="68"/>
      <c r="K355" s="68"/>
      <c r="L355" s="68" t="s">
        <v>4024</v>
      </c>
      <c r="M355" s="68" t="s">
        <v>261</v>
      </c>
      <c r="N355" s="68" t="s">
        <v>4025</v>
      </c>
      <c r="O355" s="68" t="s">
        <v>4019</v>
      </c>
      <c r="P355" s="68"/>
      <c r="Q355" s="68" t="s">
        <v>4020</v>
      </c>
      <c r="R355" s="68"/>
      <c r="S355" s="68"/>
      <c r="T355" s="68"/>
      <c r="U355" s="68"/>
      <c r="V355" s="68"/>
      <c r="W355" s="68"/>
      <c r="X355" s="68"/>
      <c r="Y355" s="68" t="s">
        <v>2631</v>
      </c>
      <c r="Z355" s="68" t="s">
        <v>2633</v>
      </c>
      <c r="AA355" s="68"/>
      <c r="AB355" s="68"/>
      <c r="AC355" s="68"/>
      <c r="AD355" s="68" t="s">
        <v>2634</v>
      </c>
      <c r="AE355" s="68"/>
      <c r="AF355" s="71"/>
      <c r="AG355" s="44"/>
      <c r="AH355" s="45"/>
      <c r="AI355" s="45"/>
      <c r="AJ355" s="45"/>
      <c r="AK355" s="45"/>
      <c r="AL355" s="28"/>
      <c r="AM355" s="28"/>
      <c r="AN355" s="28"/>
      <c r="AO355" s="28"/>
      <c r="AP355" s="28"/>
      <c r="AQ355" s="28"/>
      <c r="AR355" s="28"/>
      <c r="AS355" s="28"/>
      <c r="AT355" s="28"/>
      <c r="AU355" s="28"/>
    </row>
    <row r="356" ht="15.0" hidden="1" customHeight="1">
      <c r="A356" s="51"/>
      <c r="B356" s="52"/>
      <c r="C356" s="52" t="s">
        <v>1352</v>
      </c>
      <c r="D356" s="52" t="s">
        <v>4857</v>
      </c>
      <c r="E356" s="52"/>
      <c r="F356" s="52" t="s">
        <v>4028</v>
      </c>
      <c r="G356" s="52" t="s">
        <v>4030</v>
      </c>
      <c r="H356" s="52"/>
      <c r="I356" s="52"/>
      <c r="J356" s="52"/>
      <c r="K356" s="52"/>
      <c r="L356" s="52" t="s">
        <v>354</v>
      </c>
      <c r="M356" s="52" t="s">
        <v>280</v>
      </c>
      <c r="N356" s="52" t="s">
        <v>395</v>
      </c>
      <c r="O356" s="52"/>
      <c r="P356" s="52"/>
      <c r="Q356" s="52"/>
      <c r="R356" s="52"/>
      <c r="S356" s="52"/>
      <c r="T356" s="52"/>
      <c r="U356" s="52"/>
      <c r="V356" s="52"/>
      <c r="W356" s="52"/>
      <c r="X356" s="52"/>
      <c r="Y356" s="52" t="s">
        <v>98</v>
      </c>
      <c r="Z356" s="52" t="s">
        <v>2644</v>
      </c>
      <c r="AA356" s="52"/>
      <c r="AB356" s="52"/>
      <c r="AC356" s="52"/>
      <c r="AD356" s="52"/>
      <c r="AE356" s="52"/>
      <c r="AF356" s="60" t="s">
        <v>4031</v>
      </c>
      <c r="AG356" s="44" t="s">
        <v>595</v>
      </c>
      <c r="AH356" s="45" t="s">
        <v>595</v>
      </c>
      <c r="AI356" s="45" t="s">
        <v>596</v>
      </c>
      <c r="AJ356" s="45" t="s">
        <v>595</v>
      </c>
      <c r="AK356" s="45" t="s">
        <v>595</v>
      </c>
      <c r="AL356" s="28"/>
      <c r="AM356" s="28"/>
      <c r="AN356" s="28"/>
      <c r="AO356" s="28"/>
      <c r="AP356" s="28"/>
      <c r="AQ356" s="28"/>
      <c r="AR356" s="28"/>
      <c r="AS356" s="28"/>
      <c r="AT356" s="28"/>
      <c r="AU356" s="28"/>
    </row>
    <row r="357" ht="15.0" hidden="1" customHeight="1">
      <c r="A357" s="67"/>
      <c r="B357" s="68" t="s">
        <v>85</v>
      </c>
      <c r="C357" s="68" t="s">
        <v>3233</v>
      </c>
      <c r="D357" s="68" t="s">
        <v>4861</v>
      </c>
      <c r="E357" s="68"/>
      <c r="F357" s="68" t="s">
        <v>4033</v>
      </c>
      <c r="G357" s="68" t="s">
        <v>4038</v>
      </c>
      <c r="H357" s="68" t="s">
        <v>4040</v>
      </c>
      <c r="I357" s="68"/>
      <c r="J357" s="68"/>
      <c r="K357" s="68"/>
      <c r="L357" s="68" t="s">
        <v>2222</v>
      </c>
      <c r="M357" s="68" t="s">
        <v>99</v>
      </c>
      <c r="N357" s="68" t="s">
        <v>4041</v>
      </c>
      <c r="O357" s="68" t="s">
        <v>4036</v>
      </c>
      <c r="P357" s="68"/>
      <c r="Q357" s="68"/>
      <c r="R357" s="68"/>
      <c r="S357" s="68"/>
      <c r="T357" s="68"/>
      <c r="U357" s="68"/>
      <c r="V357" s="68"/>
      <c r="W357" s="68"/>
      <c r="X357" s="68"/>
      <c r="Y357" s="68" t="s">
        <v>98</v>
      </c>
      <c r="Z357" s="68" t="s">
        <v>2644</v>
      </c>
      <c r="AA357" s="68"/>
      <c r="AB357" s="68"/>
      <c r="AC357" s="68"/>
      <c r="AD357" s="68"/>
      <c r="AE357" s="68"/>
      <c r="AF357" s="71"/>
      <c r="AG357" s="44" t="s">
        <v>595</v>
      </c>
      <c r="AH357" s="45" t="s">
        <v>595</v>
      </c>
      <c r="AI357" s="45" t="s">
        <v>596</v>
      </c>
      <c r="AJ357" s="45" t="s">
        <v>595</v>
      </c>
      <c r="AK357" s="45" t="s">
        <v>595</v>
      </c>
      <c r="AL357" s="28"/>
      <c r="AM357" s="28"/>
      <c r="AN357" s="28"/>
      <c r="AO357" s="28"/>
      <c r="AP357" s="28"/>
      <c r="AQ357" s="28"/>
      <c r="AR357" s="28"/>
      <c r="AS357" s="28"/>
      <c r="AT357" s="28"/>
      <c r="AU357" s="28"/>
    </row>
    <row r="358" ht="15.0" hidden="1" customHeight="1">
      <c r="A358" s="51"/>
      <c r="B358" s="52" t="s">
        <v>85</v>
      </c>
      <c r="C358" s="52" t="s">
        <v>4863</v>
      </c>
      <c r="D358" s="52" t="s">
        <v>4867</v>
      </c>
      <c r="E358" s="52"/>
      <c r="F358" s="52" t="s">
        <v>4054</v>
      </c>
      <c r="G358" s="52" t="s">
        <v>4059</v>
      </c>
      <c r="H358" s="52" t="s">
        <v>4060</v>
      </c>
      <c r="I358" s="52"/>
      <c r="J358" s="52" t="s">
        <v>4061</v>
      </c>
      <c r="K358" s="52"/>
      <c r="L358" s="52" t="s">
        <v>404</v>
      </c>
      <c r="M358" s="52" t="s">
        <v>337</v>
      </c>
      <c r="N358" s="52" t="s">
        <v>4062</v>
      </c>
      <c r="O358" s="52" t="s">
        <v>4056</v>
      </c>
      <c r="P358" s="52"/>
      <c r="Q358" s="52" t="s">
        <v>4058</v>
      </c>
      <c r="R358" s="52"/>
      <c r="S358" s="52" t="s">
        <v>4057</v>
      </c>
      <c r="T358" s="52"/>
      <c r="U358" s="52"/>
      <c r="V358" s="52"/>
      <c r="W358" s="52"/>
      <c r="X358" s="52"/>
      <c r="Y358" s="52" t="s">
        <v>98</v>
      </c>
      <c r="Z358" s="52" t="s">
        <v>2644</v>
      </c>
      <c r="AA358" s="52"/>
      <c r="AB358" s="52"/>
      <c r="AC358" s="52"/>
      <c r="AD358" s="52"/>
      <c r="AE358" s="52"/>
      <c r="AF358" s="60"/>
      <c r="AG358" s="44" t="s">
        <v>596</v>
      </c>
      <c r="AH358" s="45" t="s">
        <v>595</v>
      </c>
      <c r="AI358" s="45" t="s">
        <v>595</v>
      </c>
      <c r="AJ358" s="45" t="s">
        <v>595</v>
      </c>
      <c r="AK358" s="45" t="s">
        <v>595</v>
      </c>
      <c r="AL358" s="28"/>
      <c r="AM358" s="28"/>
      <c r="AN358" s="28"/>
      <c r="AO358" s="28"/>
      <c r="AP358" s="28"/>
      <c r="AQ358" s="28"/>
      <c r="AR358" s="28"/>
      <c r="AS358" s="28"/>
      <c r="AT358" s="28"/>
      <c r="AU358" s="28"/>
    </row>
    <row r="359" ht="15.0" hidden="1" customHeight="1">
      <c r="A359" s="67"/>
      <c r="B359" s="68"/>
      <c r="C359" s="68" t="s">
        <v>3890</v>
      </c>
      <c r="D359" s="68" t="s">
        <v>4874</v>
      </c>
      <c r="E359" s="68"/>
      <c r="F359" s="68"/>
      <c r="G359" s="68" t="s">
        <v>4065</v>
      </c>
      <c r="H359" s="68"/>
      <c r="I359" s="68"/>
      <c r="J359" s="68"/>
      <c r="K359" s="68"/>
      <c r="L359" s="68" t="s">
        <v>963</v>
      </c>
      <c r="M359" s="68" t="s">
        <v>99</v>
      </c>
      <c r="N359" s="68" t="s">
        <v>4066</v>
      </c>
      <c r="O359" s="68" t="s">
        <v>4064</v>
      </c>
      <c r="P359" s="68"/>
      <c r="Q359" s="68"/>
      <c r="R359" s="68"/>
      <c r="S359" s="68"/>
      <c r="T359" s="68"/>
      <c r="U359" s="68"/>
      <c r="V359" s="68"/>
      <c r="W359" s="68"/>
      <c r="X359" s="68"/>
      <c r="Y359" s="68" t="s">
        <v>98</v>
      </c>
      <c r="Z359" s="68" t="s">
        <v>2644</v>
      </c>
      <c r="AA359" s="68"/>
      <c r="AB359" s="68"/>
      <c r="AC359" s="68"/>
      <c r="AD359" s="68"/>
      <c r="AE359" s="68"/>
      <c r="AF359" s="71"/>
      <c r="AG359" s="44" t="s">
        <v>595</v>
      </c>
      <c r="AH359" s="45" t="s">
        <v>595</v>
      </c>
      <c r="AI359" s="45" t="s">
        <v>595</v>
      </c>
      <c r="AJ359" s="45" t="s">
        <v>595</v>
      </c>
      <c r="AK359" s="45" t="s">
        <v>595</v>
      </c>
      <c r="AL359" s="28"/>
      <c r="AM359" s="28"/>
      <c r="AN359" s="28"/>
      <c r="AO359" s="28"/>
      <c r="AP359" s="28"/>
      <c r="AQ359" s="28"/>
      <c r="AR359" s="28"/>
      <c r="AS359" s="28"/>
      <c r="AT359" s="28"/>
      <c r="AU359" s="28"/>
    </row>
    <row r="360" ht="15.0" hidden="1" customHeight="1">
      <c r="A360" s="51"/>
      <c r="B360" s="52" t="s">
        <v>85</v>
      </c>
      <c r="C360" s="52" t="s">
        <v>4877</v>
      </c>
      <c r="D360" s="52" t="s">
        <v>4878</v>
      </c>
      <c r="E360" s="52" t="s">
        <v>87</v>
      </c>
      <c r="F360" s="52" t="s">
        <v>4069</v>
      </c>
      <c r="G360" s="52" t="s">
        <v>4073</v>
      </c>
      <c r="H360" s="52"/>
      <c r="I360" s="52"/>
      <c r="J360" s="52"/>
      <c r="K360" s="52"/>
      <c r="L360" s="52" t="s">
        <v>1067</v>
      </c>
      <c r="M360" s="52" t="s">
        <v>1058</v>
      </c>
      <c r="N360" s="52" t="s">
        <v>1997</v>
      </c>
      <c r="O360" s="52" t="s">
        <v>4071</v>
      </c>
      <c r="P360" s="52"/>
      <c r="Q360" s="52" t="s">
        <v>4072</v>
      </c>
      <c r="R360" s="52"/>
      <c r="S360" s="52"/>
      <c r="T360" s="52"/>
      <c r="U360" s="52"/>
      <c r="V360" s="52"/>
      <c r="W360" s="52"/>
      <c r="X360" s="52"/>
      <c r="Y360" s="52" t="s">
        <v>98</v>
      </c>
      <c r="Z360" s="52"/>
      <c r="AA360" s="52"/>
      <c r="AB360" s="52"/>
      <c r="AC360" s="52"/>
      <c r="AD360" s="52"/>
      <c r="AE360" s="52"/>
      <c r="AF360" s="60"/>
      <c r="AG360" s="44" t="s">
        <v>595</v>
      </c>
      <c r="AH360" s="45" t="s">
        <v>596</v>
      </c>
      <c r="AI360" s="45" t="s">
        <v>595</v>
      </c>
      <c r="AJ360" s="45" t="s">
        <v>595</v>
      </c>
      <c r="AK360" s="45" t="s">
        <v>595</v>
      </c>
      <c r="AL360" s="28"/>
      <c r="AM360" s="28"/>
      <c r="AN360" s="28"/>
      <c r="AO360" s="28"/>
      <c r="AP360" s="28"/>
      <c r="AQ360" s="28"/>
      <c r="AR360" s="28"/>
      <c r="AS360" s="28"/>
      <c r="AT360" s="28"/>
      <c r="AU360" s="28"/>
    </row>
    <row r="361" ht="15.0" hidden="1" customHeight="1">
      <c r="A361" s="67"/>
      <c r="B361" s="68" t="s">
        <v>115</v>
      </c>
      <c r="C361" s="68" t="s">
        <v>4887</v>
      </c>
      <c r="D361" s="68" t="s">
        <v>4888</v>
      </c>
      <c r="E361" s="68"/>
      <c r="F361" s="68" t="s">
        <v>3262</v>
      </c>
      <c r="G361" s="68" t="s">
        <v>4078</v>
      </c>
      <c r="H361" s="68"/>
      <c r="I361" s="68"/>
      <c r="J361" s="68"/>
      <c r="K361" s="68"/>
      <c r="L361" s="68" t="s">
        <v>354</v>
      </c>
      <c r="M361" s="68" t="s">
        <v>280</v>
      </c>
      <c r="N361" s="68" t="s">
        <v>4079</v>
      </c>
      <c r="O361" s="68" t="s">
        <v>4076</v>
      </c>
      <c r="P361" s="68"/>
      <c r="Q361" s="68" t="s">
        <v>4077</v>
      </c>
      <c r="R361" s="68"/>
      <c r="S361" s="68"/>
      <c r="T361" s="68"/>
      <c r="U361" s="68"/>
      <c r="V361" s="68"/>
      <c r="W361" s="68"/>
      <c r="X361" s="68"/>
      <c r="Y361" s="68" t="s">
        <v>98</v>
      </c>
      <c r="Z361" s="68"/>
      <c r="AA361" s="68"/>
      <c r="AB361" s="68"/>
      <c r="AC361" s="68"/>
      <c r="AD361" s="68"/>
      <c r="AE361" s="68"/>
      <c r="AF361" s="71"/>
      <c r="AG361" s="44" t="s">
        <v>595</v>
      </c>
      <c r="AH361" s="45" t="s">
        <v>595</v>
      </c>
      <c r="AI361" s="45" t="s">
        <v>595</v>
      </c>
      <c r="AJ361" s="45" t="s">
        <v>595</v>
      </c>
      <c r="AK361" s="45" t="s">
        <v>595</v>
      </c>
      <c r="AL361" s="28"/>
      <c r="AM361" s="28"/>
      <c r="AN361" s="28"/>
      <c r="AO361" s="28"/>
      <c r="AP361" s="28"/>
      <c r="AQ361" s="28"/>
      <c r="AR361" s="28"/>
      <c r="AS361" s="28"/>
      <c r="AT361" s="28"/>
      <c r="AU361" s="28"/>
    </row>
    <row r="362" ht="15.0" hidden="1" customHeight="1">
      <c r="A362" s="51"/>
      <c r="B362" s="52" t="s">
        <v>85</v>
      </c>
      <c r="C362" s="52" t="s">
        <v>2099</v>
      </c>
      <c r="D362" s="52" t="s">
        <v>4889</v>
      </c>
      <c r="E362" s="52"/>
      <c r="F362" s="52"/>
      <c r="G362" s="52" t="s">
        <v>4083</v>
      </c>
      <c r="H362" s="52" t="s">
        <v>4084</v>
      </c>
      <c r="I362" s="52"/>
      <c r="J362" s="52"/>
      <c r="K362" s="52"/>
      <c r="L362" s="52" t="s">
        <v>4086</v>
      </c>
      <c r="M362" s="52" t="s">
        <v>217</v>
      </c>
      <c r="N362" s="52" t="s">
        <v>4087</v>
      </c>
      <c r="O362" s="52" t="s">
        <v>4082</v>
      </c>
      <c r="P362" s="52"/>
      <c r="Q362" s="52"/>
      <c r="R362" s="52"/>
      <c r="S362" s="52"/>
      <c r="T362" s="52"/>
      <c r="U362" s="52"/>
      <c r="V362" s="52"/>
      <c r="W362" s="52"/>
      <c r="X362" s="52"/>
      <c r="Y362" s="52" t="s">
        <v>2652</v>
      </c>
      <c r="Z362" s="52" t="s">
        <v>2653</v>
      </c>
      <c r="AA362" s="52"/>
      <c r="AB362" s="52"/>
      <c r="AC362" s="52"/>
      <c r="AD362" s="52"/>
      <c r="AE362" s="52"/>
      <c r="AF362" s="60"/>
      <c r="AG362" s="44"/>
      <c r="AH362" s="45"/>
      <c r="AI362" s="45"/>
      <c r="AJ362" s="45"/>
      <c r="AK362" s="45"/>
      <c r="AL362" s="28"/>
      <c r="AM362" s="28"/>
      <c r="AN362" s="28"/>
      <c r="AO362" s="28"/>
      <c r="AP362" s="28"/>
      <c r="AQ362" s="28"/>
      <c r="AR362" s="28"/>
      <c r="AS362" s="28"/>
      <c r="AT362" s="28"/>
      <c r="AU362" s="28"/>
    </row>
    <row r="363" ht="15.0" hidden="1" customHeight="1">
      <c r="A363" s="67"/>
      <c r="B363" s="68" t="s">
        <v>85</v>
      </c>
      <c r="C363" s="68" t="s">
        <v>1442</v>
      </c>
      <c r="D363" s="68" t="s">
        <v>4896</v>
      </c>
      <c r="E363" s="68"/>
      <c r="F363" s="68"/>
      <c r="G363" s="68" t="s">
        <v>4091</v>
      </c>
      <c r="H363" s="68" t="s">
        <v>4093</v>
      </c>
      <c r="I363" s="68"/>
      <c r="J363" s="68"/>
      <c r="K363" s="68"/>
      <c r="L363" s="68" t="s">
        <v>659</v>
      </c>
      <c r="M363" s="68" t="s">
        <v>217</v>
      </c>
      <c r="N363" s="68" t="s">
        <v>4094</v>
      </c>
      <c r="O363" s="68" t="s">
        <v>4089</v>
      </c>
      <c r="P363" s="68"/>
      <c r="Q363" s="68"/>
      <c r="R363" s="68"/>
      <c r="S363" s="68"/>
      <c r="T363" s="68"/>
      <c r="U363" s="68"/>
      <c r="V363" s="68"/>
      <c r="W363" s="68"/>
      <c r="X363" s="68"/>
      <c r="Y363" s="68" t="s">
        <v>2652</v>
      </c>
      <c r="Z363" s="68" t="s">
        <v>2653</v>
      </c>
      <c r="AA363" s="68"/>
      <c r="AB363" s="68"/>
      <c r="AC363" s="68"/>
      <c r="AD363" s="68"/>
      <c r="AE363" s="68"/>
      <c r="AF363" s="71"/>
      <c r="AG363" s="44"/>
      <c r="AH363" s="45"/>
      <c r="AI363" s="45"/>
      <c r="AJ363" s="45"/>
      <c r="AK363" s="45"/>
      <c r="AL363" s="28"/>
      <c r="AM363" s="28"/>
      <c r="AN363" s="28"/>
      <c r="AO363" s="28"/>
      <c r="AP363" s="28"/>
      <c r="AQ363" s="28"/>
      <c r="AR363" s="28"/>
      <c r="AS363" s="28"/>
      <c r="AT363" s="28"/>
      <c r="AU363" s="28"/>
    </row>
    <row r="364" ht="15.0" hidden="1" customHeight="1">
      <c r="A364" s="51"/>
      <c r="B364" s="52" t="s">
        <v>85</v>
      </c>
      <c r="C364" s="52" t="s">
        <v>3652</v>
      </c>
      <c r="D364" s="52" t="s">
        <v>4897</v>
      </c>
      <c r="E364" s="52"/>
      <c r="F364" s="52" t="s">
        <v>4095</v>
      </c>
      <c r="G364" s="52" t="s">
        <v>4098</v>
      </c>
      <c r="H364" s="52" t="s">
        <v>4099</v>
      </c>
      <c r="I364" s="52"/>
      <c r="J364" s="52"/>
      <c r="K364" s="52"/>
      <c r="L364" s="52" t="s">
        <v>451</v>
      </c>
      <c r="M364" s="52" t="s">
        <v>80</v>
      </c>
      <c r="N364" s="52" t="s">
        <v>1113</v>
      </c>
      <c r="O364" s="52" t="s">
        <v>4097</v>
      </c>
      <c r="P364" s="52"/>
      <c r="Q364" s="52"/>
      <c r="R364" s="52"/>
      <c r="S364" s="52"/>
      <c r="T364" s="52"/>
      <c r="U364" s="52"/>
      <c r="V364" s="52"/>
      <c r="W364" s="52"/>
      <c r="X364" s="52"/>
      <c r="Y364" s="52" t="s">
        <v>2652</v>
      </c>
      <c r="Z364" s="52" t="s">
        <v>2653</v>
      </c>
      <c r="AA364" s="52"/>
      <c r="AB364" s="52"/>
      <c r="AC364" s="52"/>
      <c r="AD364" s="52"/>
      <c r="AE364" s="52"/>
      <c r="AF364" s="60"/>
      <c r="AG364" s="44"/>
      <c r="AH364" s="45"/>
      <c r="AI364" s="45"/>
      <c r="AJ364" s="45"/>
      <c r="AK364" s="45"/>
      <c r="AL364" s="28"/>
      <c r="AM364" s="28"/>
      <c r="AN364" s="28"/>
      <c r="AO364" s="28"/>
      <c r="AP364" s="28"/>
      <c r="AQ364" s="28"/>
      <c r="AR364" s="28"/>
      <c r="AS364" s="28"/>
      <c r="AT364" s="28"/>
      <c r="AU364" s="28"/>
    </row>
    <row r="365" ht="15.0" hidden="1" customHeight="1">
      <c r="A365" s="67"/>
      <c r="B365" s="68" t="s">
        <v>85</v>
      </c>
      <c r="C365" s="68" t="s">
        <v>896</v>
      </c>
      <c r="D365" s="68" t="s">
        <v>4902</v>
      </c>
      <c r="E365" s="68" t="s">
        <v>2649</v>
      </c>
      <c r="F365" s="68" t="s">
        <v>4101</v>
      </c>
      <c r="G365" s="68" t="s">
        <v>4105</v>
      </c>
      <c r="H365" s="68"/>
      <c r="I365" s="68"/>
      <c r="J365" s="68"/>
      <c r="K365" s="68"/>
      <c r="L365" s="68" t="s">
        <v>730</v>
      </c>
      <c r="M365" s="68" t="s">
        <v>724</v>
      </c>
      <c r="N365" s="68" t="s">
        <v>731</v>
      </c>
      <c r="O365" s="68" t="s">
        <v>4103</v>
      </c>
      <c r="P365" s="68"/>
      <c r="Q365" s="68"/>
      <c r="R365" s="68"/>
      <c r="S365" s="68" t="s">
        <v>4104</v>
      </c>
      <c r="T365" s="68"/>
      <c r="U365" s="68"/>
      <c r="V365" s="68"/>
      <c r="W365" s="68"/>
      <c r="X365" s="68"/>
      <c r="Y365" s="68" t="s">
        <v>2652</v>
      </c>
      <c r="Z365" s="68" t="s">
        <v>2653</v>
      </c>
      <c r="AA365" s="68"/>
      <c r="AB365" s="68"/>
      <c r="AC365" s="68"/>
      <c r="AD365" s="68"/>
      <c r="AE365" s="68"/>
      <c r="AF365" s="71"/>
      <c r="AG365" s="44"/>
      <c r="AH365" s="45"/>
      <c r="AI365" s="45"/>
      <c r="AJ365" s="45"/>
      <c r="AK365" s="45"/>
      <c r="AL365" s="28"/>
      <c r="AM365" s="28"/>
      <c r="AN365" s="28"/>
      <c r="AO365" s="28"/>
      <c r="AP365" s="28"/>
      <c r="AQ365" s="28"/>
      <c r="AR365" s="28"/>
      <c r="AS365" s="28"/>
      <c r="AT365" s="28"/>
      <c r="AU365" s="28"/>
    </row>
    <row r="366" ht="15.0" hidden="1" customHeight="1">
      <c r="A366" s="51"/>
      <c r="B366" s="52"/>
      <c r="C366" s="52" t="s">
        <v>1161</v>
      </c>
      <c r="D366" s="52" t="s">
        <v>4903</v>
      </c>
      <c r="E366" s="52" t="s">
        <v>87</v>
      </c>
      <c r="F366" s="52" t="s">
        <v>4109</v>
      </c>
      <c r="G366" s="52" t="s">
        <v>4113</v>
      </c>
      <c r="H366" s="52"/>
      <c r="I366" s="52"/>
      <c r="J366" s="52"/>
      <c r="K366" s="52"/>
      <c r="L366" s="52" t="s">
        <v>1065</v>
      </c>
      <c r="M366" s="52" t="s">
        <v>569</v>
      </c>
      <c r="N366" s="52" t="s">
        <v>1232</v>
      </c>
      <c r="O366" s="52" t="s">
        <v>4111</v>
      </c>
      <c r="P366" s="52"/>
      <c r="Q366" s="52" t="s">
        <v>4112</v>
      </c>
      <c r="R366" s="52"/>
      <c r="S366" s="52"/>
      <c r="T366" s="52"/>
      <c r="U366" s="52"/>
      <c r="V366" s="52"/>
      <c r="W366" s="52"/>
      <c r="X366" s="52"/>
      <c r="Y366" s="52" t="s">
        <v>98</v>
      </c>
      <c r="Z366" s="52"/>
      <c r="AA366" s="52"/>
      <c r="AB366" s="52"/>
      <c r="AC366" s="52"/>
      <c r="AD366" s="52"/>
      <c r="AE366" s="52"/>
      <c r="AF366" s="60"/>
      <c r="AG366" s="44" t="s">
        <v>596</v>
      </c>
      <c r="AH366" s="45" t="s">
        <v>595</v>
      </c>
      <c r="AI366" s="45" t="s">
        <v>595</v>
      </c>
      <c r="AJ366" s="45" t="s">
        <v>595</v>
      </c>
      <c r="AK366" s="45" t="s">
        <v>595</v>
      </c>
      <c r="AL366" s="28"/>
      <c r="AM366" s="28"/>
      <c r="AN366" s="28"/>
      <c r="AO366" s="28"/>
      <c r="AP366" s="28"/>
      <c r="AQ366" s="28"/>
      <c r="AR366" s="28"/>
      <c r="AS366" s="28"/>
      <c r="AT366" s="28"/>
      <c r="AU366" s="28"/>
    </row>
    <row r="367" ht="15.0" hidden="1" customHeight="1">
      <c r="A367" s="67"/>
      <c r="B367" s="68" t="s">
        <v>85</v>
      </c>
      <c r="C367" s="68" t="s">
        <v>4908</v>
      </c>
      <c r="D367" s="68" t="s">
        <v>4909</v>
      </c>
      <c r="E367" s="68" t="s">
        <v>87</v>
      </c>
      <c r="F367" s="68" t="s">
        <v>4114</v>
      </c>
      <c r="G367" s="68" t="s">
        <v>4118</v>
      </c>
      <c r="H367" s="68"/>
      <c r="I367" s="68"/>
      <c r="J367" s="68"/>
      <c r="K367" s="68"/>
      <c r="L367" s="68" t="s">
        <v>3073</v>
      </c>
      <c r="M367" s="68" t="s">
        <v>99</v>
      </c>
      <c r="N367" s="68" t="s">
        <v>3074</v>
      </c>
      <c r="O367" s="68" t="s">
        <v>4117</v>
      </c>
      <c r="P367" s="68"/>
      <c r="Q367" s="68"/>
      <c r="R367" s="68"/>
      <c r="S367" s="68"/>
      <c r="T367" s="68"/>
      <c r="U367" s="68"/>
      <c r="V367" s="68"/>
      <c r="W367" s="68"/>
      <c r="X367" s="68"/>
      <c r="Y367" s="68" t="s">
        <v>98</v>
      </c>
      <c r="Z367" s="68"/>
      <c r="AA367" s="68"/>
      <c r="AB367" s="68"/>
      <c r="AC367" s="68"/>
      <c r="AD367" s="68"/>
      <c r="AE367" s="68"/>
      <c r="AF367" s="71"/>
      <c r="AG367" s="44" t="s">
        <v>595</v>
      </c>
      <c r="AH367" s="45" t="s">
        <v>596</v>
      </c>
      <c r="AI367" s="45" t="s">
        <v>595</v>
      </c>
      <c r="AJ367" s="45" t="s">
        <v>595</v>
      </c>
      <c r="AK367" s="45" t="s">
        <v>595</v>
      </c>
      <c r="AL367" s="28"/>
      <c r="AM367" s="28"/>
      <c r="AN367" s="28"/>
      <c r="AO367" s="28"/>
      <c r="AP367" s="28"/>
      <c r="AQ367" s="28"/>
      <c r="AR367" s="28"/>
      <c r="AS367" s="28"/>
      <c r="AT367" s="28"/>
      <c r="AU367" s="28"/>
    </row>
    <row r="368" ht="15.0" hidden="1" customHeight="1">
      <c r="A368" s="51"/>
      <c r="B368" s="52" t="s">
        <v>115</v>
      </c>
      <c r="C368" s="52" t="s">
        <v>4911</v>
      </c>
      <c r="D368" s="52" t="s">
        <v>4913</v>
      </c>
      <c r="E368" s="52"/>
      <c r="F368" s="52" t="s">
        <v>4149</v>
      </c>
      <c r="G368" s="52" t="s">
        <v>4152</v>
      </c>
      <c r="H368" s="52" t="s">
        <v>4153</v>
      </c>
      <c r="I368" s="52"/>
      <c r="J368" s="52"/>
      <c r="K368" s="52"/>
      <c r="L368" s="52" t="s">
        <v>215</v>
      </c>
      <c r="M368" s="52" t="s">
        <v>99</v>
      </c>
      <c r="N368" s="52" t="s">
        <v>2522</v>
      </c>
      <c r="O368" s="52" t="s">
        <v>4151</v>
      </c>
      <c r="P368" s="52"/>
      <c r="Q368" s="52"/>
      <c r="R368" s="52"/>
      <c r="S368" s="52"/>
      <c r="T368" s="52"/>
      <c r="U368" s="52"/>
      <c r="V368" s="52"/>
      <c r="W368" s="52"/>
      <c r="X368" s="52"/>
      <c r="Y368" s="52" t="s">
        <v>98</v>
      </c>
      <c r="Z368" s="52" t="s">
        <v>2644</v>
      </c>
      <c r="AA368" s="52"/>
      <c r="AB368" s="52"/>
      <c r="AC368" s="52"/>
      <c r="AD368" s="52"/>
      <c r="AE368" s="52"/>
      <c r="AF368" s="60"/>
      <c r="AG368" s="44" t="s">
        <v>595</v>
      </c>
      <c r="AH368" s="45" t="s">
        <v>595</v>
      </c>
      <c r="AI368" s="45" t="s">
        <v>596</v>
      </c>
      <c r="AJ368" s="45" t="s">
        <v>595</v>
      </c>
      <c r="AK368" s="45" t="s">
        <v>595</v>
      </c>
      <c r="AL368" s="28"/>
      <c r="AM368" s="28"/>
      <c r="AN368" s="28"/>
      <c r="AO368" s="28"/>
      <c r="AP368" s="28"/>
      <c r="AQ368" s="28"/>
      <c r="AR368" s="28"/>
      <c r="AS368" s="28"/>
      <c r="AT368" s="28"/>
      <c r="AU368" s="28"/>
    </row>
    <row r="369" ht="15.0" hidden="1" customHeight="1">
      <c r="A369" s="67"/>
      <c r="B369" s="68" t="s">
        <v>85</v>
      </c>
      <c r="C369" s="68" t="s">
        <v>1442</v>
      </c>
      <c r="D369" s="68" t="s">
        <v>4918</v>
      </c>
      <c r="E369" s="68" t="s">
        <v>2649</v>
      </c>
      <c r="F369" s="68" t="s">
        <v>4157</v>
      </c>
      <c r="G369" s="68" t="s">
        <v>4163</v>
      </c>
      <c r="H369" s="68" t="s">
        <v>4164</v>
      </c>
      <c r="I369" s="68"/>
      <c r="J369" s="68"/>
      <c r="K369" s="68"/>
      <c r="L369" s="68" t="s">
        <v>413</v>
      </c>
      <c r="M369" s="68" t="s">
        <v>406</v>
      </c>
      <c r="N369" s="68" t="s">
        <v>2379</v>
      </c>
      <c r="O369" s="68" t="s">
        <v>4160</v>
      </c>
      <c r="P369" s="68"/>
      <c r="Q369" s="68" t="s">
        <v>4162</v>
      </c>
      <c r="R369" s="68"/>
      <c r="S369" s="68" t="s">
        <v>4161</v>
      </c>
      <c r="T369" s="68"/>
      <c r="U369" s="68"/>
      <c r="V369" s="68"/>
      <c r="W369" s="68"/>
      <c r="X369" s="68"/>
      <c r="Y369" s="68" t="s">
        <v>98</v>
      </c>
      <c r="Z369" s="68" t="s">
        <v>2644</v>
      </c>
      <c r="AA369" s="68"/>
      <c r="AB369" s="68"/>
      <c r="AC369" s="68"/>
      <c r="AD369" s="68"/>
      <c r="AE369" s="68"/>
      <c r="AF369" s="71"/>
      <c r="AG369" s="44" t="s">
        <v>595</v>
      </c>
      <c r="AH369" s="45" t="s">
        <v>595</v>
      </c>
      <c r="AI369" s="45" t="s">
        <v>595</v>
      </c>
      <c r="AJ369" s="45" t="s">
        <v>596</v>
      </c>
      <c r="AK369" s="45" t="s">
        <v>595</v>
      </c>
      <c r="AL369" s="28"/>
      <c r="AM369" s="28"/>
      <c r="AN369" s="28"/>
      <c r="AO369" s="28"/>
      <c r="AP369" s="28"/>
      <c r="AQ369" s="28"/>
      <c r="AR369" s="28"/>
      <c r="AS369" s="28"/>
      <c r="AT369" s="28"/>
      <c r="AU369" s="28"/>
    </row>
    <row r="370" ht="15.0" hidden="1" customHeight="1">
      <c r="A370" s="51"/>
      <c r="B370" s="52"/>
      <c r="C370" s="52" t="s">
        <v>4924</v>
      </c>
      <c r="D370" s="52" t="s">
        <v>1203</v>
      </c>
      <c r="E370" s="52"/>
      <c r="F370" s="52" t="s">
        <v>318</v>
      </c>
      <c r="G370" s="52" t="s">
        <v>323</v>
      </c>
      <c r="H370" s="52" t="s">
        <v>4170</v>
      </c>
      <c r="I370" s="52"/>
      <c r="J370" s="52"/>
      <c r="K370" s="52"/>
      <c r="L370" s="52" t="s">
        <v>325</v>
      </c>
      <c r="M370" s="52" t="s">
        <v>230</v>
      </c>
      <c r="N370" s="52" t="s">
        <v>326</v>
      </c>
      <c r="O370" s="52" t="s">
        <v>4168</v>
      </c>
      <c r="P370" s="52"/>
      <c r="Q370" s="52" t="s">
        <v>4169</v>
      </c>
      <c r="R370" s="52"/>
      <c r="S370" s="52" t="s">
        <v>321</v>
      </c>
      <c r="T370" s="52"/>
      <c r="U370" s="52" t="s">
        <v>124</v>
      </c>
      <c r="V370" s="52" t="s">
        <v>317</v>
      </c>
      <c r="W370" s="52" t="s">
        <v>251</v>
      </c>
      <c r="X370" s="52"/>
      <c r="Y370" s="52" t="s">
        <v>98</v>
      </c>
      <c r="Z370" s="52" t="s">
        <v>2644</v>
      </c>
      <c r="AA370" s="52"/>
      <c r="AB370" s="52"/>
      <c r="AC370" s="52"/>
      <c r="AD370" s="52"/>
      <c r="AE370" s="52"/>
      <c r="AF370" s="60"/>
      <c r="AG370" s="44" t="s">
        <v>595</v>
      </c>
      <c r="AH370" s="45" t="s">
        <v>596</v>
      </c>
      <c r="AI370" s="45" t="s">
        <v>595</v>
      </c>
      <c r="AJ370" s="45" t="s">
        <v>595</v>
      </c>
      <c r="AK370" s="45" t="s">
        <v>595</v>
      </c>
      <c r="AL370" s="28"/>
      <c r="AM370" s="28"/>
      <c r="AN370" s="28"/>
      <c r="AO370" s="28"/>
      <c r="AP370" s="28"/>
      <c r="AQ370" s="28"/>
      <c r="AR370" s="28"/>
      <c r="AS370" s="28"/>
      <c r="AT370" s="28"/>
      <c r="AU370" s="28"/>
    </row>
    <row r="371" ht="15.0" hidden="1" customHeight="1">
      <c r="A371" s="67"/>
      <c r="B371" s="68"/>
      <c r="C371" s="68" t="s">
        <v>2628</v>
      </c>
      <c r="D371" s="68" t="s">
        <v>4925</v>
      </c>
      <c r="E371" s="68" t="s">
        <v>4174</v>
      </c>
      <c r="F371" s="68" t="s">
        <v>4172</v>
      </c>
      <c r="G371" s="68"/>
      <c r="H371" s="68"/>
      <c r="I371" s="68"/>
      <c r="J371" s="68"/>
      <c r="K371" s="68"/>
      <c r="L371" s="68"/>
      <c r="M371" s="68" t="s">
        <v>569</v>
      </c>
      <c r="N371" s="68"/>
      <c r="O371" s="68"/>
      <c r="P371" s="68"/>
      <c r="Q371" s="68"/>
      <c r="R371" s="68"/>
      <c r="S371" s="68"/>
      <c r="T371" s="68"/>
      <c r="U371" s="68"/>
      <c r="V371" s="68"/>
      <c r="W371" s="68"/>
      <c r="X371" s="68"/>
      <c r="Y371" s="68" t="s">
        <v>2658</v>
      </c>
      <c r="Z371" s="68" t="s">
        <v>2659</v>
      </c>
      <c r="AA371" s="68"/>
      <c r="AB371" s="68"/>
      <c r="AC371" s="68"/>
      <c r="AD371" s="68" t="s">
        <v>2661</v>
      </c>
      <c r="AE371" s="68"/>
      <c r="AF371" s="71"/>
      <c r="AG371" s="44"/>
      <c r="AH371" s="45"/>
      <c r="AI371" s="45"/>
      <c r="AJ371" s="45"/>
      <c r="AK371" s="45"/>
      <c r="AL371" s="28"/>
      <c r="AM371" s="28"/>
      <c r="AN371" s="28"/>
      <c r="AO371" s="28"/>
      <c r="AP371" s="28"/>
      <c r="AQ371" s="28"/>
      <c r="AR371" s="28"/>
      <c r="AS371" s="28"/>
      <c r="AT371" s="28"/>
      <c r="AU371" s="28"/>
    </row>
    <row r="372" ht="15.0" hidden="1" customHeight="1">
      <c r="A372" s="51"/>
      <c r="B372" s="52" t="s">
        <v>85</v>
      </c>
      <c r="C372" s="52" t="s">
        <v>3501</v>
      </c>
      <c r="D372" s="52" t="s">
        <v>4929</v>
      </c>
      <c r="E372" s="52" t="s">
        <v>87</v>
      </c>
      <c r="F372" s="52" t="s">
        <v>4184</v>
      </c>
      <c r="G372" s="52" t="s">
        <v>4189</v>
      </c>
      <c r="H372" s="52"/>
      <c r="I372" s="52"/>
      <c r="J372" s="52" t="s">
        <v>4190</v>
      </c>
      <c r="K372" s="52"/>
      <c r="L372" s="52" t="s">
        <v>4191</v>
      </c>
      <c r="M372" s="52" t="s">
        <v>478</v>
      </c>
      <c r="N372" s="52" t="s">
        <v>4192</v>
      </c>
      <c r="O372" s="52" t="s">
        <v>4186</v>
      </c>
      <c r="P372" s="52"/>
      <c r="Q372" s="52" t="s">
        <v>4188</v>
      </c>
      <c r="R372" s="52"/>
      <c r="S372" s="52" t="s">
        <v>4187</v>
      </c>
      <c r="T372" s="52"/>
      <c r="U372" s="52"/>
      <c r="V372" s="52"/>
      <c r="W372" s="52"/>
      <c r="X372" s="52"/>
      <c r="Y372" s="52" t="s">
        <v>98</v>
      </c>
      <c r="Z372" s="52" t="s">
        <v>2644</v>
      </c>
      <c r="AA372" s="52"/>
      <c r="AB372" s="52"/>
      <c r="AC372" s="52"/>
      <c r="AD372" s="52"/>
      <c r="AE372" s="52"/>
      <c r="AF372" s="60"/>
      <c r="AG372" s="44" t="s">
        <v>596</v>
      </c>
      <c r="AH372" s="45" t="s">
        <v>595</v>
      </c>
      <c r="AI372" s="45" t="s">
        <v>595</v>
      </c>
      <c r="AJ372" s="45" t="s">
        <v>595</v>
      </c>
      <c r="AK372" s="45" t="s">
        <v>595</v>
      </c>
      <c r="AL372" s="28"/>
      <c r="AM372" s="28"/>
      <c r="AN372" s="28"/>
      <c r="AO372" s="28"/>
      <c r="AP372" s="28"/>
      <c r="AQ372" s="28"/>
      <c r="AR372" s="28"/>
      <c r="AS372" s="28"/>
      <c r="AT372" s="28"/>
      <c r="AU372" s="28"/>
    </row>
    <row r="373" ht="15.0" hidden="1" customHeight="1">
      <c r="A373" s="67"/>
      <c r="B373" s="68"/>
      <c r="C373" s="68" t="s">
        <v>4931</v>
      </c>
      <c r="D373" s="68" t="s">
        <v>4932</v>
      </c>
      <c r="E373" s="68" t="s">
        <v>87</v>
      </c>
      <c r="F373" s="68" t="s">
        <v>436</v>
      </c>
      <c r="G373" s="68" t="s">
        <v>4199</v>
      </c>
      <c r="H373" s="68"/>
      <c r="I373" s="68"/>
      <c r="J373" s="68"/>
      <c r="K373" s="68"/>
      <c r="L373" s="68" t="s">
        <v>753</v>
      </c>
      <c r="M373" s="68" t="s">
        <v>80</v>
      </c>
      <c r="N373" s="68" t="s">
        <v>4200</v>
      </c>
      <c r="O373" s="68" t="s">
        <v>4196</v>
      </c>
      <c r="P373" s="68"/>
      <c r="Q373" s="68" t="s">
        <v>4198</v>
      </c>
      <c r="R373" s="68"/>
      <c r="S373" s="68" t="s">
        <v>4197</v>
      </c>
      <c r="T373" s="68"/>
      <c r="U373" s="68"/>
      <c r="V373" s="68"/>
      <c r="W373" s="68"/>
      <c r="X373" s="68"/>
      <c r="Y373" s="68" t="s">
        <v>98</v>
      </c>
      <c r="Z373" s="68"/>
      <c r="AA373" s="68"/>
      <c r="AB373" s="68"/>
      <c r="AC373" s="68"/>
      <c r="AD373" s="68"/>
      <c r="AE373" s="68"/>
      <c r="AF373" s="71"/>
      <c r="AG373" s="44" t="s">
        <v>595</v>
      </c>
      <c r="AH373" s="45" t="s">
        <v>595</v>
      </c>
      <c r="AI373" s="45" t="s">
        <v>595</v>
      </c>
      <c r="AJ373" s="45" t="s">
        <v>595</v>
      </c>
      <c r="AK373" s="45" t="s">
        <v>595</v>
      </c>
      <c r="AL373" s="28"/>
      <c r="AM373" s="28"/>
      <c r="AN373" s="28"/>
      <c r="AO373" s="28"/>
      <c r="AP373" s="28"/>
      <c r="AQ373" s="28"/>
      <c r="AR373" s="28"/>
      <c r="AS373" s="28"/>
      <c r="AT373" s="28"/>
      <c r="AU373" s="28"/>
    </row>
    <row r="374" ht="15.0" hidden="1" customHeight="1">
      <c r="A374" s="51"/>
      <c r="B374" s="52" t="s">
        <v>85</v>
      </c>
      <c r="C374" s="52" t="s">
        <v>811</v>
      </c>
      <c r="D374" s="52" t="s">
        <v>4934</v>
      </c>
      <c r="E374" s="52" t="s">
        <v>87</v>
      </c>
      <c r="F374" s="52" t="s">
        <v>4202</v>
      </c>
      <c r="G374" s="52" t="s">
        <v>4209</v>
      </c>
      <c r="H374" s="52"/>
      <c r="I374" s="52"/>
      <c r="J374" s="52"/>
      <c r="K374" s="52"/>
      <c r="L374" s="52" t="s">
        <v>4210</v>
      </c>
      <c r="M374" s="52" t="s">
        <v>337</v>
      </c>
      <c r="N374" s="52" t="s">
        <v>4211</v>
      </c>
      <c r="O374" s="52" t="s">
        <v>4205</v>
      </c>
      <c r="P374" s="52"/>
      <c r="Q374" s="52" t="s">
        <v>4208</v>
      </c>
      <c r="R374" s="52"/>
      <c r="S374" s="52" t="s">
        <v>4207</v>
      </c>
      <c r="T374" s="52"/>
      <c r="U374" s="52"/>
      <c r="V374" s="52"/>
      <c r="W374" s="52"/>
      <c r="X374" s="52"/>
      <c r="Y374" s="52" t="s">
        <v>98</v>
      </c>
      <c r="Z374" s="52" t="s">
        <v>2644</v>
      </c>
      <c r="AA374" s="52"/>
      <c r="AB374" s="52"/>
      <c r="AC374" s="52"/>
      <c r="AD374" s="52"/>
      <c r="AE374" s="52"/>
      <c r="AF374" s="60" t="s">
        <v>4212</v>
      </c>
      <c r="AG374" s="44" t="s">
        <v>595</v>
      </c>
      <c r="AH374" s="45" t="s">
        <v>595</v>
      </c>
      <c r="AI374" s="45" t="s">
        <v>596</v>
      </c>
      <c r="AJ374" s="45" t="s">
        <v>595</v>
      </c>
      <c r="AK374" s="45" t="s">
        <v>595</v>
      </c>
      <c r="AL374" s="28"/>
      <c r="AM374" s="28"/>
      <c r="AN374" s="28"/>
      <c r="AO374" s="28"/>
      <c r="AP374" s="28"/>
      <c r="AQ374" s="28"/>
      <c r="AR374" s="28"/>
      <c r="AS374" s="28"/>
      <c r="AT374" s="28"/>
      <c r="AU374" s="28"/>
    </row>
    <row r="375" ht="15.0" hidden="1" customHeight="1">
      <c r="A375" s="67"/>
      <c r="B375" s="68"/>
      <c r="C375" s="68" t="s">
        <v>3573</v>
      </c>
      <c r="D375" s="68" t="s">
        <v>4956</v>
      </c>
      <c r="E375" s="68" t="s">
        <v>560</v>
      </c>
      <c r="F375" s="68"/>
      <c r="G375" s="68" t="s">
        <v>4215</v>
      </c>
      <c r="H375" s="68"/>
      <c r="I375" s="68"/>
      <c r="J375" s="68"/>
      <c r="K375" s="68"/>
      <c r="L375" s="68" t="s">
        <v>451</v>
      </c>
      <c r="M375" s="68" t="s">
        <v>80</v>
      </c>
      <c r="N375" s="68" t="s">
        <v>4217</v>
      </c>
      <c r="O375" s="68" t="s">
        <v>4214</v>
      </c>
      <c r="P375" s="68"/>
      <c r="Q375" s="68"/>
      <c r="R375" s="68"/>
      <c r="S375" s="68"/>
      <c r="T375" s="68"/>
      <c r="U375" s="68"/>
      <c r="V375" s="68"/>
      <c r="W375" s="68"/>
      <c r="X375" s="68"/>
      <c r="Y375" s="68" t="s">
        <v>2631</v>
      </c>
      <c r="Z375" s="68" t="s">
        <v>2633</v>
      </c>
      <c r="AA375" s="68"/>
      <c r="AB375" s="68"/>
      <c r="AC375" s="68"/>
      <c r="AD375" s="68" t="s">
        <v>2942</v>
      </c>
      <c r="AE375" s="68"/>
      <c r="AF375" s="71"/>
      <c r="AG375" s="44"/>
      <c r="AH375" s="45"/>
      <c r="AI375" s="45"/>
      <c r="AJ375" s="45"/>
      <c r="AK375" s="45"/>
      <c r="AL375" s="28"/>
      <c r="AM375" s="28"/>
      <c r="AN375" s="28"/>
      <c r="AO375" s="28"/>
      <c r="AP375" s="28"/>
      <c r="AQ375" s="28"/>
      <c r="AR375" s="28"/>
      <c r="AS375" s="28"/>
      <c r="AT375" s="28"/>
      <c r="AU375" s="28"/>
    </row>
    <row r="376" ht="15.0" hidden="1" customHeight="1">
      <c r="A376" s="51"/>
      <c r="B376" s="52" t="s">
        <v>85</v>
      </c>
      <c r="C376" s="52" t="s">
        <v>1522</v>
      </c>
      <c r="D376" s="52" t="s">
        <v>4957</v>
      </c>
      <c r="E376" s="52" t="s">
        <v>4223</v>
      </c>
      <c r="F376" s="52"/>
      <c r="G376" s="52" t="s">
        <v>4228</v>
      </c>
      <c r="H376" s="52"/>
      <c r="I376" s="52"/>
      <c r="J376" s="52"/>
      <c r="K376" s="52"/>
      <c r="L376" s="52" t="s">
        <v>4230</v>
      </c>
      <c r="M376" s="52" t="s">
        <v>307</v>
      </c>
      <c r="N376" s="52" t="s">
        <v>4231</v>
      </c>
      <c r="O376" s="52" t="s">
        <v>4224</v>
      </c>
      <c r="P376" s="52"/>
      <c r="Q376" s="52" t="s">
        <v>4226</v>
      </c>
      <c r="R376" s="52"/>
      <c r="S376" s="52" t="s">
        <v>4225</v>
      </c>
      <c r="T376" s="52"/>
      <c r="U376" s="52"/>
      <c r="V376" s="52"/>
      <c r="W376" s="52"/>
      <c r="X376" s="52"/>
      <c r="Y376" s="52" t="s">
        <v>2631</v>
      </c>
      <c r="Z376" s="52" t="s">
        <v>2633</v>
      </c>
      <c r="AA376" s="52"/>
      <c r="AB376" s="52"/>
      <c r="AC376" s="52"/>
      <c r="AD376" s="52" t="s">
        <v>2942</v>
      </c>
      <c r="AE376" s="52"/>
      <c r="AF376" s="60"/>
      <c r="AG376" s="44"/>
      <c r="AH376" s="45"/>
      <c r="AI376" s="45"/>
      <c r="AJ376" s="45"/>
      <c r="AK376" s="45"/>
      <c r="AL376" s="28"/>
      <c r="AM376" s="28"/>
      <c r="AN376" s="28"/>
      <c r="AO376" s="28"/>
      <c r="AP376" s="28"/>
      <c r="AQ376" s="28"/>
      <c r="AR376" s="28"/>
      <c r="AS376" s="28"/>
      <c r="AT376" s="28"/>
      <c r="AU376" s="28"/>
    </row>
    <row r="377" ht="15.0" hidden="1" customHeight="1">
      <c r="A377" s="67"/>
      <c r="B377" s="68" t="s">
        <v>85</v>
      </c>
      <c r="C377" s="68" t="s">
        <v>4967</v>
      </c>
      <c r="D377" s="68" t="s">
        <v>4970</v>
      </c>
      <c r="E377" s="68" t="s">
        <v>4236</v>
      </c>
      <c r="F377" s="68" t="s">
        <v>4234</v>
      </c>
      <c r="G377" s="68" t="s">
        <v>4239</v>
      </c>
      <c r="H377" s="68" t="s">
        <v>4240</v>
      </c>
      <c r="I377" s="68"/>
      <c r="J377" s="68"/>
      <c r="K377" s="68"/>
      <c r="L377" s="68" t="s">
        <v>451</v>
      </c>
      <c r="M377" s="68" t="s">
        <v>80</v>
      </c>
      <c r="N377" s="68" t="s">
        <v>4242</v>
      </c>
      <c r="O377" s="68" t="s">
        <v>4237</v>
      </c>
      <c r="P377" s="68"/>
      <c r="Q377" s="68"/>
      <c r="R377" s="68"/>
      <c r="S377" s="68" t="s">
        <v>4238</v>
      </c>
      <c r="T377" s="68"/>
      <c r="U377" s="68"/>
      <c r="V377" s="68"/>
      <c r="W377" s="68"/>
      <c r="X377" s="68"/>
      <c r="Y377" s="68" t="s">
        <v>2658</v>
      </c>
      <c r="Z377" s="68" t="s">
        <v>2659</v>
      </c>
      <c r="AA377" s="68"/>
      <c r="AB377" s="68"/>
      <c r="AC377" s="68"/>
      <c r="AD377" s="68" t="s">
        <v>2661</v>
      </c>
      <c r="AE377" s="68"/>
      <c r="AF377" s="71"/>
      <c r="AG377" s="44"/>
      <c r="AH377" s="45"/>
      <c r="AI377" s="45"/>
      <c r="AJ377" s="45"/>
      <c r="AK377" s="45"/>
      <c r="AL377" s="28"/>
      <c r="AM377" s="28"/>
      <c r="AN377" s="28"/>
      <c r="AO377" s="28"/>
      <c r="AP377" s="28"/>
      <c r="AQ377" s="28"/>
      <c r="AR377" s="28"/>
      <c r="AS377" s="28"/>
      <c r="AT377" s="28"/>
      <c r="AU377" s="28"/>
    </row>
    <row r="378" ht="15.0" hidden="1" customHeight="1">
      <c r="A378" s="51"/>
      <c r="B378" s="52"/>
      <c r="C378" s="52" t="s">
        <v>4973</v>
      </c>
      <c r="D378" s="52"/>
      <c r="E378" s="52"/>
      <c r="F378" s="52" t="s">
        <v>4247</v>
      </c>
      <c r="G378" s="52" t="s">
        <v>4252</v>
      </c>
      <c r="H378" s="52"/>
      <c r="I378" s="52"/>
      <c r="J378" s="52" t="s">
        <v>4253</v>
      </c>
      <c r="K378" s="52"/>
      <c r="L378" s="52" t="s">
        <v>4255</v>
      </c>
      <c r="M378" s="52" t="s">
        <v>271</v>
      </c>
      <c r="N378" s="52" t="s">
        <v>4256</v>
      </c>
      <c r="O378" s="52" t="s">
        <v>4250</v>
      </c>
      <c r="P378" s="52"/>
      <c r="Q378" s="52" t="s">
        <v>4251</v>
      </c>
      <c r="R378" s="52"/>
      <c r="S378" s="52"/>
      <c r="T378" s="52"/>
      <c r="U378" s="52" t="s">
        <v>4257</v>
      </c>
      <c r="V378" s="52"/>
      <c r="W378" s="52"/>
      <c r="X378" s="52"/>
      <c r="Y378" s="52" t="s">
        <v>98</v>
      </c>
      <c r="Z378" s="52" t="s">
        <v>2644</v>
      </c>
      <c r="AA378" s="52"/>
      <c r="AB378" s="52"/>
      <c r="AC378" s="52"/>
      <c r="AD378" s="52"/>
      <c r="AE378" s="52"/>
      <c r="AF378" s="60"/>
      <c r="AG378" s="44" t="s">
        <v>595</v>
      </c>
      <c r="AH378" s="45" t="s">
        <v>595</v>
      </c>
      <c r="AI378" s="45" t="s">
        <v>596</v>
      </c>
      <c r="AJ378" s="45" t="s">
        <v>595</v>
      </c>
      <c r="AK378" s="45" t="s">
        <v>595</v>
      </c>
      <c r="AL378" s="28"/>
      <c r="AM378" s="28"/>
      <c r="AN378" s="28"/>
      <c r="AO378" s="28"/>
      <c r="AP378" s="28"/>
      <c r="AQ378" s="28"/>
      <c r="AR378" s="28"/>
      <c r="AS378" s="28"/>
      <c r="AT378" s="28"/>
      <c r="AU378" s="28"/>
    </row>
    <row r="379" ht="15.0" hidden="1" customHeight="1">
      <c r="A379" s="67"/>
      <c r="B379" s="68" t="s">
        <v>85</v>
      </c>
      <c r="C379" s="68" t="s">
        <v>1522</v>
      </c>
      <c r="D379" s="68" t="s">
        <v>4725</v>
      </c>
      <c r="E379" s="68" t="s">
        <v>87</v>
      </c>
      <c r="F379" s="68" t="s">
        <v>4258</v>
      </c>
      <c r="G379" s="68" t="s">
        <v>4263</v>
      </c>
      <c r="H379" s="68" t="s">
        <v>4264</v>
      </c>
      <c r="I379" s="68"/>
      <c r="J379" s="68"/>
      <c r="K379" s="68"/>
      <c r="L379" s="68" t="s">
        <v>4267</v>
      </c>
      <c r="M379" s="68" t="s">
        <v>111</v>
      </c>
      <c r="N379" s="68" t="s">
        <v>4268</v>
      </c>
      <c r="O379" s="68" t="s">
        <v>4260</v>
      </c>
      <c r="P379" s="68"/>
      <c r="Q379" s="68" t="s">
        <v>4262</v>
      </c>
      <c r="R379" s="68"/>
      <c r="S379" s="68"/>
      <c r="T379" s="68"/>
      <c r="U379" s="68" t="s">
        <v>686</v>
      </c>
      <c r="V379" s="68" t="s">
        <v>661</v>
      </c>
      <c r="W379" s="68" t="s">
        <v>146</v>
      </c>
      <c r="X379" s="68"/>
      <c r="Y379" s="68" t="s">
        <v>98</v>
      </c>
      <c r="Z379" s="68"/>
      <c r="AA379" s="68"/>
      <c r="AB379" s="68"/>
      <c r="AC379" s="68"/>
      <c r="AD379" s="68"/>
      <c r="AE379" s="68"/>
      <c r="AF379" s="71"/>
      <c r="AG379" s="44" t="s">
        <v>595</v>
      </c>
      <c r="AH379" s="45" t="s">
        <v>596</v>
      </c>
      <c r="AI379" s="45" t="s">
        <v>595</v>
      </c>
      <c r="AJ379" s="45" t="s">
        <v>595</v>
      </c>
      <c r="AK379" s="45" t="s">
        <v>595</v>
      </c>
      <c r="AL379" s="28"/>
      <c r="AM379" s="28"/>
      <c r="AN379" s="28"/>
      <c r="AO379" s="28"/>
      <c r="AP379" s="28"/>
      <c r="AQ379" s="28"/>
      <c r="AR379" s="28"/>
      <c r="AS379" s="28"/>
      <c r="AT379" s="28"/>
      <c r="AU379" s="28"/>
    </row>
    <row r="380" ht="15.0" hidden="1" customHeight="1">
      <c r="A380" s="51"/>
      <c r="B380" s="52" t="s">
        <v>85</v>
      </c>
      <c r="C380" s="52" t="s">
        <v>4984</v>
      </c>
      <c r="D380" s="52" t="s">
        <v>2556</v>
      </c>
      <c r="E380" s="52" t="s">
        <v>2649</v>
      </c>
      <c r="F380" s="52" t="s">
        <v>4269</v>
      </c>
      <c r="G380" s="52" t="s">
        <v>4272</v>
      </c>
      <c r="H380" s="52"/>
      <c r="I380" s="52"/>
      <c r="J380" s="52"/>
      <c r="K380" s="52"/>
      <c r="L380" s="52" t="s">
        <v>4133</v>
      </c>
      <c r="M380" s="52" t="s">
        <v>271</v>
      </c>
      <c r="N380" s="52" t="s">
        <v>4273</v>
      </c>
      <c r="O380" s="52" t="s">
        <v>4271</v>
      </c>
      <c r="P380" s="52"/>
      <c r="Q380" s="52"/>
      <c r="R380" s="52"/>
      <c r="S380" s="52"/>
      <c r="T380" s="52"/>
      <c r="U380" s="52"/>
      <c r="V380" s="52"/>
      <c r="W380" s="52"/>
      <c r="X380" s="52"/>
      <c r="Y380" s="52" t="s">
        <v>2652</v>
      </c>
      <c r="Z380" s="52" t="s">
        <v>2653</v>
      </c>
      <c r="AA380" s="52"/>
      <c r="AB380" s="52"/>
      <c r="AC380" s="52"/>
      <c r="AD380" s="52"/>
      <c r="AE380" s="52"/>
      <c r="AF380" s="60"/>
      <c r="AG380" s="44"/>
      <c r="AH380" s="45"/>
      <c r="AI380" s="45"/>
      <c r="AJ380" s="45"/>
      <c r="AK380" s="45"/>
      <c r="AL380" s="28"/>
      <c r="AM380" s="28"/>
      <c r="AN380" s="28"/>
      <c r="AO380" s="28"/>
      <c r="AP380" s="28"/>
      <c r="AQ380" s="28"/>
      <c r="AR380" s="28"/>
      <c r="AS380" s="28"/>
      <c r="AT380" s="28"/>
      <c r="AU380" s="28"/>
    </row>
    <row r="381" ht="15.0" hidden="1" customHeight="1">
      <c r="A381" s="67"/>
      <c r="B381" s="68"/>
      <c r="C381" s="68" t="s">
        <v>4992</v>
      </c>
      <c r="D381" s="68" t="s">
        <v>4993</v>
      </c>
      <c r="E381" s="68"/>
      <c r="F381" s="68" t="s">
        <v>4275</v>
      </c>
      <c r="G381" s="68" t="s">
        <v>4280</v>
      </c>
      <c r="H381" s="68"/>
      <c r="I381" s="68"/>
      <c r="J381" s="68"/>
      <c r="K381" s="68"/>
      <c r="L381" s="68" t="s">
        <v>4281</v>
      </c>
      <c r="M381" s="68" t="s">
        <v>156</v>
      </c>
      <c r="N381" s="68" t="s">
        <v>4282</v>
      </c>
      <c r="O381" s="68" t="s">
        <v>4279</v>
      </c>
      <c r="P381" s="68"/>
      <c r="Q381" s="68"/>
      <c r="R381" s="68"/>
      <c r="S381" s="68"/>
      <c r="T381" s="68"/>
      <c r="U381" s="68"/>
      <c r="V381" s="68"/>
      <c r="W381" s="68"/>
      <c r="X381" s="68"/>
      <c r="Y381" s="68" t="s">
        <v>4283</v>
      </c>
      <c r="Z381" s="68" t="s">
        <v>4286</v>
      </c>
      <c r="AA381" s="68"/>
      <c r="AB381" s="68"/>
      <c r="AC381" s="68"/>
      <c r="AD381" s="68"/>
      <c r="AE381" s="68"/>
      <c r="AF381" s="71"/>
      <c r="AG381" s="44"/>
      <c r="AH381" s="45"/>
      <c r="AI381" s="45"/>
      <c r="AJ381" s="45"/>
      <c r="AK381" s="45"/>
      <c r="AL381" s="28"/>
      <c r="AM381" s="28"/>
      <c r="AN381" s="28"/>
      <c r="AO381" s="28"/>
      <c r="AP381" s="28"/>
      <c r="AQ381" s="28"/>
      <c r="AR381" s="28"/>
      <c r="AS381" s="28"/>
      <c r="AT381" s="28"/>
      <c r="AU381" s="28"/>
    </row>
    <row r="382" ht="15.0" hidden="1" customHeight="1">
      <c r="A382" s="51"/>
      <c r="B382" s="52"/>
      <c r="C382" s="52" t="s">
        <v>4997</v>
      </c>
      <c r="D382" s="52" t="s">
        <v>4998</v>
      </c>
      <c r="E382" s="52"/>
      <c r="F382" s="52" t="s">
        <v>4291</v>
      </c>
      <c r="G382" s="52" t="s">
        <v>4293</v>
      </c>
      <c r="H382" s="52"/>
      <c r="I382" s="52"/>
      <c r="J382" s="52"/>
      <c r="K382" s="52"/>
      <c r="L382" s="52" t="s">
        <v>325</v>
      </c>
      <c r="M382" s="52" t="s">
        <v>1008</v>
      </c>
      <c r="N382" s="52" t="s">
        <v>4294</v>
      </c>
      <c r="O382" s="52"/>
      <c r="P382" s="52"/>
      <c r="Q382" s="52"/>
      <c r="R382" s="52"/>
      <c r="S382" s="52"/>
      <c r="T382" s="52"/>
      <c r="U382" s="52"/>
      <c r="V382" s="52"/>
      <c r="W382" s="52"/>
      <c r="X382" s="52"/>
      <c r="Y382" s="52" t="s">
        <v>4283</v>
      </c>
      <c r="Z382" s="52" t="s">
        <v>4286</v>
      </c>
      <c r="AA382" s="52"/>
      <c r="AB382" s="52"/>
      <c r="AC382" s="52"/>
      <c r="AD382" s="52"/>
      <c r="AE382" s="52"/>
      <c r="AF382" s="60"/>
      <c r="AG382" s="44"/>
      <c r="AH382" s="45"/>
      <c r="AI382" s="45"/>
      <c r="AJ382" s="45"/>
      <c r="AK382" s="45"/>
      <c r="AL382" s="28"/>
      <c r="AM382" s="28"/>
      <c r="AN382" s="28"/>
      <c r="AO382" s="28"/>
      <c r="AP382" s="28"/>
      <c r="AQ382" s="28"/>
      <c r="AR382" s="28"/>
      <c r="AS382" s="28"/>
      <c r="AT382" s="28"/>
      <c r="AU382" s="28"/>
    </row>
    <row r="383" ht="15.0" hidden="1" customHeight="1">
      <c r="A383" s="67"/>
      <c r="B383" s="68"/>
      <c r="C383" s="68" t="s">
        <v>914</v>
      </c>
      <c r="D383" s="68" t="s">
        <v>5008</v>
      </c>
      <c r="E383" s="68"/>
      <c r="F383" s="68"/>
      <c r="G383" s="68"/>
      <c r="H383" s="68"/>
      <c r="I383" s="68"/>
      <c r="J383" s="68" t="s">
        <v>4302</v>
      </c>
      <c r="K383" s="68"/>
      <c r="L383" s="68" t="s">
        <v>4303</v>
      </c>
      <c r="M383" s="68" t="s">
        <v>99</v>
      </c>
      <c r="N383" s="68" t="s">
        <v>4304</v>
      </c>
      <c r="O383" s="68"/>
      <c r="P383" s="68"/>
      <c r="Q383" s="68" t="s">
        <v>4301</v>
      </c>
      <c r="R383" s="68"/>
      <c r="S383" s="68" t="s">
        <v>4300</v>
      </c>
      <c r="T383" s="68"/>
      <c r="U383" s="68"/>
      <c r="V383" s="68"/>
      <c r="W383" s="68"/>
      <c r="X383" s="68"/>
      <c r="Y383" s="68" t="s">
        <v>4307</v>
      </c>
      <c r="Z383" s="68" t="s">
        <v>4308</v>
      </c>
      <c r="AA383" s="68"/>
      <c r="AB383" s="68"/>
      <c r="AC383" s="68"/>
      <c r="AD383" s="68"/>
      <c r="AE383" s="68"/>
      <c r="AF383" s="71"/>
      <c r="AG383" s="44"/>
      <c r="AH383" s="45"/>
      <c r="AI383" s="45"/>
      <c r="AJ383" s="45"/>
      <c r="AK383" s="45"/>
      <c r="AL383" s="28"/>
      <c r="AM383" s="28"/>
      <c r="AN383" s="28"/>
      <c r="AO383" s="28"/>
      <c r="AP383" s="28"/>
      <c r="AQ383" s="28"/>
      <c r="AR383" s="28"/>
      <c r="AS383" s="28"/>
      <c r="AT383" s="28"/>
      <c r="AU383" s="28"/>
    </row>
    <row r="384" ht="15.0" hidden="1" customHeight="1">
      <c r="A384" s="51"/>
      <c r="B384" s="52"/>
      <c r="C384" s="52" t="s">
        <v>3337</v>
      </c>
      <c r="D384" s="52" t="s">
        <v>5032</v>
      </c>
      <c r="E384" s="52"/>
      <c r="F384" s="52" t="s">
        <v>4310</v>
      </c>
      <c r="G384" s="52" t="s">
        <v>4312</v>
      </c>
      <c r="H384" s="52"/>
      <c r="I384" s="52"/>
      <c r="J384" s="52"/>
      <c r="K384" s="52"/>
      <c r="L384" s="52" t="s">
        <v>4313</v>
      </c>
      <c r="M384" s="52" t="s">
        <v>1008</v>
      </c>
      <c r="N384" s="52" t="s">
        <v>4314</v>
      </c>
      <c r="O384" s="52"/>
      <c r="P384" s="52"/>
      <c r="Q384" s="52"/>
      <c r="R384" s="52"/>
      <c r="S384" s="52"/>
      <c r="T384" s="52"/>
      <c r="U384" s="52"/>
      <c r="V384" s="52"/>
      <c r="W384" s="52"/>
      <c r="X384" s="52"/>
      <c r="Y384" s="52" t="s">
        <v>4283</v>
      </c>
      <c r="Z384" s="52" t="s">
        <v>4286</v>
      </c>
      <c r="AA384" s="52"/>
      <c r="AB384" s="52"/>
      <c r="AC384" s="52"/>
      <c r="AD384" s="52"/>
      <c r="AE384" s="52"/>
      <c r="AF384" s="60"/>
      <c r="AG384" s="44"/>
      <c r="AH384" s="45"/>
      <c r="AI384" s="45"/>
      <c r="AJ384" s="45"/>
      <c r="AK384" s="45"/>
      <c r="AL384" s="28"/>
      <c r="AM384" s="28"/>
      <c r="AN384" s="28"/>
      <c r="AO384" s="28"/>
      <c r="AP384" s="28"/>
      <c r="AQ384" s="28"/>
      <c r="AR384" s="28"/>
      <c r="AS384" s="28"/>
      <c r="AT384" s="28"/>
      <c r="AU384" s="28"/>
    </row>
    <row r="385" ht="15.0" hidden="1" customHeight="1">
      <c r="A385" s="67"/>
      <c r="B385" s="68"/>
      <c r="C385" s="68" t="s">
        <v>1522</v>
      </c>
      <c r="D385" s="68" t="s">
        <v>5041</v>
      </c>
      <c r="E385" s="68"/>
      <c r="F385" s="68" t="s">
        <v>4315</v>
      </c>
      <c r="G385" s="68" t="s">
        <v>4318</v>
      </c>
      <c r="H385" s="68"/>
      <c r="I385" s="68"/>
      <c r="J385" s="68"/>
      <c r="K385" s="68"/>
      <c r="L385" s="68" t="s">
        <v>4319</v>
      </c>
      <c r="M385" s="68" t="s">
        <v>111</v>
      </c>
      <c r="N385" s="68" t="s">
        <v>4321</v>
      </c>
      <c r="O385" s="68" t="s">
        <v>4317</v>
      </c>
      <c r="P385" s="68"/>
      <c r="Q385" s="68"/>
      <c r="R385" s="68"/>
      <c r="S385" s="68"/>
      <c r="T385" s="68"/>
      <c r="U385" s="68"/>
      <c r="V385" s="68"/>
      <c r="W385" s="68"/>
      <c r="X385" s="68"/>
      <c r="Y385" s="68" t="s">
        <v>2631</v>
      </c>
      <c r="Z385" s="68" t="s">
        <v>2633</v>
      </c>
      <c r="AA385" s="68"/>
      <c r="AB385" s="68"/>
      <c r="AC385" s="68"/>
      <c r="AD385" s="68" t="s">
        <v>2942</v>
      </c>
      <c r="AE385" s="68"/>
      <c r="AF385" s="71"/>
      <c r="AG385" s="44"/>
      <c r="AH385" s="45"/>
      <c r="AI385" s="45"/>
      <c r="AJ385" s="45"/>
      <c r="AK385" s="45"/>
      <c r="AL385" s="28"/>
      <c r="AM385" s="28"/>
      <c r="AN385" s="28"/>
      <c r="AO385" s="28"/>
      <c r="AP385" s="28"/>
      <c r="AQ385" s="28"/>
      <c r="AR385" s="28"/>
      <c r="AS385" s="28"/>
      <c r="AT385" s="28"/>
      <c r="AU385" s="28"/>
    </row>
    <row r="386" ht="15.0" hidden="1" customHeight="1">
      <c r="A386" s="51"/>
      <c r="B386" s="52"/>
      <c r="C386" s="52" t="s">
        <v>5045</v>
      </c>
      <c r="D386" s="52" t="s">
        <v>5047</v>
      </c>
      <c r="E386" s="52"/>
      <c r="F386" s="52" t="s">
        <v>4322</v>
      </c>
      <c r="G386" s="52" t="s">
        <v>4326</v>
      </c>
      <c r="H386" s="52"/>
      <c r="I386" s="52"/>
      <c r="J386" s="52"/>
      <c r="K386" s="52"/>
      <c r="L386" s="52" t="s">
        <v>325</v>
      </c>
      <c r="M386" s="52" t="s">
        <v>1008</v>
      </c>
      <c r="N386" s="52" t="s">
        <v>4327</v>
      </c>
      <c r="O386" s="52" t="s">
        <v>4325</v>
      </c>
      <c r="P386" s="52"/>
      <c r="Q386" s="52"/>
      <c r="R386" s="52"/>
      <c r="S386" s="52"/>
      <c r="T386" s="52"/>
      <c r="U386" s="52"/>
      <c r="V386" s="52"/>
      <c r="W386" s="52"/>
      <c r="X386" s="52"/>
      <c r="Y386" s="52" t="s">
        <v>2652</v>
      </c>
      <c r="Z386" s="52" t="s">
        <v>2653</v>
      </c>
      <c r="AA386" s="52"/>
      <c r="AB386" s="52"/>
      <c r="AC386" s="52"/>
      <c r="AD386" s="52"/>
      <c r="AE386" s="52"/>
      <c r="AF386" s="60"/>
      <c r="AG386" s="44"/>
      <c r="AH386" s="45"/>
      <c r="AI386" s="45"/>
      <c r="AJ386" s="45"/>
      <c r="AK386" s="45"/>
      <c r="AL386" s="28"/>
      <c r="AM386" s="28"/>
      <c r="AN386" s="28"/>
      <c r="AO386" s="28"/>
      <c r="AP386" s="28"/>
      <c r="AQ386" s="28"/>
      <c r="AR386" s="28"/>
      <c r="AS386" s="28"/>
      <c r="AT386" s="28"/>
      <c r="AU386" s="28"/>
    </row>
    <row r="387" ht="15.0" hidden="1" customHeight="1">
      <c r="A387" s="67"/>
      <c r="B387" s="68"/>
      <c r="C387" s="68" t="s">
        <v>5055</v>
      </c>
      <c r="D387" s="68" t="s">
        <v>5056</v>
      </c>
      <c r="E387" s="68"/>
      <c r="F387" s="68" t="s">
        <v>4330</v>
      </c>
      <c r="G387" s="68" t="s">
        <v>4334</v>
      </c>
      <c r="H387" s="68" t="s">
        <v>4335</v>
      </c>
      <c r="I387" s="68"/>
      <c r="J387" s="68"/>
      <c r="K387" s="68"/>
      <c r="L387" s="68" t="s">
        <v>4336</v>
      </c>
      <c r="M387" s="68" t="s">
        <v>252</v>
      </c>
      <c r="N387" s="68" t="s">
        <v>4337</v>
      </c>
      <c r="O387" s="68" t="s">
        <v>4332</v>
      </c>
      <c r="P387" s="68"/>
      <c r="Q387" s="68"/>
      <c r="R387" s="68"/>
      <c r="S387" s="68" t="s">
        <v>4333</v>
      </c>
      <c r="T387" s="68"/>
      <c r="U387" s="68"/>
      <c r="V387" s="68"/>
      <c r="W387" s="68"/>
      <c r="X387" s="68"/>
      <c r="Y387" s="68" t="s">
        <v>2631</v>
      </c>
      <c r="Z387" s="68" t="s">
        <v>2633</v>
      </c>
      <c r="AA387" s="68"/>
      <c r="AB387" s="68"/>
      <c r="AC387" s="68"/>
      <c r="AD387" s="68" t="s">
        <v>2942</v>
      </c>
      <c r="AE387" s="68" t="s">
        <v>4341</v>
      </c>
      <c r="AF387" s="71"/>
      <c r="AG387" s="44"/>
      <c r="AH387" s="45"/>
      <c r="AI387" s="45"/>
      <c r="AJ387" s="45"/>
      <c r="AK387" s="45"/>
      <c r="AL387" s="28"/>
      <c r="AM387" s="28"/>
      <c r="AN387" s="28"/>
      <c r="AO387" s="28"/>
      <c r="AP387" s="28"/>
      <c r="AQ387" s="28"/>
      <c r="AR387" s="28"/>
      <c r="AS387" s="28"/>
      <c r="AT387" s="28"/>
      <c r="AU387" s="28"/>
    </row>
    <row r="388" ht="15.0" hidden="1" customHeight="1">
      <c r="A388" s="51"/>
      <c r="B388" s="52" t="s">
        <v>85</v>
      </c>
      <c r="C388" s="52" t="s">
        <v>5082</v>
      </c>
      <c r="D388" s="52" t="s">
        <v>3885</v>
      </c>
      <c r="E388" s="52" t="s">
        <v>2649</v>
      </c>
      <c r="F388" s="52" t="s">
        <v>4342</v>
      </c>
      <c r="G388" s="52"/>
      <c r="H388" s="52"/>
      <c r="I388" s="52"/>
      <c r="J388" s="52"/>
      <c r="K388" s="52"/>
      <c r="L388" s="52"/>
      <c r="M388" s="52" t="s">
        <v>156</v>
      </c>
      <c r="N388" s="52"/>
      <c r="O388" s="52"/>
      <c r="P388" s="52"/>
      <c r="Q388" s="52"/>
      <c r="R388" s="52"/>
      <c r="S388" s="52"/>
      <c r="T388" s="52"/>
      <c r="U388" s="52"/>
      <c r="V388" s="52"/>
      <c r="W388" s="52"/>
      <c r="X388" s="52"/>
      <c r="Y388" s="52" t="s">
        <v>2652</v>
      </c>
      <c r="Z388" s="52" t="s">
        <v>2653</v>
      </c>
      <c r="AA388" s="52"/>
      <c r="AB388" s="52"/>
      <c r="AC388" s="52"/>
      <c r="AD388" s="52"/>
      <c r="AE388" s="52"/>
      <c r="AF388" s="60"/>
      <c r="AG388" s="44"/>
      <c r="AH388" s="45"/>
      <c r="AI388" s="45"/>
      <c r="AJ388" s="45"/>
      <c r="AK388" s="45"/>
      <c r="AL388" s="28"/>
      <c r="AM388" s="28"/>
      <c r="AN388" s="28"/>
      <c r="AO388" s="28"/>
      <c r="AP388" s="28"/>
      <c r="AQ388" s="28"/>
      <c r="AR388" s="28"/>
      <c r="AS388" s="28"/>
      <c r="AT388" s="28"/>
      <c r="AU388" s="28"/>
    </row>
    <row r="389" ht="15.0" hidden="1" customHeight="1">
      <c r="A389" s="67"/>
      <c r="B389" s="68" t="s">
        <v>85</v>
      </c>
      <c r="C389" s="68" t="s">
        <v>5089</v>
      </c>
      <c r="D389" s="68" t="s">
        <v>5090</v>
      </c>
      <c r="E389" s="68" t="s">
        <v>87</v>
      </c>
      <c r="F389" s="68" t="s">
        <v>1142</v>
      </c>
      <c r="G389" s="68" t="s">
        <v>4352</v>
      </c>
      <c r="H389" s="68"/>
      <c r="I389" s="68"/>
      <c r="J389" s="68"/>
      <c r="K389" s="68"/>
      <c r="L389" s="68" t="s">
        <v>451</v>
      </c>
      <c r="M389" s="68" t="s">
        <v>80</v>
      </c>
      <c r="N389" s="68" t="s">
        <v>1106</v>
      </c>
      <c r="O389" s="68" t="s">
        <v>1144</v>
      </c>
      <c r="P389" s="68"/>
      <c r="Q389" s="68" t="s">
        <v>1146</v>
      </c>
      <c r="R389" s="68"/>
      <c r="S389" s="68" t="s">
        <v>4351</v>
      </c>
      <c r="T389" s="68"/>
      <c r="U389" s="68" t="s">
        <v>1148</v>
      </c>
      <c r="V389" s="68" t="s">
        <v>166</v>
      </c>
      <c r="W389" s="68" t="s">
        <v>109</v>
      </c>
      <c r="X389" s="68"/>
      <c r="Y389" s="68" t="s">
        <v>98</v>
      </c>
      <c r="Z389" s="68"/>
      <c r="AA389" s="68"/>
      <c r="AB389" s="68"/>
      <c r="AC389" s="68"/>
      <c r="AD389" s="68"/>
      <c r="AE389" s="68"/>
      <c r="AF389" s="71"/>
      <c r="AG389" s="44" t="s">
        <v>595</v>
      </c>
      <c r="AH389" s="45" t="s">
        <v>596</v>
      </c>
      <c r="AI389" s="45" t="s">
        <v>595</v>
      </c>
      <c r="AJ389" s="45" t="s">
        <v>595</v>
      </c>
      <c r="AK389" s="45" t="s">
        <v>595</v>
      </c>
      <c r="AL389" s="28"/>
      <c r="AM389" s="28"/>
      <c r="AN389" s="28"/>
      <c r="AO389" s="28"/>
      <c r="AP389" s="28"/>
      <c r="AQ389" s="28"/>
      <c r="AR389" s="28"/>
      <c r="AS389" s="28"/>
      <c r="AT389" s="28"/>
      <c r="AU389" s="28"/>
    </row>
    <row r="390" ht="15.0" hidden="1" customHeight="1">
      <c r="A390" s="51"/>
      <c r="B390" s="52"/>
      <c r="C390" s="52" t="s">
        <v>5095</v>
      </c>
      <c r="D390" s="52" t="s">
        <v>5096</v>
      </c>
      <c r="E390" s="52"/>
      <c r="F390" s="52" t="s">
        <v>4353</v>
      </c>
      <c r="G390" s="52" t="s">
        <v>4356</v>
      </c>
      <c r="H390" s="52"/>
      <c r="I390" s="52"/>
      <c r="J390" s="52"/>
      <c r="K390" s="52"/>
      <c r="L390" s="52" t="s">
        <v>639</v>
      </c>
      <c r="M390" s="52" t="s">
        <v>632</v>
      </c>
      <c r="N390" s="52" t="s">
        <v>640</v>
      </c>
      <c r="O390" s="52" t="s">
        <v>4355</v>
      </c>
      <c r="P390" s="52"/>
      <c r="Q390" s="52"/>
      <c r="R390" s="52"/>
      <c r="S390" s="52"/>
      <c r="T390" s="52"/>
      <c r="U390" s="52"/>
      <c r="V390" s="52"/>
      <c r="W390" s="52"/>
      <c r="X390" s="52"/>
      <c r="Y390" s="52" t="s">
        <v>2652</v>
      </c>
      <c r="Z390" s="52" t="s">
        <v>2653</v>
      </c>
      <c r="AA390" s="52"/>
      <c r="AB390" s="52"/>
      <c r="AC390" s="52"/>
      <c r="AD390" s="52"/>
      <c r="AE390" s="52"/>
      <c r="AF390" s="60"/>
      <c r="AG390" s="44"/>
      <c r="AH390" s="45"/>
      <c r="AI390" s="45"/>
      <c r="AJ390" s="45"/>
      <c r="AK390" s="45"/>
      <c r="AL390" s="28"/>
      <c r="AM390" s="28"/>
      <c r="AN390" s="28"/>
      <c r="AO390" s="28"/>
      <c r="AP390" s="28"/>
      <c r="AQ390" s="28"/>
      <c r="AR390" s="28"/>
      <c r="AS390" s="28"/>
      <c r="AT390" s="28"/>
      <c r="AU390" s="28"/>
    </row>
    <row r="391" ht="15.0" hidden="1" customHeight="1">
      <c r="A391" s="67"/>
      <c r="B391" s="68"/>
      <c r="C391" s="68" t="s">
        <v>5106</v>
      </c>
      <c r="D391" s="68" t="s">
        <v>5107</v>
      </c>
      <c r="E391" s="68"/>
      <c r="F391" s="68" t="s">
        <v>4364</v>
      </c>
      <c r="G391" s="68"/>
      <c r="H391" s="68"/>
      <c r="I391" s="68"/>
      <c r="J391" s="68" t="s">
        <v>4367</v>
      </c>
      <c r="K391" s="68"/>
      <c r="L391" s="68" t="s">
        <v>4368</v>
      </c>
      <c r="M391" s="68" t="s">
        <v>1801</v>
      </c>
      <c r="N391" s="68" t="s">
        <v>4369</v>
      </c>
      <c r="O391" s="68" t="s">
        <v>4366</v>
      </c>
      <c r="P391" s="68"/>
      <c r="Q391" s="68"/>
      <c r="R391" s="68"/>
      <c r="S391" s="68"/>
      <c r="T391" s="68"/>
      <c r="U391" s="68" t="s">
        <v>661</v>
      </c>
      <c r="V391" s="68"/>
      <c r="W391" s="68"/>
      <c r="X391" s="68"/>
      <c r="Y391" s="68" t="s">
        <v>98</v>
      </c>
      <c r="Z391" s="68" t="s">
        <v>2644</v>
      </c>
      <c r="AA391" s="68"/>
      <c r="AB391" s="68"/>
      <c r="AC391" s="68"/>
      <c r="AD391" s="68"/>
      <c r="AE391" s="68"/>
      <c r="AF391" s="71"/>
      <c r="AG391" s="44" t="s">
        <v>595</v>
      </c>
      <c r="AH391" s="45" t="s">
        <v>595</v>
      </c>
      <c r="AI391" s="45" t="s">
        <v>596</v>
      </c>
      <c r="AJ391" s="45" t="s">
        <v>595</v>
      </c>
      <c r="AK391" s="45" t="s">
        <v>595</v>
      </c>
      <c r="AL391" s="28"/>
      <c r="AM391" s="28"/>
      <c r="AN391" s="28"/>
      <c r="AO391" s="28"/>
      <c r="AP391" s="28"/>
      <c r="AQ391" s="28"/>
      <c r="AR391" s="28"/>
      <c r="AS391" s="28"/>
      <c r="AT391" s="28"/>
      <c r="AU391" s="28"/>
    </row>
    <row r="392" ht="15.0" hidden="1" customHeight="1">
      <c r="A392" s="51"/>
      <c r="B392" s="52" t="s">
        <v>85</v>
      </c>
      <c r="C392" s="52" t="s">
        <v>5111</v>
      </c>
      <c r="D392" s="52" t="s">
        <v>3176</v>
      </c>
      <c r="E392" s="52" t="s">
        <v>87</v>
      </c>
      <c r="F392" s="52" t="s">
        <v>4372</v>
      </c>
      <c r="G392" s="52" t="s">
        <v>4377</v>
      </c>
      <c r="H392" s="52"/>
      <c r="I392" s="52"/>
      <c r="J392" s="52"/>
      <c r="K392" s="52"/>
      <c r="L392" s="52" t="s">
        <v>4378</v>
      </c>
      <c r="M392" s="52" t="s">
        <v>337</v>
      </c>
      <c r="N392" s="52" t="s">
        <v>4379</v>
      </c>
      <c r="O392" s="52" t="s">
        <v>4374</v>
      </c>
      <c r="P392" s="52"/>
      <c r="Q392" s="52" t="s">
        <v>4376</v>
      </c>
      <c r="R392" s="52"/>
      <c r="S392" s="52" t="s">
        <v>4375</v>
      </c>
      <c r="T392" s="52"/>
      <c r="U392" s="52" t="s">
        <v>165</v>
      </c>
      <c r="V392" s="52" t="s">
        <v>94</v>
      </c>
      <c r="W392" s="52"/>
      <c r="X392" s="52"/>
      <c r="Y392" s="52" t="s">
        <v>98</v>
      </c>
      <c r="Z392" s="52" t="s">
        <v>2644</v>
      </c>
      <c r="AA392" s="52"/>
      <c r="AB392" s="52"/>
      <c r="AC392" s="52"/>
      <c r="AD392" s="52"/>
      <c r="AE392" s="52"/>
      <c r="AF392" s="60"/>
      <c r="AG392" s="44" t="s">
        <v>596</v>
      </c>
      <c r="AH392" s="45" t="s">
        <v>595</v>
      </c>
      <c r="AI392" s="45" t="s">
        <v>595</v>
      </c>
      <c r="AJ392" s="45" t="s">
        <v>595</v>
      </c>
      <c r="AK392" s="45" t="s">
        <v>595</v>
      </c>
      <c r="AL392" s="28"/>
      <c r="AM392" s="28"/>
      <c r="AN392" s="28"/>
      <c r="AO392" s="28"/>
      <c r="AP392" s="28"/>
      <c r="AQ392" s="28"/>
      <c r="AR392" s="28"/>
      <c r="AS392" s="28"/>
      <c r="AT392" s="28"/>
      <c r="AU392" s="28"/>
    </row>
    <row r="393" ht="15.0" hidden="1" customHeight="1">
      <c r="A393" s="67"/>
      <c r="B393" s="68"/>
      <c r="C393" s="68" t="s">
        <v>1636</v>
      </c>
      <c r="D393" s="68" t="s">
        <v>5123</v>
      </c>
      <c r="E393" s="68"/>
      <c r="F393" s="68"/>
      <c r="G393" s="68" t="s">
        <v>4383</v>
      </c>
      <c r="H393" s="68"/>
      <c r="I393" s="68"/>
      <c r="J393" s="68"/>
      <c r="K393" s="68"/>
      <c r="L393" s="68" t="s">
        <v>346</v>
      </c>
      <c r="M393" s="68" t="s">
        <v>337</v>
      </c>
      <c r="N393" s="68" t="s">
        <v>4384</v>
      </c>
      <c r="O393" s="68" t="s">
        <v>4382</v>
      </c>
      <c r="P393" s="68"/>
      <c r="Q393" s="68"/>
      <c r="R393" s="68"/>
      <c r="S393" s="68"/>
      <c r="T393" s="68"/>
      <c r="U393" s="68"/>
      <c r="V393" s="68"/>
      <c r="W393" s="68"/>
      <c r="X393" s="68"/>
      <c r="Y393" s="68" t="s">
        <v>2631</v>
      </c>
      <c r="Z393" s="68" t="s">
        <v>2633</v>
      </c>
      <c r="AA393" s="68"/>
      <c r="AB393" s="68"/>
      <c r="AC393" s="68"/>
      <c r="AD393" s="68" t="s">
        <v>2942</v>
      </c>
      <c r="AE393" s="68" t="s">
        <v>4341</v>
      </c>
      <c r="AF393" s="71"/>
      <c r="AG393" s="44"/>
      <c r="AH393" s="45"/>
      <c r="AI393" s="45"/>
      <c r="AJ393" s="45"/>
      <c r="AK393" s="45"/>
      <c r="AL393" s="28"/>
      <c r="AM393" s="28"/>
      <c r="AN393" s="28"/>
      <c r="AO393" s="28"/>
      <c r="AP393" s="28"/>
      <c r="AQ393" s="28"/>
      <c r="AR393" s="28"/>
      <c r="AS393" s="28"/>
      <c r="AT393" s="28"/>
      <c r="AU393" s="28"/>
    </row>
    <row r="394" ht="15.0" hidden="1" customHeight="1">
      <c r="A394" s="51"/>
      <c r="B394" s="52" t="s">
        <v>85</v>
      </c>
      <c r="C394" s="52" t="s">
        <v>842</v>
      </c>
      <c r="D394" s="52" t="s">
        <v>5125</v>
      </c>
      <c r="E394" s="52"/>
      <c r="F394" s="52" t="s">
        <v>4387</v>
      </c>
      <c r="G394" s="52" t="s">
        <v>4389</v>
      </c>
      <c r="H394" s="52" t="s">
        <v>4390</v>
      </c>
      <c r="I394" s="52"/>
      <c r="J394" s="52"/>
      <c r="K394" s="52"/>
      <c r="L394" s="52" t="s">
        <v>659</v>
      </c>
      <c r="M394" s="52" t="s">
        <v>217</v>
      </c>
      <c r="N394" s="52" t="s">
        <v>1741</v>
      </c>
      <c r="O394" s="52"/>
      <c r="P394" s="52"/>
      <c r="Q394" s="52"/>
      <c r="R394" s="52"/>
      <c r="S394" s="52"/>
      <c r="T394" s="52"/>
      <c r="U394" s="52"/>
      <c r="V394" s="52"/>
      <c r="W394" s="52"/>
      <c r="X394" s="52"/>
      <c r="Y394" s="52" t="s">
        <v>2652</v>
      </c>
      <c r="Z394" s="52" t="s">
        <v>2653</v>
      </c>
      <c r="AA394" s="52"/>
      <c r="AB394" s="52"/>
      <c r="AC394" s="52"/>
      <c r="AD394" s="52"/>
      <c r="AE394" s="52"/>
      <c r="AF394" s="60"/>
      <c r="AG394" s="44"/>
      <c r="AH394" s="45"/>
      <c r="AI394" s="45"/>
      <c r="AJ394" s="45"/>
      <c r="AK394" s="45"/>
      <c r="AL394" s="28"/>
      <c r="AM394" s="28"/>
      <c r="AN394" s="28"/>
      <c r="AO394" s="28"/>
      <c r="AP394" s="28"/>
      <c r="AQ394" s="28"/>
      <c r="AR394" s="28"/>
      <c r="AS394" s="28"/>
      <c r="AT394" s="28"/>
      <c r="AU394" s="28"/>
    </row>
    <row r="395" ht="15.0" hidden="1" customHeight="1">
      <c r="A395" s="67"/>
      <c r="B395" s="68" t="s">
        <v>85</v>
      </c>
      <c r="C395" s="68" t="s">
        <v>3337</v>
      </c>
      <c r="D395" s="68" t="s">
        <v>5128</v>
      </c>
      <c r="E395" s="68" t="s">
        <v>87</v>
      </c>
      <c r="F395" s="68" t="s">
        <v>4393</v>
      </c>
      <c r="G395" s="68" t="s">
        <v>4398</v>
      </c>
      <c r="H395" s="68" t="s">
        <v>4399</v>
      </c>
      <c r="I395" s="68"/>
      <c r="J395" s="68"/>
      <c r="K395" s="68"/>
      <c r="L395" s="68" t="s">
        <v>4400</v>
      </c>
      <c r="M395" s="68" t="s">
        <v>280</v>
      </c>
      <c r="N395" s="68" t="s">
        <v>4401</v>
      </c>
      <c r="O395" s="68" t="s">
        <v>4397</v>
      </c>
      <c r="P395" s="68"/>
      <c r="Q395" s="68"/>
      <c r="R395" s="68"/>
      <c r="S395" s="68"/>
      <c r="T395" s="68"/>
      <c r="U395" s="68"/>
      <c r="V395" s="68"/>
      <c r="W395" s="68"/>
      <c r="X395" s="68"/>
      <c r="Y395" s="68" t="s">
        <v>2652</v>
      </c>
      <c r="Z395" s="68" t="s">
        <v>2653</v>
      </c>
      <c r="AA395" s="68"/>
      <c r="AB395" s="68"/>
      <c r="AC395" s="68"/>
      <c r="AD395" s="68"/>
      <c r="AE395" s="68"/>
      <c r="AF395" s="71"/>
      <c r="AG395" s="44"/>
      <c r="AH395" s="45"/>
      <c r="AI395" s="45"/>
      <c r="AJ395" s="45"/>
      <c r="AK395" s="45"/>
      <c r="AL395" s="28"/>
      <c r="AM395" s="28"/>
      <c r="AN395" s="28"/>
      <c r="AO395" s="28"/>
      <c r="AP395" s="28"/>
      <c r="AQ395" s="28"/>
      <c r="AR395" s="28"/>
      <c r="AS395" s="28"/>
      <c r="AT395" s="28"/>
      <c r="AU395" s="28"/>
    </row>
    <row r="396" ht="15.0" hidden="1" customHeight="1">
      <c r="A396" s="51"/>
      <c r="B396" s="52" t="s">
        <v>85</v>
      </c>
      <c r="C396" s="52" t="s">
        <v>1522</v>
      </c>
      <c r="D396" s="52" t="s">
        <v>5153</v>
      </c>
      <c r="E396" s="52"/>
      <c r="F396" s="52" t="s">
        <v>4402</v>
      </c>
      <c r="G396" s="52" t="s">
        <v>4408</v>
      </c>
      <c r="H396" s="52" t="s">
        <v>4409</v>
      </c>
      <c r="I396" s="52"/>
      <c r="J396" s="52"/>
      <c r="K396" s="52"/>
      <c r="L396" s="52" t="s">
        <v>4410</v>
      </c>
      <c r="M396" s="52" t="s">
        <v>378</v>
      </c>
      <c r="N396" s="52" t="s">
        <v>4411</v>
      </c>
      <c r="O396" s="52" t="s">
        <v>4406</v>
      </c>
      <c r="P396" s="52"/>
      <c r="Q396" s="52" t="s">
        <v>4407</v>
      </c>
      <c r="R396" s="52"/>
      <c r="S396" s="52"/>
      <c r="T396" s="52"/>
      <c r="U396" s="52"/>
      <c r="V396" s="52"/>
      <c r="W396" s="52"/>
      <c r="X396" s="52"/>
      <c r="Y396" s="52" t="s">
        <v>2652</v>
      </c>
      <c r="Z396" s="52" t="s">
        <v>2653</v>
      </c>
      <c r="AA396" s="52"/>
      <c r="AB396" s="52"/>
      <c r="AC396" s="52"/>
      <c r="AD396" s="52"/>
      <c r="AE396" s="52"/>
      <c r="AF396" s="60"/>
      <c r="AG396" s="44"/>
      <c r="AH396" s="45"/>
      <c r="AI396" s="45"/>
      <c r="AJ396" s="45"/>
      <c r="AK396" s="45"/>
      <c r="AL396" s="28"/>
      <c r="AM396" s="28"/>
      <c r="AN396" s="28"/>
      <c r="AO396" s="28"/>
      <c r="AP396" s="28"/>
      <c r="AQ396" s="28"/>
      <c r="AR396" s="28"/>
      <c r="AS396" s="28"/>
      <c r="AT396" s="28"/>
      <c r="AU396" s="28"/>
    </row>
    <row r="397" ht="15.0" hidden="1" customHeight="1">
      <c r="A397" s="67"/>
      <c r="B397" s="68"/>
      <c r="C397" s="68" t="s">
        <v>1536</v>
      </c>
      <c r="D397" s="68" t="s">
        <v>5160</v>
      </c>
      <c r="E397" s="68"/>
      <c r="F397" s="68" t="s">
        <v>4414</v>
      </c>
      <c r="G397" s="68" t="s">
        <v>4420</v>
      </c>
      <c r="H397" s="68"/>
      <c r="I397" s="68"/>
      <c r="J397" s="68"/>
      <c r="K397" s="68"/>
      <c r="L397" s="68" t="s">
        <v>4421</v>
      </c>
      <c r="M397" s="68" t="s">
        <v>632</v>
      </c>
      <c r="N397" s="68" t="s">
        <v>640</v>
      </c>
      <c r="O397" s="68" t="s">
        <v>4418</v>
      </c>
      <c r="P397" s="68"/>
      <c r="Q397" s="68" t="s">
        <v>4419</v>
      </c>
      <c r="R397" s="68"/>
      <c r="S397" s="68"/>
      <c r="T397" s="68"/>
      <c r="U397" s="68"/>
      <c r="V397" s="68"/>
      <c r="W397" s="68"/>
      <c r="X397" s="68"/>
      <c r="Y397" s="68" t="s">
        <v>98</v>
      </c>
      <c r="Z397" s="68" t="s">
        <v>2644</v>
      </c>
      <c r="AA397" s="68"/>
      <c r="AB397" s="68"/>
      <c r="AC397" s="68"/>
      <c r="AD397" s="68"/>
      <c r="AE397" s="68"/>
      <c r="AF397" s="71"/>
      <c r="AG397" s="44" t="s">
        <v>595</v>
      </c>
      <c r="AH397" s="45" t="s">
        <v>595</v>
      </c>
      <c r="AI397" s="45" t="s">
        <v>596</v>
      </c>
      <c r="AJ397" s="45" t="s">
        <v>595</v>
      </c>
      <c r="AK397" s="45" t="s">
        <v>595</v>
      </c>
      <c r="AL397" s="28"/>
      <c r="AM397" s="28"/>
      <c r="AN397" s="28"/>
      <c r="AO397" s="28"/>
      <c r="AP397" s="28"/>
      <c r="AQ397" s="28"/>
      <c r="AR397" s="28"/>
      <c r="AS397" s="28"/>
      <c r="AT397" s="28"/>
      <c r="AU397" s="28"/>
    </row>
    <row r="398" ht="15.0" hidden="1" customHeight="1">
      <c r="A398" s="51"/>
      <c r="B398" s="52" t="s">
        <v>85</v>
      </c>
      <c r="C398" s="52" t="s">
        <v>929</v>
      </c>
      <c r="D398" s="52" t="s">
        <v>5170</v>
      </c>
      <c r="E398" s="52" t="s">
        <v>87</v>
      </c>
      <c r="F398" s="52" t="s">
        <v>262</v>
      </c>
      <c r="G398" s="52" t="s">
        <v>4436</v>
      </c>
      <c r="H398" s="52" t="s">
        <v>4437</v>
      </c>
      <c r="I398" s="52"/>
      <c r="J398" s="52"/>
      <c r="K398" s="52"/>
      <c r="L398" s="52" t="s">
        <v>475</v>
      </c>
      <c r="M398" s="52" t="s">
        <v>261</v>
      </c>
      <c r="N398" s="52" t="s">
        <v>849</v>
      </c>
      <c r="O398" s="52" t="s">
        <v>4433</v>
      </c>
      <c r="P398" s="52"/>
      <c r="Q398" s="52" t="s">
        <v>4435</v>
      </c>
      <c r="R398" s="52"/>
      <c r="S398" s="52" t="s">
        <v>4434</v>
      </c>
      <c r="T398" s="52"/>
      <c r="U398" s="52" t="s">
        <v>145</v>
      </c>
      <c r="V398" s="52"/>
      <c r="W398" s="52" t="s">
        <v>146</v>
      </c>
      <c r="X398" s="52"/>
      <c r="Y398" s="52" t="s">
        <v>98</v>
      </c>
      <c r="Z398" s="52"/>
      <c r="AA398" s="52"/>
      <c r="AB398" s="52"/>
      <c r="AC398" s="52"/>
      <c r="AD398" s="52"/>
      <c r="AE398" s="52"/>
      <c r="AF398" s="60"/>
      <c r="AG398" s="44" t="s">
        <v>596</v>
      </c>
      <c r="AH398" s="45" t="s">
        <v>596</v>
      </c>
      <c r="AI398" s="45" t="s">
        <v>596</v>
      </c>
      <c r="AJ398" s="45" t="s">
        <v>595</v>
      </c>
      <c r="AK398" s="45" t="s">
        <v>595</v>
      </c>
      <c r="AL398" s="28"/>
      <c r="AM398" s="28"/>
      <c r="AN398" s="28"/>
      <c r="AO398" s="28"/>
      <c r="AP398" s="28"/>
      <c r="AQ398" s="28"/>
      <c r="AR398" s="28"/>
      <c r="AS398" s="28"/>
      <c r="AT398" s="28"/>
      <c r="AU398" s="28"/>
    </row>
    <row r="399" ht="15.0" hidden="1" customHeight="1">
      <c r="A399" s="67"/>
      <c r="B399" s="68" t="s">
        <v>85</v>
      </c>
      <c r="C399" s="68" t="s">
        <v>5172</v>
      </c>
      <c r="D399" s="68" t="s">
        <v>5173</v>
      </c>
      <c r="E399" s="68" t="s">
        <v>2649</v>
      </c>
      <c r="F399" s="68" t="s">
        <v>4441</v>
      </c>
      <c r="G399" s="68" t="s">
        <v>4446</v>
      </c>
      <c r="H399" s="68" t="s">
        <v>4448</v>
      </c>
      <c r="I399" s="68"/>
      <c r="J399" s="68"/>
      <c r="K399" s="68"/>
      <c r="L399" s="68" t="s">
        <v>2238</v>
      </c>
      <c r="M399" s="68" t="s">
        <v>2230</v>
      </c>
      <c r="N399" s="68" t="s">
        <v>2243</v>
      </c>
      <c r="O399" s="68" t="s">
        <v>4443</v>
      </c>
      <c r="P399" s="68"/>
      <c r="Q399" s="68" t="s">
        <v>4445</v>
      </c>
      <c r="R399" s="68"/>
      <c r="S399" s="68" t="s">
        <v>4444</v>
      </c>
      <c r="T399" s="68"/>
      <c r="U399" s="68"/>
      <c r="V399" s="68"/>
      <c r="W399" s="68"/>
      <c r="X399" s="68"/>
      <c r="Y399" s="68" t="s">
        <v>98</v>
      </c>
      <c r="Z399" s="68"/>
      <c r="AA399" s="68"/>
      <c r="AB399" s="68"/>
      <c r="AC399" s="68"/>
      <c r="AD399" s="68"/>
      <c r="AE399" s="68"/>
      <c r="AF399" s="71"/>
      <c r="AG399" s="44" t="s">
        <v>595</v>
      </c>
      <c r="AH399" s="45" t="s">
        <v>596</v>
      </c>
      <c r="AI399" s="45" t="s">
        <v>595</v>
      </c>
      <c r="AJ399" s="45" t="s">
        <v>595</v>
      </c>
      <c r="AK399" s="45" t="s">
        <v>595</v>
      </c>
      <c r="AL399" s="28"/>
      <c r="AM399" s="28"/>
      <c r="AN399" s="28"/>
      <c r="AO399" s="28"/>
      <c r="AP399" s="28"/>
      <c r="AQ399" s="28"/>
      <c r="AR399" s="28"/>
      <c r="AS399" s="28"/>
      <c r="AT399" s="28"/>
      <c r="AU399" s="28"/>
    </row>
    <row r="400" ht="15.0" hidden="1" customHeight="1">
      <c r="A400" s="51"/>
      <c r="B400" s="52" t="s">
        <v>85</v>
      </c>
      <c r="C400" s="52" t="s">
        <v>1522</v>
      </c>
      <c r="D400" s="52" t="s">
        <v>5178</v>
      </c>
      <c r="E400" s="52"/>
      <c r="F400" s="52" t="s">
        <v>4451</v>
      </c>
      <c r="G400" s="52" t="s">
        <v>4459</v>
      </c>
      <c r="H400" s="52"/>
      <c r="I400" s="52"/>
      <c r="J400" s="52" t="s">
        <v>4460</v>
      </c>
      <c r="K400" s="52"/>
      <c r="L400" s="52" t="s">
        <v>4461</v>
      </c>
      <c r="M400" s="52" t="s">
        <v>3992</v>
      </c>
      <c r="N400" s="52" t="s">
        <v>4462</v>
      </c>
      <c r="O400" s="52" t="s">
        <v>4454</v>
      </c>
      <c r="P400" s="52"/>
      <c r="Q400" s="52" t="s">
        <v>4457</v>
      </c>
      <c r="R400" s="52"/>
      <c r="S400" s="52" t="s">
        <v>4455</v>
      </c>
      <c r="T400" s="52"/>
      <c r="U400" s="52"/>
      <c r="V400" s="52"/>
      <c r="W400" s="52"/>
      <c r="X400" s="52"/>
      <c r="Y400" s="52" t="s">
        <v>98</v>
      </c>
      <c r="Z400" s="52" t="s">
        <v>2644</v>
      </c>
      <c r="AA400" s="52"/>
      <c r="AB400" s="52"/>
      <c r="AC400" s="52"/>
      <c r="AD400" s="52"/>
      <c r="AE400" s="52"/>
      <c r="AF400" s="60"/>
      <c r="AG400" s="44" t="s">
        <v>595</v>
      </c>
      <c r="AH400" s="45" t="s">
        <v>596</v>
      </c>
      <c r="AI400" s="45" t="s">
        <v>595</v>
      </c>
      <c r="AJ400" s="45" t="s">
        <v>595</v>
      </c>
      <c r="AK400" s="45" t="s">
        <v>595</v>
      </c>
      <c r="AL400" s="28"/>
      <c r="AM400" s="28"/>
      <c r="AN400" s="28"/>
      <c r="AO400" s="28"/>
      <c r="AP400" s="28"/>
      <c r="AQ400" s="28"/>
      <c r="AR400" s="28"/>
      <c r="AS400" s="28"/>
      <c r="AT400" s="28"/>
      <c r="AU400" s="28"/>
    </row>
    <row r="401" ht="15.0" hidden="1" customHeight="1">
      <c r="A401" s="67"/>
      <c r="B401" s="68" t="s">
        <v>115</v>
      </c>
      <c r="C401" s="68" t="s">
        <v>834</v>
      </c>
      <c r="D401" s="68" t="s">
        <v>5187</v>
      </c>
      <c r="E401" s="68" t="s">
        <v>87</v>
      </c>
      <c r="F401" s="68" t="s">
        <v>4463</v>
      </c>
      <c r="G401" s="68" t="s">
        <v>4471</v>
      </c>
      <c r="H401" s="68"/>
      <c r="I401" s="68"/>
      <c r="J401" s="68"/>
      <c r="K401" s="68"/>
      <c r="L401" s="68" t="s">
        <v>4472</v>
      </c>
      <c r="M401" s="68" t="s">
        <v>80</v>
      </c>
      <c r="N401" s="68" t="s">
        <v>4473</v>
      </c>
      <c r="O401" s="68" t="s">
        <v>4466</v>
      </c>
      <c r="P401" s="68"/>
      <c r="Q401" s="68" t="s">
        <v>4470</v>
      </c>
      <c r="R401" s="68"/>
      <c r="S401" s="68" t="s">
        <v>4468</v>
      </c>
      <c r="T401" s="68"/>
      <c r="U401" s="68" t="s">
        <v>166</v>
      </c>
      <c r="V401" s="68" t="s">
        <v>166</v>
      </c>
      <c r="W401" s="68" t="s">
        <v>662</v>
      </c>
      <c r="X401" s="68"/>
      <c r="Y401" s="68" t="s">
        <v>98</v>
      </c>
      <c r="Z401" s="68"/>
      <c r="AA401" s="68"/>
      <c r="AB401" s="68"/>
      <c r="AC401" s="68"/>
      <c r="AD401" s="68"/>
      <c r="AE401" s="68"/>
      <c r="AF401" s="71"/>
      <c r="AG401" s="44" t="s">
        <v>596</v>
      </c>
      <c r="AH401" s="45" t="s">
        <v>595</v>
      </c>
      <c r="AI401" s="45" t="s">
        <v>595</v>
      </c>
      <c r="AJ401" s="45" t="s">
        <v>595</v>
      </c>
      <c r="AK401" s="45" t="s">
        <v>595</v>
      </c>
      <c r="AL401" s="28"/>
      <c r="AM401" s="28"/>
      <c r="AN401" s="28"/>
      <c r="AO401" s="28"/>
      <c r="AP401" s="28"/>
      <c r="AQ401" s="28"/>
      <c r="AR401" s="28"/>
      <c r="AS401" s="28"/>
      <c r="AT401" s="28"/>
      <c r="AU401" s="28"/>
    </row>
    <row r="402" ht="15.0" hidden="1" customHeight="1">
      <c r="A402" s="51"/>
      <c r="B402" s="52" t="s">
        <v>115</v>
      </c>
      <c r="C402" s="52" t="s">
        <v>5188</v>
      </c>
      <c r="D402" s="52" t="s">
        <v>5189</v>
      </c>
      <c r="E402" s="52"/>
      <c r="F402" s="52" t="s">
        <v>4474</v>
      </c>
      <c r="G402" s="52" t="s">
        <v>4477</v>
      </c>
      <c r="H402" s="52"/>
      <c r="I402" s="52"/>
      <c r="J402" s="52"/>
      <c r="K402" s="52"/>
      <c r="L402" s="52" t="s">
        <v>4478</v>
      </c>
      <c r="M402" s="52" t="s">
        <v>80</v>
      </c>
      <c r="N402" s="52" t="s">
        <v>4479</v>
      </c>
      <c r="O402" s="52" t="s">
        <v>4476</v>
      </c>
      <c r="P402" s="52"/>
      <c r="Q402" s="52"/>
      <c r="R402" s="52"/>
      <c r="S402" s="52"/>
      <c r="T402" s="52"/>
      <c r="U402" s="52"/>
      <c r="V402" s="52"/>
      <c r="W402" s="52"/>
      <c r="X402" s="52"/>
      <c r="Y402" s="52" t="s">
        <v>2652</v>
      </c>
      <c r="Z402" s="52" t="s">
        <v>2653</v>
      </c>
      <c r="AA402" s="52"/>
      <c r="AB402" s="52"/>
      <c r="AC402" s="52"/>
      <c r="AD402" s="52"/>
      <c r="AE402" s="52"/>
      <c r="AF402" s="60"/>
      <c r="AG402" s="44"/>
      <c r="AH402" s="45"/>
      <c r="AI402" s="45"/>
      <c r="AJ402" s="45"/>
      <c r="AK402" s="45"/>
      <c r="AL402" s="28"/>
      <c r="AM402" s="28"/>
      <c r="AN402" s="28"/>
      <c r="AO402" s="28"/>
      <c r="AP402" s="28"/>
      <c r="AQ402" s="28"/>
      <c r="AR402" s="28"/>
      <c r="AS402" s="28"/>
      <c r="AT402" s="28"/>
      <c r="AU402" s="28"/>
    </row>
    <row r="403" ht="15.0" hidden="1" customHeight="1">
      <c r="A403" s="67"/>
      <c r="B403" s="68"/>
      <c r="C403" s="68" t="s">
        <v>1999</v>
      </c>
      <c r="D403" s="68" t="s">
        <v>5197</v>
      </c>
      <c r="E403" s="68"/>
      <c r="F403" s="68"/>
      <c r="G403" s="68" t="s">
        <v>4481</v>
      </c>
      <c r="H403" s="68"/>
      <c r="I403" s="68"/>
      <c r="J403" s="68"/>
      <c r="K403" s="68"/>
      <c r="L403" s="68" t="s">
        <v>4482</v>
      </c>
      <c r="M403" s="68" t="s">
        <v>569</v>
      </c>
      <c r="N403" s="68" t="s">
        <v>4483</v>
      </c>
      <c r="O403" s="68"/>
      <c r="P403" s="68"/>
      <c r="Q403" s="68"/>
      <c r="R403" s="68"/>
      <c r="S403" s="68"/>
      <c r="T403" s="68"/>
      <c r="U403" s="68"/>
      <c r="V403" s="68"/>
      <c r="W403" s="68"/>
      <c r="X403" s="68"/>
      <c r="Y403" s="68" t="s">
        <v>2631</v>
      </c>
      <c r="Z403" s="68" t="s">
        <v>2633</v>
      </c>
      <c r="AA403" s="68"/>
      <c r="AB403" s="68"/>
      <c r="AC403" s="68"/>
      <c r="AD403" s="68" t="s">
        <v>3807</v>
      </c>
      <c r="AE403" s="68"/>
      <c r="AF403" s="71"/>
      <c r="AG403" s="44"/>
      <c r="AH403" s="45"/>
      <c r="AI403" s="45"/>
      <c r="AJ403" s="45"/>
      <c r="AK403" s="45"/>
      <c r="AL403" s="28"/>
      <c r="AM403" s="28"/>
      <c r="AN403" s="28"/>
      <c r="AO403" s="28"/>
      <c r="AP403" s="28"/>
      <c r="AQ403" s="28"/>
      <c r="AR403" s="28"/>
      <c r="AS403" s="28"/>
      <c r="AT403" s="28"/>
      <c r="AU403" s="28"/>
    </row>
    <row r="404" ht="15.0" hidden="1" customHeight="1">
      <c r="A404" s="51"/>
      <c r="B404" s="52"/>
      <c r="C404" s="52" t="s">
        <v>1536</v>
      </c>
      <c r="D404" s="52" t="s">
        <v>5198</v>
      </c>
      <c r="E404" s="52"/>
      <c r="F404" s="52"/>
      <c r="G404" s="52" t="s">
        <v>4486</v>
      </c>
      <c r="H404" s="52"/>
      <c r="I404" s="52"/>
      <c r="J404" s="52"/>
      <c r="K404" s="52"/>
      <c r="L404" s="52" t="s">
        <v>4488</v>
      </c>
      <c r="M404" s="52" t="s">
        <v>1461</v>
      </c>
      <c r="N404" s="52" t="s">
        <v>4489</v>
      </c>
      <c r="O404" s="52"/>
      <c r="P404" s="52"/>
      <c r="Q404" s="52"/>
      <c r="R404" s="52"/>
      <c r="S404" s="52"/>
      <c r="T404" s="52"/>
      <c r="U404" s="52"/>
      <c r="V404" s="52"/>
      <c r="W404" s="52"/>
      <c r="X404" s="52"/>
      <c r="Y404" s="52" t="s">
        <v>4307</v>
      </c>
      <c r="Z404" s="52" t="s">
        <v>4308</v>
      </c>
      <c r="AA404" s="52"/>
      <c r="AB404" s="52"/>
      <c r="AC404" s="52"/>
      <c r="AD404" s="52"/>
      <c r="AE404" s="52"/>
      <c r="AF404" s="60"/>
      <c r="AG404" s="44"/>
      <c r="AH404" s="45"/>
      <c r="AI404" s="45"/>
      <c r="AJ404" s="45"/>
      <c r="AK404" s="45"/>
      <c r="AL404" s="28"/>
      <c r="AM404" s="28"/>
      <c r="AN404" s="28"/>
      <c r="AO404" s="28"/>
      <c r="AP404" s="28"/>
      <c r="AQ404" s="28"/>
      <c r="AR404" s="28"/>
      <c r="AS404" s="28"/>
      <c r="AT404" s="28"/>
      <c r="AU404" s="28"/>
    </row>
    <row r="405" ht="15.0" hidden="1" customHeight="1">
      <c r="A405" s="67"/>
      <c r="B405" s="68"/>
      <c r="C405" s="68" t="s">
        <v>1161</v>
      </c>
      <c r="D405" s="68" t="s">
        <v>5201</v>
      </c>
      <c r="E405" s="68"/>
      <c r="F405" s="68"/>
      <c r="G405" s="68" t="s">
        <v>4495</v>
      </c>
      <c r="H405" s="68"/>
      <c r="I405" s="68"/>
      <c r="J405" s="68"/>
      <c r="K405" s="68"/>
      <c r="L405" s="68" t="s">
        <v>4498</v>
      </c>
      <c r="M405" s="68" t="s">
        <v>217</v>
      </c>
      <c r="N405" s="68" t="s">
        <v>4499</v>
      </c>
      <c r="O405" s="68"/>
      <c r="P405" s="68"/>
      <c r="Q405" s="68"/>
      <c r="R405" s="68"/>
      <c r="S405" s="68"/>
      <c r="T405" s="68"/>
      <c r="U405" s="68"/>
      <c r="V405" s="68"/>
      <c r="W405" s="68"/>
      <c r="X405" s="68"/>
      <c r="Y405" s="68" t="s">
        <v>4307</v>
      </c>
      <c r="Z405" s="68" t="s">
        <v>4308</v>
      </c>
      <c r="AA405" s="68"/>
      <c r="AB405" s="68"/>
      <c r="AC405" s="68"/>
      <c r="AD405" s="68"/>
      <c r="AE405" s="68"/>
      <c r="AF405" s="71"/>
      <c r="AG405" s="44"/>
      <c r="AH405" s="45"/>
      <c r="AI405" s="45"/>
      <c r="AJ405" s="45"/>
      <c r="AK405" s="45"/>
      <c r="AL405" s="28"/>
      <c r="AM405" s="28"/>
      <c r="AN405" s="28"/>
      <c r="AO405" s="28"/>
      <c r="AP405" s="28"/>
      <c r="AQ405" s="28"/>
      <c r="AR405" s="28"/>
      <c r="AS405" s="28"/>
      <c r="AT405" s="28"/>
      <c r="AU405" s="28"/>
    </row>
    <row r="406" ht="15.0" hidden="1" customHeight="1">
      <c r="A406" s="51"/>
      <c r="B406" s="52"/>
      <c r="C406" s="52" t="s">
        <v>2099</v>
      </c>
      <c r="D406" s="52" t="s">
        <v>5206</v>
      </c>
      <c r="E406" s="52"/>
      <c r="F406" s="52"/>
      <c r="G406" s="52" t="s">
        <v>4501</v>
      </c>
      <c r="H406" s="52"/>
      <c r="I406" s="52"/>
      <c r="J406" s="52"/>
      <c r="K406" s="52"/>
      <c r="L406" s="52" t="s">
        <v>4502</v>
      </c>
      <c r="M406" s="52" t="s">
        <v>280</v>
      </c>
      <c r="N406" s="52" t="s">
        <v>4503</v>
      </c>
      <c r="O406" s="52"/>
      <c r="P406" s="52"/>
      <c r="Q406" s="52"/>
      <c r="R406" s="52"/>
      <c r="S406" s="52"/>
      <c r="T406" s="52"/>
      <c r="U406" s="52"/>
      <c r="V406" s="52"/>
      <c r="W406" s="52"/>
      <c r="X406" s="52"/>
      <c r="Y406" s="52" t="s">
        <v>2631</v>
      </c>
      <c r="Z406" s="52" t="s">
        <v>2633</v>
      </c>
      <c r="AA406" s="52"/>
      <c r="AB406" s="52"/>
      <c r="AC406" s="52"/>
      <c r="AD406" s="52" t="s">
        <v>2942</v>
      </c>
      <c r="AE406" s="52"/>
      <c r="AF406" s="60"/>
      <c r="AG406" s="44"/>
      <c r="AH406" s="45"/>
      <c r="AI406" s="45"/>
      <c r="AJ406" s="45"/>
      <c r="AK406" s="45"/>
      <c r="AL406" s="28"/>
      <c r="AM406" s="28"/>
      <c r="AN406" s="28"/>
      <c r="AO406" s="28"/>
      <c r="AP406" s="28"/>
      <c r="AQ406" s="28"/>
      <c r="AR406" s="28"/>
      <c r="AS406" s="28"/>
      <c r="AT406" s="28"/>
      <c r="AU406" s="28"/>
    </row>
    <row r="407" ht="15.0" hidden="1" customHeight="1">
      <c r="A407" s="67"/>
      <c r="B407" s="68"/>
      <c r="C407" s="68" t="s">
        <v>3615</v>
      </c>
      <c r="D407" s="68" t="s">
        <v>5220</v>
      </c>
      <c r="E407" s="68"/>
      <c r="F407" s="68" t="s">
        <v>4510</v>
      </c>
      <c r="G407" s="68" t="s">
        <v>4516</v>
      </c>
      <c r="H407" s="68"/>
      <c r="I407" s="68"/>
      <c r="J407" s="68"/>
      <c r="K407" s="68"/>
      <c r="L407" s="68" t="s">
        <v>413</v>
      </c>
      <c r="M407" s="68" t="s">
        <v>406</v>
      </c>
      <c r="N407" s="68" t="s">
        <v>4517</v>
      </c>
      <c r="O407" s="68"/>
      <c r="P407" s="68"/>
      <c r="Q407" s="68"/>
      <c r="R407" s="68"/>
      <c r="S407" s="68"/>
      <c r="T407" s="68"/>
      <c r="U407" s="68"/>
      <c r="V407" s="68"/>
      <c r="W407" s="68"/>
      <c r="X407" s="68"/>
      <c r="Y407" s="68" t="s">
        <v>4307</v>
      </c>
      <c r="Z407" s="68" t="s">
        <v>4308</v>
      </c>
      <c r="AA407" s="68"/>
      <c r="AB407" s="68"/>
      <c r="AC407" s="68"/>
      <c r="AD407" s="68"/>
      <c r="AE407" s="68"/>
      <c r="AF407" s="71"/>
      <c r="AG407" s="44"/>
      <c r="AH407" s="45"/>
      <c r="AI407" s="45"/>
      <c r="AJ407" s="45"/>
      <c r="AK407" s="45"/>
      <c r="AL407" s="28"/>
      <c r="AM407" s="28"/>
      <c r="AN407" s="28"/>
      <c r="AO407" s="28"/>
      <c r="AP407" s="28"/>
      <c r="AQ407" s="28"/>
      <c r="AR407" s="28"/>
      <c r="AS407" s="28"/>
      <c r="AT407" s="28"/>
      <c r="AU407" s="28"/>
    </row>
    <row r="408" ht="15.0" hidden="1" customHeight="1">
      <c r="A408" s="51"/>
      <c r="B408" s="52"/>
      <c r="C408" s="52" t="s">
        <v>5221</v>
      </c>
      <c r="D408" s="52" t="s">
        <v>5222</v>
      </c>
      <c r="E408" s="52"/>
      <c r="F408" s="52"/>
      <c r="G408" s="52" t="s">
        <v>4521</v>
      </c>
      <c r="H408" s="52"/>
      <c r="I408" s="52"/>
      <c r="J408" s="52"/>
      <c r="K408" s="52"/>
      <c r="L408" s="52" t="s">
        <v>4482</v>
      </c>
      <c r="M408" s="52" t="s">
        <v>569</v>
      </c>
      <c r="N408" s="52" t="s">
        <v>4483</v>
      </c>
      <c r="O408" s="52"/>
      <c r="P408" s="52"/>
      <c r="Q408" s="52"/>
      <c r="R408" s="52"/>
      <c r="S408" s="52"/>
      <c r="T408" s="52"/>
      <c r="U408" s="52"/>
      <c r="V408" s="52"/>
      <c r="W408" s="52"/>
      <c r="X408" s="52"/>
      <c r="Y408" s="52" t="s">
        <v>4307</v>
      </c>
      <c r="Z408" s="52" t="s">
        <v>4308</v>
      </c>
      <c r="AA408" s="52"/>
      <c r="AB408" s="52"/>
      <c r="AC408" s="52"/>
      <c r="AD408" s="52"/>
      <c r="AE408" s="52"/>
      <c r="AF408" s="60"/>
      <c r="AG408" s="44"/>
      <c r="AH408" s="45"/>
      <c r="AI408" s="45"/>
      <c r="AJ408" s="45"/>
      <c r="AK408" s="45"/>
      <c r="AL408" s="28"/>
      <c r="AM408" s="28"/>
      <c r="AN408" s="28"/>
      <c r="AO408" s="28"/>
      <c r="AP408" s="28"/>
      <c r="AQ408" s="28"/>
      <c r="AR408" s="28"/>
      <c r="AS408" s="28"/>
      <c r="AT408" s="28"/>
      <c r="AU408" s="28"/>
    </row>
    <row r="409" ht="15.0" hidden="1" customHeight="1">
      <c r="A409" s="67"/>
      <c r="B409" s="68"/>
      <c r="C409" s="68" t="s">
        <v>4997</v>
      </c>
      <c r="D409" s="68" t="s">
        <v>5224</v>
      </c>
      <c r="E409" s="68"/>
      <c r="F409" s="68"/>
      <c r="G409" s="68" t="s">
        <v>4532</v>
      </c>
      <c r="H409" s="68"/>
      <c r="I409" s="68"/>
      <c r="J409" s="68"/>
      <c r="K409" s="68"/>
      <c r="L409" s="68" t="s">
        <v>4533</v>
      </c>
      <c r="M409" s="68" t="s">
        <v>80</v>
      </c>
      <c r="N409" s="68" t="s">
        <v>4534</v>
      </c>
      <c r="O409" s="68"/>
      <c r="P409" s="68"/>
      <c r="Q409" s="68"/>
      <c r="R409" s="68"/>
      <c r="S409" s="68"/>
      <c r="T409" s="68"/>
      <c r="U409" s="68"/>
      <c r="V409" s="68"/>
      <c r="W409" s="68"/>
      <c r="X409" s="68"/>
      <c r="Y409" s="68" t="s">
        <v>4307</v>
      </c>
      <c r="Z409" s="68" t="s">
        <v>4308</v>
      </c>
      <c r="AA409" s="68"/>
      <c r="AB409" s="68"/>
      <c r="AC409" s="68"/>
      <c r="AD409" s="68"/>
      <c r="AE409" s="68"/>
      <c r="AF409" s="71"/>
      <c r="AG409" s="44"/>
      <c r="AH409" s="45"/>
      <c r="AI409" s="45"/>
      <c r="AJ409" s="45"/>
      <c r="AK409" s="45"/>
      <c r="AL409" s="28"/>
      <c r="AM409" s="28"/>
      <c r="AN409" s="28"/>
      <c r="AO409" s="28"/>
      <c r="AP409" s="28"/>
      <c r="AQ409" s="28"/>
      <c r="AR409" s="28"/>
      <c r="AS409" s="28"/>
      <c r="AT409" s="28"/>
      <c r="AU409" s="28"/>
    </row>
    <row r="410" ht="15.0" hidden="1" customHeight="1">
      <c r="A410" s="51"/>
      <c r="B410" s="52"/>
      <c r="C410" s="52" t="s">
        <v>5231</v>
      </c>
      <c r="D410" s="52" t="s">
        <v>5233</v>
      </c>
      <c r="E410" s="52"/>
      <c r="F410" s="52" t="s">
        <v>4538</v>
      </c>
      <c r="G410" s="52" t="s">
        <v>4540</v>
      </c>
      <c r="H410" s="52"/>
      <c r="I410" s="52"/>
      <c r="J410" s="52"/>
      <c r="K410" s="52"/>
      <c r="L410" s="52" t="s">
        <v>4541</v>
      </c>
      <c r="M410" s="52" t="s">
        <v>569</v>
      </c>
      <c r="N410" s="52" t="s">
        <v>4545</v>
      </c>
      <c r="O410" s="52"/>
      <c r="P410" s="52"/>
      <c r="Q410" s="52"/>
      <c r="R410" s="52"/>
      <c r="S410" s="52"/>
      <c r="T410" s="52"/>
      <c r="U410" s="52"/>
      <c r="V410" s="52"/>
      <c r="W410" s="52"/>
      <c r="X410" s="52"/>
      <c r="Y410" s="52" t="s">
        <v>4283</v>
      </c>
      <c r="Z410" s="52" t="s">
        <v>4286</v>
      </c>
      <c r="AA410" s="52"/>
      <c r="AB410" s="52"/>
      <c r="AC410" s="52"/>
      <c r="AD410" s="52"/>
      <c r="AE410" s="52"/>
      <c r="AF410" s="60"/>
      <c r="AG410" s="44"/>
      <c r="AH410" s="45"/>
      <c r="AI410" s="45"/>
      <c r="AJ410" s="45"/>
      <c r="AK410" s="45"/>
      <c r="AL410" s="28"/>
      <c r="AM410" s="28"/>
      <c r="AN410" s="28"/>
      <c r="AO410" s="28"/>
      <c r="AP410" s="28"/>
      <c r="AQ410" s="28"/>
      <c r="AR410" s="28"/>
      <c r="AS410" s="28"/>
      <c r="AT410" s="28"/>
      <c r="AU410" s="28"/>
    </row>
    <row r="411" ht="15.0" hidden="1" customHeight="1">
      <c r="A411" s="67"/>
      <c r="B411" s="68" t="s">
        <v>85</v>
      </c>
      <c r="C411" s="68" t="s">
        <v>2241</v>
      </c>
      <c r="D411" s="68" t="s">
        <v>5243</v>
      </c>
      <c r="E411" s="68" t="s">
        <v>2649</v>
      </c>
      <c r="F411" s="68"/>
      <c r="G411" s="68" t="s">
        <v>4553</v>
      </c>
      <c r="H411" s="68"/>
      <c r="I411" s="68"/>
      <c r="J411" s="68"/>
      <c r="K411" s="68"/>
      <c r="L411" s="68" t="s">
        <v>451</v>
      </c>
      <c r="M411" s="68" t="s">
        <v>80</v>
      </c>
      <c r="N411" s="68" t="s">
        <v>999</v>
      </c>
      <c r="O411" s="68" t="s">
        <v>4552</v>
      </c>
      <c r="P411" s="68"/>
      <c r="Q411" s="68"/>
      <c r="R411" s="68"/>
      <c r="S411" s="68"/>
      <c r="T411" s="68"/>
      <c r="U411" s="68"/>
      <c r="V411" s="68"/>
      <c r="W411" s="68"/>
      <c r="X411" s="68"/>
      <c r="Y411" s="68" t="s">
        <v>2652</v>
      </c>
      <c r="Z411" s="68" t="s">
        <v>2653</v>
      </c>
      <c r="AA411" s="68"/>
      <c r="AB411" s="68"/>
      <c r="AC411" s="68"/>
      <c r="AD411" s="68"/>
      <c r="AE411" s="68"/>
      <c r="AF411" s="71"/>
      <c r="AG411" s="44"/>
      <c r="AH411" s="45"/>
      <c r="AI411" s="45"/>
      <c r="AJ411" s="45"/>
      <c r="AK411" s="45"/>
      <c r="AL411" s="28"/>
      <c r="AM411" s="28"/>
      <c r="AN411" s="28"/>
      <c r="AO411" s="28"/>
      <c r="AP411" s="28"/>
      <c r="AQ411" s="28"/>
      <c r="AR411" s="28"/>
      <c r="AS411" s="28"/>
      <c r="AT411" s="28"/>
      <c r="AU411" s="28"/>
    </row>
    <row r="412" ht="15.0" hidden="1" customHeight="1">
      <c r="A412" s="51"/>
      <c r="B412" s="52" t="s">
        <v>85</v>
      </c>
      <c r="C412" s="52" t="s">
        <v>3492</v>
      </c>
      <c r="D412" s="52" t="s">
        <v>5246</v>
      </c>
      <c r="E412" s="52" t="s">
        <v>87</v>
      </c>
      <c r="F412" s="52" t="s">
        <v>4557</v>
      </c>
      <c r="G412" s="52" t="s">
        <v>4563</v>
      </c>
      <c r="H412" s="52"/>
      <c r="I412" s="52"/>
      <c r="J412" s="52"/>
      <c r="K412" s="52"/>
      <c r="L412" s="52" t="s">
        <v>2729</v>
      </c>
      <c r="M412" s="52" t="s">
        <v>1131</v>
      </c>
      <c r="N412" s="52" t="s">
        <v>4564</v>
      </c>
      <c r="O412" s="52" t="s">
        <v>4560</v>
      </c>
      <c r="P412" s="52"/>
      <c r="Q412" s="52"/>
      <c r="R412" s="52"/>
      <c r="S412" s="52" t="s">
        <v>4562</v>
      </c>
      <c r="T412" s="52"/>
      <c r="U412" s="52" t="s">
        <v>4565</v>
      </c>
      <c r="V412" s="52"/>
      <c r="W412" s="52"/>
      <c r="X412" s="52"/>
      <c r="Y412" s="52" t="s">
        <v>98</v>
      </c>
      <c r="Z412" s="52" t="s">
        <v>2644</v>
      </c>
      <c r="AA412" s="52"/>
      <c r="AB412" s="52"/>
      <c r="AC412" s="52"/>
      <c r="AD412" s="52"/>
      <c r="AE412" s="52"/>
      <c r="AF412" s="60"/>
      <c r="AG412" s="44" t="s">
        <v>596</v>
      </c>
      <c r="AH412" s="45" t="s">
        <v>595</v>
      </c>
      <c r="AI412" s="45" t="s">
        <v>595</v>
      </c>
      <c r="AJ412" s="45" t="s">
        <v>595</v>
      </c>
      <c r="AK412" s="45" t="s">
        <v>595</v>
      </c>
      <c r="AL412" s="28"/>
      <c r="AM412" s="28"/>
      <c r="AN412" s="28"/>
      <c r="AO412" s="28"/>
      <c r="AP412" s="28"/>
      <c r="AQ412" s="28"/>
      <c r="AR412" s="28"/>
      <c r="AS412" s="28"/>
      <c r="AT412" s="28"/>
      <c r="AU412" s="28"/>
    </row>
    <row r="413" ht="15.0" customHeight="1">
      <c r="A413" s="67"/>
      <c r="B413" s="68"/>
      <c r="C413" s="68" t="s">
        <v>5263</v>
      </c>
      <c r="D413" s="68" t="s">
        <v>5264</v>
      </c>
      <c r="E413" s="68" t="s">
        <v>4570</v>
      </c>
      <c r="F413" s="68" t="s">
        <v>4567</v>
      </c>
      <c r="G413" s="68" t="s">
        <v>4571</v>
      </c>
      <c r="H413" s="68"/>
      <c r="I413" s="68"/>
      <c r="J413" s="68"/>
      <c r="K413" s="68"/>
      <c r="L413" s="68"/>
      <c r="M413" s="68"/>
      <c r="N413" s="68"/>
      <c r="O413" s="68"/>
      <c r="P413" s="68"/>
      <c r="Q413" s="68"/>
      <c r="R413" s="68"/>
      <c r="S413" s="68"/>
      <c r="T413" s="68"/>
      <c r="U413" s="68"/>
      <c r="V413" s="68"/>
      <c r="W413" s="68"/>
      <c r="X413" s="68"/>
      <c r="Y413" s="68" t="s">
        <v>2658</v>
      </c>
      <c r="Z413" s="68" t="s">
        <v>2659</v>
      </c>
      <c r="AA413" s="68"/>
      <c r="AB413" s="68"/>
      <c r="AC413" s="68"/>
      <c r="AD413" s="68" t="s">
        <v>2661</v>
      </c>
      <c r="AE413" s="68"/>
      <c r="AF413" s="71"/>
      <c r="AG413" s="44"/>
      <c r="AH413" s="45"/>
      <c r="AI413" s="45"/>
      <c r="AJ413" s="45"/>
      <c r="AK413" s="45"/>
      <c r="AL413" s="28"/>
      <c r="AM413" s="28"/>
      <c r="AN413" s="28"/>
      <c r="AO413" s="28"/>
      <c r="AP413" s="28"/>
      <c r="AQ413" s="28"/>
      <c r="AR413" s="28"/>
      <c r="AS413" s="28"/>
      <c r="AT413" s="28"/>
      <c r="AU413" s="28"/>
    </row>
    <row r="414" ht="15.0" hidden="1" customHeight="1">
      <c r="A414" s="51"/>
      <c r="B414" s="52" t="s">
        <v>85</v>
      </c>
      <c r="C414" s="52" t="s">
        <v>3904</v>
      </c>
      <c r="D414" s="52" t="s">
        <v>5266</v>
      </c>
      <c r="E414" s="52" t="s">
        <v>4601</v>
      </c>
      <c r="F414" s="52" t="s">
        <v>4583</v>
      </c>
      <c r="G414" s="52" t="s">
        <v>4606</v>
      </c>
      <c r="H414" s="52"/>
      <c r="I414" s="52"/>
      <c r="J414" s="52"/>
      <c r="K414" s="52"/>
      <c r="L414" s="52" t="s">
        <v>4607</v>
      </c>
      <c r="M414" s="52" t="s">
        <v>217</v>
      </c>
      <c r="N414" s="52" t="s">
        <v>4609</v>
      </c>
      <c r="O414" s="52" t="s">
        <v>4602</v>
      </c>
      <c r="P414" s="52"/>
      <c r="Q414" s="52" t="s">
        <v>4605</v>
      </c>
      <c r="R414" s="52"/>
      <c r="S414" s="52" t="s">
        <v>4603</v>
      </c>
      <c r="T414" s="52"/>
      <c r="U414" s="52"/>
      <c r="V414" s="52"/>
      <c r="W414" s="52"/>
      <c r="X414" s="52"/>
      <c r="Y414" s="52" t="s">
        <v>2652</v>
      </c>
      <c r="Z414" s="52" t="s">
        <v>2653</v>
      </c>
      <c r="AA414" s="52"/>
      <c r="AB414" s="52"/>
      <c r="AC414" s="52"/>
      <c r="AD414" s="52"/>
      <c r="AE414" s="52"/>
      <c r="AF414" s="60"/>
      <c r="AG414" s="44"/>
      <c r="AH414" s="45"/>
      <c r="AI414" s="45"/>
      <c r="AJ414" s="45"/>
      <c r="AK414" s="45"/>
      <c r="AL414" s="28"/>
      <c r="AM414" s="28"/>
      <c r="AN414" s="28"/>
      <c r="AO414" s="28"/>
      <c r="AP414" s="28"/>
      <c r="AQ414" s="28"/>
      <c r="AR414" s="28"/>
      <c r="AS414" s="28"/>
      <c r="AT414" s="28"/>
      <c r="AU414" s="28"/>
    </row>
    <row r="415" ht="15.0" hidden="1" customHeight="1">
      <c r="A415" s="67"/>
      <c r="B415" s="68" t="s">
        <v>85</v>
      </c>
      <c r="C415" s="68" t="s">
        <v>1161</v>
      </c>
      <c r="D415" s="68" t="s">
        <v>5267</v>
      </c>
      <c r="E415" s="68" t="s">
        <v>2649</v>
      </c>
      <c r="F415" s="68" t="s">
        <v>4614</v>
      </c>
      <c r="G415" s="68" t="s">
        <v>4617</v>
      </c>
      <c r="H415" s="68" t="s">
        <v>4618</v>
      </c>
      <c r="I415" s="68"/>
      <c r="J415" s="68"/>
      <c r="K415" s="68"/>
      <c r="L415" s="68" t="s">
        <v>567</v>
      </c>
      <c r="M415" s="68" t="s">
        <v>560</v>
      </c>
      <c r="N415" s="68" t="s">
        <v>568</v>
      </c>
      <c r="O415" s="68" t="s">
        <v>4616</v>
      </c>
      <c r="P415" s="68"/>
      <c r="Q415" s="68"/>
      <c r="R415" s="68"/>
      <c r="S415" s="68"/>
      <c r="T415" s="68"/>
      <c r="U415" s="68"/>
      <c r="V415" s="68"/>
      <c r="W415" s="68"/>
      <c r="X415" s="68"/>
      <c r="Y415" s="68" t="s">
        <v>2652</v>
      </c>
      <c r="Z415" s="68" t="s">
        <v>2653</v>
      </c>
      <c r="AA415" s="68"/>
      <c r="AB415" s="68"/>
      <c r="AC415" s="68"/>
      <c r="AD415" s="68"/>
      <c r="AE415" s="68"/>
      <c r="AF415" s="71"/>
      <c r="AG415" s="44"/>
      <c r="AH415" s="45"/>
      <c r="AI415" s="45"/>
      <c r="AJ415" s="45"/>
      <c r="AK415" s="45"/>
      <c r="AL415" s="28"/>
      <c r="AM415" s="28"/>
      <c r="AN415" s="28"/>
      <c r="AO415" s="28"/>
      <c r="AP415" s="28"/>
      <c r="AQ415" s="28"/>
      <c r="AR415" s="28"/>
      <c r="AS415" s="28"/>
      <c r="AT415" s="28"/>
      <c r="AU415" s="28"/>
    </row>
    <row r="416" ht="15.0" hidden="1" customHeight="1">
      <c r="A416" s="51"/>
      <c r="B416" s="52" t="s">
        <v>85</v>
      </c>
      <c r="C416" s="52" t="s">
        <v>3123</v>
      </c>
      <c r="D416" s="52" t="s">
        <v>5272</v>
      </c>
      <c r="E416" s="52" t="s">
        <v>560</v>
      </c>
      <c r="F416" s="52"/>
      <c r="G416" s="52" t="s">
        <v>4622</v>
      </c>
      <c r="H416" s="52"/>
      <c r="I416" s="52"/>
      <c r="J416" s="52"/>
      <c r="K416" s="52"/>
      <c r="L416" s="52" t="s">
        <v>4623</v>
      </c>
      <c r="M416" s="52" t="s">
        <v>560</v>
      </c>
      <c r="N416" s="52" t="s">
        <v>4629</v>
      </c>
      <c r="O416" s="52"/>
      <c r="P416" s="52"/>
      <c r="Q416" s="52"/>
      <c r="R416" s="52"/>
      <c r="S416" s="52"/>
      <c r="T416" s="52"/>
      <c r="U416" s="52"/>
      <c r="V416" s="52"/>
      <c r="W416" s="52"/>
      <c r="X416" s="52"/>
      <c r="Y416" s="52" t="s">
        <v>2631</v>
      </c>
      <c r="Z416" s="52" t="s">
        <v>2633</v>
      </c>
      <c r="AA416" s="52"/>
      <c r="AB416" s="52"/>
      <c r="AC416" s="52"/>
      <c r="AD416" s="52" t="s">
        <v>2942</v>
      </c>
      <c r="AE416" s="52"/>
      <c r="AF416" s="60"/>
      <c r="AG416" s="44"/>
      <c r="AH416" s="45"/>
      <c r="AI416" s="45"/>
      <c r="AJ416" s="45"/>
      <c r="AK416" s="45"/>
      <c r="AL416" s="28"/>
      <c r="AM416" s="28"/>
      <c r="AN416" s="28"/>
      <c r="AO416" s="28"/>
      <c r="AP416" s="28"/>
      <c r="AQ416" s="28"/>
      <c r="AR416" s="28"/>
      <c r="AS416" s="28"/>
      <c r="AT416" s="28"/>
      <c r="AU416" s="28"/>
    </row>
    <row r="417" ht="15.0" hidden="1" customHeight="1">
      <c r="A417" s="67"/>
      <c r="B417" s="68" t="s">
        <v>85</v>
      </c>
      <c r="C417" s="68" t="s">
        <v>5310</v>
      </c>
      <c r="D417" s="68" t="s">
        <v>5312</v>
      </c>
      <c r="E417" s="68" t="s">
        <v>87</v>
      </c>
      <c r="F417" s="68" t="s">
        <v>4630</v>
      </c>
      <c r="G417" s="68" t="s">
        <v>4635</v>
      </c>
      <c r="H417" s="68" t="s">
        <v>4636</v>
      </c>
      <c r="I417" s="68"/>
      <c r="J417" s="68"/>
      <c r="K417" s="68"/>
      <c r="L417" s="68" t="s">
        <v>4637</v>
      </c>
      <c r="M417" s="68" t="s">
        <v>512</v>
      </c>
      <c r="N417" s="68" t="s">
        <v>4638</v>
      </c>
      <c r="O417" s="68" t="s">
        <v>4633</v>
      </c>
      <c r="P417" s="68"/>
      <c r="Q417" s="68"/>
      <c r="R417" s="68"/>
      <c r="S417" s="68" t="s">
        <v>4634</v>
      </c>
      <c r="T417" s="68"/>
      <c r="U417" s="68"/>
      <c r="V417" s="68"/>
      <c r="W417" s="68"/>
      <c r="X417" s="68"/>
      <c r="Y417" s="68" t="s">
        <v>2652</v>
      </c>
      <c r="Z417" s="68" t="s">
        <v>2653</v>
      </c>
      <c r="AA417" s="68"/>
      <c r="AB417" s="68"/>
      <c r="AC417" s="68"/>
      <c r="AD417" s="68"/>
      <c r="AE417" s="68"/>
      <c r="AF417" s="71"/>
      <c r="AG417" s="44"/>
      <c r="AH417" s="45"/>
      <c r="AI417" s="45"/>
      <c r="AJ417" s="45"/>
      <c r="AK417" s="45"/>
      <c r="AL417" s="28"/>
      <c r="AM417" s="28"/>
      <c r="AN417" s="28"/>
      <c r="AO417" s="28"/>
      <c r="AP417" s="28"/>
      <c r="AQ417" s="28"/>
      <c r="AR417" s="28"/>
      <c r="AS417" s="28"/>
      <c r="AT417" s="28"/>
      <c r="AU417" s="28"/>
    </row>
    <row r="418" ht="15.0" hidden="1" customHeight="1">
      <c r="A418" s="51"/>
      <c r="B418" s="52" t="s">
        <v>85</v>
      </c>
      <c r="C418" s="52" t="s">
        <v>428</v>
      </c>
      <c r="D418" s="52" t="s">
        <v>5323</v>
      </c>
      <c r="E418" s="52" t="s">
        <v>87</v>
      </c>
      <c r="F418" s="52" t="s">
        <v>4641</v>
      </c>
      <c r="G418" s="52" t="s">
        <v>4644</v>
      </c>
      <c r="H418" s="52"/>
      <c r="I418" s="52"/>
      <c r="J418" s="52"/>
      <c r="K418" s="52"/>
      <c r="L418" s="52" t="s">
        <v>4645</v>
      </c>
      <c r="M418" s="52" t="s">
        <v>512</v>
      </c>
      <c r="N418" s="52" t="s">
        <v>4646</v>
      </c>
      <c r="O418" s="52" t="s">
        <v>4643</v>
      </c>
      <c r="P418" s="52"/>
      <c r="Q418" s="52"/>
      <c r="R418" s="52"/>
      <c r="S418" s="52"/>
      <c r="T418" s="52"/>
      <c r="U418" s="52"/>
      <c r="V418" s="52"/>
      <c r="W418" s="52"/>
      <c r="X418" s="52"/>
      <c r="Y418" s="52" t="s">
        <v>2652</v>
      </c>
      <c r="Z418" s="52" t="s">
        <v>2653</v>
      </c>
      <c r="AA418" s="52"/>
      <c r="AB418" s="52"/>
      <c r="AC418" s="52"/>
      <c r="AD418" s="52"/>
      <c r="AE418" s="52"/>
      <c r="AF418" s="60"/>
      <c r="AG418" s="44"/>
      <c r="AH418" s="45"/>
      <c r="AI418" s="45"/>
      <c r="AJ418" s="45"/>
      <c r="AK418" s="45"/>
      <c r="AL418" s="28"/>
      <c r="AM418" s="28"/>
      <c r="AN418" s="28"/>
      <c r="AO418" s="28"/>
      <c r="AP418" s="28"/>
      <c r="AQ418" s="28"/>
      <c r="AR418" s="28"/>
      <c r="AS418" s="28"/>
      <c r="AT418" s="28"/>
      <c r="AU418" s="28"/>
    </row>
    <row r="419" ht="15.0" hidden="1" customHeight="1">
      <c r="A419" s="67"/>
      <c r="B419" s="68" t="s">
        <v>85</v>
      </c>
      <c r="C419" s="68" t="s">
        <v>5327</v>
      </c>
      <c r="D419" s="68" t="s">
        <v>2219</v>
      </c>
      <c r="E419" s="68" t="s">
        <v>87</v>
      </c>
      <c r="F419" s="68" t="s">
        <v>2174</v>
      </c>
      <c r="G419" s="68" t="s">
        <v>4655</v>
      </c>
      <c r="H419" s="68"/>
      <c r="I419" s="68"/>
      <c r="J419" s="68"/>
      <c r="K419" s="68"/>
      <c r="L419" s="68" t="s">
        <v>2182</v>
      </c>
      <c r="M419" s="68" t="s">
        <v>230</v>
      </c>
      <c r="N419" s="68" t="s">
        <v>4656</v>
      </c>
      <c r="O419" s="68" t="s">
        <v>4650</v>
      </c>
      <c r="P419" s="68"/>
      <c r="Q419" s="68" t="s">
        <v>4653</v>
      </c>
      <c r="R419" s="68"/>
      <c r="S419" s="68" t="s">
        <v>4651</v>
      </c>
      <c r="T419" s="68"/>
      <c r="U419" s="68" t="s">
        <v>124</v>
      </c>
      <c r="V419" s="68" t="s">
        <v>251</v>
      </c>
      <c r="W419" s="68" t="s">
        <v>662</v>
      </c>
      <c r="X419" s="68"/>
      <c r="Y419" s="68" t="s">
        <v>98</v>
      </c>
      <c r="Z419" s="68"/>
      <c r="AA419" s="68"/>
      <c r="AB419" s="68"/>
      <c r="AC419" s="68"/>
      <c r="AD419" s="68"/>
      <c r="AE419" s="68"/>
      <c r="AF419" s="71"/>
      <c r="AG419" s="44" t="s">
        <v>596</v>
      </c>
      <c r="AH419" s="45" t="s">
        <v>596</v>
      </c>
      <c r="AI419" s="45" t="s">
        <v>596</v>
      </c>
      <c r="AJ419" s="45" t="s">
        <v>595</v>
      </c>
      <c r="AK419" s="45" t="s">
        <v>595</v>
      </c>
      <c r="AL419" s="28"/>
      <c r="AM419" s="28"/>
      <c r="AN419" s="28"/>
      <c r="AO419" s="28"/>
      <c r="AP419" s="28"/>
      <c r="AQ419" s="28"/>
      <c r="AR419" s="28"/>
      <c r="AS419" s="28"/>
      <c r="AT419" s="28"/>
      <c r="AU419" s="28"/>
    </row>
    <row r="420" ht="15.0" hidden="1" customHeight="1">
      <c r="A420" s="51"/>
      <c r="B420" s="52" t="s">
        <v>85</v>
      </c>
      <c r="C420" s="52" t="s">
        <v>1161</v>
      </c>
      <c r="D420" s="52" t="s">
        <v>5346</v>
      </c>
      <c r="E420" s="52"/>
      <c r="F420" s="52" t="s">
        <v>4658</v>
      </c>
      <c r="G420" s="52" t="s">
        <v>4663</v>
      </c>
      <c r="H420" s="52" t="s">
        <v>4664</v>
      </c>
      <c r="I420" s="52"/>
      <c r="J420" s="52"/>
      <c r="K420" s="52"/>
      <c r="L420" s="52" t="s">
        <v>4665</v>
      </c>
      <c r="M420" s="52" t="s">
        <v>3874</v>
      </c>
      <c r="N420" s="52" t="s">
        <v>4670</v>
      </c>
      <c r="O420" s="52" t="s">
        <v>4660</v>
      </c>
      <c r="P420" s="52"/>
      <c r="Q420" s="52" t="s">
        <v>4662</v>
      </c>
      <c r="R420" s="52"/>
      <c r="S420" s="52"/>
      <c r="T420" s="52"/>
      <c r="U420" s="52"/>
      <c r="V420" s="52"/>
      <c r="W420" s="52"/>
      <c r="X420" s="52"/>
      <c r="Y420" s="52" t="s">
        <v>98</v>
      </c>
      <c r="Z420" s="52"/>
      <c r="AA420" s="52"/>
      <c r="AB420" s="52"/>
      <c r="AC420" s="52"/>
      <c r="AD420" s="52"/>
      <c r="AE420" s="52"/>
      <c r="AF420" s="60"/>
      <c r="AG420" s="44" t="s">
        <v>595</v>
      </c>
      <c r="AH420" s="45" t="s">
        <v>595</v>
      </c>
      <c r="AI420" s="45" t="s">
        <v>595</v>
      </c>
      <c r="AJ420" s="45" t="s">
        <v>595</v>
      </c>
      <c r="AK420" s="45" t="s">
        <v>596</v>
      </c>
      <c r="AL420" s="28"/>
      <c r="AM420" s="28"/>
      <c r="AN420" s="28"/>
      <c r="AO420" s="28"/>
      <c r="AP420" s="28"/>
      <c r="AQ420" s="28"/>
      <c r="AR420" s="28"/>
      <c r="AS420" s="28"/>
      <c r="AT420" s="28"/>
      <c r="AU420" s="28"/>
    </row>
    <row r="421" ht="15.0" hidden="1" customHeight="1">
      <c r="A421" s="67"/>
      <c r="B421" s="68" t="s">
        <v>85</v>
      </c>
      <c r="C421" s="68" t="s">
        <v>3652</v>
      </c>
      <c r="D421" s="68" t="s">
        <v>5360</v>
      </c>
      <c r="E421" s="68" t="s">
        <v>2649</v>
      </c>
      <c r="F421" s="68" t="s">
        <v>4674</v>
      </c>
      <c r="G421" s="68" t="s">
        <v>4677</v>
      </c>
      <c r="H421" s="68"/>
      <c r="I421" s="68"/>
      <c r="J421" s="68"/>
      <c r="K421" s="68"/>
      <c r="L421" s="68" t="s">
        <v>4678</v>
      </c>
      <c r="M421" s="68" t="s">
        <v>80</v>
      </c>
      <c r="N421" s="68" t="s">
        <v>4679</v>
      </c>
      <c r="O421" s="68" t="s">
        <v>4675</v>
      </c>
      <c r="P421" s="68"/>
      <c r="Q421" s="68"/>
      <c r="R421" s="68"/>
      <c r="S421" s="68"/>
      <c r="T421" s="68"/>
      <c r="U421" s="68"/>
      <c r="V421" s="68"/>
      <c r="W421" s="68"/>
      <c r="X421" s="68"/>
      <c r="Y421" s="68" t="s">
        <v>2652</v>
      </c>
      <c r="Z421" s="68" t="s">
        <v>2653</v>
      </c>
      <c r="AA421" s="68"/>
      <c r="AB421" s="68"/>
      <c r="AC421" s="68"/>
      <c r="AD421" s="68"/>
      <c r="AE421" s="68"/>
      <c r="AF421" s="71"/>
      <c r="AG421" s="44"/>
      <c r="AH421" s="45"/>
      <c r="AI421" s="45"/>
      <c r="AJ421" s="45"/>
      <c r="AK421" s="45"/>
      <c r="AL421" s="28"/>
      <c r="AM421" s="28"/>
      <c r="AN421" s="28"/>
      <c r="AO421" s="28"/>
      <c r="AP421" s="28"/>
      <c r="AQ421" s="28"/>
      <c r="AR421" s="28"/>
      <c r="AS421" s="28"/>
      <c r="AT421" s="28"/>
      <c r="AU421" s="28"/>
    </row>
    <row r="422" ht="15.0" hidden="1" customHeight="1">
      <c r="A422" s="51"/>
      <c r="B422" s="52" t="s">
        <v>115</v>
      </c>
      <c r="C422" s="52" t="s">
        <v>5382</v>
      </c>
      <c r="D422" s="52" t="s">
        <v>5384</v>
      </c>
      <c r="E422" s="52" t="s">
        <v>2649</v>
      </c>
      <c r="F422" s="52" t="s">
        <v>4684</v>
      </c>
      <c r="G422" s="52" t="s">
        <v>4688</v>
      </c>
      <c r="H422" s="52"/>
      <c r="I422" s="52"/>
      <c r="J422" s="52"/>
      <c r="K422" s="52"/>
      <c r="L422" s="52" t="s">
        <v>567</v>
      </c>
      <c r="M422" s="52" t="s">
        <v>560</v>
      </c>
      <c r="N422" s="52" t="s">
        <v>4696</v>
      </c>
      <c r="O422" s="52" t="s">
        <v>4686</v>
      </c>
      <c r="P422" s="52"/>
      <c r="Q422" s="52"/>
      <c r="R422" s="52"/>
      <c r="S422" s="52"/>
      <c r="T422" s="52"/>
      <c r="U422" s="52"/>
      <c r="V422" s="52"/>
      <c r="W422" s="52"/>
      <c r="X422" s="52"/>
      <c r="Y422" s="52" t="s">
        <v>2652</v>
      </c>
      <c r="Z422" s="52" t="s">
        <v>2653</v>
      </c>
      <c r="AA422" s="52"/>
      <c r="AB422" s="52"/>
      <c r="AC422" s="52"/>
      <c r="AD422" s="52"/>
      <c r="AE422" s="52"/>
      <c r="AF422" s="60"/>
      <c r="AG422" s="44"/>
      <c r="AH422" s="45"/>
      <c r="AI422" s="45"/>
      <c r="AJ422" s="45"/>
      <c r="AK422" s="45"/>
      <c r="AL422" s="28"/>
      <c r="AM422" s="28"/>
      <c r="AN422" s="28"/>
      <c r="AO422" s="28"/>
      <c r="AP422" s="28"/>
      <c r="AQ422" s="28"/>
      <c r="AR422" s="28"/>
      <c r="AS422" s="28"/>
      <c r="AT422" s="28"/>
      <c r="AU422" s="28"/>
    </row>
    <row r="423" ht="15.0" hidden="1" customHeight="1">
      <c r="A423" s="67"/>
      <c r="B423" s="68"/>
      <c r="C423" s="68" t="s">
        <v>1522</v>
      </c>
      <c r="D423" s="68" t="s">
        <v>5386</v>
      </c>
      <c r="E423" s="68" t="s">
        <v>4705</v>
      </c>
      <c r="F423" s="68" t="s">
        <v>4703</v>
      </c>
      <c r="G423" s="68" t="s">
        <v>4711</v>
      </c>
      <c r="H423" s="68" t="s">
        <v>4712</v>
      </c>
      <c r="I423" s="68"/>
      <c r="J423" s="68"/>
      <c r="K423" s="68"/>
      <c r="L423" s="68" t="s">
        <v>4713</v>
      </c>
      <c r="M423" s="68" t="s">
        <v>80</v>
      </c>
      <c r="N423" s="68" t="s">
        <v>4714</v>
      </c>
      <c r="O423" s="68" t="s">
        <v>4707</v>
      </c>
      <c r="P423" s="68"/>
      <c r="Q423" s="68" t="s">
        <v>4709</v>
      </c>
      <c r="R423" s="68"/>
      <c r="S423" s="68" t="s">
        <v>4708</v>
      </c>
      <c r="T423" s="68"/>
      <c r="U423" s="68"/>
      <c r="V423" s="68"/>
      <c r="W423" s="68"/>
      <c r="X423" s="68"/>
      <c r="Y423" s="68" t="s">
        <v>98</v>
      </c>
      <c r="Z423" s="68"/>
      <c r="AA423" s="68"/>
      <c r="AB423" s="68"/>
      <c r="AC423" s="68"/>
      <c r="AD423" s="68"/>
      <c r="AE423" s="68"/>
      <c r="AF423" s="71"/>
      <c r="AG423" s="44" t="s">
        <v>595</v>
      </c>
      <c r="AH423" s="45" t="s">
        <v>595</v>
      </c>
      <c r="AI423" s="45" t="s">
        <v>596</v>
      </c>
      <c r="AJ423" s="45" t="s">
        <v>595</v>
      </c>
      <c r="AK423" s="45" t="s">
        <v>595</v>
      </c>
      <c r="AL423" s="28"/>
      <c r="AM423" s="28"/>
      <c r="AN423" s="28"/>
      <c r="AO423" s="28"/>
      <c r="AP423" s="28"/>
      <c r="AQ423" s="28"/>
      <c r="AR423" s="28"/>
      <c r="AS423" s="28"/>
      <c r="AT423" s="28"/>
      <c r="AU423" s="28"/>
    </row>
    <row r="424" ht="15.0" hidden="1" customHeight="1">
      <c r="A424" s="51"/>
      <c r="B424" s="52" t="s">
        <v>85</v>
      </c>
      <c r="C424" s="52" t="s">
        <v>5406</v>
      </c>
      <c r="D424" s="52" t="s">
        <v>5407</v>
      </c>
      <c r="E424" s="52" t="s">
        <v>87</v>
      </c>
      <c r="F424" s="52" t="s">
        <v>4716</v>
      </c>
      <c r="G424" s="52" t="s">
        <v>4723</v>
      </c>
      <c r="H424" s="52"/>
      <c r="I424" s="52"/>
      <c r="J424" s="52"/>
      <c r="K424" s="52"/>
      <c r="L424" s="52" t="s">
        <v>122</v>
      </c>
      <c r="M424" s="52" t="s">
        <v>111</v>
      </c>
      <c r="N424" s="52" t="s">
        <v>4724</v>
      </c>
      <c r="O424" s="52" t="s">
        <v>4718</v>
      </c>
      <c r="P424" s="52"/>
      <c r="Q424" s="52" t="s">
        <v>4721</v>
      </c>
      <c r="R424" s="52"/>
      <c r="S424" s="52" t="s">
        <v>4719</v>
      </c>
      <c r="T424" s="52"/>
      <c r="U424" s="52"/>
      <c r="V424" s="52"/>
      <c r="W424" s="52"/>
      <c r="X424" s="52"/>
      <c r="Y424" s="52" t="s">
        <v>98</v>
      </c>
      <c r="Z424" s="52" t="s">
        <v>2644</v>
      </c>
      <c r="AA424" s="52"/>
      <c r="AB424" s="52"/>
      <c r="AC424" s="52"/>
      <c r="AD424" s="52"/>
      <c r="AE424" s="52"/>
      <c r="AF424" s="60"/>
      <c r="AG424" s="44" t="s">
        <v>595</v>
      </c>
      <c r="AH424" s="45" t="s">
        <v>595</v>
      </c>
      <c r="AI424" s="45" t="s">
        <v>596</v>
      </c>
      <c r="AJ424" s="45" t="s">
        <v>595</v>
      </c>
      <c r="AK424" s="45" t="s">
        <v>595</v>
      </c>
      <c r="AL424" s="28"/>
      <c r="AM424" s="28"/>
      <c r="AN424" s="28"/>
      <c r="AO424" s="28"/>
      <c r="AP424" s="28"/>
      <c r="AQ424" s="28"/>
      <c r="AR424" s="28"/>
      <c r="AS424" s="28"/>
      <c r="AT424" s="28"/>
      <c r="AU424" s="28"/>
    </row>
    <row r="425" ht="15.0" hidden="1" customHeight="1">
      <c r="A425" s="67"/>
      <c r="B425" s="68" t="s">
        <v>85</v>
      </c>
      <c r="C425" s="68" t="s">
        <v>5411</v>
      </c>
      <c r="D425" s="68" t="s">
        <v>5420</v>
      </c>
      <c r="E425" s="68" t="s">
        <v>2649</v>
      </c>
      <c r="F425" s="68"/>
      <c r="G425" s="68" t="s">
        <v>4729</v>
      </c>
      <c r="H425" s="68"/>
      <c r="I425" s="68"/>
      <c r="J425" s="68"/>
      <c r="K425" s="68"/>
      <c r="L425" s="68" t="s">
        <v>80</v>
      </c>
      <c r="M425" s="68" t="s">
        <v>80</v>
      </c>
      <c r="N425" s="68" t="s">
        <v>4731</v>
      </c>
      <c r="O425" s="68" t="s">
        <v>4728</v>
      </c>
      <c r="P425" s="68"/>
      <c r="Q425" s="68"/>
      <c r="R425" s="68"/>
      <c r="S425" s="68"/>
      <c r="T425" s="68"/>
      <c r="U425" s="68"/>
      <c r="V425" s="68"/>
      <c r="W425" s="68"/>
      <c r="X425" s="68"/>
      <c r="Y425" s="68" t="s">
        <v>2652</v>
      </c>
      <c r="Z425" s="68" t="s">
        <v>2653</v>
      </c>
      <c r="AA425" s="68"/>
      <c r="AB425" s="68"/>
      <c r="AC425" s="68"/>
      <c r="AD425" s="68"/>
      <c r="AE425" s="68"/>
      <c r="AF425" s="71"/>
      <c r="AG425" s="44"/>
      <c r="AH425" s="45"/>
      <c r="AI425" s="45"/>
      <c r="AJ425" s="45"/>
      <c r="AK425" s="45"/>
      <c r="AL425" s="28"/>
      <c r="AM425" s="28"/>
      <c r="AN425" s="28"/>
      <c r="AO425" s="28"/>
      <c r="AP425" s="28"/>
      <c r="AQ425" s="28"/>
      <c r="AR425" s="28"/>
      <c r="AS425" s="28"/>
      <c r="AT425" s="28"/>
      <c r="AU425" s="28"/>
    </row>
    <row r="426" ht="15.0" hidden="1" customHeight="1">
      <c r="A426" s="51"/>
      <c r="B426" s="52" t="s">
        <v>85</v>
      </c>
      <c r="C426" s="52" t="s">
        <v>1163</v>
      </c>
      <c r="D426" s="52" t="s">
        <v>1164</v>
      </c>
      <c r="E426" s="52" t="s">
        <v>87</v>
      </c>
      <c r="F426" s="52" t="s">
        <v>4735</v>
      </c>
      <c r="G426" s="52" t="s">
        <v>295</v>
      </c>
      <c r="H426" s="52"/>
      <c r="I426" s="52"/>
      <c r="J426" s="52"/>
      <c r="K426" s="52"/>
      <c r="L426" s="52" t="s">
        <v>297</v>
      </c>
      <c r="M426" s="52" t="s">
        <v>99</v>
      </c>
      <c r="N426" s="52" t="s">
        <v>2845</v>
      </c>
      <c r="O426" s="52" t="s">
        <v>292</v>
      </c>
      <c r="P426" s="52"/>
      <c r="Q426" s="52" t="s">
        <v>294</v>
      </c>
      <c r="R426" s="52"/>
      <c r="S426" s="52" t="s">
        <v>293</v>
      </c>
      <c r="T426" s="52"/>
      <c r="U426" s="52" t="s">
        <v>165</v>
      </c>
      <c r="V426" s="52" t="s">
        <v>226</v>
      </c>
      <c r="W426" s="52" t="s">
        <v>662</v>
      </c>
      <c r="X426" s="52"/>
      <c r="Y426" s="52" t="s">
        <v>98</v>
      </c>
      <c r="Z426" s="52" t="s">
        <v>2644</v>
      </c>
      <c r="AA426" s="52"/>
      <c r="AB426" s="52"/>
      <c r="AC426" s="52"/>
      <c r="AD426" s="52"/>
      <c r="AE426" s="52"/>
      <c r="AF426" s="60"/>
      <c r="AG426" s="44" t="s">
        <v>596</v>
      </c>
      <c r="AH426" s="45" t="s">
        <v>595</v>
      </c>
      <c r="AI426" s="45" t="s">
        <v>595</v>
      </c>
      <c r="AJ426" s="45" t="s">
        <v>595</v>
      </c>
      <c r="AK426" s="45" t="s">
        <v>595</v>
      </c>
      <c r="AL426" s="28"/>
      <c r="AM426" s="28"/>
      <c r="AN426" s="28"/>
      <c r="AO426" s="28"/>
      <c r="AP426" s="28"/>
      <c r="AQ426" s="28"/>
      <c r="AR426" s="28"/>
      <c r="AS426" s="28"/>
      <c r="AT426" s="28"/>
      <c r="AU426" s="28"/>
    </row>
    <row r="427" ht="15.0" hidden="1" customHeight="1">
      <c r="A427" s="67"/>
      <c r="B427" s="68" t="s">
        <v>85</v>
      </c>
      <c r="C427" s="68" t="s">
        <v>2743</v>
      </c>
      <c r="D427" s="68" t="s">
        <v>5430</v>
      </c>
      <c r="E427" s="68" t="s">
        <v>560</v>
      </c>
      <c r="F427" s="68"/>
      <c r="G427" s="68" t="s">
        <v>4745</v>
      </c>
      <c r="H427" s="68"/>
      <c r="I427" s="68"/>
      <c r="J427" s="68"/>
      <c r="K427" s="68"/>
      <c r="L427" s="68" t="s">
        <v>451</v>
      </c>
      <c r="M427" s="68" t="s">
        <v>80</v>
      </c>
      <c r="N427" s="68" t="s">
        <v>1848</v>
      </c>
      <c r="O427" s="68"/>
      <c r="P427" s="68"/>
      <c r="Q427" s="68"/>
      <c r="R427" s="68"/>
      <c r="S427" s="68"/>
      <c r="T427" s="68"/>
      <c r="U427" s="68"/>
      <c r="V427" s="68"/>
      <c r="W427" s="68"/>
      <c r="X427" s="68"/>
      <c r="Y427" s="68" t="s">
        <v>2631</v>
      </c>
      <c r="Z427" s="68" t="s">
        <v>2633</v>
      </c>
      <c r="AA427" s="68"/>
      <c r="AB427" s="68"/>
      <c r="AC427" s="68"/>
      <c r="AD427" s="68" t="s">
        <v>2942</v>
      </c>
      <c r="AE427" s="68"/>
      <c r="AF427" s="71"/>
      <c r="AG427" s="44"/>
      <c r="AH427" s="45"/>
      <c r="AI427" s="45"/>
      <c r="AJ427" s="45"/>
      <c r="AK427" s="45"/>
      <c r="AL427" s="28"/>
      <c r="AM427" s="28"/>
      <c r="AN427" s="28"/>
      <c r="AO427" s="28"/>
      <c r="AP427" s="28"/>
      <c r="AQ427" s="28"/>
      <c r="AR427" s="28"/>
      <c r="AS427" s="28"/>
      <c r="AT427" s="28"/>
      <c r="AU427" s="28"/>
    </row>
    <row r="428" ht="15.0" hidden="1" customHeight="1">
      <c r="A428" s="51"/>
      <c r="B428" s="52" t="s">
        <v>85</v>
      </c>
      <c r="C428" s="52" t="s">
        <v>1389</v>
      </c>
      <c r="D428" s="52" t="s">
        <v>5442</v>
      </c>
      <c r="E428" s="52" t="s">
        <v>2649</v>
      </c>
      <c r="F428" s="52"/>
      <c r="G428" s="52" t="s">
        <v>4758</v>
      </c>
      <c r="H428" s="52"/>
      <c r="I428" s="52"/>
      <c r="J428" s="52"/>
      <c r="K428" s="52"/>
      <c r="L428" s="52" t="s">
        <v>730</v>
      </c>
      <c r="M428" s="52" t="s">
        <v>724</v>
      </c>
      <c r="N428" s="52" t="s">
        <v>731</v>
      </c>
      <c r="O428" s="52" t="s">
        <v>4757</v>
      </c>
      <c r="P428" s="52"/>
      <c r="Q428" s="52"/>
      <c r="R428" s="52"/>
      <c r="S428" s="52"/>
      <c r="T428" s="52"/>
      <c r="U428" s="52"/>
      <c r="V428" s="52"/>
      <c r="W428" s="52"/>
      <c r="X428" s="52"/>
      <c r="Y428" s="52" t="s">
        <v>2652</v>
      </c>
      <c r="Z428" s="52" t="s">
        <v>2653</v>
      </c>
      <c r="AA428" s="52"/>
      <c r="AB428" s="52"/>
      <c r="AC428" s="52"/>
      <c r="AD428" s="52"/>
      <c r="AE428" s="52"/>
      <c r="AF428" s="60"/>
      <c r="AG428" s="44"/>
      <c r="AH428" s="45"/>
      <c r="AI428" s="45"/>
      <c r="AJ428" s="45"/>
      <c r="AK428" s="45"/>
      <c r="AL428" s="28"/>
      <c r="AM428" s="28"/>
      <c r="AN428" s="28"/>
      <c r="AO428" s="28"/>
      <c r="AP428" s="28"/>
      <c r="AQ428" s="28"/>
      <c r="AR428" s="28"/>
      <c r="AS428" s="28"/>
      <c r="AT428" s="28"/>
      <c r="AU428" s="28"/>
    </row>
    <row r="429" ht="15.0" hidden="1" customHeight="1">
      <c r="A429" s="67"/>
      <c r="B429" s="68" t="s">
        <v>115</v>
      </c>
      <c r="C429" s="68" t="s">
        <v>5454</v>
      </c>
      <c r="D429" s="68" t="s">
        <v>5455</v>
      </c>
      <c r="E429" s="68" t="s">
        <v>4768</v>
      </c>
      <c r="F429" s="68"/>
      <c r="G429" s="68" t="s">
        <v>4773</v>
      </c>
      <c r="H429" s="68"/>
      <c r="I429" s="68"/>
      <c r="J429" s="68"/>
      <c r="K429" s="68"/>
      <c r="L429" s="68" t="s">
        <v>2030</v>
      </c>
      <c r="M429" s="68" t="s">
        <v>605</v>
      </c>
      <c r="N429" s="68" t="s">
        <v>4775</v>
      </c>
      <c r="O429" s="68" t="s">
        <v>4770</v>
      </c>
      <c r="P429" s="68"/>
      <c r="Q429" s="68"/>
      <c r="R429" s="68"/>
      <c r="S429" s="68" t="s">
        <v>4772</v>
      </c>
      <c r="T429" s="68"/>
      <c r="U429" s="68"/>
      <c r="V429" s="68"/>
      <c r="W429" s="68"/>
      <c r="X429" s="68"/>
      <c r="Y429" s="68" t="s">
        <v>2631</v>
      </c>
      <c r="Z429" s="68" t="s">
        <v>2633</v>
      </c>
      <c r="AA429" s="68"/>
      <c r="AB429" s="68"/>
      <c r="AC429" s="68"/>
      <c r="AD429" s="68" t="s">
        <v>2634</v>
      </c>
      <c r="AE429" s="68"/>
      <c r="AF429" s="71"/>
      <c r="AG429" s="44"/>
      <c r="AH429" s="45"/>
      <c r="AI429" s="45"/>
      <c r="AJ429" s="45"/>
      <c r="AK429" s="45"/>
      <c r="AL429" s="28"/>
      <c r="AM429" s="28"/>
      <c r="AN429" s="28"/>
      <c r="AO429" s="28"/>
      <c r="AP429" s="28"/>
      <c r="AQ429" s="28"/>
      <c r="AR429" s="28"/>
      <c r="AS429" s="28"/>
      <c r="AT429" s="28"/>
      <c r="AU429" s="28"/>
    </row>
    <row r="430" ht="15.0" hidden="1" customHeight="1">
      <c r="A430" s="51"/>
      <c r="B430" s="52"/>
      <c r="C430" s="52" t="s">
        <v>1522</v>
      </c>
      <c r="D430" s="52" t="s">
        <v>5464</v>
      </c>
      <c r="E430" s="52"/>
      <c r="F430" s="52" t="s">
        <v>4782</v>
      </c>
      <c r="G430" s="52" t="s">
        <v>4785</v>
      </c>
      <c r="H430" s="52"/>
      <c r="I430" s="52"/>
      <c r="J430" s="52" t="s">
        <v>4786</v>
      </c>
      <c r="K430" s="52"/>
      <c r="L430" s="52" t="s">
        <v>519</v>
      </c>
      <c r="M430" s="52" t="s">
        <v>512</v>
      </c>
      <c r="N430" s="52" t="s">
        <v>4787</v>
      </c>
      <c r="O430" s="52" t="s">
        <v>4784</v>
      </c>
      <c r="P430" s="52"/>
      <c r="Q430" s="52"/>
      <c r="R430" s="52"/>
      <c r="S430" s="52"/>
      <c r="T430" s="52"/>
      <c r="U430" s="52"/>
      <c r="V430" s="52"/>
      <c r="W430" s="52"/>
      <c r="X430" s="52"/>
      <c r="Y430" s="52" t="s">
        <v>2652</v>
      </c>
      <c r="Z430" s="52" t="s">
        <v>2653</v>
      </c>
      <c r="AA430" s="52"/>
      <c r="AB430" s="52"/>
      <c r="AC430" s="52"/>
      <c r="AD430" s="52"/>
      <c r="AE430" s="52"/>
      <c r="AF430" s="60"/>
      <c r="AG430" s="44"/>
      <c r="AH430" s="45"/>
      <c r="AI430" s="45"/>
      <c r="AJ430" s="45"/>
      <c r="AK430" s="45"/>
      <c r="AL430" s="28"/>
      <c r="AM430" s="28"/>
      <c r="AN430" s="28"/>
      <c r="AO430" s="28"/>
      <c r="AP430" s="28"/>
      <c r="AQ430" s="28"/>
      <c r="AR430" s="28"/>
      <c r="AS430" s="28"/>
      <c r="AT430" s="28"/>
      <c r="AU430" s="28"/>
    </row>
    <row r="431" ht="15.0" hidden="1" customHeight="1">
      <c r="A431" s="67"/>
      <c r="B431" s="68"/>
      <c r="C431" s="68" t="s">
        <v>1459</v>
      </c>
      <c r="D431" s="68" t="s">
        <v>5474</v>
      </c>
      <c r="E431" s="68"/>
      <c r="F431" s="68" t="s">
        <v>4790</v>
      </c>
      <c r="G431" s="68" t="s">
        <v>4794</v>
      </c>
      <c r="H431" s="68"/>
      <c r="I431" s="68"/>
      <c r="J431" s="68"/>
      <c r="K431" s="68"/>
      <c r="L431" s="68" t="s">
        <v>1436</v>
      </c>
      <c r="M431" s="68" t="s">
        <v>512</v>
      </c>
      <c r="N431" s="68" t="s">
        <v>1437</v>
      </c>
      <c r="O431" s="68" t="s">
        <v>4792</v>
      </c>
      <c r="P431" s="68"/>
      <c r="Q431" s="68" t="s">
        <v>1433</v>
      </c>
      <c r="R431" s="68"/>
      <c r="S431" s="68" t="s">
        <v>4793</v>
      </c>
      <c r="T431" s="68"/>
      <c r="U431" s="68"/>
      <c r="V431" s="68"/>
      <c r="W431" s="68"/>
      <c r="X431" s="68"/>
      <c r="Y431" s="68" t="s">
        <v>98</v>
      </c>
      <c r="Z431" s="68" t="s">
        <v>2644</v>
      </c>
      <c r="AA431" s="68"/>
      <c r="AB431" s="68"/>
      <c r="AC431" s="68"/>
      <c r="AD431" s="68"/>
      <c r="AE431" s="68"/>
      <c r="AF431" s="71"/>
      <c r="AG431" s="44" t="s">
        <v>595</v>
      </c>
      <c r="AH431" s="45" t="s">
        <v>595</v>
      </c>
      <c r="AI431" s="45" t="s">
        <v>595</v>
      </c>
      <c r="AJ431" s="45" t="s">
        <v>595</v>
      </c>
      <c r="AK431" s="45" t="s">
        <v>595</v>
      </c>
      <c r="AL431" s="28"/>
      <c r="AM431" s="28"/>
      <c r="AN431" s="28"/>
      <c r="AO431" s="28"/>
      <c r="AP431" s="28"/>
      <c r="AQ431" s="28"/>
      <c r="AR431" s="28"/>
      <c r="AS431" s="28"/>
      <c r="AT431" s="28"/>
      <c r="AU431" s="28"/>
    </row>
    <row r="432" ht="15.0" hidden="1" customHeight="1">
      <c r="A432" s="51"/>
      <c r="B432" s="52" t="s">
        <v>85</v>
      </c>
      <c r="C432" s="52" t="s">
        <v>5477</v>
      </c>
      <c r="D432" s="52" t="s">
        <v>5478</v>
      </c>
      <c r="E432" s="52" t="s">
        <v>2649</v>
      </c>
      <c r="F432" s="52"/>
      <c r="G432" s="52" t="s">
        <v>4803</v>
      </c>
      <c r="H432" s="52"/>
      <c r="I432" s="52"/>
      <c r="J432" s="52"/>
      <c r="K432" s="52"/>
      <c r="L432" s="52" t="s">
        <v>467</v>
      </c>
      <c r="M432" s="52" t="s">
        <v>80</v>
      </c>
      <c r="N432" s="52" t="s">
        <v>468</v>
      </c>
      <c r="O432" s="52" t="s">
        <v>4802</v>
      </c>
      <c r="P432" s="52"/>
      <c r="Q432" s="52"/>
      <c r="R432" s="52"/>
      <c r="S432" s="52"/>
      <c r="T432" s="52"/>
      <c r="U432" s="52"/>
      <c r="V432" s="52"/>
      <c r="W432" s="52"/>
      <c r="X432" s="52"/>
      <c r="Y432" s="52" t="s">
        <v>2652</v>
      </c>
      <c r="Z432" s="52" t="s">
        <v>2653</v>
      </c>
      <c r="AA432" s="52"/>
      <c r="AB432" s="52"/>
      <c r="AC432" s="52"/>
      <c r="AD432" s="52"/>
      <c r="AE432" s="52"/>
      <c r="AF432" s="60"/>
      <c r="AG432" s="44"/>
      <c r="AH432" s="45"/>
      <c r="AI432" s="45"/>
      <c r="AJ432" s="45"/>
      <c r="AK432" s="45"/>
      <c r="AL432" s="28"/>
      <c r="AM432" s="28"/>
      <c r="AN432" s="28"/>
      <c r="AO432" s="28"/>
      <c r="AP432" s="28"/>
      <c r="AQ432" s="28"/>
      <c r="AR432" s="28"/>
      <c r="AS432" s="28"/>
      <c r="AT432" s="28"/>
      <c r="AU432" s="28"/>
    </row>
    <row r="433" ht="15.0" hidden="1" customHeight="1">
      <c r="A433" s="67"/>
      <c r="B433" s="68"/>
      <c r="C433" s="68" t="s">
        <v>5481</v>
      </c>
      <c r="D433" s="68" t="s">
        <v>5483</v>
      </c>
      <c r="E433" s="68"/>
      <c r="F433" s="68" t="s">
        <v>4804</v>
      </c>
      <c r="G433" s="68" t="s">
        <v>4811</v>
      </c>
      <c r="H433" s="68"/>
      <c r="I433" s="68"/>
      <c r="J433" s="68" t="s">
        <v>4812</v>
      </c>
      <c r="K433" s="68"/>
      <c r="L433" s="68" t="s">
        <v>4368</v>
      </c>
      <c r="M433" s="68" t="s">
        <v>1801</v>
      </c>
      <c r="N433" s="68" t="s">
        <v>4369</v>
      </c>
      <c r="O433" s="68" t="s">
        <v>4808</v>
      </c>
      <c r="P433" s="68"/>
      <c r="Q433" s="68"/>
      <c r="R433" s="68"/>
      <c r="S433" s="68"/>
      <c r="T433" s="68"/>
      <c r="U433" s="68" t="s">
        <v>124</v>
      </c>
      <c r="V433" s="68"/>
      <c r="W433" s="68"/>
      <c r="X433" s="68"/>
      <c r="Y433" s="68" t="s">
        <v>98</v>
      </c>
      <c r="Z433" s="68" t="s">
        <v>2644</v>
      </c>
      <c r="AA433" s="68"/>
      <c r="AB433" s="68"/>
      <c r="AC433" s="68"/>
      <c r="AD433" s="68"/>
      <c r="AE433" s="68"/>
      <c r="AF433" s="71"/>
      <c r="AG433" s="44" t="s">
        <v>596</v>
      </c>
      <c r="AH433" s="45" t="s">
        <v>595</v>
      </c>
      <c r="AI433" s="45" t="s">
        <v>595</v>
      </c>
      <c r="AJ433" s="45" t="s">
        <v>595</v>
      </c>
      <c r="AK433" s="45" t="s">
        <v>595</v>
      </c>
      <c r="AL433" s="28"/>
      <c r="AM433" s="28"/>
      <c r="AN433" s="28"/>
      <c r="AO433" s="28"/>
      <c r="AP433" s="28"/>
      <c r="AQ433" s="28"/>
      <c r="AR433" s="28"/>
      <c r="AS433" s="28"/>
      <c r="AT433" s="28"/>
      <c r="AU433" s="28"/>
    </row>
    <row r="434" ht="15.0" hidden="1" customHeight="1">
      <c r="A434" s="51"/>
      <c r="B434" s="52"/>
      <c r="C434" s="52" t="s">
        <v>5490</v>
      </c>
      <c r="D434" s="52" t="s">
        <v>5491</v>
      </c>
      <c r="E434" s="52"/>
      <c r="F434" s="52"/>
      <c r="G434" s="52"/>
      <c r="H434" s="52"/>
      <c r="I434" s="52"/>
      <c r="J434" s="52"/>
      <c r="K434" s="52"/>
      <c r="L434" s="52" t="s">
        <v>4817</v>
      </c>
      <c r="M434" s="52" t="s">
        <v>80</v>
      </c>
      <c r="N434" s="52" t="s">
        <v>4818</v>
      </c>
      <c r="O434" s="52"/>
      <c r="P434" s="52"/>
      <c r="Q434" s="52"/>
      <c r="R434" s="52"/>
      <c r="S434" s="52"/>
      <c r="T434" s="52"/>
      <c r="U434" s="52"/>
      <c r="V434" s="52"/>
      <c r="W434" s="52"/>
      <c r="X434" s="52"/>
      <c r="Y434" s="52" t="s">
        <v>98</v>
      </c>
      <c r="Z434" s="52" t="s">
        <v>2644</v>
      </c>
      <c r="AA434" s="52"/>
      <c r="AB434" s="52"/>
      <c r="AC434" s="52"/>
      <c r="AD434" s="52"/>
      <c r="AE434" s="52"/>
      <c r="AF434" s="60"/>
      <c r="AG434" s="44" t="s">
        <v>595</v>
      </c>
      <c r="AH434" s="45" t="s">
        <v>595</v>
      </c>
      <c r="AI434" s="45" t="s">
        <v>596</v>
      </c>
      <c r="AJ434" s="45" t="s">
        <v>595</v>
      </c>
      <c r="AK434" s="45" t="s">
        <v>595</v>
      </c>
      <c r="AL434" s="28"/>
      <c r="AM434" s="28"/>
      <c r="AN434" s="28"/>
      <c r="AO434" s="28"/>
      <c r="AP434" s="28"/>
      <c r="AQ434" s="28"/>
      <c r="AR434" s="28"/>
      <c r="AS434" s="28"/>
      <c r="AT434" s="28"/>
      <c r="AU434" s="28"/>
    </row>
    <row r="435" ht="15.0" hidden="1" customHeight="1">
      <c r="A435" s="67"/>
      <c r="B435" s="68" t="s">
        <v>85</v>
      </c>
      <c r="C435" s="68" t="s">
        <v>2168</v>
      </c>
      <c r="D435" s="68" t="s">
        <v>5501</v>
      </c>
      <c r="E435" s="68" t="s">
        <v>87</v>
      </c>
      <c r="F435" s="68" t="s">
        <v>4824</v>
      </c>
      <c r="G435" s="68" t="s">
        <v>4828</v>
      </c>
      <c r="H435" s="68"/>
      <c r="I435" s="68"/>
      <c r="J435" s="68"/>
      <c r="K435" s="68"/>
      <c r="L435" s="68" t="s">
        <v>451</v>
      </c>
      <c r="M435" s="68" t="s">
        <v>80</v>
      </c>
      <c r="N435" s="68" t="s">
        <v>2788</v>
      </c>
      <c r="O435" s="68" t="s">
        <v>4826</v>
      </c>
      <c r="P435" s="68"/>
      <c r="Q435" s="68"/>
      <c r="R435" s="68"/>
      <c r="S435" s="68" t="s">
        <v>4827</v>
      </c>
      <c r="T435" s="68"/>
      <c r="U435" s="68"/>
      <c r="V435" s="68"/>
      <c r="W435" s="68"/>
      <c r="X435" s="68"/>
      <c r="Y435" s="68" t="s">
        <v>98</v>
      </c>
      <c r="Z435" s="68"/>
      <c r="AA435" s="68"/>
      <c r="AB435" s="68"/>
      <c r="AC435" s="68"/>
      <c r="AD435" s="68"/>
      <c r="AE435" s="68"/>
      <c r="AF435" s="71"/>
      <c r="AG435" s="44" t="s">
        <v>596</v>
      </c>
      <c r="AH435" s="45" t="s">
        <v>595</v>
      </c>
      <c r="AI435" s="45" t="s">
        <v>595</v>
      </c>
      <c r="AJ435" s="45" t="s">
        <v>595</v>
      </c>
      <c r="AK435" s="45" t="s">
        <v>595</v>
      </c>
      <c r="AL435" s="28"/>
      <c r="AM435" s="28"/>
      <c r="AN435" s="28"/>
      <c r="AO435" s="28"/>
      <c r="AP435" s="28"/>
      <c r="AQ435" s="28"/>
      <c r="AR435" s="28"/>
      <c r="AS435" s="28"/>
      <c r="AT435" s="28"/>
      <c r="AU435" s="28"/>
    </row>
    <row r="436" ht="15.0" hidden="1" customHeight="1">
      <c r="A436" s="51"/>
      <c r="B436" s="52" t="s">
        <v>85</v>
      </c>
      <c r="C436" s="52" t="s">
        <v>1522</v>
      </c>
      <c r="D436" s="52" t="s">
        <v>5386</v>
      </c>
      <c r="E436" s="52" t="s">
        <v>2649</v>
      </c>
      <c r="F436" s="52" t="s">
        <v>4831</v>
      </c>
      <c r="G436" s="52" t="s">
        <v>4833</v>
      </c>
      <c r="H436" s="52"/>
      <c r="I436" s="52"/>
      <c r="J436" s="52"/>
      <c r="K436" s="52"/>
      <c r="L436" s="52" t="s">
        <v>4713</v>
      </c>
      <c r="M436" s="52" t="s">
        <v>80</v>
      </c>
      <c r="N436" s="52" t="s">
        <v>4714</v>
      </c>
      <c r="O436" s="52" t="s">
        <v>4707</v>
      </c>
      <c r="P436" s="52"/>
      <c r="Q436" s="52" t="s">
        <v>4709</v>
      </c>
      <c r="R436" s="52"/>
      <c r="S436" s="52"/>
      <c r="T436" s="52"/>
      <c r="U436" s="52"/>
      <c r="V436" s="52"/>
      <c r="W436" s="52"/>
      <c r="X436" s="52"/>
      <c r="Y436" s="52" t="s">
        <v>98</v>
      </c>
      <c r="Z436" s="52"/>
      <c r="AA436" s="52"/>
      <c r="AB436" s="52"/>
      <c r="AC436" s="52"/>
      <c r="AD436" s="52"/>
      <c r="AE436" s="52"/>
      <c r="AF436" s="60"/>
      <c r="AG436" s="44" t="s">
        <v>595</v>
      </c>
      <c r="AH436" s="45" t="s">
        <v>595</v>
      </c>
      <c r="AI436" s="45" t="s">
        <v>596</v>
      </c>
      <c r="AJ436" s="45" t="s">
        <v>595</v>
      </c>
      <c r="AK436" s="45" t="s">
        <v>596</v>
      </c>
      <c r="AL436" s="28"/>
      <c r="AM436" s="28"/>
      <c r="AN436" s="28"/>
      <c r="AO436" s="28"/>
      <c r="AP436" s="28"/>
      <c r="AQ436" s="28"/>
      <c r="AR436" s="28"/>
      <c r="AS436" s="28"/>
      <c r="AT436" s="28"/>
      <c r="AU436" s="28"/>
    </row>
    <row r="437" ht="15.0" hidden="1" customHeight="1">
      <c r="A437" s="67"/>
      <c r="B437" s="68" t="s">
        <v>85</v>
      </c>
      <c r="C437" s="68" t="s">
        <v>5517</v>
      </c>
      <c r="D437" s="68" t="s">
        <v>2878</v>
      </c>
      <c r="E437" s="68" t="s">
        <v>87</v>
      </c>
      <c r="F437" s="68" t="s">
        <v>4834</v>
      </c>
      <c r="G437" s="68" t="s">
        <v>4848</v>
      </c>
      <c r="H437" s="68"/>
      <c r="I437" s="68"/>
      <c r="J437" s="68"/>
      <c r="K437" s="68"/>
      <c r="L437" s="68" t="s">
        <v>425</v>
      </c>
      <c r="M437" s="68" t="s">
        <v>417</v>
      </c>
      <c r="N437" s="68" t="s">
        <v>4206</v>
      </c>
      <c r="O437" s="68" t="s">
        <v>4836</v>
      </c>
      <c r="P437" s="68"/>
      <c r="Q437" s="68" t="s">
        <v>4846</v>
      </c>
      <c r="R437" s="68"/>
      <c r="S437" s="68" t="s">
        <v>4845</v>
      </c>
      <c r="T437" s="68"/>
      <c r="U437" s="68" t="s">
        <v>165</v>
      </c>
      <c r="V437" s="68" t="s">
        <v>453</v>
      </c>
      <c r="W437" s="68" t="s">
        <v>662</v>
      </c>
      <c r="X437" s="68"/>
      <c r="Y437" s="68" t="s">
        <v>98</v>
      </c>
      <c r="Z437" s="68" t="s">
        <v>2644</v>
      </c>
      <c r="AA437" s="68"/>
      <c r="AB437" s="68"/>
      <c r="AC437" s="68"/>
      <c r="AD437" s="68"/>
      <c r="AE437" s="68"/>
      <c r="AF437" s="71"/>
      <c r="AG437" s="44" t="s">
        <v>596</v>
      </c>
      <c r="AH437" s="45" t="s">
        <v>595</v>
      </c>
      <c r="AI437" s="45" t="s">
        <v>595</v>
      </c>
      <c r="AJ437" s="45" t="s">
        <v>595</v>
      </c>
      <c r="AK437" s="45" t="s">
        <v>595</v>
      </c>
      <c r="AL437" s="28"/>
      <c r="AM437" s="28"/>
      <c r="AN437" s="28"/>
      <c r="AO437" s="28"/>
      <c r="AP437" s="28"/>
      <c r="AQ437" s="28"/>
      <c r="AR437" s="28"/>
      <c r="AS437" s="28"/>
      <c r="AT437" s="28"/>
      <c r="AU437" s="28"/>
    </row>
    <row r="438" ht="15.0" hidden="1" customHeight="1">
      <c r="A438" s="51"/>
      <c r="B438" s="52" t="s">
        <v>85</v>
      </c>
      <c r="C438" s="52" t="s">
        <v>1536</v>
      </c>
      <c r="D438" s="52" t="s">
        <v>1522</v>
      </c>
      <c r="E438" s="52" t="s">
        <v>2649</v>
      </c>
      <c r="F438" s="52"/>
      <c r="G438" s="52" t="s">
        <v>4859</v>
      </c>
      <c r="H438" s="52"/>
      <c r="I438" s="52"/>
      <c r="J438" s="52"/>
      <c r="K438" s="52"/>
      <c r="L438" s="52" t="s">
        <v>451</v>
      </c>
      <c r="M438" s="52" t="s">
        <v>80</v>
      </c>
      <c r="N438" s="52" t="s">
        <v>2788</v>
      </c>
      <c r="O438" s="52" t="s">
        <v>4858</v>
      </c>
      <c r="P438" s="52"/>
      <c r="Q438" s="52"/>
      <c r="R438" s="52"/>
      <c r="S438" s="52"/>
      <c r="T438" s="52"/>
      <c r="U438" s="52"/>
      <c r="V438" s="52"/>
      <c r="W438" s="52"/>
      <c r="X438" s="52"/>
      <c r="Y438" s="52" t="s">
        <v>2652</v>
      </c>
      <c r="Z438" s="52" t="s">
        <v>2653</v>
      </c>
      <c r="AA438" s="52"/>
      <c r="AB438" s="52"/>
      <c r="AC438" s="52"/>
      <c r="AD438" s="52"/>
      <c r="AE438" s="52"/>
      <c r="AF438" s="60"/>
      <c r="AG438" s="44"/>
      <c r="AH438" s="45"/>
      <c r="AI438" s="45"/>
      <c r="AJ438" s="45"/>
      <c r="AK438" s="45"/>
      <c r="AL438" s="28"/>
      <c r="AM438" s="28"/>
      <c r="AN438" s="28"/>
      <c r="AO438" s="28"/>
      <c r="AP438" s="28"/>
      <c r="AQ438" s="28"/>
      <c r="AR438" s="28"/>
      <c r="AS438" s="28"/>
      <c r="AT438" s="28"/>
      <c r="AU438" s="28"/>
    </row>
    <row r="439" ht="15.0" hidden="1" customHeight="1">
      <c r="A439" s="67"/>
      <c r="B439" s="68" t="s">
        <v>85</v>
      </c>
      <c r="C439" s="68" t="s">
        <v>896</v>
      </c>
      <c r="D439" s="68" t="s">
        <v>5545</v>
      </c>
      <c r="E439" s="68" t="s">
        <v>2649</v>
      </c>
      <c r="F439" s="68" t="s">
        <v>4864</v>
      </c>
      <c r="G439" s="68" t="s">
        <v>4869</v>
      </c>
      <c r="H439" s="68"/>
      <c r="I439" s="68"/>
      <c r="J439" s="68"/>
      <c r="K439" s="68"/>
      <c r="L439" s="68" t="s">
        <v>451</v>
      </c>
      <c r="M439" s="68" t="s">
        <v>80</v>
      </c>
      <c r="N439" s="68" t="s">
        <v>3355</v>
      </c>
      <c r="O439" s="68" t="s">
        <v>4866</v>
      </c>
      <c r="P439" s="68"/>
      <c r="Q439" s="68"/>
      <c r="R439" s="68"/>
      <c r="S439" s="68"/>
      <c r="T439" s="68"/>
      <c r="U439" s="68"/>
      <c r="V439" s="68"/>
      <c r="W439" s="68"/>
      <c r="X439" s="68"/>
      <c r="Y439" s="68" t="s">
        <v>98</v>
      </c>
      <c r="Z439" s="68" t="s">
        <v>2644</v>
      </c>
      <c r="AA439" s="68"/>
      <c r="AB439" s="68"/>
      <c r="AC439" s="68"/>
      <c r="AD439" s="68"/>
      <c r="AE439" s="68"/>
      <c r="AF439" s="71"/>
      <c r="AG439" s="44" t="s">
        <v>595</v>
      </c>
      <c r="AH439" s="45" t="s">
        <v>595</v>
      </c>
      <c r="AI439" s="45" t="s">
        <v>595</v>
      </c>
      <c r="AJ439" s="45" t="s">
        <v>595</v>
      </c>
      <c r="AK439" s="45" t="s">
        <v>595</v>
      </c>
      <c r="AL439" s="28"/>
      <c r="AM439" s="28"/>
      <c r="AN439" s="28"/>
      <c r="AO439" s="28"/>
      <c r="AP439" s="28"/>
      <c r="AQ439" s="28"/>
      <c r="AR439" s="28"/>
      <c r="AS439" s="28"/>
      <c r="AT439" s="28"/>
      <c r="AU439" s="28"/>
    </row>
    <row r="440" ht="15.0" hidden="1" customHeight="1">
      <c r="A440" s="51"/>
      <c r="B440" s="52" t="s">
        <v>85</v>
      </c>
      <c r="C440" s="52" t="s">
        <v>5548</v>
      </c>
      <c r="D440" s="52" t="s">
        <v>5549</v>
      </c>
      <c r="E440" s="52" t="s">
        <v>87</v>
      </c>
      <c r="F440" s="52" t="s">
        <v>4870</v>
      </c>
      <c r="G440" s="52" t="s">
        <v>4875</v>
      </c>
      <c r="H440" s="52"/>
      <c r="I440" s="52"/>
      <c r="J440" s="52"/>
      <c r="K440" s="52"/>
      <c r="L440" s="52" t="s">
        <v>639</v>
      </c>
      <c r="M440" s="52" t="s">
        <v>632</v>
      </c>
      <c r="N440" s="52" t="s">
        <v>640</v>
      </c>
      <c r="O440" s="52" t="s">
        <v>4872</v>
      </c>
      <c r="P440" s="52"/>
      <c r="Q440" s="52" t="s">
        <v>637</v>
      </c>
      <c r="R440" s="52"/>
      <c r="S440" s="52" t="s">
        <v>4873</v>
      </c>
      <c r="T440" s="52"/>
      <c r="U440" s="52"/>
      <c r="V440" s="52"/>
      <c r="W440" s="52"/>
      <c r="X440" s="52"/>
      <c r="Y440" s="52" t="s">
        <v>98</v>
      </c>
      <c r="Z440" s="52" t="s">
        <v>2644</v>
      </c>
      <c r="AA440" s="52"/>
      <c r="AB440" s="52"/>
      <c r="AC440" s="52"/>
      <c r="AD440" s="52"/>
      <c r="AE440" s="52"/>
      <c r="AF440" s="60"/>
      <c r="AG440" s="44" t="s">
        <v>595</v>
      </c>
      <c r="AH440" s="45" t="s">
        <v>596</v>
      </c>
      <c r="AI440" s="45" t="s">
        <v>595</v>
      </c>
      <c r="AJ440" s="45" t="s">
        <v>595</v>
      </c>
      <c r="AK440" s="45" t="s">
        <v>595</v>
      </c>
      <c r="AL440" s="28"/>
      <c r="AM440" s="28"/>
      <c r="AN440" s="28"/>
      <c r="AO440" s="28"/>
      <c r="AP440" s="28"/>
      <c r="AQ440" s="28"/>
      <c r="AR440" s="28"/>
      <c r="AS440" s="28"/>
      <c r="AT440" s="28"/>
      <c r="AU440" s="28"/>
    </row>
    <row r="441" ht="15.0" hidden="1" customHeight="1">
      <c r="A441" s="67"/>
      <c r="B441" s="68"/>
      <c r="C441" s="68" t="s">
        <v>974</v>
      </c>
      <c r="D441" s="68" t="s">
        <v>5556</v>
      </c>
      <c r="E441" s="68"/>
      <c r="F441" s="68" t="s">
        <v>4879</v>
      </c>
      <c r="G441" s="68" t="s">
        <v>4884</v>
      </c>
      <c r="H441" s="68"/>
      <c r="I441" s="68"/>
      <c r="J441" s="68"/>
      <c r="K441" s="68"/>
      <c r="L441" s="68" t="s">
        <v>4885</v>
      </c>
      <c r="M441" s="68" t="s">
        <v>665</v>
      </c>
      <c r="N441" s="68" t="s">
        <v>4886</v>
      </c>
      <c r="O441" s="68" t="s">
        <v>4881</v>
      </c>
      <c r="P441" s="68"/>
      <c r="Q441" s="68" t="s">
        <v>4883</v>
      </c>
      <c r="R441" s="68"/>
      <c r="S441" s="68" t="s">
        <v>4882</v>
      </c>
      <c r="T441" s="68"/>
      <c r="U441" s="68" t="s">
        <v>94</v>
      </c>
      <c r="V441" s="68"/>
      <c r="W441" s="68"/>
      <c r="X441" s="68"/>
      <c r="Y441" s="68" t="s">
        <v>98</v>
      </c>
      <c r="Z441" s="68" t="s">
        <v>2644</v>
      </c>
      <c r="AA441" s="68"/>
      <c r="AB441" s="68"/>
      <c r="AC441" s="68"/>
      <c r="AD441" s="68"/>
      <c r="AE441" s="68"/>
      <c r="AF441" s="71"/>
      <c r="AG441" s="44" t="s">
        <v>596</v>
      </c>
      <c r="AH441" s="45" t="s">
        <v>595</v>
      </c>
      <c r="AI441" s="45" t="s">
        <v>595</v>
      </c>
      <c r="AJ441" s="45" t="s">
        <v>595</v>
      </c>
      <c r="AK441" s="45" t="s">
        <v>595</v>
      </c>
      <c r="AL441" s="28"/>
      <c r="AM441" s="28"/>
      <c r="AN441" s="28"/>
      <c r="AO441" s="28"/>
      <c r="AP441" s="28"/>
      <c r="AQ441" s="28"/>
      <c r="AR441" s="28"/>
      <c r="AS441" s="28"/>
      <c r="AT441" s="28"/>
      <c r="AU441" s="28"/>
    </row>
    <row r="442" ht="15.0" hidden="1" customHeight="1">
      <c r="A442" s="51"/>
      <c r="B442" s="52" t="s">
        <v>85</v>
      </c>
      <c r="C442" s="52" t="s">
        <v>5579</v>
      </c>
      <c r="D442" s="52" t="s">
        <v>5580</v>
      </c>
      <c r="E442" s="52" t="s">
        <v>2649</v>
      </c>
      <c r="F442" s="52" t="s">
        <v>4890</v>
      </c>
      <c r="G442" s="52" t="s">
        <v>4893</v>
      </c>
      <c r="H442" s="52" t="s">
        <v>4894</v>
      </c>
      <c r="I442" s="52"/>
      <c r="J442" s="52"/>
      <c r="K442" s="52"/>
      <c r="L442" s="52" t="s">
        <v>4885</v>
      </c>
      <c r="M442" s="52" t="s">
        <v>665</v>
      </c>
      <c r="N442" s="52" t="s">
        <v>4895</v>
      </c>
      <c r="O442" s="52" t="s">
        <v>4892</v>
      </c>
      <c r="P442" s="52"/>
      <c r="Q442" s="52"/>
      <c r="R442" s="52"/>
      <c r="S442" s="52"/>
      <c r="T442" s="52"/>
      <c r="U442" s="52"/>
      <c r="V442" s="52"/>
      <c r="W442" s="52"/>
      <c r="X442" s="52"/>
      <c r="Y442" s="52" t="s">
        <v>98</v>
      </c>
      <c r="Z442" s="52" t="s">
        <v>2644</v>
      </c>
      <c r="AA442" s="52"/>
      <c r="AB442" s="52"/>
      <c r="AC442" s="52"/>
      <c r="AD442" s="52"/>
      <c r="AE442" s="52"/>
      <c r="AF442" s="60"/>
      <c r="AG442" s="44" t="s">
        <v>596</v>
      </c>
      <c r="AH442" s="45" t="s">
        <v>595</v>
      </c>
      <c r="AI442" s="45" t="s">
        <v>595</v>
      </c>
      <c r="AJ442" s="45" t="s">
        <v>595</v>
      </c>
      <c r="AK442" s="45" t="s">
        <v>595</v>
      </c>
      <c r="AL442" s="28"/>
      <c r="AM442" s="28"/>
      <c r="AN442" s="28"/>
      <c r="AO442" s="28"/>
      <c r="AP442" s="28"/>
      <c r="AQ442" s="28"/>
      <c r="AR442" s="28"/>
      <c r="AS442" s="28"/>
      <c r="AT442" s="28"/>
      <c r="AU442" s="28"/>
    </row>
    <row r="443" ht="15.0" hidden="1" customHeight="1">
      <c r="A443" s="67"/>
      <c r="B443" s="68" t="s">
        <v>85</v>
      </c>
      <c r="C443" s="68" t="s">
        <v>2743</v>
      </c>
      <c r="D443" s="68" t="s">
        <v>5599</v>
      </c>
      <c r="E443" s="68" t="s">
        <v>2649</v>
      </c>
      <c r="F443" s="68" t="s">
        <v>4898</v>
      </c>
      <c r="G443" s="68" t="s">
        <v>4901</v>
      </c>
      <c r="H443" s="68"/>
      <c r="I443" s="68"/>
      <c r="J443" s="68"/>
      <c r="K443" s="68"/>
      <c r="L443" s="68" t="s">
        <v>730</v>
      </c>
      <c r="M443" s="68" t="s">
        <v>724</v>
      </c>
      <c r="N443" s="68" t="s">
        <v>731</v>
      </c>
      <c r="O443" s="68" t="s">
        <v>873</v>
      </c>
      <c r="P443" s="68"/>
      <c r="Q443" s="68" t="s">
        <v>875</v>
      </c>
      <c r="R443" s="68"/>
      <c r="S443" s="68" t="s">
        <v>4900</v>
      </c>
      <c r="T443" s="68"/>
      <c r="U443" s="68"/>
      <c r="V443" s="68"/>
      <c r="W443" s="68"/>
      <c r="X443" s="68"/>
      <c r="Y443" s="68" t="s">
        <v>98</v>
      </c>
      <c r="Z443" s="68"/>
      <c r="AA443" s="68"/>
      <c r="AB443" s="68"/>
      <c r="AC443" s="68"/>
      <c r="AD443" s="68"/>
      <c r="AE443" s="68"/>
      <c r="AF443" s="71"/>
      <c r="AG443" s="44" t="s">
        <v>596</v>
      </c>
      <c r="AH443" s="45" t="s">
        <v>595</v>
      </c>
      <c r="AI443" s="45" t="s">
        <v>595</v>
      </c>
      <c r="AJ443" s="45" t="s">
        <v>595</v>
      </c>
      <c r="AK443" s="45" t="s">
        <v>595</v>
      </c>
      <c r="AL443" s="28"/>
      <c r="AM443" s="28"/>
      <c r="AN443" s="28"/>
      <c r="AO443" s="28"/>
      <c r="AP443" s="28"/>
      <c r="AQ443" s="28"/>
      <c r="AR443" s="28"/>
      <c r="AS443" s="28"/>
      <c r="AT443" s="28"/>
      <c r="AU443" s="28"/>
    </row>
    <row r="444" ht="15.0" hidden="1" customHeight="1">
      <c r="A444" s="51"/>
      <c r="B444" s="52" t="s">
        <v>85</v>
      </c>
      <c r="C444" s="52" t="s">
        <v>842</v>
      </c>
      <c r="D444" s="52" t="s">
        <v>5630</v>
      </c>
      <c r="E444" s="52" t="s">
        <v>2649</v>
      </c>
      <c r="F444" s="52" t="s">
        <v>4904</v>
      </c>
      <c r="G444" s="52" t="s">
        <v>4907</v>
      </c>
      <c r="H444" s="52"/>
      <c r="I444" s="52"/>
      <c r="J444" s="52"/>
      <c r="K444" s="52"/>
      <c r="L444" s="52" t="s">
        <v>1436</v>
      </c>
      <c r="M444" s="52" t="s">
        <v>512</v>
      </c>
      <c r="N444" s="52"/>
      <c r="O444" s="52" t="s">
        <v>4906</v>
      </c>
      <c r="P444" s="52"/>
      <c r="Q444" s="52"/>
      <c r="R444" s="52"/>
      <c r="S444" s="52"/>
      <c r="T444" s="52"/>
      <c r="U444" s="52"/>
      <c r="V444" s="52"/>
      <c r="W444" s="52"/>
      <c r="X444" s="52"/>
      <c r="Y444" s="52" t="s">
        <v>2652</v>
      </c>
      <c r="Z444" s="52" t="s">
        <v>2653</v>
      </c>
      <c r="AA444" s="52"/>
      <c r="AB444" s="52"/>
      <c r="AC444" s="52"/>
      <c r="AD444" s="52"/>
      <c r="AE444" s="52"/>
      <c r="AF444" s="60"/>
      <c r="AG444" s="44"/>
      <c r="AH444" s="45"/>
      <c r="AI444" s="45"/>
      <c r="AJ444" s="45"/>
      <c r="AK444" s="45"/>
      <c r="AL444" s="28"/>
      <c r="AM444" s="28"/>
      <c r="AN444" s="28"/>
      <c r="AO444" s="28"/>
      <c r="AP444" s="28"/>
      <c r="AQ444" s="28"/>
      <c r="AR444" s="28"/>
      <c r="AS444" s="28"/>
      <c r="AT444" s="28"/>
      <c r="AU444" s="28"/>
    </row>
    <row r="445" ht="15.0" hidden="1" customHeight="1">
      <c r="A445" s="67"/>
      <c r="B445" s="68" t="s">
        <v>85</v>
      </c>
      <c r="C445" s="68" t="s">
        <v>877</v>
      </c>
      <c r="D445" s="68" t="s">
        <v>5634</v>
      </c>
      <c r="E445" s="68" t="s">
        <v>2649</v>
      </c>
      <c r="F445" s="68" t="s">
        <v>4910</v>
      </c>
      <c r="G445" s="68" t="s">
        <v>4915</v>
      </c>
      <c r="H445" s="68"/>
      <c r="I445" s="68"/>
      <c r="J445" s="68"/>
      <c r="K445" s="68"/>
      <c r="L445" s="68" t="s">
        <v>4916</v>
      </c>
      <c r="M445" s="68" t="s">
        <v>252</v>
      </c>
      <c r="N445" s="68" t="s">
        <v>4917</v>
      </c>
      <c r="O445" s="68" t="s">
        <v>4914</v>
      </c>
      <c r="P445" s="68"/>
      <c r="Q445" s="68"/>
      <c r="R445" s="68"/>
      <c r="S445" s="68"/>
      <c r="T445" s="68"/>
      <c r="U445" s="68"/>
      <c r="V445" s="68"/>
      <c r="W445" s="68"/>
      <c r="X445" s="68"/>
      <c r="Y445" s="68" t="s">
        <v>2652</v>
      </c>
      <c r="Z445" s="68" t="s">
        <v>2653</v>
      </c>
      <c r="AA445" s="68"/>
      <c r="AB445" s="68"/>
      <c r="AC445" s="68"/>
      <c r="AD445" s="68"/>
      <c r="AE445" s="68"/>
      <c r="AF445" s="71"/>
      <c r="AG445" s="44"/>
      <c r="AH445" s="45"/>
      <c r="AI445" s="45"/>
      <c r="AJ445" s="45"/>
      <c r="AK445" s="45"/>
      <c r="AL445" s="28"/>
      <c r="AM445" s="28"/>
      <c r="AN445" s="28"/>
      <c r="AO445" s="28"/>
      <c r="AP445" s="28"/>
      <c r="AQ445" s="28"/>
      <c r="AR445" s="28"/>
      <c r="AS445" s="28"/>
      <c r="AT445" s="28"/>
      <c r="AU445" s="28"/>
    </row>
    <row r="446" ht="15.0" hidden="1" customHeight="1">
      <c r="A446" s="51"/>
      <c r="B446" s="52" t="s">
        <v>85</v>
      </c>
      <c r="C446" s="52" t="s">
        <v>5635</v>
      </c>
      <c r="D446" s="52" t="s">
        <v>5636</v>
      </c>
      <c r="E446" s="52" t="s">
        <v>87</v>
      </c>
      <c r="F446" s="52" t="s">
        <v>262</v>
      </c>
      <c r="G446" s="52" t="s">
        <v>4922</v>
      </c>
      <c r="H446" s="52" t="s">
        <v>4923</v>
      </c>
      <c r="I446" s="52"/>
      <c r="J446" s="52"/>
      <c r="K446" s="52"/>
      <c r="L446" s="52" t="s">
        <v>475</v>
      </c>
      <c r="M446" s="52" t="s">
        <v>261</v>
      </c>
      <c r="N446" s="52" t="s">
        <v>849</v>
      </c>
      <c r="O446" s="52" t="s">
        <v>4920</v>
      </c>
      <c r="P446" s="52"/>
      <c r="Q446" s="52" t="s">
        <v>4435</v>
      </c>
      <c r="R446" s="52"/>
      <c r="S446" s="52" t="s">
        <v>4921</v>
      </c>
      <c r="T446" s="52"/>
      <c r="U446" s="52" t="s">
        <v>145</v>
      </c>
      <c r="V446" s="52"/>
      <c r="W446" s="52" t="s">
        <v>146</v>
      </c>
      <c r="X446" s="52"/>
      <c r="Y446" s="52" t="s">
        <v>98</v>
      </c>
      <c r="Z446" s="52"/>
      <c r="AA446" s="52"/>
      <c r="AB446" s="52"/>
      <c r="AC446" s="52"/>
      <c r="AD446" s="52"/>
      <c r="AE446" s="52"/>
      <c r="AF446" s="60"/>
      <c r="AG446" s="44" t="s">
        <v>596</v>
      </c>
      <c r="AH446" s="45" t="s">
        <v>595</v>
      </c>
      <c r="AI446" s="45" t="s">
        <v>595</v>
      </c>
      <c r="AJ446" s="45" t="s">
        <v>595</v>
      </c>
      <c r="AK446" s="45" t="s">
        <v>595</v>
      </c>
      <c r="AL446" s="28"/>
      <c r="AM446" s="28"/>
      <c r="AN446" s="28"/>
      <c r="AO446" s="28"/>
      <c r="AP446" s="28"/>
      <c r="AQ446" s="28"/>
      <c r="AR446" s="28"/>
      <c r="AS446" s="28"/>
      <c r="AT446" s="28"/>
      <c r="AU446" s="28"/>
    </row>
    <row r="447" ht="15.0" hidden="1" customHeight="1">
      <c r="A447" s="67"/>
      <c r="B447" s="68" t="s">
        <v>85</v>
      </c>
      <c r="C447" s="68" t="s">
        <v>3890</v>
      </c>
      <c r="D447" s="68" t="s">
        <v>2364</v>
      </c>
      <c r="E447" s="68" t="s">
        <v>2649</v>
      </c>
      <c r="F447" s="68" t="s">
        <v>4926</v>
      </c>
      <c r="G447" s="68" t="s">
        <v>4928</v>
      </c>
      <c r="H447" s="68"/>
      <c r="I447" s="68"/>
      <c r="J447" s="68"/>
      <c r="K447" s="68"/>
      <c r="L447" s="68" t="s">
        <v>451</v>
      </c>
      <c r="M447" s="68" t="s">
        <v>80</v>
      </c>
      <c r="N447" s="68" t="s">
        <v>4930</v>
      </c>
      <c r="O447" s="68"/>
      <c r="P447" s="68"/>
      <c r="Q447" s="68"/>
      <c r="R447" s="68"/>
      <c r="S447" s="68"/>
      <c r="T447" s="68"/>
      <c r="U447" s="68"/>
      <c r="V447" s="68"/>
      <c r="W447" s="68"/>
      <c r="X447" s="68"/>
      <c r="Y447" s="68" t="s">
        <v>98</v>
      </c>
      <c r="Z447" s="68" t="s">
        <v>2644</v>
      </c>
      <c r="AA447" s="68"/>
      <c r="AB447" s="68"/>
      <c r="AC447" s="68"/>
      <c r="AD447" s="68"/>
      <c r="AE447" s="68"/>
      <c r="AF447" s="71"/>
      <c r="AG447" s="44" t="s">
        <v>596</v>
      </c>
      <c r="AH447" s="45" t="s">
        <v>595</v>
      </c>
      <c r="AI447" s="45" t="s">
        <v>595</v>
      </c>
      <c r="AJ447" s="45" t="s">
        <v>595</v>
      </c>
      <c r="AK447" s="45" t="s">
        <v>595</v>
      </c>
      <c r="AL447" s="28"/>
      <c r="AM447" s="28"/>
      <c r="AN447" s="28"/>
      <c r="AO447" s="28"/>
      <c r="AP447" s="28"/>
      <c r="AQ447" s="28"/>
      <c r="AR447" s="28"/>
      <c r="AS447" s="28"/>
      <c r="AT447" s="28"/>
      <c r="AU447" s="28"/>
    </row>
    <row r="448" ht="15.0" customHeight="1">
      <c r="A448" s="51"/>
      <c r="B448" s="52"/>
      <c r="C448" s="52" t="s">
        <v>5666</v>
      </c>
      <c r="D448" s="52" t="s">
        <v>953</v>
      </c>
      <c r="E448" s="52" t="s">
        <v>2931</v>
      </c>
      <c r="F448" s="52"/>
      <c r="G448" s="52"/>
      <c r="H448" s="52"/>
      <c r="I448" s="52"/>
      <c r="J448" s="52"/>
      <c r="K448" s="52"/>
      <c r="L448" s="52"/>
      <c r="M448" s="52"/>
      <c r="N448" s="52"/>
      <c r="O448" s="52"/>
      <c r="P448" s="52"/>
      <c r="Q448" s="52"/>
      <c r="R448" s="52"/>
      <c r="S448" s="52"/>
      <c r="T448" s="52"/>
      <c r="U448" s="52"/>
      <c r="V448" s="52"/>
      <c r="W448" s="52"/>
      <c r="X448" s="52"/>
      <c r="Y448" s="52" t="s">
        <v>2631</v>
      </c>
      <c r="Z448" s="52" t="s">
        <v>2633</v>
      </c>
      <c r="AA448" s="52"/>
      <c r="AB448" s="52"/>
      <c r="AC448" s="52"/>
      <c r="AD448" s="52" t="s">
        <v>2942</v>
      </c>
      <c r="AE448" s="52"/>
      <c r="AF448" s="60"/>
      <c r="AG448" s="44"/>
      <c r="AH448" s="45"/>
      <c r="AI448" s="45"/>
      <c r="AJ448" s="45"/>
      <c r="AK448" s="45"/>
      <c r="AL448" s="28"/>
      <c r="AM448" s="28"/>
      <c r="AN448" s="28"/>
      <c r="AO448" s="28"/>
      <c r="AP448" s="28"/>
      <c r="AQ448" s="28"/>
      <c r="AR448" s="28"/>
      <c r="AS448" s="28"/>
      <c r="AT448" s="28"/>
      <c r="AU448" s="28"/>
    </row>
    <row r="449" ht="15.0" hidden="1" customHeight="1">
      <c r="A449" s="67"/>
      <c r="B449" s="68" t="s">
        <v>85</v>
      </c>
      <c r="C449" s="68" t="s">
        <v>5671</v>
      </c>
      <c r="D449" s="68" t="s">
        <v>5672</v>
      </c>
      <c r="E449" s="68" t="s">
        <v>87</v>
      </c>
      <c r="F449" s="68" t="s">
        <v>4936</v>
      </c>
      <c r="G449" s="68" t="s">
        <v>4940</v>
      </c>
      <c r="H449" s="68" t="s">
        <v>4941</v>
      </c>
      <c r="I449" s="68"/>
      <c r="J449" s="68"/>
      <c r="K449" s="68"/>
      <c r="L449" s="68" t="s">
        <v>1378</v>
      </c>
      <c r="M449" s="68" t="s">
        <v>605</v>
      </c>
      <c r="N449" s="68" t="s">
        <v>4942</v>
      </c>
      <c r="O449" s="68" t="s">
        <v>4938</v>
      </c>
      <c r="P449" s="68"/>
      <c r="Q449" s="68"/>
      <c r="R449" s="68"/>
      <c r="S449" s="68" t="s">
        <v>4939</v>
      </c>
      <c r="T449" s="68"/>
      <c r="U449" s="68" t="s">
        <v>165</v>
      </c>
      <c r="V449" s="68"/>
      <c r="W449" s="68"/>
      <c r="X449" s="68"/>
      <c r="Y449" s="68" t="s">
        <v>98</v>
      </c>
      <c r="Z449" s="68" t="s">
        <v>2644</v>
      </c>
      <c r="AA449" s="68"/>
      <c r="AB449" s="68"/>
      <c r="AC449" s="68"/>
      <c r="AD449" s="68"/>
      <c r="AE449" s="68"/>
      <c r="AF449" s="71"/>
      <c r="AG449" s="44" t="s">
        <v>596</v>
      </c>
      <c r="AH449" s="45" t="s">
        <v>595</v>
      </c>
      <c r="AI449" s="45" t="s">
        <v>595</v>
      </c>
      <c r="AJ449" s="45" t="s">
        <v>595</v>
      </c>
      <c r="AK449" s="45" t="s">
        <v>595</v>
      </c>
      <c r="AL449" s="28"/>
      <c r="AM449" s="28"/>
      <c r="AN449" s="28"/>
      <c r="AO449" s="28"/>
      <c r="AP449" s="28"/>
      <c r="AQ449" s="28"/>
      <c r="AR449" s="28"/>
      <c r="AS449" s="28"/>
      <c r="AT449" s="28"/>
      <c r="AU449" s="28"/>
    </row>
    <row r="450" ht="15.0" hidden="1" customHeight="1">
      <c r="A450" s="51"/>
      <c r="B450" s="52"/>
      <c r="C450" s="52" t="s">
        <v>5678</v>
      </c>
      <c r="D450" s="52" t="s">
        <v>5680</v>
      </c>
      <c r="E450" s="52"/>
      <c r="F450" s="52" t="s">
        <v>4946</v>
      </c>
      <c r="G450" s="52" t="s">
        <v>4950</v>
      </c>
      <c r="H450" s="52"/>
      <c r="I450" s="52"/>
      <c r="J450" s="52" t="s">
        <v>4951</v>
      </c>
      <c r="K450" s="52"/>
      <c r="L450" s="52" t="s">
        <v>482</v>
      </c>
      <c r="M450" s="52" t="s">
        <v>579</v>
      </c>
      <c r="N450" s="52" t="s">
        <v>3679</v>
      </c>
      <c r="O450" s="52" t="s">
        <v>4948</v>
      </c>
      <c r="P450" s="52"/>
      <c r="Q450" s="52" t="s">
        <v>4949</v>
      </c>
      <c r="R450" s="52"/>
      <c r="S450" s="52"/>
      <c r="T450" s="52"/>
      <c r="U450" s="52" t="s">
        <v>686</v>
      </c>
      <c r="V450" s="52" t="s">
        <v>396</v>
      </c>
      <c r="W450" s="52" t="s">
        <v>109</v>
      </c>
      <c r="X450" s="52"/>
      <c r="Y450" s="52" t="s">
        <v>98</v>
      </c>
      <c r="Z450" s="52" t="s">
        <v>2644</v>
      </c>
      <c r="AA450" s="52"/>
      <c r="AB450" s="52"/>
      <c r="AC450" s="52"/>
      <c r="AD450" s="52"/>
      <c r="AE450" s="52"/>
      <c r="AF450" s="60"/>
      <c r="AG450" s="44" t="s">
        <v>596</v>
      </c>
      <c r="AH450" s="45" t="s">
        <v>595</v>
      </c>
      <c r="AI450" s="45" t="s">
        <v>595</v>
      </c>
      <c r="AJ450" s="45" t="s">
        <v>595</v>
      </c>
      <c r="AK450" s="45" t="s">
        <v>595</v>
      </c>
      <c r="AL450" s="28"/>
      <c r="AM450" s="28"/>
      <c r="AN450" s="28"/>
      <c r="AO450" s="28"/>
      <c r="AP450" s="28"/>
      <c r="AQ450" s="28"/>
      <c r="AR450" s="28"/>
      <c r="AS450" s="28"/>
      <c r="AT450" s="28"/>
      <c r="AU450" s="28"/>
    </row>
    <row r="451" ht="15.0" hidden="1" customHeight="1">
      <c r="A451" s="67"/>
      <c r="B451" s="68" t="s">
        <v>85</v>
      </c>
      <c r="C451" s="68" t="s">
        <v>842</v>
      </c>
      <c r="D451" s="68" t="s">
        <v>5630</v>
      </c>
      <c r="E451" s="68" t="s">
        <v>2649</v>
      </c>
      <c r="F451" s="68" t="s">
        <v>4953</v>
      </c>
      <c r="G451" s="68" t="s">
        <v>4955</v>
      </c>
      <c r="H451" s="68"/>
      <c r="I451" s="68"/>
      <c r="J451" s="68"/>
      <c r="K451" s="68"/>
      <c r="L451" s="68" t="s">
        <v>1436</v>
      </c>
      <c r="M451" s="68" t="s">
        <v>512</v>
      </c>
      <c r="N451" s="68" t="s">
        <v>1437</v>
      </c>
      <c r="O451" s="68" t="s">
        <v>4906</v>
      </c>
      <c r="P451" s="68"/>
      <c r="Q451" s="68" t="s">
        <v>4954</v>
      </c>
      <c r="R451" s="68"/>
      <c r="S451" s="68"/>
      <c r="T451" s="68"/>
      <c r="U451" s="68"/>
      <c r="V451" s="68"/>
      <c r="W451" s="68"/>
      <c r="X451" s="68"/>
      <c r="Y451" s="68" t="s">
        <v>2652</v>
      </c>
      <c r="Z451" s="68" t="s">
        <v>2653</v>
      </c>
      <c r="AA451" s="68"/>
      <c r="AB451" s="68"/>
      <c r="AC451" s="68"/>
      <c r="AD451" s="68"/>
      <c r="AE451" s="68"/>
      <c r="AF451" s="71"/>
      <c r="AG451" s="44"/>
      <c r="AH451" s="45"/>
      <c r="AI451" s="45"/>
      <c r="AJ451" s="45"/>
      <c r="AK451" s="45"/>
      <c r="AL451" s="28"/>
      <c r="AM451" s="28"/>
      <c r="AN451" s="28"/>
      <c r="AO451" s="28"/>
      <c r="AP451" s="28"/>
      <c r="AQ451" s="28"/>
      <c r="AR451" s="28"/>
      <c r="AS451" s="28"/>
      <c r="AT451" s="28"/>
      <c r="AU451" s="28"/>
    </row>
    <row r="452" ht="15.0" hidden="1" customHeight="1">
      <c r="A452" s="51"/>
      <c r="B452" s="52" t="s">
        <v>85</v>
      </c>
      <c r="C452" s="52" t="s">
        <v>5696</v>
      </c>
      <c r="D452" s="52" t="s">
        <v>5697</v>
      </c>
      <c r="E452" s="52"/>
      <c r="F452" s="52" t="s">
        <v>4958</v>
      </c>
      <c r="G452" s="52" t="s">
        <v>4964</v>
      </c>
      <c r="H452" s="52"/>
      <c r="I452" s="52"/>
      <c r="J452" s="52"/>
      <c r="K452" s="52"/>
      <c r="L452" s="52" t="s">
        <v>3096</v>
      </c>
      <c r="M452" s="52" t="s">
        <v>337</v>
      </c>
      <c r="N452" s="52" t="s">
        <v>4965</v>
      </c>
      <c r="O452" s="52" t="s">
        <v>4960</v>
      </c>
      <c r="P452" s="52"/>
      <c r="Q452" s="52" t="s">
        <v>4962</v>
      </c>
      <c r="R452" s="52"/>
      <c r="S452" s="52" t="s">
        <v>4961</v>
      </c>
      <c r="T452" s="52"/>
      <c r="U452" s="52" t="s">
        <v>623</v>
      </c>
      <c r="V452" s="52" t="s">
        <v>477</v>
      </c>
      <c r="W452" s="52" t="s">
        <v>95</v>
      </c>
      <c r="X452" s="52"/>
      <c r="Y452" s="52" t="s">
        <v>98</v>
      </c>
      <c r="Z452" s="52" t="s">
        <v>2644</v>
      </c>
      <c r="AA452" s="52"/>
      <c r="AB452" s="52"/>
      <c r="AC452" s="52"/>
      <c r="AD452" s="52"/>
      <c r="AE452" s="52"/>
      <c r="AF452" s="60"/>
      <c r="AG452" s="44" t="s">
        <v>596</v>
      </c>
      <c r="AH452" s="45" t="s">
        <v>595</v>
      </c>
      <c r="AI452" s="45" t="s">
        <v>595</v>
      </c>
      <c r="AJ452" s="45" t="s">
        <v>595</v>
      </c>
      <c r="AK452" s="45" t="s">
        <v>595</v>
      </c>
      <c r="AL452" s="28"/>
      <c r="AM452" s="28"/>
      <c r="AN452" s="28"/>
      <c r="AO452" s="28"/>
      <c r="AP452" s="28"/>
      <c r="AQ452" s="28"/>
      <c r="AR452" s="28"/>
      <c r="AS452" s="28"/>
      <c r="AT452" s="28"/>
      <c r="AU452" s="28"/>
    </row>
    <row r="453" ht="15.0" hidden="1" customHeight="1">
      <c r="A453" s="67"/>
      <c r="B453" s="68" t="s">
        <v>85</v>
      </c>
      <c r="C453" s="68" t="s">
        <v>5411</v>
      </c>
      <c r="D453" s="68" t="s">
        <v>5702</v>
      </c>
      <c r="E453" s="68" t="s">
        <v>2649</v>
      </c>
      <c r="F453" s="68" t="s">
        <v>4968</v>
      </c>
      <c r="G453" s="68" t="s">
        <v>4977</v>
      </c>
      <c r="H453" s="68"/>
      <c r="I453" s="68"/>
      <c r="J453" s="68"/>
      <c r="K453" s="68"/>
      <c r="L453" s="68" t="s">
        <v>3659</v>
      </c>
      <c r="M453" s="68" t="s">
        <v>80</v>
      </c>
      <c r="N453" s="68" t="s">
        <v>3660</v>
      </c>
      <c r="O453" s="68" t="s">
        <v>4976</v>
      </c>
      <c r="P453" s="68"/>
      <c r="Q453" s="68"/>
      <c r="R453" s="68"/>
      <c r="S453" s="68"/>
      <c r="T453" s="68"/>
      <c r="U453" s="68"/>
      <c r="V453" s="68"/>
      <c r="W453" s="68"/>
      <c r="X453" s="68"/>
      <c r="Y453" s="68" t="s">
        <v>98</v>
      </c>
      <c r="Z453" s="68" t="s">
        <v>2644</v>
      </c>
      <c r="AA453" s="68"/>
      <c r="AB453" s="68"/>
      <c r="AC453" s="68"/>
      <c r="AD453" s="68"/>
      <c r="AE453" s="68"/>
      <c r="AF453" s="71"/>
      <c r="AG453" s="44" t="s">
        <v>596</v>
      </c>
      <c r="AH453" s="45" t="s">
        <v>595</v>
      </c>
      <c r="AI453" s="45" t="s">
        <v>595</v>
      </c>
      <c r="AJ453" s="45" t="s">
        <v>595</v>
      </c>
      <c r="AK453" s="45" t="s">
        <v>595</v>
      </c>
      <c r="AL453" s="28"/>
      <c r="AM453" s="28"/>
      <c r="AN453" s="28"/>
      <c r="AO453" s="28"/>
      <c r="AP453" s="28"/>
      <c r="AQ453" s="28"/>
      <c r="AR453" s="28"/>
      <c r="AS453" s="28"/>
      <c r="AT453" s="28"/>
      <c r="AU453" s="28"/>
    </row>
    <row r="454" ht="15.0" hidden="1" customHeight="1">
      <c r="A454" s="51"/>
      <c r="B454" s="52" t="s">
        <v>85</v>
      </c>
      <c r="C454" s="52" t="s">
        <v>5708</v>
      </c>
      <c r="D454" s="52" t="s">
        <v>5709</v>
      </c>
      <c r="E454" s="52" t="s">
        <v>87</v>
      </c>
      <c r="F454" s="52" t="s">
        <v>4986</v>
      </c>
      <c r="G454" s="52" t="s">
        <v>4989</v>
      </c>
      <c r="H454" s="52" t="s">
        <v>4990</v>
      </c>
      <c r="I454" s="52"/>
      <c r="J454" s="52"/>
      <c r="K454" s="52"/>
      <c r="L454" s="52" t="s">
        <v>2222</v>
      </c>
      <c r="M454" s="52" t="s">
        <v>99</v>
      </c>
      <c r="N454" s="52" t="s">
        <v>3028</v>
      </c>
      <c r="O454" s="52" t="s">
        <v>4988</v>
      </c>
      <c r="P454" s="52"/>
      <c r="Q454" s="52"/>
      <c r="R454" s="52"/>
      <c r="S454" s="52"/>
      <c r="T454" s="52"/>
      <c r="U454" s="52" t="s">
        <v>4994</v>
      </c>
      <c r="V454" s="52"/>
      <c r="W454" s="52"/>
      <c r="X454" s="52"/>
      <c r="Y454" s="52" t="s">
        <v>98</v>
      </c>
      <c r="Z454" s="52" t="s">
        <v>2644</v>
      </c>
      <c r="AA454" s="52"/>
      <c r="AB454" s="52"/>
      <c r="AC454" s="52"/>
      <c r="AD454" s="52"/>
      <c r="AE454" s="52"/>
      <c r="AF454" s="60"/>
      <c r="AG454" s="44" t="s">
        <v>596</v>
      </c>
      <c r="AH454" s="45" t="s">
        <v>595</v>
      </c>
      <c r="AI454" s="45" t="s">
        <v>595</v>
      </c>
      <c r="AJ454" s="45" t="s">
        <v>595</v>
      </c>
      <c r="AK454" s="45" t="s">
        <v>595</v>
      </c>
      <c r="AL454" s="28"/>
      <c r="AM454" s="28"/>
      <c r="AN454" s="28"/>
      <c r="AO454" s="28"/>
      <c r="AP454" s="28"/>
      <c r="AQ454" s="28"/>
      <c r="AR454" s="28"/>
      <c r="AS454" s="28"/>
      <c r="AT454" s="28"/>
      <c r="AU454" s="28"/>
    </row>
    <row r="455" ht="15.0" hidden="1" customHeight="1">
      <c r="A455" s="67"/>
      <c r="B455" s="68" t="s">
        <v>85</v>
      </c>
      <c r="C455" s="68" t="s">
        <v>3521</v>
      </c>
      <c r="D455" s="68" t="s">
        <v>5711</v>
      </c>
      <c r="E455" s="68" t="s">
        <v>87</v>
      </c>
      <c r="F455" s="68" t="s">
        <v>4999</v>
      </c>
      <c r="G455" s="68" t="s">
        <v>5001</v>
      </c>
      <c r="H455" s="68"/>
      <c r="I455" s="68"/>
      <c r="J455" s="68"/>
      <c r="K455" s="68"/>
      <c r="L455" s="68" t="s">
        <v>5002</v>
      </c>
      <c r="M455" s="68" t="s">
        <v>605</v>
      </c>
      <c r="N455" s="68" t="s">
        <v>5003</v>
      </c>
      <c r="O455" s="68"/>
      <c r="P455" s="68"/>
      <c r="Q455" s="68"/>
      <c r="R455" s="68"/>
      <c r="S455" s="68"/>
      <c r="T455" s="68"/>
      <c r="U455" s="68"/>
      <c r="V455" s="68"/>
      <c r="W455" s="68"/>
      <c r="X455" s="68"/>
      <c r="Y455" s="68" t="s">
        <v>98</v>
      </c>
      <c r="Z455" s="68" t="s">
        <v>2644</v>
      </c>
      <c r="AA455" s="68"/>
      <c r="AB455" s="68"/>
      <c r="AC455" s="68"/>
      <c r="AD455" s="68"/>
      <c r="AE455" s="68"/>
      <c r="AF455" s="71"/>
      <c r="AG455" s="44" t="s">
        <v>596</v>
      </c>
      <c r="AH455" s="45" t="s">
        <v>595</v>
      </c>
      <c r="AI455" s="45" t="s">
        <v>595</v>
      </c>
      <c r="AJ455" s="45" t="s">
        <v>595</v>
      </c>
      <c r="AK455" s="45" t="s">
        <v>595</v>
      </c>
      <c r="AL455" s="28"/>
      <c r="AM455" s="28"/>
      <c r="AN455" s="28"/>
      <c r="AO455" s="28"/>
      <c r="AP455" s="28"/>
      <c r="AQ455" s="28"/>
      <c r="AR455" s="28"/>
      <c r="AS455" s="28"/>
      <c r="AT455" s="28"/>
      <c r="AU455" s="28"/>
    </row>
    <row r="456" ht="15.0" hidden="1" customHeight="1">
      <c r="A456" s="51"/>
      <c r="B456" s="52" t="s">
        <v>85</v>
      </c>
      <c r="C456" s="52" t="s">
        <v>1161</v>
      </c>
      <c r="D456" s="52" t="s">
        <v>5712</v>
      </c>
      <c r="E456" s="52" t="s">
        <v>2649</v>
      </c>
      <c r="F456" s="52" t="s">
        <v>5004</v>
      </c>
      <c r="G456" s="52" t="s">
        <v>5006</v>
      </c>
      <c r="H456" s="52"/>
      <c r="I456" s="52"/>
      <c r="J456" s="52"/>
      <c r="K456" s="52"/>
      <c r="L456" s="52" t="s">
        <v>2729</v>
      </c>
      <c r="M456" s="52" t="s">
        <v>1131</v>
      </c>
      <c r="N456" s="52" t="s">
        <v>2730</v>
      </c>
      <c r="O456" s="52"/>
      <c r="P456" s="52"/>
      <c r="Q456" s="52"/>
      <c r="R456" s="52"/>
      <c r="S456" s="52"/>
      <c r="T456" s="52"/>
      <c r="U456" s="52"/>
      <c r="V456" s="52"/>
      <c r="W456" s="52"/>
      <c r="X456" s="52"/>
      <c r="Y456" s="52" t="s">
        <v>2652</v>
      </c>
      <c r="Z456" s="52" t="s">
        <v>2653</v>
      </c>
      <c r="AA456" s="52"/>
      <c r="AB456" s="52"/>
      <c r="AC456" s="52"/>
      <c r="AD456" s="52"/>
      <c r="AE456" s="52"/>
      <c r="AF456" s="60"/>
      <c r="AG456" s="44"/>
      <c r="AH456" s="45"/>
      <c r="AI456" s="45"/>
      <c r="AJ456" s="45"/>
      <c r="AK456" s="45"/>
      <c r="AL456" s="28"/>
      <c r="AM456" s="28"/>
      <c r="AN456" s="28"/>
      <c r="AO456" s="28"/>
      <c r="AP456" s="28"/>
      <c r="AQ456" s="28"/>
      <c r="AR456" s="28"/>
      <c r="AS456" s="28"/>
      <c r="AT456" s="28"/>
      <c r="AU456" s="28"/>
    </row>
    <row r="457" ht="15.0" hidden="1" customHeight="1">
      <c r="A457" s="67"/>
      <c r="B457" s="68" t="s">
        <v>85</v>
      </c>
      <c r="C457" s="68" t="s">
        <v>5719</v>
      </c>
      <c r="D457" s="68" t="s">
        <v>4934</v>
      </c>
      <c r="E457" s="68" t="s">
        <v>87</v>
      </c>
      <c r="F457" s="68" t="s">
        <v>5009</v>
      </c>
      <c r="G457" s="68" t="s">
        <v>5014</v>
      </c>
      <c r="H457" s="68" t="s">
        <v>5015</v>
      </c>
      <c r="I457" s="68"/>
      <c r="J457" s="68"/>
      <c r="K457" s="68"/>
      <c r="L457" s="68" t="s">
        <v>4404</v>
      </c>
      <c r="M457" s="68" t="s">
        <v>80</v>
      </c>
      <c r="N457" s="68" t="s">
        <v>5016</v>
      </c>
      <c r="O457" s="68" t="s">
        <v>5011</v>
      </c>
      <c r="P457" s="68"/>
      <c r="Q457" s="68" t="s">
        <v>5013</v>
      </c>
      <c r="R457" s="68"/>
      <c r="S457" s="68" t="s">
        <v>5012</v>
      </c>
      <c r="T457" s="68"/>
      <c r="U457" s="68" t="s">
        <v>623</v>
      </c>
      <c r="V457" s="68" t="s">
        <v>477</v>
      </c>
      <c r="W457" s="68" t="s">
        <v>5018</v>
      </c>
      <c r="X457" s="68"/>
      <c r="Y457" s="68" t="s">
        <v>98</v>
      </c>
      <c r="Z457" s="68" t="s">
        <v>2644</v>
      </c>
      <c r="AA457" s="68"/>
      <c r="AB457" s="68"/>
      <c r="AC457" s="68"/>
      <c r="AD457" s="68"/>
      <c r="AE457" s="68"/>
      <c r="AF457" s="71"/>
      <c r="AG457" s="44" t="s">
        <v>596</v>
      </c>
      <c r="AH457" s="45" t="s">
        <v>595</v>
      </c>
      <c r="AI457" s="45" t="s">
        <v>595</v>
      </c>
      <c r="AJ457" s="45" t="s">
        <v>595</v>
      </c>
      <c r="AK457" s="45" t="s">
        <v>595</v>
      </c>
      <c r="AL457" s="28"/>
      <c r="AM457" s="28"/>
      <c r="AN457" s="28"/>
      <c r="AO457" s="28"/>
      <c r="AP457" s="28"/>
      <c r="AQ457" s="28"/>
      <c r="AR457" s="28"/>
      <c r="AS457" s="28"/>
      <c r="AT457" s="28"/>
      <c r="AU457" s="28"/>
    </row>
    <row r="458" ht="15.0" hidden="1" customHeight="1">
      <c r="A458" s="51"/>
      <c r="B458" s="52" t="s">
        <v>5022</v>
      </c>
      <c r="C458" s="52" t="s">
        <v>5735</v>
      </c>
      <c r="D458" s="52" t="s">
        <v>5736</v>
      </c>
      <c r="E458" s="52" t="s">
        <v>3973</v>
      </c>
      <c r="F458" s="52"/>
      <c r="G458" s="52" t="s">
        <v>5025</v>
      </c>
      <c r="H458" s="52"/>
      <c r="I458" s="52"/>
      <c r="J458" s="52"/>
      <c r="K458" s="52"/>
      <c r="L458" s="52" t="s">
        <v>451</v>
      </c>
      <c r="M458" s="52" t="s">
        <v>80</v>
      </c>
      <c r="N458" s="52" t="s">
        <v>5026</v>
      </c>
      <c r="O458" s="52"/>
      <c r="P458" s="52"/>
      <c r="Q458" s="52"/>
      <c r="R458" s="52"/>
      <c r="S458" s="52"/>
      <c r="T458" s="52"/>
      <c r="U458" s="52"/>
      <c r="V458" s="52"/>
      <c r="W458" s="52"/>
      <c r="X458" s="52"/>
      <c r="Y458" s="52" t="s">
        <v>2631</v>
      </c>
      <c r="Z458" s="52" t="s">
        <v>2633</v>
      </c>
      <c r="AA458" s="52"/>
      <c r="AB458" s="52"/>
      <c r="AC458" s="52"/>
      <c r="AD458" s="52" t="s">
        <v>2942</v>
      </c>
      <c r="AE458" s="52"/>
      <c r="AF458" s="60"/>
      <c r="AG458" s="44"/>
      <c r="AH458" s="45"/>
      <c r="AI458" s="45"/>
      <c r="AJ458" s="45"/>
      <c r="AK458" s="45"/>
      <c r="AL458" s="28"/>
      <c r="AM458" s="28"/>
      <c r="AN458" s="28"/>
      <c r="AO458" s="28"/>
      <c r="AP458" s="28"/>
      <c r="AQ458" s="28"/>
      <c r="AR458" s="28"/>
      <c r="AS458" s="28"/>
      <c r="AT458" s="28"/>
      <c r="AU458" s="28"/>
    </row>
    <row r="459" ht="15.0" hidden="1" customHeight="1">
      <c r="A459" s="67"/>
      <c r="B459" s="68"/>
      <c r="C459" s="68" t="s">
        <v>5739</v>
      </c>
      <c r="D459" s="68" t="s">
        <v>5740</v>
      </c>
      <c r="E459" s="68"/>
      <c r="F459" s="68" t="s">
        <v>5034</v>
      </c>
      <c r="G459" s="68" t="s">
        <v>5038</v>
      </c>
      <c r="H459" s="68"/>
      <c r="I459" s="68"/>
      <c r="J459" s="68"/>
      <c r="K459" s="68"/>
      <c r="L459" s="68" t="s">
        <v>4423</v>
      </c>
      <c r="M459" s="68" t="s">
        <v>80</v>
      </c>
      <c r="N459" s="68" t="s">
        <v>5039</v>
      </c>
      <c r="O459" s="68" t="s">
        <v>5037</v>
      </c>
      <c r="P459" s="68"/>
      <c r="Q459" s="68"/>
      <c r="R459" s="68"/>
      <c r="S459" s="68"/>
      <c r="T459" s="68"/>
      <c r="U459" s="68" t="s">
        <v>317</v>
      </c>
      <c r="V459" s="68"/>
      <c r="W459" s="68"/>
      <c r="X459" s="68"/>
      <c r="Y459" s="68" t="s">
        <v>98</v>
      </c>
      <c r="Z459" s="68" t="s">
        <v>2644</v>
      </c>
      <c r="AA459" s="68"/>
      <c r="AB459" s="68"/>
      <c r="AC459" s="68"/>
      <c r="AD459" s="68"/>
      <c r="AE459" s="68"/>
      <c r="AF459" s="71"/>
      <c r="AG459" s="44" t="s">
        <v>595</v>
      </c>
      <c r="AH459" s="45" t="s">
        <v>595</v>
      </c>
      <c r="AI459" s="45" t="s">
        <v>596</v>
      </c>
      <c r="AJ459" s="45" t="s">
        <v>595</v>
      </c>
      <c r="AK459" s="45" t="s">
        <v>595</v>
      </c>
      <c r="AL459" s="28"/>
      <c r="AM459" s="28"/>
      <c r="AN459" s="28"/>
      <c r="AO459" s="28"/>
      <c r="AP459" s="28"/>
      <c r="AQ459" s="28"/>
      <c r="AR459" s="28"/>
      <c r="AS459" s="28"/>
      <c r="AT459" s="28"/>
      <c r="AU459" s="28"/>
    </row>
    <row r="460" ht="15.0" hidden="1" customHeight="1">
      <c r="A460" s="51"/>
      <c r="B460" s="52" t="s">
        <v>85</v>
      </c>
      <c r="C460" s="52" t="s">
        <v>1536</v>
      </c>
      <c r="D460" s="52" t="s">
        <v>5748</v>
      </c>
      <c r="E460" s="52" t="s">
        <v>87</v>
      </c>
      <c r="F460" s="52" t="s">
        <v>3201</v>
      </c>
      <c r="G460" s="52" t="s">
        <v>3205</v>
      </c>
      <c r="H460" s="52"/>
      <c r="I460" s="52"/>
      <c r="J460" s="52"/>
      <c r="K460" s="52"/>
      <c r="L460" s="52" t="s">
        <v>3206</v>
      </c>
      <c r="M460" s="52" t="s">
        <v>512</v>
      </c>
      <c r="N460" s="52" t="s">
        <v>3212</v>
      </c>
      <c r="O460" s="52" t="s">
        <v>5046</v>
      </c>
      <c r="P460" s="52"/>
      <c r="Q460" s="52" t="s">
        <v>3204</v>
      </c>
      <c r="R460" s="52"/>
      <c r="S460" s="52"/>
      <c r="T460" s="52"/>
      <c r="U460" s="52"/>
      <c r="V460" s="52"/>
      <c r="W460" s="52"/>
      <c r="X460" s="52"/>
      <c r="Y460" s="52" t="s">
        <v>2652</v>
      </c>
      <c r="Z460" s="52" t="s">
        <v>2653</v>
      </c>
      <c r="AA460" s="52"/>
      <c r="AB460" s="52"/>
      <c r="AC460" s="52"/>
      <c r="AD460" s="52"/>
      <c r="AE460" s="52"/>
      <c r="AF460" s="60"/>
      <c r="AG460" s="44"/>
      <c r="AH460" s="45"/>
      <c r="AI460" s="45"/>
      <c r="AJ460" s="45"/>
      <c r="AK460" s="45"/>
      <c r="AL460" s="28"/>
      <c r="AM460" s="28"/>
      <c r="AN460" s="28"/>
      <c r="AO460" s="28"/>
      <c r="AP460" s="28"/>
      <c r="AQ460" s="28"/>
      <c r="AR460" s="28"/>
      <c r="AS460" s="28"/>
      <c r="AT460" s="28"/>
      <c r="AU460" s="28"/>
    </row>
    <row r="461" ht="15.0" hidden="1" customHeight="1">
      <c r="A461" s="67"/>
      <c r="B461" s="68" t="s">
        <v>85</v>
      </c>
      <c r="C461" s="68" t="s">
        <v>1522</v>
      </c>
      <c r="D461" s="68" t="s">
        <v>5754</v>
      </c>
      <c r="E461" s="68" t="s">
        <v>87</v>
      </c>
      <c r="F461" s="68" t="s">
        <v>5050</v>
      </c>
      <c r="G461" s="68" t="s">
        <v>5054</v>
      </c>
      <c r="H461" s="68"/>
      <c r="I461" s="68"/>
      <c r="J461" s="68"/>
      <c r="K461" s="68"/>
      <c r="L461" s="68" t="s">
        <v>354</v>
      </c>
      <c r="M461" s="68" t="s">
        <v>280</v>
      </c>
      <c r="N461" s="68" t="s">
        <v>361</v>
      </c>
      <c r="O461" s="68" t="s">
        <v>5052</v>
      </c>
      <c r="P461" s="68"/>
      <c r="Q461" s="68"/>
      <c r="R461" s="68"/>
      <c r="S461" s="68" t="s">
        <v>5053</v>
      </c>
      <c r="T461" s="68"/>
      <c r="U461" s="68"/>
      <c r="V461" s="68"/>
      <c r="W461" s="68"/>
      <c r="X461" s="68"/>
      <c r="Y461" s="68" t="s">
        <v>2652</v>
      </c>
      <c r="Z461" s="68" t="s">
        <v>2653</v>
      </c>
      <c r="AA461" s="68"/>
      <c r="AB461" s="68"/>
      <c r="AC461" s="68"/>
      <c r="AD461" s="68"/>
      <c r="AE461" s="68"/>
      <c r="AF461" s="71"/>
      <c r="AG461" s="44"/>
      <c r="AH461" s="45"/>
      <c r="AI461" s="45"/>
      <c r="AJ461" s="45"/>
      <c r="AK461" s="45"/>
      <c r="AL461" s="28"/>
      <c r="AM461" s="28"/>
      <c r="AN461" s="28"/>
      <c r="AO461" s="28"/>
      <c r="AP461" s="28"/>
      <c r="AQ461" s="28"/>
      <c r="AR461" s="28"/>
      <c r="AS461" s="28"/>
      <c r="AT461" s="28"/>
      <c r="AU461" s="28"/>
    </row>
    <row r="462" ht="15.0" hidden="1" customHeight="1">
      <c r="A462" s="51"/>
      <c r="B462" s="52" t="s">
        <v>85</v>
      </c>
      <c r="C462" s="52" t="s">
        <v>5755</v>
      </c>
      <c r="D462" s="52" t="s">
        <v>5756</v>
      </c>
      <c r="E462" s="52" t="s">
        <v>87</v>
      </c>
      <c r="F462" s="52" t="s">
        <v>5058</v>
      </c>
      <c r="G462" s="52" t="s">
        <v>5064</v>
      </c>
      <c r="H462" s="52"/>
      <c r="I462" s="52"/>
      <c r="J462" s="52"/>
      <c r="K462" s="52"/>
      <c r="L462" s="52" t="s">
        <v>5065</v>
      </c>
      <c r="M462" s="52" t="s">
        <v>280</v>
      </c>
      <c r="N462" s="52" t="s">
        <v>5066</v>
      </c>
      <c r="O462" s="52" t="s">
        <v>5061</v>
      </c>
      <c r="P462" s="52"/>
      <c r="Q462" s="52"/>
      <c r="R462" s="52"/>
      <c r="S462" s="52" t="s">
        <v>5063</v>
      </c>
      <c r="T462" s="52"/>
      <c r="U462" s="52"/>
      <c r="V462" s="52"/>
      <c r="W462" s="52"/>
      <c r="X462" s="52"/>
      <c r="Y462" s="52" t="s">
        <v>2652</v>
      </c>
      <c r="Z462" s="52" t="s">
        <v>2653</v>
      </c>
      <c r="AA462" s="52"/>
      <c r="AB462" s="52"/>
      <c r="AC462" s="52"/>
      <c r="AD462" s="52"/>
      <c r="AE462" s="52"/>
      <c r="AF462" s="60"/>
      <c r="AG462" s="44"/>
      <c r="AH462" s="45"/>
      <c r="AI462" s="45"/>
      <c r="AJ462" s="45"/>
      <c r="AK462" s="45"/>
      <c r="AL462" s="28"/>
      <c r="AM462" s="28"/>
      <c r="AN462" s="28"/>
      <c r="AO462" s="28"/>
      <c r="AP462" s="28"/>
      <c r="AQ462" s="28"/>
      <c r="AR462" s="28"/>
      <c r="AS462" s="28"/>
      <c r="AT462" s="28"/>
      <c r="AU462" s="28"/>
    </row>
    <row r="463" ht="15.0" hidden="1" customHeight="1">
      <c r="A463" s="67"/>
      <c r="B463" s="68"/>
      <c r="C463" s="68" t="s">
        <v>1914</v>
      </c>
      <c r="D463" s="68" t="s">
        <v>4047</v>
      </c>
      <c r="E463" s="68" t="s">
        <v>3331</v>
      </c>
      <c r="F463" s="68" t="s">
        <v>5069</v>
      </c>
      <c r="G463" s="68" t="s">
        <v>5074</v>
      </c>
      <c r="H463" s="68" t="s">
        <v>5076</v>
      </c>
      <c r="I463" s="68"/>
      <c r="J463" s="68"/>
      <c r="K463" s="68"/>
      <c r="L463" s="68" t="s">
        <v>4378</v>
      </c>
      <c r="M463" s="68" t="s">
        <v>337</v>
      </c>
      <c r="N463" s="68" t="s">
        <v>5077</v>
      </c>
      <c r="O463" s="68" t="s">
        <v>5072</v>
      </c>
      <c r="P463" s="68"/>
      <c r="Q463" s="68"/>
      <c r="R463" s="68"/>
      <c r="S463" s="68"/>
      <c r="T463" s="68"/>
      <c r="U463" s="68"/>
      <c r="V463" s="68"/>
      <c r="W463" s="68"/>
      <c r="X463" s="68"/>
      <c r="Y463" s="68" t="s">
        <v>2631</v>
      </c>
      <c r="Z463" s="68" t="s">
        <v>2633</v>
      </c>
      <c r="AA463" s="68"/>
      <c r="AB463" s="68" t="s">
        <v>5078</v>
      </c>
      <c r="AC463" s="68"/>
      <c r="AD463" s="68" t="s">
        <v>2942</v>
      </c>
      <c r="AE463" s="68" t="s">
        <v>4341</v>
      </c>
      <c r="AF463" s="71" t="s">
        <v>5079</v>
      </c>
      <c r="AG463" s="44"/>
      <c r="AH463" s="45"/>
      <c r="AI463" s="45"/>
      <c r="AJ463" s="45"/>
      <c r="AK463" s="45"/>
      <c r="AL463" s="28"/>
      <c r="AM463" s="28"/>
      <c r="AN463" s="28"/>
      <c r="AO463" s="28"/>
      <c r="AP463" s="28"/>
      <c r="AQ463" s="28"/>
      <c r="AR463" s="28"/>
      <c r="AS463" s="28"/>
      <c r="AT463" s="28"/>
      <c r="AU463" s="28"/>
    </row>
    <row r="464" ht="15.0" hidden="1" customHeight="1">
      <c r="A464" s="51"/>
      <c r="B464" s="52" t="s">
        <v>85</v>
      </c>
      <c r="C464" s="52" t="s">
        <v>3233</v>
      </c>
      <c r="D464" s="52" t="s">
        <v>5774</v>
      </c>
      <c r="E464" s="52" t="s">
        <v>2649</v>
      </c>
      <c r="F464" s="52" t="s">
        <v>5080</v>
      </c>
      <c r="G464" s="52" t="s">
        <v>5088</v>
      </c>
      <c r="H464" s="52"/>
      <c r="I464" s="52"/>
      <c r="J464" s="52"/>
      <c r="K464" s="52"/>
      <c r="L464" s="52" t="s">
        <v>753</v>
      </c>
      <c r="M464" s="52" t="s">
        <v>80</v>
      </c>
      <c r="N464" s="52" t="s">
        <v>1968</v>
      </c>
      <c r="O464" s="52" t="s">
        <v>5083</v>
      </c>
      <c r="P464" s="52"/>
      <c r="Q464" s="52" t="s">
        <v>5087</v>
      </c>
      <c r="R464" s="52"/>
      <c r="S464" s="52" t="s">
        <v>5085</v>
      </c>
      <c r="T464" s="52"/>
      <c r="U464" s="52" t="s">
        <v>686</v>
      </c>
      <c r="V464" s="52" t="s">
        <v>396</v>
      </c>
      <c r="W464" s="52" t="s">
        <v>109</v>
      </c>
      <c r="X464" s="52"/>
      <c r="Y464" s="52" t="s">
        <v>98</v>
      </c>
      <c r="Z464" s="52"/>
      <c r="AA464" s="52"/>
      <c r="AB464" s="52"/>
      <c r="AC464" s="52"/>
      <c r="AD464" s="52"/>
      <c r="AE464" s="52"/>
      <c r="AF464" s="60"/>
      <c r="AG464" s="44" t="s">
        <v>595</v>
      </c>
      <c r="AH464" s="45" t="s">
        <v>596</v>
      </c>
      <c r="AI464" s="45" t="s">
        <v>595</v>
      </c>
      <c r="AJ464" s="45" t="s">
        <v>595</v>
      </c>
      <c r="AK464" s="45" t="s">
        <v>595</v>
      </c>
      <c r="AL464" s="28"/>
      <c r="AM464" s="28"/>
      <c r="AN464" s="28"/>
      <c r="AO464" s="28"/>
      <c r="AP464" s="28"/>
      <c r="AQ464" s="28"/>
      <c r="AR464" s="28"/>
      <c r="AS464" s="28"/>
      <c r="AT464" s="28"/>
      <c r="AU464" s="28"/>
    </row>
    <row r="465" ht="15.0" hidden="1" customHeight="1">
      <c r="A465" s="67"/>
      <c r="B465" s="68" t="s">
        <v>115</v>
      </c>
      <c r="C465" s="68" t="s">
        <v>5782</v>
      </c>
      <c r="D465" s="68" t="s">
        <v>5783</v>
      </c>
      <c r="E465" s="68" t="s">
        <v>87</v>
      </c>
      <c r="F465" s="68" t="s">
        <v>262</v>
      </c>
      <c r="G465" s="68" t="s">
        <v>759</v>
      </c>
      <c r="H465" s="68" t="s">
        <v>5105</v>
      </c>
      <c r="I465" s="68"/>
      <c r="J465" s="68"/>
      <c r="K465" s="68"/>
      <c r="L465" s="68" t="s">
        <v>761</v>
      </c>
      <c r="M465" s="68" t="s">
        <v>261</v>
      </c>
      <c r="N465" s="68" t="s">
        <v>762</v>
      </c>
      <c r="O465" s="68" t="s">
        <v>5100</v>
      </c>
      <c r="P465" s="68"/>
      <c r="Q465" s="68" t="s">
        <v>5102</v>
      </c>
      <c r="R465" s="68"/>
      <c r="S465" s="68" t="s">
        <v>5101</v>
      </c>
      <c r="T465" s="68"/>
      <c r="U465" s="68" t="s">
        <v>145</v>
      </c>
      <c r="V465" s="68"/>
      <c r="W465" s="68" t="s">
        <v>146</v>
      </c>
      <c r="X465" s="68"/>
      <c r="Y465" s="68" t="s">
        <v>98</v>
      </c>
      <c r="Z465" s="68"/>
      <c r="AA465" s="68"/>
      <c r="AB465" s="68"/>
      <c r="AC465" s="68"/>
      <c r="AD465" s="68"/>
      <c r="AE465" s="68"/>
      <c r="AF465" s="71" t="s">
        <v>5108</v>
      </c>
      <c r="AG465" s="44" t="s">
        <v>596</v>
      </c>
      <c r="AH465" s="45" t="s">
        <v>596</v>
      </c>
      <c r="AI465" s="45" t="s">
        <v>595</v>
      </c>
      <c r="AJ465" s="45" t="s">
        <v>595</v>
      </c>
      <c r="AK465" s="45" t="s">
        <v>595</v>
      </c>
      <c r="AL465" s="28"/>
      <c r="AM465" s="28"/>
      <c r="AN465" s="28"/>
      <c r="AO465" s="28"/>
      <c r="AP465" s="28"/>
      <c r="AQ465" s="28"/>
      <c r="AR465" s="28"/>
      <c r="AS465" s="28"/>
      <c r="AT465" s="28"/>
      <c r="AU465" s="28"/>
    </row>
    <row r="466" ht="15.0" hidden="1" customHeight="1">
      <c r="A466" s="51"/>
      <c r="B466" s="52" t="s">
        <v>85</v>
      </c>
      <c r="C466" s="52" t="s">
        <v>1522</v>
      </c>
      <c r="D466" s="52" t="s">
        <v>5812</v>
      </c>
      <c r="E466" s="52"/>
      <c r="F466" s="52" t="s">
        <v>5109</v>
      </c>
      <c r="G466" s="52" t="s">
        <v>5113</v>
      </c>
      <c r="H466" s="52" t="s">
        <v>5114</v>
      </c>
      <c r="I466" s="52"/>
      <c r="J466" s="52"/>
      <c r="K466" s="52"/>
      <c r="L466" s="52" t="s">
        <v>659</v>
      </c>
      <c r="M466" s="52" t="s">
        <v>217</v>
      </c>
      <c r="N466" s="52" t="s">
        <v>5115</v>
      </c>
      <c r="O466" s="52" t="s">
        <v>5112</v>
      </c>
      <c r="P466" s="52"/>
      <c r="Q466" s="52"/>
      <c r="R466" s="52"/>
      <c r="S466" s="52"/>
      <c r="T466" s="52"/>
      <c r="U466" s="52"/>
      <c r="V466" s="52"/>
      <c r="W466" s="52"/>
      <c r="X466" s="52"/>
      <c r="Y466" s="52" t="s">
        <v>98</v>
      </c>
      <c r="Z466" s="52"/>
      <c r="AA466" s="52"/>
      <c r="AB466" s="52"/>
      <c r="AC466" s="52"/>
      <c r="AD466" s="52"/>
      <c r="AE466" s="52"/>
      <c r="AF466" s="60"/>
      <c r="AG466" s="44" t="s">
        <v>595</v>
      </c>
      <c r="AH466" s="45" t="s">
        <v>595</v>
      </c>
      <c r="AI466" s="45" t="s">
        <v>595</v>
      </c>
      <c r="AJ466" s="45" t="s">
        <v>595</v>
      </c>
      <c r="AK466" s="45" t="s">
        <v>595</v>
      </c>
      <c r="AL466" s="28"/>
      <c r="AM466" s="28"/>
      <c r="AN466" s="28"/>
      <c r="AO466" s="28"/>
      <c r="AP466" s="28"/>
      <c r="AQ466" s="28"/>
      <c r="AR466" s="28"/>
      <c r="AS466" s="28"/>
      <c r="AT466" s="28"/>
      <c r="AU466" s="28"/>
    </row>
    <row r="467" ht="15.0" hidden="1" customHeight="1">
      <c r="A467" s="67"/>
      <c r="B467" s="68" t="s">
        <v>85</v>
      </c>
      <c r="C467" s="68" t="s">
        <v>2743</v>
      </c>
      <c r="D467" s="68" t="s">
        <v>2442</v>
      </c>
      <c r="E467" s="68" t="s">
        <v>87</v>
      </c>
      <c r="F467" s="68" t="s">
        <v>5119</v>
      </c>
      <c r="G467" s="68" t="s">
        <v>5133</v>
      </c>
      <c r="H467" s="68"/>
      <c r="I467" s="68"/>
      <c r="J467" s="68" t="s">
        <v>5134</v>
      </c>
      <c r="K467" s="68"/>
      <c r="L467" s="68" t="s">
        <v>712</v>
      </c>
      <c r="M467" s="68" t="s">
        <v>704</v>
      </c>
      <c r="N467" s="68" t="s">
        <v>5135</v>
      </c>
      <c r="O467" s="68" t="s">
        <v>5130</v>
      </c>
      <c r="P467" s="68"/>
      <c r="Q467" s="68" t="s">
        <v>5132</v>
      </c>
      <c r="R467" s="68"/>
      <c r="S467" s="68" t="s">
        <v>5131</v>
      </c>
      <c r="T467" s="68"/>
      <c r="U467" s="68"/>
      <c r="V467" s="68"/>
      <c r="W467" s="68"/>
      <c r="X467" s="68"/>
      <c r="Y467" s="68" t="s">
        <v>98</v>
      </c>
      <c r="Z467" s="68" t="s">
        <v>2644</v>
      </c>
      <c r="AA467" s="68"/>
      <c r="AB467" s="68"/>
      <c r="AC467" s="68"/>
      <c r="AD467" s="68"/>
      <c r="AE467" s="68"/>
      <c r="AF467" s="71"/>
      <c r="AG467" s="44" t="s">
        <v>596</v>
      </c>
      <c r="AH467" s="45" t="s">
        <v>595</v>
      </c>
      <c r="AI467" s="45" t="s">
        <v>595</v>
      </c>
      <c r="AJ467" s="45" t="s">
        <v>595</v>
      </c>
      <c r="AK467" s="45" t="s">
        <v>595</v>
      </c>
      <c r="AL467" s="28"/>
      <c r="AM467" s="28"/>
      <c r="AN467" s="28"/>
      <c r="AO467" s="28"/>
      <c r="AP467" s="28"/>
      <c r="AQ467" s="28"/>
      <c r="AR467" s="28"/>
      <c r="AS467" s="28"/>
      <c r="AT467" s="28"/>
      <c r="AU467" s="28"/>
    </row>
    <row r="468" ht="15.0" hidden="1" customHeight="1">
      <c r="A468" s="51"/>
      <c r="B468" s="52"/>
      <c r="C468" s="52" t="s">
        <v>1161</v>
      </c>
      <c r="D468" s="52" t="s">
        <v>3410</v>
      </c>
      <c r="E468" s="52"/>
      <c r="F468" s="52" t="s">
        <v>5136</v>
      </c>
      <c r="G468" s="52" t="s">
        <v>5140</v>
      </c>
      <c r="H468" s="52"/>
      <c r="I468" s="52"/>
      <c r="J468" s="52"/>
      <c r="K468" s="52"/>
      <c r="L468" s="52" t="s">
        <v>659</v>
      </c>
      <c r="M468" s="52" t="s">
        <v>217</v>
      </c>
      <c r="N468" s="52" t="s">
        <v>5142</v>
      </c>
      <c r="O468" s="52" t="s">
        <v>5138</v>
      </c>
      <c r="P468" s="52"/>
      <c r="Q468" s="52"/>
      <c r="R468" s="52"/>
      <c r="S468" s="52"/>
      <c r="T468" s="52"/>
      <c r="U468" s="52" t="s">
        <v>622</v>
      </c>
      <c r="V468" s="52"/>
      <c r="W468" s="52"/>
      <c r="X468" s="52"/>
      <c r="Y468" s="52" t="s">
        <v>98</v>
      </c>
      <c r="Z468" s="52" t="s">
        <v>2644</v>
      </c>
      <c r="AA468" s="52"/>
      <c r="AB468" s="52"/>
      <c r="AC468" s="52"/>
      <c r="AD468" s="52"/>
      <c r="AE468" s="52"/>
      <c r="AF468" s="60"/>
      <c r="AG468" s="44" t="s">
        <v>595</v>
      </c>
      <c r="AH468" s="45" t="s">
        <v>595</v>
      </c>
      <c r="AI468" s="45" t="s">
        <v>596</v>
      </c>
      <c r="AJ468" s="45" t="s">
        <v>595</v>
      </c>
      <c r="AK468" s="45" t="s">
        <v>595</v>
      </c>
      <c r="AL468" s="28"/>
      <c r="AM468" s="28"/>
      <c r="AN468" s="28"/>
      <c r="AO468" s="28"/>
      <c r="AP468" s="28"/>
      <c r="AQ468" s="28"/>
      <c r="AR468" s="28"/>
      <c r="AS468" s="28"/>
      <c r="AT468" s="28"/>
      <c r="AU468" s="28"/>
    </row>
    <row r="469" ht="15.0" hidden="1" customHeight="1">
      <c r="A469" s="67"/>
      <c r="B469" s="68" t="s">
        <v>85</v>
      </c>
      <c r="C469" s="68" t="s">
        <v>2743</v>
      </c>
      <c r="D469" s="68" t="s">
        <v>5840</v>
      </c>
      <c r="E469" s="68" t="s">
        <v>2649</v>
      </c>
      <c r="F469" s="68" t="s">
        <v>5145</v>
      </c>
      <c r="G469" s="68" t="s">
        <v>5150</v>
      </c>
      <c r="H469" s="68"/>
      <c r="I469" s="68"/>
      <c r="J469" s="68"/>
      <c r="K469" s="68"/>
      <c r="L469" s="68" t="s">
        <v>2406</v>
      </c>
      <c r="M469" s="68" t="s">
        <v>111</v>
      </c>
      <c r="N469" s="68" t="s">
        <v>5151</v>
      </c>
      <c r="O469" s="68" t="s">
        <v>5149</v>
      </c>
      <c r="P469" s="68"/>
      <c r="Q469" s="68"/>
      <c r="R469" s="68"/>
      <c r="S469" s="68"/>
      <c r="T469" s="68"/>
      <c r="U469" s="68"/>
      <c r="V469" s="68"/>
      <c r="W469" s="68"/>
      <c r="X469" s="68"/>
      <c r="Y469" s="68" t="s">
        <v>2652</v>
      </c>
      <c r="Z469" s="68" t="s">
        <v>2653</v>
      </c>
      <c r="AA469" s="68"/>
      <c r="AB469" s="68"/>
      <c r="AC469" s="68"/>
      <c r="AD469" s="68"/>
      <c r="AE469" s="68"/>
      <c r="AF469" s="71"/>
      <c r="AG469" s="44"/>
      <c r="AH469" s="45"/>
      <c r="AI469" s="45"/>
      <c r="AJ469" s="45"/>
      <c r="AK469" s="45"/>
      <c r="AL469" s="28"/>
      <c r="AM469" s="28"/>
      <c r="AN469" s="28"/>
      <c r="AO469" s="28"/>
      <c r="AP469" s="28"/>
      <c r="AQ469" s="28"/>
      <c r="AR469" s="28"/>
      <c r="AS469" s="28"/>
      <c r="AT469" s="28"/>
      <c r="AU469" s="28"/>
    </row>
    <row r="470" ht="15.0" hidden="1" customHeight="1">
      <c r="A470" s="51"/>
      <c r="B470" s="52"/>
      <c r="C470" s="52" t="s">
        <v>2241</v>
      </c>
      <c r="D470" s="52" t="s">
        <v>5844</v>
      </c>
      <c r="E470" s="52"/>
      <c r="F470" s="52" t="s">
        <v>5152</v>
      </c>
      <c r="G470" s="52" t="s">
        <v>5157</v>
      </c>
      <c r="H470" s="52"/>
      <c r="I470" s="52"/>
      <c r="J470" s="52"/>
      <c r="K470" s="52"/>
      <c r="L470" s="52" t="s">
        <v>2182</v>
      </c>
      <c r="M470" s="52" t="s">
        <v>230</v>
      </c>
      <c r="N470" s="52" t="s">
        <v>5158</v>
      </c>
      <c r="O470" s="52" t="s">
        <v>5155</v>
      </c>
      <c r="P470" s="52"/>
      <c r="Q470" s="52"/>
      <c r="R470" s="52"/>
      <c r="S470" s="52"/>
      <c r="T470" s="52"/>
      <c r="U470" s="52" t="s">
        <v>124</v>
      </c>
      <c r="V470" s="52"/>
      <c r="W470" s="52" t="s">
        <v>454</v>
      </c>
      <c r="X470" s="52"/>
      <c r="Y470" s="52" t="s">
        <v>98</v>
      </c>
      <c r="Z470" s="52" t="s">
        <v>2644</v>
      </c>
      <c r="AA470" s="52"/>
      <c r="AB470" s="52"/>
      <c r="AC470" s="52"/>
      <c r="AD470" s="52"/>
      <c r="AE470" s="52"/>
      <c r="AF470" s="60"/>
      <c r="AG470" s="44" t="s">
        <v>596</v>
      </c>
      <c r="AH470" s="45" t="s">
        <v>595</v>
      </c>
      <c r="AI470" s="45" t="s">
        <v>595</v>
      </c>
      <c r="AJ470" s="45" t="s">
        <v>595</v>
      </c>
      <c r="AK470" s="45" t="s">
        <v>595</v>
      </c>
      <c r="AL470" s="28"/>
      <c r="AM470" s="28"/>
      <c r="AN470" s="28"/>
      <c r="AO470" s="28"/>
      <c r="AP470" s="28"/>
      <c r="AQ470" s="28"/>
      <c r="AR470" s="28"/>
      <c r="AS470" s="28"/>
      <c r="AT470" s="28"/>
      <c r="AU470" s="28"/>
    </row>
    <row r="471" ht="15.0" hidden="1" customHeight="1">
      <c r="A471" s="67"/>
      <c r="B471" s="68" t="s">
        <v>115</v>
      </c>
      <c r="C471" s="68" t="s">
        <v>5854</v>
      </c>
      <c r="D471" s="68" t="s">
        <v>5855</v>
      </c>
      <c r="E471" s="68" t="s">
        <v>87</v>
      </c>
      <c r="F471" s="68" t="s">
        <v>5159</v>
      </c>
      <c r="G471" s="68" t="s">
        <v>5165</v>
      </c>
      <c r="H471" s="68"/>
      <c r="I471" s="68"/>
      <c r="J471" s="68"/>
      <c r="K471" s="68"/>
      <c r="L471" s="68" t="s">
        <v>2350</v>
      </c>
      <c r="M471" s="68" t="s">
        <v>560</v>
      </c>
      <c r="N471" s="68" t="s">
        <v>2351</v>
      </c>
      <c r="O471" s="68" t="s">
        <v>5162</v>
      </c>
      <c r="P471" s="68"/>
      <c r="Q471" s="68" t="s">
        <v>5164</v>
      </c>
      <c r="R471" s="68"/>
      <c r="S471" s="68" t="s">
        <v>5163</v>
      </c>
      <c r="T471" s="68"/>
      <c r="U471" s="68"/>
      <c r="V471" s="68"/>
      <c r="W471" s="68"/>
      <c r="X471" s="68"/>
      <c r="Y471" s="68" t="s">
        <v>98</v>
      </c>
      <c r="Z471" s="68" t="s">
        <v>2644</v>
      </c>
      <c r="AA471" s="68"/>
      <c r="AB471" s="68"/>
      <c r="AC471" s="68"/>
      <c r="AD471" s="68"/>
      <c r="AE471" s="68"/>
      <c r="AF471" s="71"/>
      <c r="AG471" s="44" t="s">
        <v>595</v>
      </c>
      <c r="AH471" s="45" t="s">
        <v>596</v>
      </c>
      <c r="AI471" s="45" t="s">
        <v>595</v>
      </c>
      <c r="AJ471" s="45" t="s">
        <v>595</v>
      </c>
      <c r="AK471" s="45" t="s">
        <v>595</v>
      </c>
      <c r="AL471" s="28"/>
      <c r="AM471" s="28"/>
      <c r="AN471" s="28"/>
      <c r="AO471" s="28"/>
      <c r="AP471" s="28"/>
      <c r="AQ471" s="28"/>
      <c r="AR471" s="28"/>
      <c r="AS471" s="28"/>
      <c r="AT471" s="28"/>
      <c r="AU471" s="28"/>
    </row>
    <row r="472" ht="15.0" hidden="1" customHeight="1">
      <c r="A472" s="51"/>
      <c r="B472" s="52" t="s">
        <v>85</v>
      </c>
      <c r="C472" s="52" t="s">
        <v>5858</v>
      </c>
      <c r="D472" s="52" t="s">
        <v>5860</v>
      </c>
      <c r="E472" s="52" t="s">
        <v>927</v>
      </c>
      <c r="F472" s="52" t="s">
        <v>5166</v>
      </c>
      <c r="G472" s="52" t="s">
        <v>5169</v>
      </c>
      <c r="H472" s="52"/>
      <c r="I472" s="52"/>
      <c r="J472" s="52"/>
      <c r="K472" s="52"/>
      <c r="L472" s="52" t="s">
        <v>602</v>
      </c>
      <c r="M472" s="52" t="s">
        <v>252</v>
      </c>
      <c r="N472" s="52" t="s">
        <v>603</v>
      </c>
      <c r="O472" s="52" t="s">
        <v>5168</v>
      </c>
      <c r="P472" s="52"/>
      <c r="Q472" s="52"/>
      <c r="R472" s="52"/>
      <c r="S472" s="52"/>
      <c r="T472" s="52"/>
      <c r="U472" s="52"/>
      <c r="V472" s="52"/>
      <c r="W472" s="52"/>
      <c r="X472" s="52"/>
      <c r="Y472" s="52" t="s">
        <v>2652</v>
      </c>
      <c r="Z472" s="52" t="s">
        <v>2653</v>
      </c>
      <c r="AA472" s="52"/>
      <c r="AB472" s="52"/>
      <c r="AC472" s="52"/>
      <c r="AD472" s="52"/>
      <c r="AE472" s="52"/>
      <c r="AF472" s="60"/>
      <c r="AG472" s="44"/>
      <c r="AH472" s="45"/>
      <c r="AI472" s="45"/>
      <c r="AJ472" s="45"/>
      <c r="AK472" s="45"/>
      <c r="AL472" s="28"/>
      <c r="AM472" s="28"/>
      <c r="AN472" s="28"/>
      <c r="AO472" s="28"/>
      <c r="AP472" s="28"/>
      <c r="AQ472" s="28"/>
      <c r="AR472" s="28"/>
      <c r="AS472" s="28"/>
      <c r="AT472" s="28"/>
      <c r="AU472" s="28"/>
    </row>
    <row r="473" ht="15.0" hidden="1" customHeight="1">
      <c r="A473" s="67"/>
      <c r="B473" s="68" t="s">
        <v>85</v>
      </c>
      <c r="C473" s="68" t="s">
        <v>5864</v>
      </c>
      <c r="D473" s="68" t="s">
        <v>5865</v>
      </c>
      <c r="E473" s="68" t="s">
        <v>3973</v>
      </c>
      <c r="F473" s="68"/>
      <c r="G473" s="68" t="s">
        <v>5183</v>
      </c>
      <c r="H473" s="68"/>
      <c r="I473" s="68"/>
      <c r="J473" s="68"/>
      <c r="K473" s="68"/>
      <c r="L473" s="68" t="s">
        <v>451</v>
      </c>
      <c r="M473" s="68" t="s">
        <v>80</v>
      </c>
      <c r="N473" s="68" t="s">
        <v>4217</v>
      </c>
      <c r="O473" s="68" t="s">
        <v>5179</v>
      </c>
      <c r="P473" s="68"/>
      <c r="Q473" s="68" t="s">
        <v>5182</v>
      </c>
      <c r="R473" s="68"/>
      <c r="S473" s="68" t="s">
        <v>5180</v>
      </c>
      <c r="T473" s="68"/>
      <c r="U473" s="68"/>
      <c r="V473" s="68"/>
      <c r="W473" s="68"/>
      <c r="X473" s="68"/>
      <c r="Y473" s="68" t="s">
        <v>2631</v>
      </c>
      <c r="Z473" s="68" t="s">
        <v>2633</v>
      </c>
      <c r="AA473" s="68"/>
      <c r="AB473" s="68"/>
      <c r="AC473" s="68"/>
      <c r="AD473" s="68" t="s">
        <v>2634</v>
      </c>
      <c r="AE473" s="68"/>
      <c r="AF473" s="71"/>
      <c r="AG473" s="44"/>
      <c r="AH473" s="45"/>
      <c r="AI473" s="45"/>
      <c r="AJ473" s="45"/>
      <c r="AK473" s="45"/>
      <c r="AL473" s="28"/>
      <c r="AM473" s="28"/>
      <c r="AN473" s="28"/>
      <c r="AO473" s="28"/>
      <c r="AP473" s="28"/>
      <c r="AQ473" s="28"/>
      <c r="AR473" s="28"/>
      <c r="AS473" s="28"/>
      <c r="AT473" s="28"/>
      <c r="AU473" s="28"/>
    </row>
    <row r="474" ht="15.0" hidden="1" customHeight="1">
      <c r="A474" s="51"/>
      <c r="B474" s="52" t="s">
        <v>85</v>
      </c>
      <c r="C474" s="52" t="s">
        <v>5867</v>
      </c>
      <c r="D474" s="52" t="s">
        <v>5868</v>
      </c>
      <c r="E474" s="52" t="s">
        <v>2649</v>
      </c>
      <c r="F474" s="52" t="s">
        <v>5191</v>
      </c>
      <c r="G474" s="52" t="s">
        <v>5194</v>
      </c>
      <c r="H474" s="52"/>
      <c r="I474" s="52"/>
      <c r="J474" s="52"/>
      <c r="K474" s="52"/>
      <c r="L474" s="52" t="s">
        <v>3659</v>
      </c>
      <c r="M474" s="52" t="s">
        <v>80</v>
      </c>
      <c r="N474" s="52" t="s">
        <v>3660</v>
      </c>
      <c r="O474" s="52" t="s">
        <v>5193</v>
      </c>
      <c r="P474" s="52"/>
      <c r="Q474" s="52"/>
      <c r="R474" s="52"/>
      <c r="S474" s="52"/>
      <c r="T474" s="52"/>
      <c r="U474" s="52"/>
      <c r="V474" s="52"/>
      <c r="W474" s="52"/>
      <c r="X474" s="52"/>
      <c r="Y474" s="52" t="s">
        <v>2652</v>
      </c>
      <c r="Z474" s="52" t="s">
        <v>2653</v>
      </c>
      <c r="AA474" s="52"/>
      <c r="AB474" s="52"/>
      <c r="AC474" s="52"/>
      <c r="AD474" s="52"/>
      <c r="AE474" s="52"/>
      <c r="AF474" s="60"/>
      <c r="AG474" s="44"/>
      <c r="AH474" s="45"/>
      <c r="AI474" s="45"/>
      <c r="AJ474" s="45"/>
      <c r="AK474" s="45"/>
      <c r="AL474" s="28"/>
      <c r="AM474" s="28"/>
      <c r="AN474" s="28"/>
      <c r="AO474" s="28"/>
      <c r="AP474" s="28"/>
      <c r="AQ474" s="28"/>
      <c r="AR474" s="28"/>
      <c r="AS474" s="28"/>
      <c r="AT474" s="28"/>
      <c r="AU474" s="28"/>
    </row>
    <row r="475" ht="15.0" hidden="1" customHeight="1">
      <c r="A475" s="67"/>
      <c r="B475" s="68" t="s">
        <v>85</v>
      </c>
      <c r="C475" s="68" t="s">
        <v>4863</v>
      </c>
      <c r="D475" s="68" t="s">
        <v>5869</v>
      </c>
      <c r="E475" s="68" t="s">
        <v>4601</v>
      </c>
      <c r="F475" s="68" t="s">
        <v>5205</v>
      </c>
      <c r="G475" s="68" t="s">
        <v>5210</v>
      </c>
      <c r="H475" s="68"/>
      <c r="I475" s="68"/>
      <c r="J475" s="68"/>
      <c r="K475" s="68"/>
      <c r="L475" s="68" t="s">
        <v>5211</v>
      </c>
      <c r="M475" s="68" t="s">
        <v>133</v>
      </c>
      <c r="N475" s="68" t="s">
        <v>5212</v>
      </c>
      <c r="O475" s="68" t="s">
        <v>5208</v>
      </c>
      <c r="P475" s="68"/>
      <c r="Q475" s="68"/>
      <c r="R475" s="68"/>
      <c r="S475" s="68" t="s">
        <v>5209</v>
      </c>
      <c r="T475" s="68"/>
      <c r="U475" s="68"/>
      <c r="V475" s="68"/>
      <c r="W475" s="68"/>
      <c r="X475" s="68"/>
      <c r="Y475" s="68" t="s">
        <v>98</v>
      </c>
      <c r="Z475" s="68"/>
      <c r="AA475" s="68"/>
      <c r="AB475" s="68"/>
      <c r="AC475" s="68"/>
      <c r="AD475" s="68"/>
      <c r="AE475" s="68"/>
      <c r="AF475" s="71"/>
      <c r="AG475" s="44" t="s">
        <v>595</v>
      </c>
      <c r="AH475" s="45" t="s">
        <v>595</v>
      </c>
      <c r="AI475" s="45" t="s">
        <v>595</v>
      </c>
      <c r="AJ475" s="45" t="s">
        <v>595</v>
      </c>
      <c r="AK475" s="45" t="s">
        <v>595</v>
      </c>
      <c r="AL475" s="28"/>
      <c r="AM475" s="28"/>
      <c r="AN475" s="28"/>
      <c r="AO475" s="28"/>
      <c r="AP475" s="28"/>
      <c r="AQ475" s="28"/>
      <c r="AR475" s="28"/>
      <c r="AS475" s="28"/>
      <c r="AT475" s="28"/>
      <c r="AU475" s="28"/>
    </row>
    <row r="476" ht="15.0" hidden="1" customHeight="1">
      <c r="A476" s="51"/>
      <c r="B476" s="52" t="s">
        <v>85</v>
      </c>
      <c r="C476" s="52" t="s">
        <v>5873</v>
      </c>
      <c r="D476" s="52" t="s">
        <v>5875</v>
      </c>
      <c r="E476" s="52" t="s">
        <v>2649</v>
      </c>
      <c r="F476" s="52" t="s">
        <v>5213</v>
      </c>
      <c r="G476" s="52" t="s">
        <v>5217</v>
      </c>
      <c r="H476" s="52"/>
      <c r="I476" s="52"/>
      <c r="J476" s="52"/>
      <c r="K476" s="52"/>
      <c r="L476" s="52" t="s">
        <v>5218</v>
      </c>
      <c r="M476" s="52" t="s">
        <v>133</v>
      </c>
      <c r="N476" s="52" t="s">
        <v>5219</v>
      </c>
      <c r="O476" s="52" t="s">
        <v>5215</v>
      </c>
      <c r="P476" s="52"/>
      <c r="Q476" s="52" t="s">
        <v>5216</v>
      </c>
      <c r="R476" s="52"/>
      <c r="S476" s="52"/>
      <c r="T476" s="52"/>
      <c r="U476" s="52"/>
      <c r="V476" s="52"/>
      <c r="W476" s="52"/>
      <c r="X476" s="52"/>
      <c r="Y476" s="52" t="s">
        <v>2652</v>
      </c>
      <c r="Z476" s="52" t="s">
        <v>2653</v>
      </c>
      <c r="AA476" s="52"/>
      <c r="AB476" s="52"/>
      <c r="AC476" s="52"/>
      <c r="AD476" s="52"/>
      <c r="AE476" s="52"/>
      <c r="AF476" s="60"/>
      <c r="AG476" s="44"/>
      <c r="AH476" s="45"/>
      <c r="AI476" s="45"/>
      <c r="AJ476" s="45"/>
      <c r="AK476" s="45"/>
      <c r="AL476" s="28"/>
      <c r="AM476" s="28"/>
      <c r="AN476" s="28"/>
      <c r="AO476" s="28"/>
      <c r="AP476" s="28"/>
      <c r="AQ476" s="28"/>
      <c r="AR476" s="28"/>
      <c r="AS476" s="28"/>
      <c r="AT476" s="28"/>
      <c r="AU476" s="28"/>
    </row>
    <row r="477" ht="15.0" hidden="1" customHeight="1">
      <c r="A477" s="67"/>
      <c r="B477" s="68" t="s">
        <v>85</v>
      </c>
      <c r="C477" s="68" t="s">
        <v>1536</v>
      </c>
      <c r="D477" s="68" t="s">
        <v>5880</v>
      </c>
      <c r="E477" s="68" t="s">
        <v>87</v>
      </c>
      <c r="F477" s="68" t="s">
        <v>5223</v>
      </c>
      <c r="G477" s="68" t="s">
        <v>5229</v>
      </c>
      <c r="H477" s="68"/>
      <c r="I477" s="68"/>
      <c r="J477" s="68"/>
      <c r="K477" s="68"/>
      <c r="L477" s="68" t="s">
        <v>5230</v>
      </c>
      <c r="M477" s="68" t="s">
        <v>252</v>
      </c>
      <c r="N477" s="68" t="s">
        <v>5232</v>
      </c>
      <c r="O477" s="68" t="s">
        <v>5226</v>
      </c>
      <c r="P477" s="68"/>
      <c r="Q477" s="68" t="s">
        <v>5228</v>
      </c>
      <c r="R477" s="68"/>
      <c r="S477" s="68" t="s">
        <v>5227</v>
      </c>
      <c r="T477" s="68"/>
      <c r="U477" s="68" t="s">
        <v>317</v>
      </c>
      <c r="V477" s="68"/>
      <c r="W477" s="68"/>
      <c r="X477" s="68"/>
      <c r="Y477" s="68" t="s">
        <v>98</v>
      </c>
      <c r="Z477" s="68" t="s">
        <v>2644</v>
      </c>
      <c r="AA477" s="68"/>
      <c r="AB477" s="68"/>
      <c r="AC477" s="68"/>
      <c r="AD477" s="68"/>
      <c r="AE477" s="68"/>
      <c r="AF477" s="71"/>
      <c r="AG477" s="44" t="s">
        <v>596</v>
      </c>
      <c r="AH477" s="45" t="s">
        <v>595</v>
      </c>
      <c r="AI477" s="45" t="s">
        <v>596</v>
      </c>
      <c r="AJ477" s="45" t="s">
        <v>595</v>
      </c>
      <c r="AK477" s="45" t="s">
        <v>595</v>
      </c>
      <c r="AL477" s="28"/>
      <c r="AM477" s="28"/>
      <c r="AN477" s="28"/>
      <c r="AO477" s="28"/>
      <c r="AP477" s="28"/>
      <c r="AQ477" s="28"/>
      <c r="AR477" s="28"/>
      <c r="AS477" s="28"/>
      <c r="AT477" s="28"/>
      <c r="AU477" s="28"/>
    </row>
    <row r="478" ht="15.0" hidden="1" customHeight="1">
      <c r="A478" s="51"/>
      <c r="B478" s="52" t="s">
        <v>85</v>
      </c>
      <c r="C478" s="52" t="s">
        <v>5882</v>
      </c>
      <c r="D478" s="52" t="s">
        <v>5883</v>
      </c>
      <c r="E478" s="52" t="s">
        <v>87</v>
      </c>
      <c r="F478" s="52" t="s">
        <v>5236</v>
      </c>
      <c r="G478" s="52" t="s">
        <v>5241</v>
      </c>
      <c r="H478" s="52"/>
      <c r="I478" s="52"/>
      <c r="J478" s="52"/>
      <c r="K478" s="52"/>
      <c r="L478" s="52" t="s">
        <v>482</v>
      </c>
      <c r="M478" s="52" t="s">
        <v>478</v>
      </c>
      <c r="N478" s="52" t="s">
        <v>5242</v>
      </c>
      <c r="O478" s="52" t="s">
        <v>5238</v>
      </c>
      <c r="P478" s="52"/>
      <c r="Q478" s="52" t="s">
        <v>5240</v>
      </c>
      <c r="R478" s="52"/>
      <c r="S478" s="52" t="s">
        <v>5239</v>
      </c>
      <c r="T478" s="52"/>
      <c r="U478" s="52" t="s">
        <v>415</v>
      </c>
      <c r="V478" s="52"/>
      <c r="W478" s="52"/>
      <c r="X478" s="52"/>
      <c r="Y478" s="52" t="s">
        <v>98</v>
      </c>
      <c r="Z478" s="52" t="s">
        <v>2644</v>
      </c>
      <c r="AA478" s="52"/>
      <c r="AB478" s="52"/>
      <c r="AC478" s="52"/>
      <c r="AD478" s="52"/>
      <c r="AE478" s="52"/>
      <c r="AF478" s="60"/>
      <c r="AG478" s="44" t="s">
        <v>595</v>
      </c>
      <c r="AH478" s="45" t="s">
        <v>595</v>
      </c>
      <c r="AI478" s="45" t="s">
        <v>595</v>
      </c>
      <c r="AJ478" s="45" t="s">
        <v>595</v>
      </c>
      <c r="AK478" s="45" t="s">
        <v>595</v>
      </c>
      <c r="AL478" s="28"/>
      <c r="AM478" s="28"/>
      <c r="AN478" s="28"/>
      <c r="AO478" s="28"/>
      <c r="AP478" s="28"/>
      <c r="AQ478" s="28"/>
      <c r="AR478" s="28"/>
      <c r="AS478" s="28"/>
      <c r="AT478" s="28"/>
      <c r="AU478" s="28"/>
    </row>
    <row r="479" ht="15.0" hidden="1" customHeight="1">
      <c r="A479" s="67"/>
      <c r="B479" s="68" t="s">
        <v>85</v>
      </c>
      <c r="C479" s="68" t="s">
        <v>929</v>
      </c>
      <c r="D479" s="68" t="s">
        <v>2613</v>
      </c>
      <c r="E479" s="68" t="s">
        <v>2649</v>
      </c>
      <c r="F479" s="68" t="s">
        <v>5245</v>
      </c>
      <c r="G479" s="68" t="s">
        <v>1866</v>
      </c>
      <c r="H479" s="68" t="s">
        <v>5251</v>
      </c>
      <c r="I479" s="68"/>
      <c r="J479" s="68"/>
      <c r="K479" s="68"/>
      <c r="L479" s="68" t="s">
        <v>1868</v>
      </c>
      <c r="M479" s="68" t="s">
        <v>512</v>
      </c>
      <c r="N479" s="68"/>
      <c r="O479" s="68" t="s">
        <v>5248</v>
      </c>
      <c r="P479" s="68"/>
      <c r="Q479" s="68" t="s">
        <v>5250</v>
      </c>
      <c r="R479" s="68"/>
      <c r="S479" s="68" t="s">
        <v>5249</v>
      </c>
      <c r="T479" s="68"/>
      <c r="U479" s="68"/>
      <c r="V479" s="68"/>
      <c r="W479" s="68"/>
      <c r="X479" s="68"/>
      <c r="Y479" s="68" t="s">
        <v>98</v>
      </c>
      <c r="Z479" s="68" t="s">
        <v>2644</v>
      </c>
      <c r="AA479" s="68"/>
      <c r="AB479" s="68"/>
      <c r="AC479" s="68"/>
      <c r="AD479" s="68"/>
      <c r="AE479" s="68"/>
      <c r="AF479" s="71"/>
      <c r="AG479" s="44" t="s">
        <v>596</v>
      </c>
      <c r="AH479" s="45" t="s">
        <v>595</v>
      </c>
      <c r="AI479" s="45" t="s">
        <v>595</v>
      </c>
      <c r="AJ479" s="45" t="s">
        <v>595</v>
      </c>
      <c r="AK479" s="45" t="s">
        <v>595</v>
      </c>
      <c r="AL479" s="28"/>
      <c r="AM479" s="28"/>
      <c r="AN479" s="28"/>
      <c r="AO479" s="28"/>
      <c r="AP479" s="28"/>
      <c r="AQ479" s="28"/>
      <c r="AR479" s="28"/>
      <c r="AS479" s="28"/>
      <c r="AT479" s="28"/>
      <c r="AU479" s="28"/>
    </row>
    <row r="480" ht="15.0" hidden="1" customHeight="1">
      <c r="A480" s="51"/>
      <c r="B480" s="52" t="s">
        <v>115</v>
      </c>
      <c r="C480" s="52" t="s">
        <v>5885</v>
      </c>
      <c r="D480" s="52" t="s">
        <v>5886</v>
      </c>
      <c r="E480" s="52" t="s">
        <v>2649</v>
      </c>
      <c r="F480" s="52" t="s">
        <v>5253</v>
      </c>
      <c r="G480" s="52" t="s">
        <v>5256</v>
      </c>
      <c r="H480" s="52"/>
      <c r="I480" s="52"/>
      <c r="J480" s="52"/>
      <c r="K480" s="52"/>
      <c r="L480" s="52" t="s">
        <v>602</v>
      </c>
      <c r="M480" s="52" t="s">
        <v>252</v>
      </c>
      <c r="N480" s="52"/>
      <c r="O480" s="52" t="s">
        <v>5255</v>
      </c>
      <c r="P480" s="52"/>
      <c r="Q480" s="52"/>
      <c r="R480" s="52"/>
      <c r="S480" s="52"/>
      <c r="T480" s="52"/>
      <c r="U480" s="52"/>
      <c r="V480" s="52"/>
      <c r="W480" s="52"/>
      <c r="X480" s="52"/>
      <c r="Y480" s="52" t="s">
        <v>2652</v>
      </c>
      <c r="Z480" s="52" t="s">
        <v>2653</v>
      </c>
      <c r="AA480" s="52"/>
      <c r="AB480" s="52"/>
      <c r="AC480" s="52"/>
      <c r="AD480" s="52"/>
      <c r="AE480" s="52"/>
      <c r="AF480" s="60"/>
      <c r="AG480" s="44"/>
      <c r="AH480" s="45"/>
      <c r="AI480" s="45"/>
      <c r="AJ480" s="45"/>
      <c r="AK480" s="45"/>
      <c r="AL480" s="28"/>
      <c r="AM480" s="28"/>
      <c r="AN480" s="28"/>
      <c r="AO480" s="28"/>
      <c r="AP480" s="28"/>
      <c r="AQ480" s="28"/>
      <c r="AR480" s="28"/>
      <c r="AS480" s="28"/>
      <c r="AT480" s="28"/>
      <c r="AU480" s="28"/>
    </row>
    <row r="481" ht="15.0" hidden="1" customHeight="1">
      <c r="A481" s="67"/>
      <c r="B481" s="68" t="s">
        <v>85</v>
      </c>
      <c r="C481" s="68" t="s">
        <v>1715</v>
      </c>
      <c r="D481" s="68" t="s">
        <v>5887</v>
      </c>
      <c r="E481" s="68" t="s">
        <v>2931</v>
      </c>
      <c r="F481" s="68" t="s">
        <v>5262</v>
      </c>
      <c r="G481" s="68" t="s">
        <v>5270</v>
      </c>
      <c r="H481" s="68" t="s">
        <v>5271</v>
      </c>
      <c r="I481" s="68"/>
      <c r="J481" s="68"/>
      <c r="K481" s="68"/>
      <c r="L481" s="68" t="s">
        <v>5273</v>
      </c>
      <c r="M481" s="68" t="s">
        <v>280</v>
      </c>
      <c r="N481" s="68" t="s">
        <v>5275</v>
      </c>
      <c r="O481" s="68" t="s">
        <v>5268</v>
      </c>
      <c r="P481" s="68"/>
      <c r="Q481" s="68" t="s">
        <v>5269</v>
      </c>
      <c r="R481" s="68"/>
      <c r="S481" s="68"/>
      <c r="T481" s="68"/>
      <c r="U481" s="68"/>
      <c r="V481" s="68"/>
      <c r="W481" s="68"/>
      <c r="X481" s="68"/>
      <c r="Y481" s="68" t="s">
        <v>2631</v>
      </c>
      <c r="Z481" s="68" t="s">
        <v>2633</v>
      </c>
      <c r="AA481" s="68" t="s">
        <v>5277</v>
      </c>
      <c r="AB481" s="68" t="s">
        <v>5280</v>
      </c>
      <c r="AC481" s="68"/>
      <c r="AD481" s="68" t="s">
        <v>2942</v>
      </c>
      <c r="AE481" s="68"/>
      <c r="AF481" s="71"/>
      <c r="AG481" s="44"/>
      <c r="AH481" s="45"/>
      <c r="AI481" s="45"/>
      <c r="AJ481" s="45"/>
      <c r="AK481" s="45"/>
      <c r="AL481" s="28"/>
      <c r="AM481" s="28"/>
      <c r="AN481" s="28"/>
      <c r="AO481" s="28"/>
      <c r="AP481" s="28"/>
      <c r="AQ481" s="28"/>
      <c r="AR481" s="28"/>
      <c r="AS481" s="28"/>
      <c r="AT481" s="28"/>
      <c r="AU481" s="28"/>
    </row>
    <row r="482" ht="15.0" hidden="1" customHeight="1">
      <c r="A482" s="51"/>
      <c r="B482" s="52" t="s">
        <v>85</v>
      </c>
      <c r="C482" s="52" t="s">
        <v>2339</v>
      </c>
      <c r="D482" s="52" t="s">
        <v>5430</v>
      </c>
      <c r="E482" s="52"/>
      <c r="F482" s="52"/>
      <c r="G482" s="52" t="s">
        <v>5291</v>
      </c>
      <c r="H482" s="52" t="s">
        <v>5292</v>
      </c>
      <c r="I482" s="52"/>
      <c r="J482" s="52"/>
      <c r="K482" s="52"/>
      <c r="L482" s="52" t="s">
        <v>2911</v>
      </c>
      <c r="M482" s="52" t="s">
        <v>99</v>
      </c>
      <c r="N482" s="52" t="s">
        <v>5293</v>
      </c>
      <c r="O482" s="52" t="s">
        <v>5282</v>
      </c>
      <c r="P482" s="52"/>
      <c r="Q482" s="52" t="s">
        <v>5290</v>
      </c>
      <c r="R482" s="52"/>
      <c r="S482" s="52" t="s">
        <v>5284</v>
      </c>
      <c r="T482" s="52"/>
      <c r="U482" s="52"/>
      <c r="V482" s="52"/>
      <c r="W482" s="52"/>
      <c r="X482" s="52"/>
      <c r="Y482" s="52" t="s">
        <v>4283</v>
      </c>
      <c r="Z482" s="52" t="s">
        <v>4286</v>
      </c>
      <c r="AA482" s="52"/>
      <c r="AB482" s="52"/>
      <c r="AC482" s="52"/>
      <c r="AD482" s="52"/>
      <c r="AE482" s="52"/>
      <c r="AF482" s="60"/>
      <c r="AG482" s="44"/>
      <c r="AH482" s="45"/>
      <c r="AI482" s="45"/>
      <c r="AJ482" s="45"/>
      <c r="AK482" s="45"/>
      <c r="AL482" s="28"/>
      <c r="AM482" s="28"/>
      <c r="AN482" s="28"/>
      <c r="AO482" s="28"/>
      <c r="AP482" s="28"/>
      <c r="AQ482" s="28"/>
      <c r="AR482" s="28"/>
      <c r="AS482" s="28"/>
      <c r="AT482" s="28"/>
      <c r="AU482" s="28"/>
    </row>
    <row r="483" ht="15.0" hidden="1" customHeight="1">
      <c r="A483" s="67"/>
      <c r="B483" s="68" t="s">
        <v>85</v>
      </c>
      <c r="C483" s="68" t="s">
        <v>4046</v>
      </c>
      <c r="D483" s="68" t="s">
        <v>5889</v>
      </c>
      <c r="E483" s="68"/>
      <c r="F483" s="68" t="s">
        <v>5296</v>
      </c>
      <c r="G483" s="68" t="s">
        <v>5300</v>
      </c>
      <c r="H483" s="68"/>
      <c r="I483" s="68"/>
      <c r="J483" s="68"/>
      <c r="K483" s="68"/>
      <c r="L483" s="68" t="s">
        <v>451</v>
      </c>
      <c r="M483" s="68" t="s">
        <v>80</v>
      </c>
      <c r="N483" s="68"/>
      <c r="O483" s="68" t="s">
        <v>5298</v>
      </c>
      <c r="P483" s="68"/>
      <c r="Q483" s="68" t="s">
        <v>5299</v>
      </c>
      <c r="R483" s="68"/>
      <c r="S483" s="68"/>
      <c r="T483" s="68"/>
      <c r="U483" s="68"/>
      <c r="V483" s="68"/>
      <c r="W483" s="68"/>
      <c r="X483" s="68"/>
      <c r="Y483" s="68" t="s">
        <v>2631</v>
      </c>
      <c r="Z483" s="68" t="s">
        <v>2633</v>
      </c>
      <c r="AA483" s="68"/>
      <c r="AB483" s="68"/>
      <c r="AC483" s="68"/>
      <c r="AD483" s="68" t="s">
        <v>2634</v>
      </c>
      <c r="AE483" s="68"/>
      <c r="AF483" s="71"/>
      <c r="AG483" s="44"/>
      <c r="AH483" s="45"/>
      <c r="AI483" s="45"/>
      <c r="AJ483" s="45"/>
      <c r="AK483" s="45"/>
      <c r="AL483" s="28"/>
      <c r="AM483" s="28"/>
      <c r="AN483" s="28"/>
      <c r="AO483" s="28"/>
      <c r="AP483" s="28"/>
      <c r="AQ483" s="28"/>
      <c r="AR483" s="28"/>
      <c r="AS483" s="28"/>
      <c r="AT483" s="28"/>
      <c r="AU483" s="28"/>
    </row>
    <row r="484" ht="15.0" hidden="1" customHeight="1">
      <c r="A484" s="51"/>
      <c r="B484" s="52" t="s">
        <v>85</v>
      </c>
      <c r="C484" s="52" t="s">
        <v>5891</v>
      </c>
      <c r="D484" s="52" t="s">
        <v>5892</v>
      </c>
      <c r="E484" s="52" t="s">
        <v>5306</v>
      </c>
      <c r="F484" s="52"/>
      <c r="G484" s="52" t="s">
        <v>5309</v>
      </c>
      <c r="H484" s="52"/>
      <c r="I484" s="52"/>
      <c r="J484" s="52"/>
      <c r="K484" s="52"/>
      <c r="L484" s="52" t="s">
        <v>1016</v>
      </c>
      <c r="M484" s="52" t="s">
        <v>80</v>
      </c>
      <c r="N484" s="52" t="s">
        <v>3168</v>
      </c>
      <c r="O484" s="52" t="s">
        <v>5307</v>
      </c>
      <c r="P484" s="52"/>
      <c r="Q484" s="52"/>
      <c r="R484" s="52"/>
      <c r="S484" s="52" t="s">
        <v>5308</v>
      </c>
      <c r="T484" s="52"/>
      <c r="U484" s="52"/>
      <c r="V484" s="52"/>
      <c r="W484" s="52"/>
      <c r="X484" s="52"/>
      <c r="Y484" s="52" t="s">
        <v>2631</v>
      </c>
      <c r="Z484" s="52" t="s">
        <v>2633</v>
      </c>
      <c r="AA484" s="52"/>
      <c r="AB484" s="52"/>
      <c r="AC484" s="52"/>
      <c r="AD484" s="52" t="s">
        <v>2634</v>
      </c>
      <c r="AE484" s="52"/>
      <c r="AF484" s="60"/>
      <c r="AG484" s="44"/>
      <c r="AH484" s="45"/>
      <c r="AI484" s="45"/>
      <c r="AJ484" s="45"/>
      <c r="AK484" s="45"/>
      <c r="AL484" s="28"/>
      <c r="AM484" s="28"/>
      <c r="AN484" s="28"/>
      <c r="AO484" s="28"/>
      <c r="AP484" s="28"/>
      <c r="AQ484" s="28"/>
      <c r="AR484" s="28"/>
      <c r="AS484" s="28"/>
      <c r="AT484" s="28"/>
      <c r="AU484" s="28"/>
    </row>
    <row r="485" ht="15.0" hidden="1" customHeight="1">
      <c r="A485" s="67"/>
      <c r="B485" s="68" t="s">
        <v>85</v>
      </c>
      <c r="C485" s="68" t="s">
        <v>1442</v>
      </c>
      <c r="D485" s="68" t="s">
        <v>5894</v>
      </c>
      <c r="E485" s="68" t="s">
        <v>560</v>
      </c>
      <c r="F485" s="68"/>
      <c r="G485" s="68" t="s">
        <v>5325</v>
      </c>
      <c r="H485" s="68" t="s">
        <v>5326</v>
      </c>
      <c r="I485" s="68"/>
      <c r="J485" s="68"/>
      <c r="K485" s="68"/>
      <c r="L485" s="68" t="s">
        <v>122</v>
      </c>
      <c r="M485" s="68" t="s">
        <v>605</v>
      </c>
      <c r="N485" s="68" t="s">
        <v>5328</v>
      </c>
      <c r="O485" s="68" t="s">
        <v>5320</v>
      </c>
      <c r="P485" s="68"/>
      <c r="Q485" s="68" t="s">
        <v>5324</v>
      </c>
      <c r="R485" s="68"/>
      <c r="S485" s="68" t="s">
        <v>5321</v>
      </c>
      <c r="T485" s="68"/>
      <c r="U485" s="68"/>
      <c r="V485" s="68"/>
      <c r="W485" s="68"/>
      <c r="X485" s="68"/>
      <c r="Y485" s="68" t="s">
        <v>2631</v>
      </c>
      <c r="Z485" s="68" t="s">
        <v>2633</v>
      </c>
      <c r="AA485" s="68"/>
      <c r="AB485" s="68"/>
      <c r="AC485" s="68"/>
      <c r="AD485" s="68" t="s">
        <v>2634</v>
      </c>
      <c r="AE485" s="68"/>
      <c r="AF485" s="71"/>
      <c r="AG485" s="44"/>
      <c r="AH485" s="45"/>
      <c r="AI485" s="45"/>
      <c r="AJ485" s="45"/>
      <c r="AK485" s="45"/>
      <c r="AL485" s="28"/>
      <c r="AM485" s="28"/>
      <c r="AN485" s="28"/>
      <c r="AO485" s="28"/>
      <c r="AP485" s="28"/>
      <c r="AQ485" s="28"/>
      <c r="AR485" s="28"/>
      <c r="AS485" s="28"/>
      <c r="AT485" s="28"/>
      <c r="AU485" s="28"/>
    </row>
    <row r="486" ht="15.0" hidden="1" customHeight="1">
      <c r="A486" s="51"/>
      <c r="B486" s="52" t="s">
        <v>85</v>
      </c>
      <c r="C486" s="52" t="s">
        <v>842</v>
      </c>
      <c r="D486" s="52" t="s">
        <v>5904</v>
      </c>
      <c r="E486" s="52" t="s">
        <v>560</v>
      </c>
      <c r="F486" s="52" t="s">
        <v>5329</v>
      </c>
      <c r="G486" s="52" t="s">
        <v>5333</v>
      </c>
      <c r="H486" s="52"/>
      <c r="I486" s="52"/>
      <c r="J486" s="52"/>
      <c r="K486" s="52"/>
      <c r="L486" s="52" t="s">
        <v>4210</v>
      </c>
      <c r="M486" s="52" t="s">
        <v>337</v>
      </c>
      <c r="N486" s="52" t="s">
        <v>4211</v>
      </c>
      <c r="O486" s="52" t="s">
        <v>5331</v>
      </c>
      <c r="P486" s="52"/>
      <c r="Q486" s="52" t="s">
        <v>5332</v>
      </c>
      <c r="R486" s="52"/>
      <c r="S486" s="52"/>
      <c r="T486" s="52"/>
      <c r="U486" s="52"/>
      <c r="V486" s="52"/>
      <c r="W486" s="52"/>
      <c r="X486" s="52"/>
      <c r="Y486" s="52" t="s">
        <v>2631</v>
      </c>
      <c r="Z486" s="52" t="s">
        <v>2633</v>
      </c>
      <c r="AA486" s="52"/>
      <c r="AB486" s="52"/>
      <c r="AC486" s="52"/>
      <c r="AD486" s="52" t="s">
        <v>2634</v>
      </c>
      <c r="AE486" s="52"/>
      <c r="AF486" s="60"/>
      <c r="AG486" s="44"/>
      <c r="AH486" s="45"/>
      <c r="AI486" s="45"/>
      <c r="AJ486" s="45"/>
      <c r="AK486" s="45"/>
      <c r="AL486" s="28"/>
      <c r="AM486" s="28"/>
      <c r="AN486" s="28"/>
      <c r="AO486" s="28"/>
      <c r="AP486" s="28"/>
      <c r="AQ486" s="28"/>
      <c r="AR486" s="28"/>
      <c r="AS486" s="28"/>
      <c r="AT486" s="28"/>
      <c r="AU486" s="28"/>
    </row>
    <row r="487" ht="15.0" hidden="1" customHeight="1">
      <c r="A487" s="67"/>
      <c r="B487" s="68" t="s">
        <v>85</v>
      </c>
      <c r="C487" s="68" t="s">
        <v>842</v>
      </c>
      <c r="D487" s="68" t="s">
        <v>5907</v>
      </c>
      <c r="E487" s="68" t="s">
        <v>560</v>
      </c>
      <c r="F487" s="68"/>
      <c r="G487" s="68" t="s">
        <v>5340</v>
      </c>
      <c r="H487" s="68"/>
      <c r="I487" s="68"/>
      <c r="J487" s="68"/>
      <c r="K487" s="68"/>
      <c r="L487" s="68" t="s">
        <v>413</v>
      </c>
      <c r="M487" s="68" t="s">
        <v>406</v>
      </c>
      <c r="N487" s="68" t="s">
        <v>2471</v>
      </c>
      <c r="O487" s="68" t="s">
        <v>5338</v>
      </c>
      <c r="P487" s="68"/>
      <c r="Q487" s="68"/>
      <c r="R487" s="68"/>
      <c r="S487" s="68" t="s">
        <v>5339</v>
      </c>
      <c r="T487" s="68"/>
      <c r="U487" s="68"/>
      <c r="V487" s="68"/>
      <c r="W487" s="68"/>
      <c r="X487" s="68"/>
      <c r="Y487" s="68" t="s">
        <v>2631</v>
      </c>
      <c r="Z487" s="68" t="s">
        <v>2633</v>
      </c>
      <c r="AA487" s="68"/>
      <c r="AB487" s="68"/>
      <c r="AC487" s="68"/>
      <c r="AD487" s="68" t="s">
        <v>2634</v>
      </c>
      <c r="AE487" s="68"/>
      <c r="AF487" s="71"/>
      <c r="AG487" s="44"/>
      <c r="AH487" s="45"/>
      <c r="AI487" s="45"/>
      <c r="AJ487" s="45"/>
      <c r="AK487" s="45"/>
      <c r="AL487" s="28"/>
      <c r="AM487" s="28"/>
      <c r="AN487" s="28"/>
      <c r="AO487" s="28"/>
      <c r="AP487" s="28"/>
      <c r="AQ487" s="28"/>
      <c r="AR487" s="28"/>
      <c r="AS487" s="28"/>
      <c r="AT487" s="28"/>
      <c r="AU487" s="28"/>
    </row>
    <row r="488" ht="15.0" hidden="1" customHeight="1">
      <c r="A488" s="51"/>
      <c r="B488" s="52" t="s">
        <v>85</v>
      </c>
      <c r="C488" s="52" t="s">
        <v>5910</v>
      </c>
      <c r="D488" s="52" t="s">
        <v>3489</v>
      </c>
      <c r="E488" s="52" t="s">
        <v>560</v>
      </c>
      <c r="F488" s="52"/>
      <c r="G488" s="52" t="s">
        <v>5345</v>
      </c>
      <c r="H488" s="52"/>
      <c r="I488" s="52"/>
      <c r="J488" s="52"/>
      <c r="K488" s="52"/>
      <c r="L488" s="52" t="s">
        <v>5347</v>
      </c>
      <c r="M488" s="52" t="s">
        <v>80</v>
      </c>
      <c r="N488" s="52" t="s">
        <v>5348</v>
      </c>
      <c r="O488" s="52" t="s">
        <v>5342</v>
      </c>
      <c r="P488" s="52"/>
      <c r="Q488" s="52" t="s">
        <v>5344</v>
      </c>
      <c r="R488" s="52"/>
      <c r="S488" s="52" t="s">
        <v>5343</v>
      </c>
      <c r="T488" s="52"/>
      <c r="U488" s="52"/>
      <c r="V488" s="52"/>
      <c r="W488" s="52"/>
      <c r="X488" s="52"/>
      <c r="Y488" s="52" t="s">
        <v>2631</v>
      </c>
      <c r="Z488" s="52" t="s">
        <v>2633</v>
      </c>
      <c r="AA488" s="52"/>
      <c r="AB488" s="52"/>
      <c r="AC488" s="52"/>
      <c r="AD488" s="52" t="s">
        <v>2634</v>
      </c>
      <c r="AE488" s="52"/>
      <c r="AF488" s="60"/>
      <c r="AG488" s="44"/>
      <c r="AH488" s="45"/>
      <c r="AI488" s="45"/>
      <c r="AJ488" s="45"/>
      <c r="AK488" s="45"/>
      <c r="AL488" s="28"/>
      <c r="AM488" s="28"/>
      <c r="AN488" s="28"/>
      <c r="AO488" s="28"/>
      <c r="AP488" s="28"/>
      <c r="AQ488" s="28"/>
      <c r="AR488" s="28"/>
      <c r="AS488" s="28"/>
      <c r="AT488" s="28"/>
      <c r="AU488" s="28"/>
    </row>
    <row r="489" ht="15.0" hidden="1" customHeight="1">
      <c r="A489" s="67"/>
      <c r="B489" s="68" t="s">
        <v>85</v>
      </c>
      <c r="C489" s="68" t="s">
        <v>5917</v>
      </c>
      <c r="D489" s="68" t="s">
        <v>5918</v>
      </c>
      <c r="E489" s="68" t="s">
        <v>560</v>
      </c>
      <c r="F489" s="68"/>
      <c r="G489" s="68" t="s">
        <v>5358</v>
      </c>
      <c r="H489" s="68"/>
      <c r="I489" s="68"/>
      <c r="J489" s="68"/>
      <c r="K489" s="68"/>
      <c r="L489" s="68" t="s">
        <v>1975</v>
      </c>
      <c r="M489" s="68" t="s">
        <v>80</v>
      </c>
      <c r="N489" s="68" t="s">
        <v>5359</v>
      </c>
      <c r="O489" s="68" t="s">
        <v>5352</v>
      </c>
      <c r="P489" s="68"/>
      <c r="Q489" s="68" t="s">
        <v>5356</v>
      </c>
      <c r="R489" s="68"/>
      <c r="S489" s="68" t="s">
        <v>5354</v>
      </c>
      <c r="T489" s="68"/>
      <c r="U489" s="68"/>
      <c r="V489" s="68"/>
      <c r="W489" s="68"/>
      <c r="X489" s="68"/>
      <c r="Y489" s="68" t="s">
        <v>2631</v>
      </c>
      <c r="Z489" s="68" t="s">
        <v>2633</v>
      </c>
      <c r="AA489" s="68"/>
      <c r="AB489" s="68"/>
      <c r="AC489" s="68"/>
      <c r="AD489" s="68" t="s">
        <v>2634</v>
      </c>
      <c r="AE489" s="68"/>
      <c r="AF489" s="71"/>
      <c r="AG489" s="44"/>
      <c r="AH489" s="45"/>
      <c r="AI489" s="45"/>
      <c r="AJ489" s="45"/>
      <c r="AK489" s="45"/>
      <c r="AL489" s="28"/>
      <c r="AM489" s="28"/>
      <c r="AN489" s="28"/>
      <c r="AO489" s="28"/>
      <c r="AP489" s="28"/>
      <c r="AQ489" s="28"/>
      <c r="AR489" s="28"/>
      <c r="AS489" s="28"/>
      <c r="AT489" s="28"/>
      <c r="AU489" s="28"/>
    </row>
    <row r="490" ht="15.0" hidden="1" customHeight="1">
      <c r="A490" s="51"/>
      <c r="B490" s="52" t="s">
        <v>85</v>
      </c>
      <c r="C490" s="52" t="s">
        <v>3337</v>
      </c>
      <c r="D490" s="52" t="s">
        <v>5924</v>
      </c>
      <c r="E490" s="52" t="s">
        <v>5362</v>
      </c>
      <c r="F490" s="52"/>
      <c r="G490" s="52" t="s">
        <v>5367</v>
      </c>
      <c r="H490" s="52" t="s">
        <v>5368</v>
      </c>
      <c r="I490" s="52"/>
      <c r="J490" s="52"/>
      <c r="K490" s="52"/>
      <c r="L490" s="52" t="s">
        <v>659</v>
      </c>
      <c r="M490" s="52" t="s">
        <v>217</v>
      </c>
      <c r="N490" s="52" t="s">
        <v>5371</v>
      </c>
      <c r="O490" s="52" t="s">
        <v>5363</v>
      </c>
      <c r="P490" s="52"/>
      <c r="Q490" s="52" t="s">
        <v>5365</v>
      </c>
      <c r="R490" s="52"/>
      <c r="S490" s="52" t="s">
        <v>5364</v>
      </c>
      <c r="T490" s="52"/>
      <c r="U490" s="52"/>
      <c r="V490" s="52"/>
      <c r="W490" s="52"/>
      <c r="X490" s="52"/>
      <c r="Y490" s="52" t="s">
        <v>2631</v>
      </c>
      <c r="Z490" s="52" t="s">
        <v>2633</v>
      </c>
      <c r="AA490" s="52"/>
      <c r="AB490" s="52"/>
      <c r="AC490" s="52"/>
      <c r="AD490" s="52" t="s">
        <v>2634</v>
      </c>
      <c r="AE490" s="52"/>
      <c r="AF490" s="60"/>
      <c r="AG490" s="44"/>
      <c r="AH490" s="45"/>
      <c r="AI490" s="45"/>
      <c r="AJ490" s="45"/>
      <c r="AK490" s="45"/>
      <c r="AL490" s="28"/>
      <c r="AM490" s="28"/>
      <c r="AN490" s="28"/>
      <c r="AO490" s="28"/>
      <c r="AP490" s="28"/>
      <c r="AQ490" s="28"/>
      <c r="AR490" s="28"/>
      <c r="AS490" s="28"/>
      <c r="AT490" s="28"/>
      <c r="AU490" s="28"/>
    </row>
    <row r="491" ht="15.0" hidden="1" customHeight="1">
      <c r="A491" s="67"/>
      <c r="B491" s="68"/>
      <c r="C491" s="68" t="s">
        <v>3615</v>
      </c>
      <c r="D491" s="68" t="s">
        <v>5925</v>
      </c>
      <c r="E491" s="68" t="s">
        <v>2931</v>
      </c>
      <c r="F491" s="68"/>
      <c r="G491" s="68" t="s">
        <v>5377</v>
      </c>
      <c r="H491" s="68" t="s">
        <v>5378</v>
      </c>
      <c r="I491" s="68"/>
      <c r="J491" s="68"/>
      <c r="K491" s="68"/>
      <c r="L491" s="68" t="s">
        <v>1650</v>
      </c>
      <c r="M491" s="68" t="s">
        <v>168</v>
      </c>
      <c r="N491" s="68" t="s">
        <v>5380</v>
      </c>
      <c r="O491" s="68" t="s">
        <v>5373</v>
      </c>
      <c r="P491" s="68"/>
      <c r="Q491" s="68" t="s">
        <v>5376</v>
      </c>
      <c r="R491" s="68"/>
      <c r="S491" s="68" t="s">
        <v>5374</v>
      </c>
      <c r="T491" s="68"/>
      <c r="U491" s="68"/>
      <c r="V491" s="68"/>
      <c r="W491" s="68"/>
      <c r="X491" s="68"/>
      <c r="Y491" s="68" t="s">
        <v>2631</v>
      </c>
      <c r="Z491" s="68" t="s">
        <v>2633</v>
      </c>
      <c r="AA491" s="68"/>
      <c r="AB491" s="68"/>
      <c r="AC491" s="68"/>
      <c r="AD491" s="68" t="s">
        <v>2942</v>
      </c>
      <c r="AE491" s="68"/>
      <c r="AF491" s="71"/>
      <c r="AG491" s="44"/>
      <c r="AH491" s="45"/>
      <c r="AI491" s="45"/>
      <c r="AJ491" s="45"/>
      <c r="AK491" s="45"/>
      <c r="AL491" s="28"/>
      <c r="AM491" s="28"/>
      <c r="AN491" s="28"/>
      <c r="AO491" s="28"/>
      <c r="AP491" s="28"/>
      <c r="AQ491" s="28"/>
      <c r="AR491" s="28"/>
      <c r="AS491" s="28"/>
      <c r="AT491" s="28"/>
      <c r="AU491" s="28"/>
    </row>
    <row r="492" ht="15.0" hidden="1" customHeight="1">
      <c r="A492" s="51"/>
      <c r="B492" s="52" t="s">
        <v>85</v>
      </c>
      <c r="C492" s="52" t="s">
        <v>2168</v>
      </c>
      <c r="D492" s="52" t="s">
        <v>5927</v>
      </c>
      <c r="E492" s="52" t="s">
        <v>560</v>
      </c>
      <c r="F492" s="52"/>
      <c r="G492" s="52" t="s">
        <v>5397</v>
      </c>
      <c r="H492" s="52"/>
      <c r="I492" s="52"/>
      <c r="J492" s="52"/>
      <c r="K492" s="52"/>
      <c r="L492" s="52" t="s">
        <v>5398</v>
      </c>
      <c r="M492" s="52" t="s">
        <v>80</v>
      </c>
      <c r="N492" s="52" t="s">
        <v>5399</v>
      </c>
      <c r="O492" s="52" t="s">
        <v>5394</v>
      </c>
      <c r="P492" s="52"/>
      <c r="Q492" s="52" t="s">
        <v>5395</v>
      </c>
      <c r="R492" s="52"/>
      <c r="S492" s="52"/>
      <c r="T492" s="52"/>
      <c r="U492" s="52"/>
      <c r="V492" s="52"/>
      <c r="W492" s="52"/>
      <c r="X492" s="52"/>
      <c r="Y492" s="52" t="s">
        <v>2631</v>
      </c>
      <c r="Z492" s="52" t="s">
        <v>2633</v>
      </c>
      <c r="AA492" s="52"/>
      <c r="AB492" s="52"/>
      <c r="AC492" s="52"/>
      <c r="AD492" s="52" t="s">
        <v>2942</v>
      </c>
      <c r="AE492" s="52"/>
      <c r="AF492" s="60"/>
      <c r="AG492" s="44"/>
      <c r="AH492" s="45"/>
      <c r="AI492" s="45"/>
      <c r="AJ492" s="45"/>
      <c r="AK492" s="45"/>
      <c r="AL492" s="28"/>
      <c r="AM492" s="28"/>
      <c r="AN492" s="28"/>
      <c r="AO492" s="28"/>
      <c r="AP492" s="28"/>
      <c r="AQ492" s="28"/>
      <c r="AR492" s="28"/>
      <c r="AS492" s="28"/>
      <c r="AT492" s="28"/>
      <c r="AU492" s="28"/>
    </row>
    <row r="493" ht="15.0" hidden="1" customHeight="1">
      <c r="A493" s="67"/>
      <c r="B493" s="68" t="s">
        <v>85</v>
      </c>
      <c r="C493" s="68" t="s">
        <v>5928</v>
      </c>
      <c r="D493" s="68" t="s">
        <v>5930</v>
      </c>
      <c r="E493" s="68" t="s">
        <v>5401</v>
      </c>
      <c r="F493" s="68"/>
      <c r="G493" s="68" t="s">
        <v>5404</v>
      </c>
      <c r="H493" s="68"/>
      <c r="I493" s="68"/>
      <c r="J493" s="68"/>
      <c r="K493" s="68"/>
      <c r="L493" s="68" t="s">
        <v>1721</v>
      </c>
      <c r="M493" s="68" t="s">
        <v>1712</v>
      </c>
      <c r="N493" s="68" t="s">
        <v>5405</v>
      </c>
      <c r="O493" s="68" t="s">
        <v>5402</v>
      </c>
      <c r="P493" s="68"/>
      <c r="Q493" s="68" t="s">
        <v>5403</v>
      </c>
      <c r="R493" s="68"/>
      <c r="S493" s="68"/>
      <c r="T493" s="68"/>
      <c r="U493" s="68"/>
      <c r="V493" s="68"/>
      <c r="W493" s="68"/>
      <c r="X493" s="68"/>
      <c r="Y493" s="68" t="s">
        <v>2631</v>
      </c>
      <c r="Z493" s="68" t="s">
        <v>2633</v>
      </c>
      <c r="AA493" s="68"/>
      <c r="AB493" s="68"/>
      <c r="AC493" s="68"/>
      <c r="AD493" s="68" t="s">
        <v>2942</v>
      </c>
      <c r="AE493" s="68"/>
      <c r="AF493" s="71"/>
      <c r="AG493" s="44"/>
      <c r="AH493" s="45"/>
      <c r="AI493" s="45"/>
      <c r="AJ493" s="45"/>
      <c r="AK493" s="45"/>
      <c r="AL493" s="28"/>
      <c r="AM493" s="28"/>
      <c r="AN493" s="28"/>
      <c r="AO493" s="28"/>
      <c r="AP493" s="28"/>
      <c r="AQ493" s="28"/>
      <c r="AR493" s="28"/>
      <c r="AS493" s="28"/>
      <c r="AT493" s="28"/>
      <c r="AU493" s="28"/>
    </row>
    <row r="494" ht="15.0" hidden="1" customHeight="1">
      <c r="A494" s="51"/>
      <c r="B494" s="52" t="s">
        <v>85</v>
      </c>
      <c r="C494" s="52" t="s">
        <v>2513</v>
      </c>
      <c r="D494" s="52" t="s">
        <v>5932</v>
      </c>
      <c r="E494" s="52" t="s">
        <v>560</v>
      </c>
      <c r="F494" s="52" t="s">
        <v>5414</v>
      </c>
      <c r="G494" s="52" t="s">
        <v>5418</v>
      </c>
      <c r="H494" s="52"/>
      <c r="I494" s="52"/>
      <c r="J494" s="52"/>
      <c r="K494" s="52"/>
      <c r="L494" s="52" t="s">
        <v>451</v>
      </c>
      <c r="M494" s="52" t="s">
        <v>80</v>
      </c>
      <c r="N494" s="52" t="s">
        <v>5419</v>
      </c>
      <c r="O494" s="52" t="s">
        <v>5416</v>
      </c>
      <c r="P494" s="52"/>
      <c r="Q494" s="52"/>
      <c r="R494" s="52"/>
      <c r="S494" s="52" t="s">
        <v>5417</v>
      </c>
      <c r="T494" s="52"/>
      <c r="U494" s="52"/>
      <c r="V494" s="52"/>
      <c r="W494" s="52"/>
      <c r="X494" s="52"/>
      <c r="Y494" s="52" t="s">
        <v>2631</v>
      </c>
      <c r="Z494" s="52" t="s">
        <v>2633</v>
      </c>
      <c r="AA494" s="52"/>
      <c r="AB494" s="52"/>
      <c r="AC494" s="52"/>
      <c r="AD494" s="52" t="s">
        <v>2942</v>
      </c>
      <c r="AE494" s="52"/>
      <c r="AF494" s="60"/>
      <c r="AG494" s="44"/>
      <c r="AH494" s="45"/>
      <c r="AI494" s="45"/>
      <c r="AJ494" s="45"/>
      <c r="AK494" s="45"/>
      <c r="AL494" s="28"/>
      <c r="AM494" s="28"/>
      <c r="AN494" s="28"/>
      <c r="AO494" s="28"/>
      <c r="AP494" s="28"/>
      <c r="AQ494" s="28"/>
      <c r="AR494" s="28"/>
      <c r="AS494" s="28"/>
      <c r="AT494" s="28"/>
      <c r="AU494" s="28"/>
    </row>
    <row r="495" ht="15.0" hidden="1" customHeight="1">
      <c r="A495" s="67"/>
      <c r="B495" s="68" t="s">
        <v>85</v>
      </c>
      <c r="C495" s="68" t="s">
        <v>5933</v>
      </c>
      <c r="D495" s="68" t="s">
        <v>923</v>
      </c>
      <c r="E495" s="68" t="s">
        <v>2931</v>
      </c>
      <c r="F495" s="68"/>
      <c r="G495" s="68" t="s">
        <v>5432</v>
      </c>
      <c r="H495" s="68"/>
      <c r="I495" s="68"/>
      <c r="J495" s="68"/>
      <c r="K495" s="68"/>
      <c r="L495" s="68" t="s">
        <v>5433</v>
      </c>
      <c r="M495" s="68" t="s">
        <v>261</v>
      </c>
      <c r="N495" s="68" t="s">
        <v>5434</v>
      </c>
      <c r="O495" s="68" t="s">
        <v>5423</v>
      </c>
      <c r="P495" s="68"/>
      <c r="Q495" s="68" t="s">
        <v>5425</v>
      </c>
      <c r="R495" s="68"/>
      <c r="S495" s="68" t="s">
        <v>5424</v>
      </c>
      <c r="T495" s="68"/>
      <c r="U495" s="68"/>
      <c r="V495" s="68"/>
      <c r="W495" s="68"/>
      <c r="X495" s="68"/>
      <c r="Y495" s="68" t="s">
        <v>2631</v>
      </c>
      <c r="Z495" s="68" t="s">
        <v>2633</v>
      </c>
      <c r="AA495" s="68"/>
      <c r="AB495" s="68"/>
      <c r="AC495" s="68"/>
      <c r="AD495" s="68" t="s">
        <v>2942</v>
      </c>
      <c r="AE495" s="68" t="s">
        <v>5435</v>
      </c>
      <c r="AF495" s="71"/>
      <c r="AG495" s="44"/>
      <c r="AH495" s="45"/>
      <c r="AI495" s="45"/>
      <c r="AJ495" s="45"/>
      <c r="AK495" s="45"/>
      <c r="AL495" s="28"/>
      <c r="AM495" s="28"/>
      <c r="AN495" s="28"/>
      <c r="AO495" s="28"/>
      <c r="AP495" s="28"/>
      <c r="AQ495" s="28"/>
      <c r="AR495" s="28"/>
      <c r="AS495" s="28"/>
      <c r="AT495" s="28"/>
      <c r="AU495" s="28"/>
    </row>
    <row r="496" ht="15.0" hidden="1" customHeight="1">
      <c r="A496" s="51"/>
      <c r="B496" s="52" t="s">
        <v>85</v>
      </c>
      <c r="C496" s="52" t="s">
        <v>5940</v>
      </c>
      <c r="D496" s="52" t="s">
        <v>5941</v>
      </c>
      <c r="E496" s="52" t="s">
        <v>2931</v>
      </c>
      <c r="F496" s="52"/>
      <c r="G496" s="52" t="s">
        <v>5443</v>
      </c>
      <c r="H496" s="52"/>
      <c r="I496" s="52"/>
      <c r="J496" s="52"/>
      <c r="K496" s="52"/>
      <c r="L496" s="52" t="s">
        <v>5444</v>
      </c>
      <c r="M496" s="52" t="s">
        <v>280</v>
      </c>
      <c r="N496" s="52" t="s">
        <v>5447</v>
      </c>
      <c r="O496" s="52" t="s">
        <v>5439</v>
      </c>
      <c r="P496" s="52"/>
      <c r="Q496" s="52" t="s">
        <v>5441</v>
      </c>
      <c r="R496" s="52"/>
      <c r="S496" s="52" t="s">
        <v>5440</v>
      </c>
      <c r="T496" s="52"/>
      <c r="U496" s="52"/>
      <c r="V496" s="52"/>
      <c r="W496" s="52"/>
      <c r="X496" s="52"/>
      <c r="Y496" s="52" t="s">
        <v>2631</v>
      </c>
      <c r="Z496" s="52" t="s">
        <v>2633</v>
      </c>
      <c r="AA496" s="52"/>
      <c r="AB496" s="52"/>
      <c r="AC496" s="52"/>
      <c r="AD496" s="52" t="s">
        <v>2942</v>
      </c>
      <c r="AE496" s="52" t="s">
        <v>5435</v>
      </c>
      <c r="AF496" s="60"/>
      <c r="AG496" s="44"/>
      <c r="AH496" s="45"/>
      <c r="AI496" s="45"/>
      <c r="AJ496" s="45"/>
      <c r="AK496" s="45"/>
      <c r="AL496" s="28"/>
      <c r="AM496" s="28"/>
      <c r="AN496" s="28"/>
      <c r="AO496" s="28"/>
      <c r="AP496" s="28"/>
      <c r="AQ496" s="28"/>
      <c r="AR496" s="28"/>
      <c r="AS496" s="28"/>
      <c r="AT496" s="28"/>
      <c r="AU496" s="28"/>
    </row>
    <row r="497" ht="15.0" hidden="1" customHeight="1">
      <c r="A497" s="67"/>
      <c r="B497" s="68" t="s">
        <v>85</v>
      </c>
      <c r="C497" s="68" t="s">
        <v>5944</v>
      </c>
      <c r="D497" s="68" t="s">
        <v>5946</v>
      </c>
      <c r="E497" s="68" t="s">
        <v>5449</v>
      </c>
      <c r="F497" s="68"/>
      <c r="G497" s="68" t="s">
        <v>5451</v>
      </c>
      <c r="H497" s="68"/>
      <c r="I497" s="68"/>
      <c r="J497" s="68" t="s">
        <v>5452</v>
      </c>
      <c r="K497" s="68"/>
      <c r="L497" s="68" t="s">
        <v>519</v>
      </c>
      <c r="M497" s="68" t="s">
        <v>512</v>
      </c>
      <c r="N497" s="68" t="s">
        <v>4787</v>
      </c>
      <c r="O497" s="68" t="s">
        <v>5450</v>
      </c>
      <c r="P497" s="68"/>
      <c r="Q497" s="68"/>
      <c r="R497" s="68"/>
      <c r="S497" s="68"/>
      <c r="T497" s="68"/>
      <c r="U497" s="68"/>
      <c r="V497" s="68"/>
      <c r="W497" s="68"/>
      <c r="X497" s="68"/>
      <c r="Y497" s="68" t="s">
        <v>2631</v>
      </c>
      <c r="Z497" s="68" t="s">
        <v>2633</v>
      </c>
      <c r="AA497" s="68"/>
      <c r="AB497" s="68"/>
      <c r="AC497" s="68"/>
      <c r="AD497" s="68" t="s">
        <v>2942</v>
      </c>
      <c r="AE497" s="68"/>
      <c r="AF497" s="71"/>
      <c r="AG497" s="44"/>
      <c r="AH497" s="45"/>
      <c r="AI497" s="45"/>
      <c r="AJ497" s="45"/>
      <c r="AK497" s="45"/>
      <c r="AL497" s="28"/>
      <c r="AM497" s="28"/>
      <c r="AN497" s="28"/>
      <c r="AO497" s="28"/>
      <c r="AP497" s="28"/>
      <c r="AQ497" s="28"/>
      <c r="AR497" s="28"/>
      <c r="AS497" s="28"/>
      <c r="AT497" s="28"/>
      <c r="AU497" s="28"/>
    </row>
    <row r="498" ht="15.0" hidden="1" customHeight="1">
      <c r="A498" s="51"/>
      <c r="B498" s="52" t="s">
        <v>85</v>
      </c>
      <c r="C498" s="52" t="s">
        <v>5951</v>
      </c>
      <c r="D498" s="52" t="s">
        <v>5953</v>
      </c>
      <c r="E498" s="52" t="s">
        <v>2931</v>
      </c>
      <c r="F498" s="52"/>
      <c r="G498" s="52" t="s">
        <v>5461</v>
      </c>
      <c r="H498" s="52"/>
      <c r="I498" s="52"/>
      <c r="J498" s="52"/>
      <c r="K498" s="52"/>
      <c r="L498" s="52" t="s">
        <v>5462</v>
      </c>
      <c r="M498" s="52" t="s">
        <v>217</v>
      </c>
      <c r="N498" s="52" t="s">
        <v>5463</v>
      </c>
      <c r="O498" s="52" t="s">
        <v>5459</v>
      </c>
      <c r="P498" s="52"/>
      <c r="Q498" s="52"/>
      <c r="R498" s="52"/>
      <c r="S498" s="52" t="s">
        <v>5460</v>
      </c>
      <c r="T498" s="52"/>
      <c r="U498" s="52"/>
      <c r="V498" s="52"/>
      <c r="W498" s="52"/>
      <c r="X498" s="52"/>
      <c r="Y498" s="52" t="s">
        <v>2631</v>
      </c>
      <c r="Z498" s="52" t="s">
        <v>2633</v>
      </c>
      <c r="AA498" s="52"/>
      <c r="AB498" s="52"/>
      <c r="AC498" s="52"/>
      <c r="AD498" s="52" t="s">
        <v>5466</v>
      </c>
      <c r="AE498" s="52" t="s">
        <v>5467</v>
      </c>
      <c r="AF498" s="60"/>
      <c r="AG498" s="44"/>
      <c r="AH498" s="45"/>
      <c r="AI498" s="45"/>
      <c r="AJ498" s="45"/>
      <c r="AK498" s="45"/>
      <c r="AL498" s="28"/>
      <c r="AM498" s="28"/>
      <c r="AN498" s="28"/>
      <c r="AO498" s="28"/>
      <c r="AP498" s="28"/>
      <c r="AQ498" s="28"/>
      <c r="AR498" s="28"/>
      <c r="AS498" s="28"/>
      <c r="AT498" s="28"/>
      <c r="AU498" s="28"/>
    </row>
    <row r="499" ht="15.0" hidden="1" customHeight="1">
      <c r="A499" s="67"/>
      <c r="B499" s="68" t="s">
        <v>85</v>
      </c>
      <c r="C499" s="68" t="s">
        <v>5958</v>
      </c>
      <c r="D499" s="68" t="s">
        <v>5959</v>
      </c>
      <c r="E499" s="68" t="s">
        <v>560</v>
      </c>
      <c r="F499" s="68"/>
      <c r="G499" s="68" t="s">
        <v>5472</v>
      </c>
      <c r="H499" s="68"/>
      <c r="I499" s="68"/>
      <c r="J499" s="68"/>
      <c r="K499" s="68"/>
      <c r="L499" s="68" t="s">
        <v>567</v>
      </c>
      <c r="M499" s="68" t="s">
        <v>560</v>
      </c>
      <c r="N499" s="68" t="s">
        <v>5473</v>
      </c>
      <c r="O499" s="68" t="s">
        <v>5469</v>
      </c>
      <c r="P499" s="68"/>
      <c r="Q499" s="68" t="s">
        <v>5471</v>
      </c>
      <c r="R499" s="68"/>
      <c r="S499" s="68" t="s">
        <v>5470</v>
      </c>
      <c r="T499" s="68"/>
      <c r="U499" s="68"/>
      <c r="V499" s="68"/>
      <c r="W499" s="68"/>
      <c r="X499" s="68"/>
      <c r="Y499" s="68" t="s">
        <v>2631</v>
      </c>
      <c r="Z499" s="68" t="s">
        <v>2633</v>
      </c>
      <c r="AA499" s="68"/>
      <c r="AB499" s="68"/>
      <c r="AC499" s="68"/>
      <c r="AD499" s="68" t="s">
        <v>2942</v>
      </c>
      <c r="AE499" s="68"/>
      <c r="AF499" s="71"/>
      <c r="AG499" s="44"/>
      <c r="AH499" s="45"/>
      <c r="AI499" s="45"/>
      <c r="AJ499" s="45"/>
      <c r="AK499" s="45"/>
      <c r="AL499" s="28"/>
      <c r="AM499" s="28"/>
      <c r="AN499" s="28"/>
      <c r="AO499" s="28"/>
      <c r="AP499" s="28"/>
      <c r="AQ499" s="28"/>
      <c r="AR499" s="28"/>
      <c r="AS499" s="28"/>
      <c r="AT499" s="28"/>
      <c r="AU499" s="28"/>
    </row>
    <row r="500" ht="15.0" hidden="1" customHeight="1">
      <c r="A500" s="51"/>
      <c r="B500" s="52" t="s">
        <v>85</v>
      </c>
      <c r="C500" s="52" t="s">
        <v>5962</v>
      </c>
      <c r="D500" s="52" t="s">
        <v>5969</v>
      </c>
      <c r="E500" s="52" t="s">
        <v>5362</v>
      </c>
      <c r="F500" s="52"/>
      <c r="G500" s="52" t="s">
        <v>5484</v>
      </c>
      <c r="H500" s="52"/>
      <c r="I500" s="52"/>
      <c r="J500" s="52"/>
      <c r="K500" s="52"/>
      <c r="L500" s="52" t="s">
        <v>5485</v>
      </c>
      <c r="M500" s="52" t="s">
        <v>512</v>
      </c>
      <c r="N500" s="52" t="s">
        <v>5486</v>
      </c>
      <c r="O500" s="52" t="s">
        <v>5480</v>
      </c>
      <c r="P500" s="52"/>
      <c r="Q500" s="52"/>
      <c r="R500" s="52"/>
      <c r="S500" s="52" t="s">
        <v>5482</v>
      </c>
      <c r="T500" s="52"/>
      <c r="U500" s="52"/>
      <c r="V500" s="52"/>
      <c r="W500" s="52"/>
      <c r="X500" s="52"/>
      <c r="Y500" s="52" t="s">
        <v>2631</v>
      </c>
      <c r="Z500" s="52" t="s">
        <v>2633</v>
      </c>
      <c r="AA500" s="52"/>
      <c r="AB500" s="52"/>
      <c r="AC500" s="52"/>
      <c r="AD500" s="52" t="s">
        <v>5466</v>
      </c>
      <c r="AE500" s="52" t="s">
        <v>5488</v>
      </c>
      <c r="AF500" s="60"/>
      <c r="AG500" s="44"/>
      <c r="AH500" s="45"/>
      <c r="AI500" s="45"/>
      <c r="AJ500" s="45"/>
      <c r="AK500" s="45"/>
      <c r="AL500" s="28"/>
      <c r="AM500" s="28"/>
      <c r="AN500" s="28"/>
      <c r="AO500" s="28"/>
      <c r="AP500" s="28"/>
      <c r="AQ500" s="28"/>
      <c r="AR500" s="28"/>
      <c r="AS500" s="28"/>
      <c r="AT500" s="28"/>
      <c r="AU500" s="28"/>
    </row>
    <row r="501" ht="15.0" customHeight="1">
      <c r="A501" s="67"/>
      <c r="B501" s="68" t="s">
        <v>85</v>
      </c>
      <c r="C501" s="68" t="s">
        <v>1522</v>
      </c>
      <c r="D501" s="68" t="s">
        <v>5971</v>
      </c>
      <c r="E501" s="68" t="s">
        <v>5493</v>
      </c>
      <c r="F501" s="68"/>
      <c r="G501" s="68"/>
      <c r="H501" s="68"/>
      <c r="I501" s="68"/>
      <c r="J501" s="68"/>
      <c r="K501" s="68"/>
      <c r="L501" s="68"/>
      <c r="M501" s="68"/>
      <c r="N501" s="68"/>
      <c r="O501" s="68"/>
      <c r="P501" s="68"/>
      <c r="Q501" s="68"/>
      <c r="R501" s="68"/>
      <c r="S501" s="68"/>
      <c r="T501" s="68"/>
      <c r="U501" s="68"/>
      <c r="V501" s="68"/>
      <c r="W501" s="68"/>
      <c r="X501" s="68"/>
      <c r="Y501" s="68" t="s">
        <v>2631</v>
      </c>
      <c r="Z501" s="68" t="s">
        <v>2633</v>
      </c>
      <c r="AA501" s="68"/>
      <c r="AB501" s="68"/>
      <c r="AC501" s="68"/>
      <c r="AD501" s="68" t="s">
        <v>2942</v>
      </c>
      <c r="AE501" s="68"/>
      <c r="AF501" s="71"/>
      <c r="AG501" s="44"/>
      <c r="AH501" s="45"/>
      <c r="AI501" s="45"/>
      <c r="AJ501" s="45"/>
      <c r="AK501" s="45"/>
      <c r="AL501" s="28"/>
      <c r="AM501" s="28"/>
      <c r="AN501" s="28"/>
      <c r="AO501" s="28"/>
      <c r="AP501" s="28"/>
      <c r="AQ501" s="28"/>
      <c r="AR501" s="28"/>
      <c r="AS501" s="28"/>
      <c r="AT501" s="28"/>
      <c r="AU501" s="28"/>
    </row>
    <row r="502" ht="15.0" customHeight="1">
      <c r="A502" s="51"/>
      <c r="B502" s="52" t="s">
        <v>85</v>
      </c>
      <c r="C502" s="52" t="s">
        <v>5973</v>
      </c>
      <c r="D502" s="52" t="s">
        <v>5974</v>
      </c>
      <c r="E502" s="52" t="s">
        <v>2931</v>
      </c>
      <c r="F502" s="52" t="s">
        <v>5498</v>
      </c>
      <c r="G502" s="52"/>
      <c r="H502" s="52"/>
      <c r="I502" s="52"/>
      <c r="J502" s="52"/>
      <c r="K502" s="52"/>
      <c r="L502" s="52"/>
      <c r="M502" s="52"/>
      <c r="N502" s="52"/>
      <c r="O502" s="52"/>
      <c r="P502" s="52"/>
      <c r="Q502" s="52"/>
      <c r="R502" s="52"/>
      <c r="S502" s="52"/>
      <c r="T502" s="52"/>
      <c r="U502" s="52"/>
      <c r="V502" s="52"/>
      <c r="W502" s="52"/>
      <c r="X502" s="52"/>
      <c r="Y502" s="52" t="s">
        <v>2631</v>
      </c>
      <c r="Z502" s="52" t="s">
        <v>2633</v>
      </c>
      <c r="AA502" s="52"/>
      <c r="AB502" s="52"/>
      <c r="AC502" s="52"/>
      <c r="AD502" s="52" t="s">
        <v>2942</v>
      </c>
      <c r="AE502" s="52" t="s">
        <v>4341</v>
      </c>
      <c r="AF502" s="60"/>
      <c r="AG502" s="44"/>
      <c r="AH502" s="45"/>
      <c r="AI502" s="45"/>
      <c r="AJ502" s="45"/>
      <c r="AK502" s="45"/>
      <c r="AL502" s="28"/>
      <c r="AM502" s="28"/>
      <c r="AN502" s="28"/>
      <c r="AO502" s="28"/>
      <c r="AP502" s="28"/>
      <c r="AQ502" s="28"/>
      <c r="AR502" s="28"/>
      <c r="AS502" s="28"/>
      <c r="AT502" s="28"/>
      <c r="AU502" s="28"/>
    </row>
    <row r="503" ht="15.0" hidden="1" customHeight="1">
      <c r="A503" s="67"/>
      <c r="B503" s="68" t="s">
        <v>85</v>
      </c>
      <c r="C503" s="68" t="s">
        <v>922</v>
      </c>
      <c r="D503" s="68" t="s">
        <v>5978</v>
      </c>
      <c r="E503" s="68" t="s">
        <v>2931</v>
      </c>
      <c r="F503" s="68"/>
      <c r="G503" s="68" t="s">
        <v>5509</v>
      </c>
      <c r="H503" s="68"/>
      <c r="I503" s="68"/>
      <c r="J503" s="68"/>
      <c r="K503" s="68"/>
      <c r="L503" s="68" t="s">
        <v>5510</v>
      </c>
      <c r="M503" s="68" t="s">
        <v>803</v>
      </c>
      <c r="N503" s="68" t="s">
        <v>5511</v>
      </c>
      <c r="O503" s="68" t="s">
        <v>5505</v>
      </c>
      <c r="P503" s="68"/>
      <c r="Q503" s="68" t="s">
        <v>5507</v>
      </c>
      <c r="R503" s="68"/>
      <c r="S503" s="68"/>
      <c r="T503" s="68"/>
      <c r="U503" s="68"/>
      <c r="V503" s="68"/>
      <c r="W503" s="68"/>
      <c r="X503" s="68"/>
      <c r="Y503" s="68" t="s">
        <v>2631</v>
      </c>
      <c r="Z503" s="68" t="s">
        <v>2633</v>
      </c>
      <c r="AA503" s="68"/>
      <c r="AB503" s="68"/>
      <c r="AC503" s="68"/>
      <c r="AD503" s="68" t="s">
        <v>2942</v>
      </c>
      <c r="AE503" s="68" t="s">
        <v>4341</v>
      </c>
      <c r="AF503" s="71"/>
      <c r="AG503" s="44"/>
      <c r="AH503" s="45"/>
      <c r="AI503" s="45"/>
      <c r="AJ503" s="45"/>
      <c r="AK503" s="45"/>
      <c r="AL503" s="28"/>
      <c r="AM503" s="28"/>
      <c r="AN503" s="28"/>
      <c r="AO503" s="28"/>
      <c r="AP503" s="28"/>
      <c r="AQ503" s="28"/>
      <c r="AR503" s="28"/>
      <c r="AS503" s="28"/>
      <c r="AT503" s="28"/>
      <c r="AU503" s="28"/>
    </row>
    <row r="504" ht="15.0" hidden="1" customHeight="1">
      <c r="A504" s="51"/>
      <c r="B504" s="52" t="s">
        <v>85</v>
      </c>
      <c r="C504" s="52" t="s">
        <v>1522</v>
      </c>
      <c r="D504" s="52" t="s">
        <v>5981</v>
      </c>
      <c r="E504" s="52" t="s">
        <v>560</v>
      </c>
      <c r="F504" s="52"/>
      <c r="G504" s="52" t="s">
        <v>5524</v>
      </c>
      <c r="H504" s="52"/>
      <c r="I504" s="52"/>
      <c r="J504" s="52"/>
      <c r="K504" s="52"/>
      <c r="L504" s="52" t="s">
        <v>5525</v>
      </c>
      <c r="M504" s="52" t="s">
        <v>1801</v>
      </c>
      <c r="N504" s="52" t="s">
        <v>5526</v>
      </c>
      <c r="O504" s="52" t="s">
        <v>5522</v>
      </c>
      <c r="P504" s="52"/>
      <c r="Q504" s="52" t="s">
        <v>5523</v>
      </c>
      <c r="R504" s="52"/>
      <c r="S504" s="52"/>
      <c r="T504" s="52"/>
      <c r="U504" s="52"/>
      <c r="V504" s="52"/>
      <c r="W504" s="52"/>
      <c r="X504" s="52"/>
      <c r="Y504" s="52" t="s">
        <v>2631</v>
      </c>
      <c r="Z504" s="52" t="s">
        <v>2633</v>
      </c>
      <c r="AA504" s="52"/>
      <c r="AB504" s="52"/>
      <c r="AC504" s="52"/>
      <c r="AD504" s="52" t="s">
        <v>2942</v>
      </c>
      <c r="AE504" s="52"/>
      <c r="AF504" s="60"/>
      <c r="AG504" s="44"/>
      <c r="AH504" s="45"/>
      <c r="AI504" s="45"/>
      <c r="AJ504" s="45"/>
      <c r="AK504" s="45"/>
      <c r="AL504" s="28"/>
      <c r="AM504" s="28"/>
      <c r="AN504" s="28"/>
      <c r="AO504" s="28"/>
      <c r="AP504" s="28"/>
      <c r="AQ504" s="28"/>
      <c r="AR504" s="28"/>
      <c r="AS504" s="28"/>
      <c r="AT504" s="28"/>
      <c r="AU504" s="28"/>
    </row>
    <row r="505" ht="15.0" hidden="1" customHeight="1">
      <c r="A505" s="67"/>
      <c r="B505" s="68" t="s">
        <v>85</v>
      </c>
      <c r="C505" s="68" t="s">
        <v>5986</v>
      </c>
      <c r="D505" s="68" t="s">
        <v>5987</v>
      </c>
      <c r="E505" s="68" t="s">
        <v>2931</v>
      </c>
      <c r="F505" s="68"/>
      <c r="G505" s="68" t="s">
        <v>5532</v>
      </c>
      <c r="H505" s="68"/>
      <c r="I505" s="68"/>
      <c r="J505" s="68"/>
      <c r="K505" s="68"/>
      <c r="L505" s="68" t="s">
        <v>242</v>
      </c>
      <c r="M505" s="68" t="s">
        <v>230</v>
      </c>
      <c r="N505" s="68" t="s">
        <v>5533</v>
      </c>
      <c r="O505" s="68" t="s">
        <v>5529</v>
      </c>
      <c r="P505" s="68"/>
      <c r="Q505" s="68" t="s">
        <v>5531</v>
      </c>
      <c r="R505" s="68"/>
      <c r="S505" s="68" t="s">
        <v>5530</v>
      </c>
      <c r="T505" s="68"/>
      <c r="U505" s="68"/>
      <c r="V505" s="68"/>
      <c r="W505" s="68"/>
      <c r="X505" s="68"/>
      <c r="Y505" s="68" t="s">
        <v>2631</v>
      </c>
      <c r="Z505" s="68" t="s">
        <v>2633</v>
      </c>
      <c r="AA505" s="68"/>
      <c r="AB505" s="68"/>
      <c r="AC505" s="68"/>
      <c r="AD505" s="68" t="s">
        <v>2942</v>
      </c>
      <c r="AE505" s="68" t="s">
        <v>4341</v>
      </c>
      <c r="AF505" s="71"/>
      <c r="AG505" s="44"/>
      <c r="AH505" s="45"/>
      <c r="AI505" s="45"/>
      <c r="AJ505" s="45"/>
      <c r="AK505" s="45"/>
      <c r="AL505" s="28"/>
      <c r="AM505" s="28"/>
      <c r="AN505" s="28"/>
      <c r="AO505" s="28"/>
      <c r="AP505" s="28"/>
      <c r="AQ505" s="28"/>
      <c r="AR505" s="28"/>
      <c r="AS505" s="28"/>
      <c r="AT505" s="28"/>
      <c r="AU505" s="28"/>
    </row>
    <row r="506" ht="15.0" hidden="1" customHeight="1">
      <c r="A506" s="51"/>
      <c r="B506" s="52" t="s">
        <v>85</v>
      </c>
      <c r="C506" s="52" t="s">
        <v>1636</v>
      </c>
      <c r="D506" s="52" t="s">
        <v>5123</v>
      </c>
      <c r="E506" s="52" t="s">
        <v>560</v>
      </c>
      <c r="F506" s="52"/>
      <c r="G506" s="52" t="s">
        <v>5539</v>
      </c>
      <c r="H506" s="52"/>
      <c r="I506" s="52"/>
      <c r="J506" s="52"/>
      <c r="K506" s="52"/>
      <c r="L506" s="52" t="s">
        <v>346</v>
      </c>
      <c r="M506" s="52" t="s">
        <v>337</v>
      </c>
      <c r="N506" s="52" t="s">
        <v>5546</v>
      </c>
      <c r="O506" s="52" t="s">
        <v>5536</v>
      </c>
      <c r="P506" s="52"/>
      <c r="Q506" s="52" t="s">
        <v>5538</v>
      </c>
      <c r="R506" s="52"/>
      <c r="S506" s="52" t="s">
        <v>5537</v>
      </c>
      <c r="T506" s="52"/>
      <c r="U506" s="52"/>
      <c r="V506" s="52"/>
      <c r="W506" s="52"/>
      <c r="X506" s="52"/>
      <c r="Y506" s="52" t="s">
        <v>2631</v>
      </c>
      <c r="Z506" s="52" t="s">
        <v>2633</v>
      </c>
      <c r="AA506" s="52"/>
      <c r="AB506" s="52"/>
      <c r="AC506" s="52"/>
      <c r="AD506" s="52" t="s">
        <v>2942</v>
      </c>
      <c r="AE506" s="52"/>
      <c r="AF506" s="60"/>
      <c r="AG506" s="44"/>
      <c r="AH506" s="45"/>
      <c r="AI506" s="45"/>
      <c r="AJ506" s="45"/>
      <c r="AK506" s="45"/>
      <c r="AL506" s="28"/>
      <c r="AM506" s="28"/>
      <c r="AN506" s="28"/>
      <c r="AO506" s="28"/>
      <c r="AP506" s="28"/>
      <c r="AQ506" s="28"/>
      <c r="AR506" s="28"/>
      <c r="AS506" s="28"/>
      <c r="AT506" s="28"/>
      <c r="AU506" s="28"/>
    </row>
    <row r="507" ht="15.0" hidden="1" customHeight="1">
      <c r="A507" s="67"/>
      <c r="B507" s="68" t="s">
        <v>85</v>
      </c>
      <c r="C507" s="68" t="s">
        <v>2513</v>
      </c>
      <c r="D507" s="68" t="s">
        <v>5932</v>
      </c>
      <c r="E507" s="68" t="s">
        <v>2931</v>
      </c>
      <c r="F507" s="68"/>
      <c r="G507" s="68" t="s">
        <v>5418</v>
      </c>
      <c r="H507" s="68"/>
      <c r="I507" s="68"/>
      <c r="J507" s="68"/>
      <c r="K507" s="68"/>
      <c r="L507" s="68" t="s">
        <v>451</v>
      </c>
      <c r="M507" s="68" t="s">
        <v>80</v>
      </c>
      <c r="N507" s="68" t="s">
        <v>5419</v>
      </c>
      <c r="O507" s="68" t="s">
        <v>5552</v>
      </c>
      <c r="P507" s="68"/>
      <c r="Q507" s="68"/>
      <c r="R507" s="68"/>
      <c r="S507" s="68" t="s">
        <v>5417</v>
      </c>
      <c r="T507" s="68"/>
      <c r="U507" s="68"/>
      <c r="V507" s="68"/>
      <c r="W507" s="68"/>
      <c r="X507" s="68"/>
      <c r="Y507" s="68" t="s">
        <v>2631</v>
      </c>
      <c r="Z507" s="68" t="s">
        <v>2633</v>
      </c>
      <c r="AA507" s="68"/>
      <c r="AB507" s="68"/>
      <c r="AC507" s="68"/>
      <c r="AD507" s="68" t="s">
        <v>5553</v>
      </c>
      <c r="AE507" s="68" t="s">
        <v>5555</v>
      </c>
      <c r="AF507" s="71"/>
      <c r="AG507" s="44"/>
      <c r="AH507" s="45"/>
      <c r="AI507" s="45"/>
      <c r="AJ507" s="45"/>
      <c r="AK507" s="45"/>
      <c r="AL507" s="28"/>
      <c r="AM507" s="28"/>
      <c r="AN507" s="28"/>
      <c r="AO507" s="28"/>
      <c r="AP507" s="28"/>
      <c r="AQ507" s="28"/>
      <c r="AR507" s="28"/>
      <c r="AS507" s="28"/>
      <c r="AT507" s="28"/>
      <c r="AU507" s="28"/>
    </row>
    <row r="508" ht="15.0" hidden="1" customHeight="1">
      <c r="A508" s="51"/>
      <c r="B508" s="52" t="s">
        <v>85</v>
      </c>
      <c r="C508" s="52" t="s">
        <v>6000</v>
      </c>
      <c r="D508" s="52" t="s">
        <v>6002</v>
      </c>
      <c r="E508" s="52" t="s">
        <v>560</v>
      </c>
      <c r="F508" s="52"/>
      <c r="G508" s="52" t="s">
        <v>5560</v>
      </c>
      <c r="H508" s="52"/>
      <c r="I508" s="52"/>
      <c r="J508" s="52"/>
      <c r="K508" s="52"/>
      <c r="L508" s="52" t="s">
        <v>354</v>
      </c>
      <c r="M508" s="52" t="s">
        <v>280</v>
      </c>
      <c r="N508" s="52" t="s">
        <v>5561</v>
      </c>
      <c r="O508" s="52" t="s">
        <v>5558</v>
      </c>
      <c r="P508" s="52"/>
      <c r="Q508" s="52" t="s">
        <v>5559</v>
      </c>
      <c r="R508" s="52"/>
      <c r="S508" s="52"/>
      <c r="T508" s="52"/>
      <c r="U508" s="52"/>
      <c r="V508" s="52"/>
      <c r="W508" s="52"/>
      <c r="X508" s="52"/>
      <c r="Y508" s="52" t="s">
        <v>2631</v>
      </c>
      <c r="Z508" s="52" t="s">
        <v>2633</v>
      </c>
      <c r="AA508" s="52"/>
      <c r="AB508" s="52" t="s">
        <v>5280</v>
      </c>
      <c r="AC508" s="52"/>
      <c r="AD508" s="52" t="s">
        <v>2942</v>
      </c>
      <c r="AE508" s="52"/>
      <c r="AF508" s="60"/>
      <c r="AG508" s="44"/>
      <c r="AH508" s="45"/>
      <c r="AI508" s="45"/>
      <c r="AJ508" s="45"/>
      <c r="AK508" s="45"/>
      <c r="AL508" s="28"/>
      <c r="AM508" s="28"/>
      <c r="AN508" s="28"/>
      <c r="AO508" s="28"/>
      <c r="AP508" s="28"/>
      <c r="AQ508" s="28"/>
      <c r="AR508" s="28"/>
      <c r="AS508" s="28"/>
      <c r="AT508" s="28"/>
      <c r="AU508" s="28"/>
    </row>
    <row r="509" ht="15.0" hidden="1" customHeight="1">
      <c r="A509" s="67"/>
      <c r="B509" s="68" t="s">
        <v>85</v>
      </c>
      <c r="C509" s="68" t="s">
        <v>5944</v>
      </c>
      <c r="D509" s="68" t="s">
        <v>5946</v>
      </c>
      <c r="E509" s="68" t="s">
        <v>2931</v>
      </c>
      <c r="F509" s="68"/>
      <c r="G509" s="68" t="s">
        <v>5451</v>
      </c>
      <c r="H509" s="68"/>
      <c r="I509" s="68"/>
      <c r="J509" s="68" t="s">
        <v>5569</v>
      </c>
      <c r="K509" s="68"/>
      <c r="L509" s="68" t="s">
        <v>519</v>
      </c>
      <c r="M509" s="68" t="s">
        <v>512</v>
      </c>
      <c r="N509" s="68" t="s">
        <v>4787</v>
      </c>
      <c r="O509" s="68" t="s">
        <v>5568</v>
      </c>
      <c r="P509" s="68"/>
      <c r="Q509" s="68"/>
      <c r="R509" s="68"/>
      <c r="S509" s="68"/>
      <c r="T509" s="68"/>
      <c r="U509" s="68"/>
      <c r="V509" s="68"/>
      <c r="W509" s="68"/>
      <c r="X509" s="68"/>
      <c r="Y509" s="68" t="s">
        <v>2631</v>
      </c>
      <c r="Z509" s="68" t="s">
        <v>2633</v>
      </c>
      <c r="AA509" s="68"/>
      <c r="AB509" s="68"/>
      <c r="AC509" s="68"/>
      <c r="AD509" s="68" t="s">
        <v>5553</v>
      </c>
      <c r="AE509" s="68" t="s">
        <v>5555</v>
      </c>
      <c r="AF509" s="71"/>
      <c r="AG509" s="44"/>
      <c r="AH509" s="45"/>
      <c r="AI509" s="45"/>
      <c r="AJ509" s="45"/>
      <c r="AK509" s="45"/>
      <c r="AL509" s="28"/>
      <c r="AM509" s="28"/>
      <c r="AN509" s="28"/>
      <c r="AO509" s="28"/>
      <c r="AP509" s="28"/>
      <c r="AQ509" s="28"/>
      <c r="AR509" s="28"/>
      <c r="AS509" s="28"/>
      <c r="AT509" s="28"/>
      <c r="AU509" s="28"/>
    </row>
    <row r="510" ht="15.0" hidden="1" customHeight="1">
      <c r="A510" s="51"/>
      <c r="B510" s="52" t="s">
        <v>85</v>
      </c>
      <c r="C510" s="52" t="s">
        <v>1474</v>
      </c>
      <c r="D510" s="52" t="s">
        <v>6013</v>
      </c>
      <c r="E510" s="52" t="s">
        <v>560</v>
      </c>
      <c r="F510" s="52"/>
      <c r="G510" s="52" t="s">
        <v>5585</v>
      </c>
      <c r="H510" s="52"/>
      <c r="I510" s="52"/>
      <c r="J510" s="52"/>
      <c r="K510" s="52"/>
      <c r="L510" s="52" t="s">
        <v>1457</v>
      </c>
      <c r="M510" s="52" t="s">
        <v>521</v>
      </c>
      <c r="N510" s="52" t="s">
        <v>5587</v>
      </c>
      <c r="O510" s="52" t="s">
        <v>5583</v>
      </c>
      <c r="P510" s="52"/>
      <c r="Q510" s="52" t="s">
        <v>5584</v>
      </c>
      <c r="R510" s="52"/>
      <c r="S510" s="52"/>
      <c r="T510" s="52"/>
      <c r="U510" s="52"/>
      <c r="V510" s="52"/>
      <c r="W510" s="52"/>
      <c r="X510" s="52"/>
      <c r="Y510" s="52" t="s">
        <v>2631</v>
      </c>
      <c r="Z510" s="52" t="s">
        <v>2633</v>
      </c>
      <c r="AA510" s="52"/>
      <c r="AB510" s="52"/>
      <c r="AC510" s="52"/>
      <c r="AD510" s="52" t="s">
        <v>2942</v>
      </c>
      <c r="AE510" s="52"/>
      <c r="AF510" s="60"/>
      <c r="AG510" s="44"/>
      <c r="AH510" s="45"/>
      <c r="AI510" s="45"/>
      <c r="AJ510" s="45"/>
      <c r="AK510" s="45"/>
      <c r="AL510" s="28"/>
      <c r="AM510" s="28"/>
      <c r="AN510" s="28"/>
      <c r="AO510" s="28"/>
      <c r="AP510" s="28"/>
      <c r="AQ510" s="28"/>
      <c r="AR510" s="28"/>
      <c r="AS510" s="28"/>
      <c r="AT510" s="28"/>
      <c r="AU510" s="28"/>
    </row>
    <row r="511" ht="15.0" customHeight="1">
      <c r="A511" s="67"/>
      <c r="B511" s="68" t="s">
        <v>85</v>
      </c>
      <c r="C511" s="68" t="s">
        <v>3365</v>
      </c>
      <c r="D511" s="68" t="s">
        <v>6018</v>
      </c>
      <c r="E511" s="68" t="s">
        <v>2931</v>
      </c>
      <c r="F511" s="68"/>
      <c r="G511" s="68"/>
      <c r="H511" s="68"/>
      <c r="I511" s="68"/>
      <c r="J511" s="68"/>
      <c r="K511" s="68"/>
      <c r="L511" s="68"/>
      <c r="M511" s="68"/>
      <c r="N511" s="68"/>
      <c r="O511" s="68" t="s">
        <v>5589</v>
      </c>
      <c r="P511" s="68"/>
      <c r="Q511" s="68" t="s">
        <v>5592</v>
      </c>
      <c r="R511" s="68"/>
      <c r="S511" s="68" t="s">
        <v>5590</v>
      </c>
      <c r="T511" s="68"/>
      <c r="U511" s="68"/>
      <c r="V511" s="68"/>
      <c r="W511" s="68"/>
      <c r="X511" s="68"/>
      <c r="Y511" s="68" t="s">
        <v>2631</v>
      </c>
      <c r="Z511" s="68" t="s">
        <v>2633</v>
      </c>
      <c r="AA511" s="68"/>
      <c r="AB511" s="68"/>
      <c r="AC511" s="68"/>
      <c r="AD511" s="68" t="s">
        <v>5553</v>
      </c>
      <c r="AE511" s="68" t="s">
        <v>5555</v>
      </c>
      <c r="AF511" s="71"/>
      <c r="AG511" s="44"/>
      <c r="AH511" s="45"/>
      <c r="AI511" s="45"/>
      <c r="AJ511" s="45"/>
      <c r="AK511" s="45"/>
      <c r="AL511" s="28"/>
      <c r="AM511" s="28"/>
      <c r="AN511" s="28"/>
      <c r="AO511" s="28"/>
      <c r="AP511" s="28"/>
      <c r="AQ511" s="28"/>
      <c r="AR511" s="28"/>
      <c r="AS511" s="28"/>
      <c r="AT511" s="28"/>
      <c r="AU511" s="28"/>
    </row>
    <row r="512" ht="15.0" hidden="1" customHeight="1">
      <c r="A512" s="51"/>
      <c r="B512" s="52" t="s">
        <v>85</v>
      </c>
      <c r="C512" s="52" t="s">
        <v>1161</v>
      </c>
      <c r="D512" s="52" t="s">
        <v>6033</v>
      </c>
      <c r="E512" s="52" t="s">
        <v>560</v>
      </c>
      <c r="F512" s="52" t="s">
        <v>5600</v>
      </c>
      <c r="G512" s="52" t="s">
        <v>5605</v>
      </c>
      <c r="H512" s="52"/>
      <c r="I512" s="52"/>
      <c r="J512" s="52"/>
      <c r="K512" s="52"/>
      <c r="L512" s="52" t="s">
        <v>2092</v>
      </c>
      <c r="M512" s="52" t="s">
        <v>1461</v>
      </c>
      <c r="N512" s="52" t="s">
        <v>5606</v>
      </c>
      <c r="O512" s="52" t="s">
        <v>5602</v>
      </c>
      <c r="P512" s="52"/>
      <c r="Q512" s="52" t="s">
        <v>5604</v>
      </c>
      <c r="R512" s="52"/>
      <c r="S512" s="52" t="s">
        <v>5603</v>
      </c>
      <c r="T512" s="52"/>
      <c r="U512" s="52"/>
      <c r="V512" s="52"/>
      <c r="W512" s="52"/>
      <c r="X512" s="52"/>
      <c r="Y512" s="52" t="s">
        <v>2631</v>
      </c>
      <c r="Z512" s="52" t="s">
        <v>2633</v>
      </c>
      <c r="AA512" s="52"/>
      <c r="AB512" s="52"/>
      <c r="AC512" s="52"/>
      <c r="AD512" s="52" t="s">
        <v>2942</v>
      </c>
      <c r="AE512" s="52"/>
      <c r="AF512" s="60"/>
      <c r="AG512" s="44"/>
      <c r="AH512" s="45"/>
      <c r="AI512" s="45"/>
      <c r="AJ512" s="45"/>
      <c r="AK512" s="45"/>
      <c r="AL512" s="28"/>
      <c r="AM512" s="28"/>
      <c r="AN512" s="28"/>
      <c r="AO512" s="28"/>
      <c r="AP512" s="28"/>
      <c r="AQ512" s="28"/>
      <c r="AR512" s="28"/>
      <c r="AS512" s="28"/>
      <c r="AT512" s="28"/>
      <c r="AU512" s="28"/>
    </row>
    <row r="513" ht="15.0" hidden="1" customHeight="1">
      <c r="A513" s="67"/>
      <c r="B513" s="68" t="s">
        <v>85</v>
      </c>
      <c r="C513" s="68" t="s">
        <v>6045</v>
      </c>
      <c r="D513" s="68" t="s">
        <v>6046</v>
      </c>
      <c r="E513" s="68" t="s">
        <v>5608</v>
      </c>
      <c r="F513" s="68"/>
      <c r="G513" s="68" t="s">
        <v>5611</v>
      </c>
      <c r="H513" s="68"/>
      <c r="I513" s="68"/>
      <c r="J513" s="68"/>
      <c r="K513" s="68"/>
      <c r="L513" s="68" t="s">
        <v>5612</v>
      </c>
      <c r="M513" s="68" t="s">
        <v>271</v>
      </c>
      <c r="N513" s="68" t="s">
        <v>5613</v>
      </c>
      <c r="O513" s="68" t="s">
        <v>5609</v>
      </c>
      <c r="P513" s="68"/>
      <c r="Q513" s="68"/>
      <c r="R513" s="68"/>
      <c r="S513" s="68" t="s">
        <v>5610</v>
      </c>
      <c r="T513" s="68"/>
      <c r="U513" s="68"/>
      <c r="V513" s="68"/>
      <c r="W513" s="68"/>
      <c r="X513" s="68"/>
      <c r="Y513" s="68" t="s">
        <v>2631</v>
      </c>
      <c r="Z513" s="68" t="s">
        <v>2633</v>
      </c>
      <c r="AA513" s="68"/>
      <c r="AB513" s="68"/>
      <c r="AC513" s="68"/>
      <c r="AD513" s="68" t="s">
        <v>3807</v>
      </c>
      <c r="AE513" s="68"/>
      <c r="AF513" s="71"/>
      <c r="AG513" s="44"/>
      <c r="AH513" s="45"/>
      <c r="AI513" s="45"/>
      <c r="AJ513" s="45"/>
      <c r="AK513" s="45"/>
      <c r="AL513" s="28"/>
      <c r="AM513" s="28"/>
      <c r="AN513" s="28"/>
      <c r="AO513" s="28"/>
      <c r="AP513" s="28"/>
      <c r="AQ513" s="28"/>
      <c r="AR513" s="28"/>
      <c r="AS513" s="28"/>
      <c r="AT513" s="28"/>
      <c r="AU513" s="28"/>
    </row>
    <row r="514" ht="15.0" customHeight="1">
      <c r="A514" s="51"/>
      <c r="B514" s="52" t="s">
        <v>85</v>
      </c>
      <c r="C514" s="52" t="s">
        <v>1161</v>
      </c>
      <c r="D514" s="52" t="s">
        <v>6018</v>
      </c>
      <c r="E514" s="52" t="s">
        <v>560</v>
      </c>
      <c r="F514" s="52"/>
      <c r="G514" s="52" t="s">
        <v>5620</v>
      </c>
      <c r="H514" s="52"/>
      <c r="I514" s="52"/>
      <c r="J514" s="52"/>
      <c r="K514" s="52"/>
      <c r="L514" s="52"/>
      <c r="M514" s="52"/>
      <c r="N514" s="52"/>
      <c r="O514" s="52" t="s">
        <v>5618</v>
      </c>
      <c r="P514" s="52"/>
      <c r="Q514" s="52" t="s">
        <v>5619</v>
      </c>
      <c r="R514" s="52"/>
      <c r="S514" s="52" t="s">
        <v>5590</v>
      </c>
      <c r="T514" s="52"/>
      <c r="U514" s="52"/>
      <c r="V514" s="52"/>
      <c r="W514" s="52"/>
      <c r="X514" s="52"/>
      <c r="Y514" s="52" t="s">
        <v>2631</v>
      </c>
      <c r="Z514" s="52" t="s">
        <v>2633</v>
      </c>
      <c r="AA514" s="52"/>
      <c r="AB514" s="52"/>
      <c r="AC514" s="52"/>
      <c r="AD514" s="52" t="s">
        <v>2942</v>
      </c>
      <c r="AE514" s="52"/>
      <c r="AF514" s="60"/>
      <c r="AG514" s="44"/>
      <c r="AH514" s="45"/>
      <c r="AI514" s="45"/>
      <c r="AJ514" s="45"/>
      <c r="AK514" s="45"/>
      <c r="AL514" s="28"/>
      <c r="AM514" s="28"/>
      <c r="AN514" s="28"/>
      <c r="AO514" s="28"/>
      <c r="AP514" s="28"/>
      <c r="AQ514" s="28"/>
      <c r="AR514" s="28"/>
      <c r="AS514" s="28"/>
      <c r="AT514" s="28"/>
      <c r="AU514" s="28"/>
    </row>
    <row r="515" ht="15.0" hidden="1" customHeight="1">
      <c r="A515" s="67"/>
      <c r="B515" s="68" t="s">
        <v>85</v>
      </c>
      <c r="C515" s="68" t="s">
        <v>1442</v>
      </c>
      <c r="D515" s="68" t="s">
        <v>6057</v>
      </c>
      <c r="E515" s="68" t="s">
        <v>4174</v>
      </c>
      <c r="F515" s="68"/>
      <c r="G515" s="68" t="s">
        <v>5632</v>
      </c>
      <c r="H515" s="68"/>
      <c r="I515" s="68"/>
      <c r="J515" s="68"/>
      <c r="K515" s="68"/>
      <c r="L515" s="68" t="s">
        <v>1016</v>
      </c>
      <c r="M515" s="68" t="s">
        <v>80</v>
      </c>
      <c r="N515" s="68" t="s">
        <v>3168</v>
      </c>
      <c r="O515" s="68" t="s">
        <v>5628</v>
      </c>
      <c r="P515" s="68"/>
      <c r="Q515" s="68" t="s">
        <v>5631</v>
      </c>
      <c r="R515" s="68"/>
      <c r="S515" s="68" t="s">
        <v>5629</v>
      </c>
      <c r="T515" s="68"/>
      <c r="U515" s="68"/>
      <c r="V515" s="68"/>
      <c r="W515" s="68"/>
      <c r="X515" s="68"/>
      <c r="Y515" s="68" t="s">
        <v>2658</v>
      </c>
      <c r="Z515" s="68" t="s">
        <v>2659</v>
      </c>
      <c r="AA515" s="68" t="s">
        <v>5633</v>
      </c>
      <c r="AB515" s="68" t="s">
        <v>2939</v>
      </c>
      <c r="AC515" s="68"/>
      <c r="AD515" s="68" t="s">
        <v>2661</v>
      </c>
      <c r="AE515" s="68"/>
      <c r="AF515" s="71"/>
      <c r="AG515" s="44"/>
      <c r="AH515" s="45"/>
      <c r="AI515" s="45"/>
      <c r="AJ515" s="45"/>
      <c r="AK515" s="45"/>
      <c r="AL515" s="28"/>
      <c r="AM515" s="28"/>
      <c r="AN515" s="28"/>
      <c r="AO515" s="28"/>
      <c r="AP515" s="28"/>
      <c r="AQ515" s="28"/>
      <c r="AR515" s="28"/>
      <c r="AS515" s="28"/>
      <c r="AT515" s="28"/>
      <c r="AU515" s="28"/>
    </row>
    <row r="516" ht="15.0" hidden="1" customHeight="1">
      <c r="A516" s="51"/>
      <c r="B516" s="52" t="s">
        <v>85</v>
      </c>
      <c r="C516" s="52" t="s">
        <v>6063</v>
      </c>
      <c r="D516" s="52" t="s">
        <v>6064</v>
      </c>
      <c r="E516" s="52" t="s">
        <v>2931</v>
      </c>
      <c r="F516" s="52"/>
      <c r="G516" s="52" t="s">
        <v>5644</v>
      </c>
      <c r="H516" s="52"/>
      <c r="I516" s="52"/>
      <c r="J516" s="52"/>
      <c r="K516" s="52"/>
      <c r="L516" s="52" t="s">
        <v>122</v>
      </c>
      <c r="M516" s="52" t="s">
        <v>111</v>
      </c>
      <c r="N516" s="52" t="s">
        <v>5645</v>
      </c>
      <c r="O516" s="52" t="s">
        <v>5642</v>
      </c>
      <c r="P516" s="52"/>
      <c r="Q516" s="52" t="s">
        <v>5643</v>
      </c>
      <c r="R516" s="52"/>
      <c r="S516" s="52"/>
      <c r="T516" s="52"/>
      <c r="U516" s="52"/>
      <c r="V516" s="52"/>
      <c r="W516" s="52"/>
      <c r="X516" s="52"/>
      <c r="Y516" s="52" t="s">
        <v>2631</v>
      </c>
      <c r="Z516" s="52" t="s">
        <v>2633</v>
      </c>
      <c r="AA516" s="52"/>
      <c r="AB516" s="52"/>
      <c r="AC516" s="52"/>
      <c r="AD516" s="52" t="s">
        <v>3807</v>
      </c>
      <c r="AE516" s="52" t="s">
        <v>5646</v>
      </c>
      <c r="AF516" s="60"/>
      <c r="AG516" s="44"/>
      <c r="AH516" s="45"/>
      <c r="AI516" s="45"/>
      <c r="AJ516" s="45"/>
      <c r="AK516" s="45"/>
      <c r="AL516" s="28"/>
      <c r="AM516" s="28"/>
      <c r="AN516" s="28"/>
      <c r="AO516" s="28"/>
      <c r="AP516" s="28"/>
      <c r="AQ516" s="28"/>
      <c r="AR516" s="28"/>
      <c r="AS516" s="28"/>
      <c r="AT516" s="28"/>
      <c r="AU516" s="28"/>
    </row>
    <row r="517" ht="15.0" hidden="1" customHeight="1">
      <c r="A517" s="67"/>
      <c r="B517" s="68" t="s">
        <v>85</v>
      </c>
      <c r="C517" s="68" t="s">
        <v>6081</v>
      </c>
      <c r="D517" s="68" t="s">
        <v>6002</v>
      </c>
      <c r="E517" s="68" t="s">
        <v>2931</v>
      </c>
      <c r="F517" s="68"/>
      <c r="G517" s="68" t="s">
        <v>5653</v>
      </c>
      <c r="H517" s="68"/>
      <c r="I517" s="68"/>
      <c r="J517" s="68"/>
      <c r="K517" s="68"/>
      <c r="L517" s="68" t="s">
        <v>3627</v>
      </c>
      <c r="M517" s="68" t="s">
        <v>280</v>
      </c>
      <c r="N517" s="68" t="s">
        <v>5654</v>
      </c>
      <c r="O517" s="68" t="s">
        <v>5650</v>
      </c>
      <c r="P517" s="68"/>
      <c r="Q517" s="68" t="s">
        <v>5652</v>
      </c>
      <c r="R517" s="68"/>
      <c r="S517" s="68" t="s">
        <v>5651</v>
      </c>
      <c r="T517" s="68"/>
      <c r="U517" s="68"/>
      <c r="V517" s="68"/>
      <c r="W517" s="68"/>
      <c r="X517" s="68"/>
      <c r="Y517" s="68" t="s">
        <v>2631</v>
      </c>
      <c r="Z517" s="68" t="s">
        <v>2633</v>
      </c>
      <c r="AA517" s="68" t="s">
        <v>5656</v>
      </c>
      <c r="AB517" s="68" t="s">
        <v>5280</v>
      </c>
      <c r="AC517" s="68"/>
      <c r="AD517" s="68" t="s">
        <v>2942</v>
      </c>
      <c r="AE517" s="68"/>
      <c r="AF517" s="71"/>
      <c r="AG517" s="44"/>
      <c r="AH517" s="45"/>
      <c r="AI517" s="45"/>
      <c r="AJ517" s="45"/>
      <c r="AK517" s="45"/>
      <c r="AL517" s="28"/>
      <c r="AM517" s="28"/>
      <c r="AN517" s="28"/>
      <c r="AO517" s="28"/>
      <c r="AP517" s="28"/>
      <c r="AQ517" s="28"/>
      <c r="AR517" s="28"/>
      <c r="AS517" s="28"/>
      <c r="AT517" s="28"/>
      <c r="AU517" s="28"/>
    </row>
    <row r="518" ht="15.0" hidden="1" customHeight="1">
      <c r="A518" s="51"/>
      <c r="B518" s="52" t="s">
        <v>85</v>
      </c>
      <c r="C518" s="52" t="s">
        <v>6087</v>
      </c>
      <c r="D518" s="52" t="s">
        <v>6088</v>
      </c>
      <c r="E518" s="52" t="s">
        <v>2931</v>
      </c>
      <c r="F518" s="52"/>
      <c r="G518" s="52" t="s">
        <v>5663</v>
      </c>
      <c r="H518" s="52"/>
      <c r="I518" s="52"/>
      <c r="J518" s="52"/>
      <c r="K518" s="52"/>
      <c r="L518" s="52" t="s">
        <v>5664</v>
      </c>
      <c r="M518" s="52" t="s">
        <v>133</v>
      </c>
      <c r="N518" s="52" t="s">
        <v>5673</v>
      </c>
      <c r="O518" s="52" t="s">
        <v>5661</v>
      </c>
      <c r="P518" s="52"/>
      <c r="Q518" s="52"/>
      <c r="R518" s="52"/>
      <c r="S518" s="52"/>
      <c r="T518" s="52"/>
      <c r="U518" s="52"/>
      <c r="V518" s="52"/>
      <c r="W518" s="52"/>
      <c r="X518" s="52"/>
      <c r="Y518" s="52" t="s">
        <v>2631</v>
      </c>
      <c r="Z518" s="52" t="s">
        <v>2633</v>
      </c>
      <c r="AA518" s="52"/>
      <c r="AB518" s="52" t="s">
        <v>5674</v>
      </c>
      <c r="AC518" s="52"/>
      <c r="AD518" s="52" t="s">
        <v>3807</v>
      </c>
      <c r="AE518" s="52" t="s">
        <v>5682</v>
      </c>
      <c r="AF518" s="60"/>
      <c r="AG518" s="44"/>
      <c r="AH518" s="45"/>
      <c r="AI518" s="45"/>
      <c r="AJ518" s="45"/>
      <c r="AK518" s="45"/>
      <c r="AL518" s="28"/>
      <c r="AM518" s="28"/>
      <c r="AN518" s="28"/>
      <c r="AO518" s="28"/>
      <c r="AP518" s="28"/>
      <c r="AQ518" s="28"/>
      <c r="AR518" s="28"/>
      <c r="AS518" s="28"/>
      <c r="AT518" s="28"/>
      <c r="AU518" s="28"/>
    </row>
    <row r="519" ht="15.0" hidden="1" customHeight="1">
      <c r="A519" s="67"/>
      <c r="B519" s="68" t="s">
        <v>85</v>
      </c>
      <c r="C519" s="68" t="s">
        <v>1522</v>
      </c>
      <c r="D519" s="68" t="s">
        <v>6090</v>
      </c>
      <c r="E519" s="68" t="s">
        <v>560</v>
      </c>
      <c r="F519" s="68"/>
      <c r="G519" s="68" t="s">
        <v>5688</v>
      </c>
      <c r="H519" s="68"/>
      <c r="I519" s="68"/>
      <c r="J519" s="68"/>
      <c r="K519" s="68"/>
      <c r="L519" s="68" t="s">
        <v>5689</v>
      </c>
      <c r="M519" s="68" t="s">
        <v>80</v>
      </c>
      <c r="N519" s="68" t="s">
        <v>5690</v>
      </c>
      <c r="O519" s="68" t="s">
        <v>5685</v>
      </c>
      <c r="P519" s="68"/>
      <c r="Q519" s="68" t="s">
        <v>5686</v>
      </c>
      <c r="R519" s="68"/>
      <c r="S519" s="68"/>
      <c r="T519" s="68"/>
      <c r="U519" s="68"/>
      <c r="V519" s="68"/>
      <c r="W519" s="68"/>
      <c r="X519" s="68"/>
      <c r="Y519" s="68" t="s">
        <v>2631</v>
      </c>
      <c r="Z519" s="68" t="s">
        <v>2633</v>
      </c>
      <c r="AA519" s="68"/>
      <c r="AB519" s="68"/>
      <c r="AC519" s="68"/>
      <c r="AD519" s="68" t="s">
        <v>2942</v>
      </c>
      <c r="AE519" s="68"/>
      <c r="AF519" s="71"/>
      <c r="AG519" s="44"/>
      <c r="AH519" s="45"/>
      <c r="AI519" s="45"/>
      <c r="AJ519" s="45"/>
      <c r="AK519" s="45"/>
      <c r="AL519" s="28"/>
      <c r="AM519" s="28"/>
      <c r="AN519" s="28"/>
      <c r="AO519" s="28"/>
      <c r="AP519" s="28"/>
      <c r="AQ519" s="28"/>
      <c r="AR519" s="28"/>
      <c r="AS519" s="28"/>
      <c r="AT519" s="28"/>
      <c r="AU519" s="28"/>
    </row>
    <row r="520" ht="15.0" hidden="1" customHeight="1">
      <c r="A520" s="51"/>
      <c r="B520" s="52" t="s">
        <v>85</v>
      </c>
      <c r="C520" s="52" t="s">
        <v>5944</v>
      </c>
      <c r="D520" s="52" t="s">
        <v>6094</v>
      </c>
      <c r="E520" s="52" t="s">
        <v>4174</v>
      </c>
      <c r="F520" s="52"/>
      <c r="G520" s="52" t="s">
        <v>5706</v>
      </c>
      <c r="H520" s="52"/>
      <c r="I520" s="52"/>
      <c r="J520" s="52"/>
      <c r="K520" s="52"/>
      <c r="L520" s="52" t="s">
        <v>163</v>
      </c>
      <c r="M520" s="52" t="s">
        <v>156</v>
      </c>
      <c r="N520" s="52" t="s">
        <v>3308</v>
      </c>
      <c r="O520" s="52" t="s">
        <v>5704</v>
      </c>
      <c r="P520" s="52"/>
      <c r="Q520" s="52"/>
      <c r="R520" s="52"/>
      <c r="S520" s="52" t="s">
        <v>5705</v>
      </c>
      <c r="T520" s="52"/>
      <c r="U520" s="52"/>
      <c r="V520" s="52"/>
      <c r="W520" s="52"/>
      <c r="X520" s="52"/>
      <c r="Y520" s="52" t="s">
        <v>4283</v>
      </c>
      <c r="Z520" s="52" t="s">
        <v>4286</v>
      </c>
      <c r="AA520" s="52"/>
      <c r="AB520" s="52"/>
      <c r="AC520" s="52"/>
      <c r="AD520" s="52"/>
      <c r="AE520" s="52"/>
      <c r="AF520" s="60"/>
      <c r="AG520" s="44"/>
      <c r="AH520" s="45"/>
      <c r="AI520" s="45"/>
      <c r="AJ520" s="45"/>
      <c r="AK520" s="45"/>
      <c r="AL520" s="28"/>
      <c r="AM520" s="28"/>
      <c r="AN520" s="28"/>
      <c r="AO520" s="28"/>
      <c r="AP520" s="28"/>
      <c r="AQ520" s="28"/>
      <c r="AR520" s="28"/>
      <c r="AS520" s="28"/>
      <c r="AT520" s="28"/>
      <c r="AU520" s="28"/>
    </row>
    <row r="521" ht="15.0" hidden="1" customHeight="1">
      <c r="A521" s="67"/>
      <c r="B521" s="68" t="s">
        <v>85</v>
      </c>
      <c r="C521" s="68" t="s">
        <v>5882</v>
      </c>
      <c r="D521" s="68" t="s">
        <v>6098</v>
      </c>
      <c r="E521" s="68" t="s">
        <v>2931</v>
      </c>
      <c r="F521" s="68"/>
      <c r="G521" s="68" t="s">
        <v>5716</v>
      </c>
      <c r="H521" s="68"/>
      <c r="I521" s="68"/>
      <c r="J521" s="68"/>
      <c r="K521" s="68"/>
      <c r="L521" s="68" t="s">
        <v>5717</v>
      </c>
      <c r="M521" s="68" t="s">
        <v>280</v>
      </c>
      <c r="N521" s="68" t="s">
        <v>5718</v>
      </c>
      <c r="O521" s="68" t="s">
        <v>5714</v>
      </c>
      <c r="P521" s="68"/>
      <c r="Q521" s="68"/>
      <c r="R521" s="68"/>
      <c r="S521" s="68" t="s">
        <v>5715</v>
      </c>
      <c r="T521" s="68"/>
      <c r="U521" s="68"/>
      <c r="V521" s="68"/>
      <c r="W521" s="68"/>
      <c r="X521" s="68"/>
      <c r="Y521" s="68" t="s">
        <v>2631</v>
      </c>
      <c r="Z521" s="68" t="s">
        <v>2633</v>
      </c>
      <c r="AA521" s="68"/>
      <c r="AB521" s="68"/>
      <c r="AC521" s="68"/>
      <c r="AD521" s="68" t="s">
        <v>5721</v>
      </c>
      <c r="AE521" s="68" t="s">
        <v>5722</v>
      </c>
      <c r="AF521" s="71"/>
      <c r="AG521" s="44"/>
      <c r="AH521" s="45"/>
      <c r="AI521" s="45"/>
      <c r="AJ521" s="45"/>
      <c r="AK521" s="45"/>
      <c r="AL521" s="28"/>
      <c r="AM521" s="28"/>
      <c r="AN521" s="28"/>
      <c r="AO521" s="28"/>
      <c r="AP521" s="28"/>
      <c r="AQ521" s="28"/>
      <c r="AR521" s="28"/>
      <c r="AS521" s="28"/>
      <c r="AT521" s="28"/>
      <c r="AU521" s="28"/>
    </row>
    <row r="522" ht="15.0" hidden="1" customHeight="1">
      <c r="A522" s="51"/>
      <c r="B522" s="52" t="s">
        <v>85</v>
      </c>
      <c r="C522" s="52" t="s">
        <v>6101</v>
      </c>
      <c r="D522" s="52" t="s">
        <v>6102</v>
      </c>
      <c r="E522" s="52" t="s">
        <v>5724</v>
      </c>
      <c r="F522" s="52"/>
      <c r="G522" s="52" t="s">
        <v>5728</v>
      </c>
      <c r="H522" s="52"/>
      <c r="I522" s="52"/>
      <c r="J522" s="52"/>
      <c r="K522" s="52"/>
      <c r="L522" s="52" t="s">
        <v>647</v>
      </c>
      <c r="M522" s="52" t="s">
        <v>80</v>
      </c>
      <c r="N522" s="52" t="s">
        <v>648</v>
      </c>
      <c r="O522" s="52" t="s">
        <v>5725</v>
      </c>
      <c r="P522" s="52"/>
      <c r="Q522" s="52" t="s">
        <v>5727</v>
      </c>
      <c r="R522" s="52"/>
      <c r="S522" s="52" t="s">
        <v>5726</v>
      </c>
      <c r="T522" s="52"/>
      <c r="U522" s="52"/>
      <c r="V522" s="52"/>
      <c r="W522" s="52"/>
      <c r="X522" s="52"/>
      <c r="Y522" s="52" t="s">
        <v>2631</v>
      </c>
      <c r="Z522" s="52" t="s">
        <v>2633</v>
      </c>
      <c r="AA522" s="52"/>
      <c r="AB522" s="52"/>
      <c r="AC522" s="52"/>
      <c r="AD522" s="52" t="s">
        <v>3807</v>
      </c>
      <c r="AE522" s="52" t="s">
        <v>5734</v>
      </c>
      <c r="AF522" s="60"/>
      <c r="AG522" s="44"/>
      <c r="AH522" s="45"/>
      <c r="AI522" s="45"/>
      <c r="AJ522" s="45"/>
      <c r="AK522" s="45"/>
      <c r="AL522" s="28"/>
      <c r="AM522" s="28"/>
      <c r="AN522" s="28"/>
      <c r="AO522" s="28"/>
      <c r="AP522" s="28"/>
      <c r="AQ522" s="28"/>
      <c r="AR522" s="28"/>
      <c r="AS522" s="28"/>
      <c r="AT522" s="28"/>
      <c r="AU522" s="28"/>
    </row>
    <row r="523" ht="15.0" hidden="1" customHeight="1">
      <c r="A523" s="67"/>
      <c r="B523" s="68" t="s">
        <v>85</v>
      </c>
      <c r="C523" s="68" t="s">
        <v>6104</v>
      </c>
      <c r="D523" s="68" t="s">
        <v>6105</v>
      </c>
      <c r="E523" s="68" t="s">
        <v>4174</v>
      </c>
      <c r="F523" s="68"/>
      <c r="G523" s="68" t="s">
        <v>5761</v>
      </c>
      <c r="H523" s="68"/>
      <c r="I523" s="68"/>
      <c r="J523" s="68"/>
      <c r="K523" s="68"/>
      <c r="L523" s="68" t="s">
        <v>242</v>
      </c>
      <c r="M523" s="68" t="s">
        <v>230</v>
      </c>
      <c r="N523" s="68" t="s">
        <v>5762</v>
      </c>
      <c r="O523" s="68" t="s">
        <v>5749</v>
      </c>
      <c r="P523" s="68"/>
      <c r="Q523" s="68" t="s">
        <v>5760</v>
      </c>
      <c r="R523" s="68"/>
      <c r="S523" s="68" t="s">
        <v>5759</v>
      </c>
      <c r="T523" s="68"/>
      <c r="U523" s="68"/>
      <c r="V523" s="68"/>
      <c r="W523" s="68"/>
      <c r="X523" s="68"/>
      <c r="Y523" s="68" t="s">
        <v>2658</v>
      </c>
      <c r="Z523" s="68" t="s">
        <v>2659</v>
      </c>
      <c r="AA523" s="68"/>
      <c r="AB523" s="68"/>
      <c r="AC523" s="68"/>
      <c r="AD523" s="68"/>
      <c r="AE523" s="68"/>
      <c r="AF523" s="71"/>
      <c r="AG523" s="44"/>
      <c r="AH523" s="45"/>
      <c r="AI523" s="45"/>
      <c r="AJ523" s="45"/>
      <c r="AK523" s="45"/>
      <c r="AL523" s="28"/>
      <c r="AM523" s="28"/>
      <c r="AN523" s="28"/>
      <c r="AO523" s="28"/>
      <c r="AP523" s="28"/>
      <c r="AQ523" s="28"/>
      <c r="AR523" s="28"/>
      <c r="AS523" s="28"/>
      <c r="AT523" s="28"/>
      <c r="AU523" s="28"/>
    </row>
    <row r="524" ht="15.0" hidden="1" customHeight="1">
      <c r="A524" s="51"/>
      <c r="B524" s="52" t="s">
        <v>85</v>
      </c>
      <c r="C524" s="52" t="s">
        <v>6106</v>
      </c>
      <c r="D524" s="52" t="s">
        <v>6107</v>
      </c>
      <c r="E524" s="52" t="s">
        <v>2931</v>
      </c>
      <c r="F524" s="52"/>
      <c r="G524" s="52" t="s">
        <v>5771</v>
      </c>
      <c r="H524" s="52"/>
      <c r="I524" s="52"/>
      <c r="J524" s="52"/>
      <c r="K524" s="52"/>
      <c r="L524" s="52" t="s">
        <v>5772</v>
      </c>
      <c r="M524" s="52" t="s">
        <v>111</v>
      </c>
      <c r="N524" s="52" t="s">
        <v>5775</v>
      </c>
      <c r="O524" s="52" t="s">
        <v>5769</v>
      </c>
      <c r="P524" s="52"/>
      <c r="Q524" s="52" t="s">
        <v>5770</v>
      </c>
      <c r="R524" s="52"/>
      <c r="S524" s="52"/>
      <c r="T524" s="52"/>
      <c r="U524" s="52"/>
      <c r="V524" s="52"/>
      <c r="W524" s="52"/>
      <c r="X524" s="52"/>
      <c r="Y524" s="52" t="s">
        <v>2658</v>
      </c>
      <c r="Z524" s="52" t="s">
        <v>2659</v>
      </c>
      <c r="AA524" s="52"/>
      <c r="AB524" s="52"/>
      <c r="AC524" s="52"/>
      <c r="AD524" s="52"/>
      <c r="AE524" s="52"/>
      <c r="AF524" s="60"/>
      <c r="AG524" s="44"/>
      <c r="AH524" s="45"/>
      <c r="AI524" s="45"/>
      <c r="AJ524" s="45"/>
      <c r="AK524" s="45"/>
      <c r="AL524" s="28"/>
      <c r="AM524" s="28"/>
      <c r="AN524" s="28"/>
      <c r="AO524" s="28"/>
      <c r="AP524" s="28"/>
      <c r="AQ524" s="28"/>
      <c r="AR524" s="28"/>
      <c r="AS524" s="28"/>
      <c r="AT524" s="28"/>
      <c r="AU524" s="28"/>
    </row>
    <row r="525" ht="15.0" hidden="1" customHeight="1">
      <c r="A525" s="67"/>
      <c r="B525" s="68" t="s">
        <v>85</v>
      </c>
      <c r="C525" s="68" t="s">
        <v>6111</v>
      </c>
      <c r="D525" s="68" t="s">
        <v>6112</v>
      </c>
      <c r="E525" s="68" t="s">
        <v>560</v>
      </c>
      <c r="F525" s="68"/>
      <c r="G525" s="68" t="s">
        <v>5779</v>
      </c>
      <c r="H525" s="68"/>
      <c r="I525" s="68"/>
      <c r="J525" s="68"/>
      <c r="K525" s="68"/>
      <c r="L525" s="68" t="s">
        <v>249</v>
      </c>
      <c r="M525" s="68" t="s">
        <v>133</v>
      </c>
      <c r="N525" s="68" t="s">
        <v>5780</v>
      </c>
      <c r="O525" s="68" t="s">
        <v>5777</v>
      </c>
      <c r="P525" s="68"/>
      <c r="Q525" s="68" t="s">
        <v>5778</v>
      </c>
      <c r="R525" s="68"/>
      <c r="S525" s="68"/>
      <c r="T525" s="68"/>
      <c r="U525" s="68"/>
      <c r="V525" s="68"/>
      <c r="W525" s="68"/>
      <c r="X525" s="68"/>
      <c r="Y525" s="68" t="s">
        <v>2631</v>
      </c>
      <c r="Z525" s="68" t="s">
        <v>2633</v>
      </c>
      <c r="AA525" s="68"/>
      <c r="AB525" s="68"/>
      <c r="AC525" s="68"/>
      <c r="AD525" s="68" t="s">
        <v>2942</v>
      </c>
      <c r="AE525" s="68"/>
      <c r="AF525" s="71"/>
      <c r="AG525" s="44"/>
      <c r="AH525" s="45"/>
      <c r="AI525" s="45"/>
      <c r="AJ525" s="45"/>
      <c r="AK525" s="45"/>
      <c r="AL525" s="28"/>
      <c r="AM525" s="28"/>
      <c r="AN525" s="28"/>
      <c r="AO525" s="28"/>
      <c r="AP525" s="28"/>
      <c r="AQ525" s="28"/>
      <c r="AR525" s="28"/>
      <c r="AS525" s="28"/>
      <c r="AT525" s="28"/>
      <c r="AU525" s="28"/>
    </row>
    <row r="526" ht="15.0" hidden="1" customHeight="1">
      <c r="A526" s="51"/>
      <c r="B526" s="52"/>
      <c r="C526" s="52" t="s">
        <v>6033</v>
      </c>
      <c r="D526" s="52" t="s">
        <v>6115</v>
      </c>
      <c r="E526" s="52" t="s">
        <v>560</v>
      </c>
      <c r="F526" s="52"/>
      <c r="G526" s="52" t="s">
        <v>5787</v>
      </c>
      <c r="H526" s="52"/>
      <c r="I526" s="52"/>
      <c r="J526" s="52"/>
      <c r="K526" s="52"/>
      <c r="L526" s="52" t="s">
        <v>1960</v>
      </c>
      <c r="M526" s="52" t="s">
        <v>280</v>
      </c>
      <c r="N526" s="52" t="s">
        <v>5789</v>
      </c>
      <c r="O526" s="52" t="s">
        <v>5785</v>
      </c>
      <c r="P526" s="52"/>
      <c r="Q526" s="52"/>
      <c r="R526" s="52"/>
      <c r="S526" s="52" t="s">
        <v>5786</v>
      </c>
      <c r="T526" s="52"/>
      <c r="U526" s="52"/>
      <c r="V526" s="52"/>
      <c r="W526" s="52"/>
      <c r="X526" s="52"/>
      <c r="Y526" s="52" t="s">
        <v>2631</v>
      </c>
      <c r="Z526" s="52" t="s">
        <v>2633</v>
      </c>
      <c r="AA526" s="52" t="s">
        <v>5656</v>
      </c>
      <c r="AB526" s="52" t="s">
        <v>5078</v>
      </c>
      <c r="AC526" s="52"/>
      <c r="AD526" s="52" t="s">
        <v>2942</v>
      </c>
      <c r="AE526" s="52" t="s">
        <v>3850</v>
      </c>
      <c r="AF526" s="60" t="s">
        <v>5791</v>
      </c>
      <c r="AG526" s="44"/>
      <c r="AH526" s="45"/>
      <c r="AI526" s="45"/>
      <c r="AJ526" s="45"/>
      <c r="AK526" s="45"/>
      <c r="AL526" s="28"/>
      <c r="AM526" s="28"/>
      <c r="AN526" s="28"/>
      <c r="AO526" s="28"/>
      <c r="AP526" s="28"/>
      <c r="AQ526" s="28"/>
      <c r="AR526" s="28"/>
      <c r="AS526" s="28"/>
      <c r="AT526" s="28"/>
      <c r="AU526" s="28"/>
    </row>
    <row r="527" ht="15.0" hidden="1" customHeight="1">
      <c r="A527" s="67"/>
      <c r="B527" s="68" t="s">
        <v>85</v>
      </c>
      <c r="C527" s="68" t="s">
        <v>1522</v>
      </c>
      <c r="D527" s="68" t="s">
        <v>6090</v>
      </c>
      <c r="E527" s="68" t="s">
        <v>560</v>
      </c>
      <c r="F527" s="68"/>
      <c r="G527" s="68" t="s">
        <v>5793</v>
      </c>
      <c r="H527" s="68"/>
      <c r="I527" s="68"/>
      <c r="J527" s="68"/>
      <c r="K527" s="68"/>
      <c r="L527" s="68" t="s">
        <v>5689</v>
      </c>
      <c r="M527" s="68" t="s">
        <v>80</v>
      </c>
      <c r="N527" s="68" t="s">
        <v>5690</v>
      </c>
      <c r="O527" s="68" t="s">
        <v>5685</v>
      </c>
      <c r="P527" s="68"/>
      <c r="Q527" s="68" t="s">
        <v>5792</v>
      </c>
      <c r="R527" s="68"/>
      <c r="S527" s="68"/>
      <c r="T527" s="68"/>
      <c r="U527" s="68"/>
      <c r="V527" s="68"/>
      <c r="W527" s="68"/>
      <c r="X527" s="68"/>
      <c r="Y527" s="68" t="s">
        <v>2631</v>
      </c>
      <c r="Z527" s="68" t="s">
        <v>2633</v>
      </c>
      <c r="AA527" s="68"/>
      <c r="AB527" s="68"/>
      <c r="AC527" s="68"/>
      <c r="AD527" s="68" t="s">
        <v>2942</v>
      </c>
      <c r="AE527" s="68"/>
      <c r="AF527" s="71"/>
      <c r="AG527" s="44"/>
      <c r="AH527" s="45"/>
      <c r="AI527" s="45"/>
      <c r="AJ527" s="45"/>
      <c r="AK527" s="45"/>
      <c r="AL527" s="28"/>
      <c r="AM527" s="28"/>
      <c r="AN527" s="28"/>
      <c r="AO527" s="28"/>
      <c r="AP527" s="28"/>
      <c r="AQ527" s="28"/>
      <c r="AR527" s="28"/>
      <c r="AS527" s="28"/>
      <c r="AT527" s="28"/>
      <c r="AU527" s="28"/>
    </row>
    <row r="528" ht="15.0" hidden="1" customHeight="1">
      <c r="A528" s="51"/>
      <c r="B528" s="52" t="s">
        <v>85</v>
      </c>
      <c r="C528" s="52" t="s">
        <v>1407</v>
      </c>
      <c r="D528" s="52" t="s">
        <v>3885</v>
      </c>
      <c r="E528" s="52" t="s">
        <v>560</v>
      </c>
      <c r="F528" s="52"/>
      <c r="G528" s="52" t="s">
        <v>5804</v>
      </c>
      <c r="H528" s="52"/>
      <c r="I528" s="52"/>
      <c r="J528" s="52"/>
      <c r="K528" s="52"/>
      <c r="L528" s="52" t="s">
        <v>354</v>
      </c>
      <c r="M528" s="52" t="s">
        <v>280</v>
      </c>
      <c r="N528" s="52" t="s">
        <v>5561</v>
      </c>
      <c r="O528" s="52" t="s">
        <v>5798</v>
      </c>
      <c r="P528" s="52"/>
      <c r="Q528" s="52" t="s">
        <v>5801</v>
      </c>
      <c r="R528" s="52"/>
      <c r="S528" s="52" t="s">
        <v>5800</v>
      </c>
      <c r="T528" s="52"/>
      <c r="U528" s="52"/>
      <c r="V528" s="52"/>
      <c r="W528" s="52"/>
      <c r="X528" s="52"/>
      <c r="Y528" s="52" t="s">
        <v>2631</v>
      </c>
      <c r="Z528" s="52" t="s">
        <v>2633</v>
      </c>
      <c r="AA528" s="52"/>
      <c r="AB528" s="52"/>
      <c r="AC528" s="52"/>
      <c r="AD528" s="52" t="s">
        <v>2942</v>
      </c>
      <c r="AE528" s="52"/>
      <c r="AF528" s="60"/>
      <c r="AG528" s="44"/>
      <c r="AH528" s="45"/>
      <c r="AI528" s="45"/>
      <c r="AJ528" s="45"/>
      <c r="AK528" s="45"/>
      <c r="AL528" s="28"/>
      <c r="AM528" s="28"/>
      <c r="AN528" s="28"/>
      <c r="AO528" s="28"/>
      <c r="AP528" s="28"/>
      <c r="AQ528" s="28"/>
      <c r="AR528" s="28"/>
      <c r="AS528" s="28"/>
      <c r="AT528" s="28"/>
      <c r="AU528" s="28"/>
    </row>
    <row r="529" ht="15.0" hidden="1" customHeight="1">
      <c r="A529" s="67"/>
      <c r="B529" s="68" t="s">
        <v>85</v>
      </c>
      <c r="C529" s="68" t="s">
        <v>6137</v>
      </c>
      <c r="D529" s="68" t="s">
        <v>6138</v>
      </c>
      <c r="E529" s="68" t="s">
        <v>560</v>
      </c>
      <c r="F529" s="68"/>
      <c r="G529" s="68" t="s">
        <v>5814</v>
      </c>
      <c r="H529" s="68"/>
      <c r="I529" s="68"/>
      <c r="J529" s="68"/>
      <c r="K529" s="68"/>
      <c r="L529" s="68" t="s">
        <v>5815</v>
      </c>
      <c r="M529" s="68" t="s">
        <v>111</v>
      </c>
      <c r="N529" s="68" t="s">
        <v>5816</v>
      </c>
      <c r="O529" s="68" t="s">
        <v>5811</v>
      </c>
      <c r="P529" s="68"/>
      <c r="Q529" s="68" t="s">
        <v>5813</v>
      </c>
      <c r="R529" s="68"/>
      <c r="S529" s="68"/>
      <c r="T529" s="68"/>
      <c r="U529" s="68"/>
      <c r="V529" s="68"/>
      <c r="W529" s="68"/>
      <c r="X529" s="68"/>
      <c r="Y529" s="68" t="s">
        <v>2631</v>
      </c>
      <c r="Z529" s="68" t="s">
        <v>2633</v>
      </c>
      <c r="AA529" s="68"/>
      <c r="AB529" s="68"/>
      <c r="AC529" s="68"/>
      <c r="AD529" s="68" t="s">
        <v>2942</v>
      </c>
      <c r="AE529" s="68"/>
      <c r="AF529" s="71"/>
      <c r="AG529" s="44"/>
      <c r="AH529" s="45"/>
      <c r="AI529" s="45"/>
      <c r="AJ529" s="45"/>
      <c r="AK529" s="45"/>
      <c r="AL529" s="28"/>
      <c r="AM529" s="28"/>
      <c r="AN529" s="28"/>
      <c r="AO529" s="28"/>
      <c r="AP529" s="28"/>
      <c r="AQ529" s="28"/>
      <c r="AR529" s="28"/>
      <c r="AS529" s="28"/>
      <c r="AT529" s="28"/>
      <c r="AU529" s="28"/>
    </row>
    <row r="530" ht="15.0" hidden="1" customHeight="1">
      <c r="A530" s="51"/>
      <c r="B530" s="52" t="s">
        <v>85</v>
      </c>
      <c r="C530" s="52" t="s">
        <v>1407</v>
      </c>
      <c r="D530" s="52" t="s">
        <v>6139</v>
      </c>
      <c r="E530" s="52" t="s">
        <v>560</v>
      </c>
      <c r="F530" s="52"/>
      <c r="G530" s="52" t="s">
        <v>5821</v>
      </c>
      <c r="H530" s="52"/>
      <c r="I530" s="52"/>
      <c r="J530" s="52"/>
      <c r="K530" s="52"/>
      <c r="L530" s="52" t="s">
        <v>5822</v>
      </c>
      <c r="M530" s="52" t="s">
        <v>560</v>
      </c>
      <c r="N530" s="52" t="s">
        <v>5823</v>
      </c>
      <c r="O530" s="52" t="s">
        <v>5819</v>
      </c>
      <c r="P530" s="52"/>
      <c r="Q530" s="52" t="s">
        <v>5820</v>
      </c>
      <c r="R530" s="52"/>
      <c r="S530" s="52"/>
      <c r="T530" s="52"/>
      <c r="U530" s="52"/>
      <c r="V530" s="52"/>
      <c r="W530" s="52"/>
      <c r="X530" s="52"/>
      <c r="Y530" s="52" t="s">
        <v>2631</v>
      </c>
      <c r="Z530" s="52" t="s">
        <v>2633</v>
      </c>
      <c r="AA530" s="52"/>
      <c r="AB530" s="52"/>
      <c r="AC530" s="52"/>
      <c r="AD530" s="52" t="s">
        <v>2942</v>
      </c>
      <c r="AE530" s="52"/>
      <c r="AF530" s="60"/>
      <c r="AG530" s="44"/>
      <c r="AH530" s="45"/>
      <c r="AI530" s="45"/>
      <c r="AJ530" s="45"/>
      <c r="AK530" s="45"/>
      <c r="AL530" s="28"/>
      <c r="AM530" s="28"/>
      <c r="AN530" s="28"/>
      <c r="AO530" s="28"/>
      <c r="AP530" s="28"/>
      <c r="AQ530" s="28"/>
      <c r="AR530" s="28"/>
      <c r="AS530" s="28"/>
      <c r="AT530" s="28"/>
      <c r="AU530" s="28"/>
    </row>
    <row r="531" ht="15.0" hidden="1" customHeight="1">
      <c r="A531" s="67"/>
      <c r="B531" s="68" t="s">
        <v>85</v>
      </c>
      <c r="C531" s="68" t="s">
        <v>896</v>
      </c>
      <c r="D531" s="68" t="s">
        <v>6144</v>
      </c>
      <c r="E531" s="68" t="s">
        <v>560</v>
      </c>
      <c r="F531" s="68" t="s">
        <v>5825</v>
      </c>
      <c r="G531" s="68" t="s">
        <v>5828</v>
      </c>
      <c r="H531" s="68" t="s">
        <v>5829</v>
      </c>
      <c r="I531" s="68"/>
      <c r="J531" s="68"/>
      <c r="K531" s="68"/>
      <c r="L531" s="68" t="s">
        <v>2406</v>
      </c>
      <c r="M531" s="68" t="s">
        <v>111</v>
      </c>
      <c r="N531" s="68" t="s">
        <v>5830</v>
      </c>
      <c r="O531" s="68" t="s">
        <v>5827</v>
      </c>
      <c r="P531" s="68"/>
      <c r="Q531" s="68"/>
      <c r="R531" s="68"/>
      <c r="S531" s="68"/>
      <c r="T531" s="68"/>
      <c r="U531" s="68"/>
      <c r="V531" s="68"/>
      <c r="W531" s="68"/>
      <c r="X531" s="68"/>
      <c r="Y531" s="68" t="s">
        <v>2631</v>
      </c>
      <c r="Z531" s="68" t="s">
        <v>2633</v>
      </c>
      <c r="AA531" s="68"/>
      <c r="AB531" s="68"/>
      <c r="AC531" s="68"/>
      <c r="AD531" s="68" t="s">
        <v>2942</v>
      </c>
      <c r="AE531" s="68"/>
      <c r="AF531" s="71"/>
      <c r="AG531" s="44"/>
      <c r="AH531" s="45"/>
      <c r="AI531" s="45"/>
      <c r="AJ531" s="45"/>
      <c r="AK531" s="45"/>
      <c r="AL531" s="28"/>
      <c r="AM531" s="28"/>
      <c r="AN531" s="28"/>
      <c r="AO531" s="28"/>
      <c r="AP531" s="28"/>
      <c r="AQ531" s="28"/>
      <c r="AR531" s="28"/>
      <c r="AS531" s="28"/>
      <c r="AT531" s="28"/>
      <c r="AU531" s="28"/>
    </row>
    <row r="532" ht="15.0" hidden="1" customHeight="1">
      <c r="A532" s="51"/>
      <c r="B532" s="52" t="s">
        <v>85</v>
      </c>
      <c r="C532" s="52" t="s">
        <v>2743</v>
      </c>
      <c r="D532" s="52" t="s">
        <v>6145</v>
      </c>
      <c r="E532" s="52" t="s">
        <v>5832</v>
      </c>
      <c r="F532" s="52"/>
      <c r="G532" s="52" t="s">
        <v>5836</v>
      </c>
      <c r="H532" s="52"/>
      <c r="I532" s="52"/>
      <c r="J532" s="52"/>
      <c r="K532" s="52"/>
      <c r="L532" s="52" t="s">
        <v>1831</v>
      </c>
      <c r="M532" s="52" t="s">
        <v>560</v>
      </c>
      <c r="N532" s="52" t="s">
        <v>1832</v>
      </c>
      <c r="O532" s="52" t="s">
        <v>5833</v>
      </c>
      <c r="P532" s="52"/>
      <c r="Q532" s="52" t="s">
        <v>5835</v>
      </c>
      <c r="R532" s="52"/>
      <c r="S532" s="52" t="s">
        <v>5834</v>
      </c>
      <c r="T532" s="52"/>
      <c r="U532" s="52"/>
      <c r="V532" s="52"/>
      <c r="W532" s="52"/>
      <c r="X532" s="52"/>
      <c r="Y532" s="52" t="s">
        <v>2631</v>
      </c>
      <c r="Z532" s="52" t="s">
        <v>2633</v>
      </c>
      <c r="AA532" s="52"/>
      <c r="AB532" s="52"/>
      <c r="AC532" s="52"/>
      <c r="AD532" s="52" t="s">
        <v>2942</v>
      </c>
      <c r="AE532" s="52"/>
      <c r="AF532" s="60"/>
      <c r="AG532" s="44"/>
      <c r="AH532" s="45"/>
      <c r="AI532" s="45"/>
      <c r="AJ532" s="45"/>
      <c r="AK532" s="45"/>
      <c r="AL532" s="28"/>
      <c r="AM532" s="28"/>
      <c r="AN532" s="28"/>
      <c r="AO532" s="28"/>
      <c r="AP532" s="28"/>
      <c r="AQ532" s="28"/>
      <c r="AR532" s="28"/>
      <c r="AS532" s="28"/>
      <c r="AT532" s="28"/>
      <c r="AU532" s="28"/>
    </row>
    <row r="533" ht="15.0" hidden="1" customHeight="1">
      <c r="A533" s="67"/>
      <c r="B533" s="68" t="s">
        <v>85</v>
      </c>
      <c r="C533" s="68" t="s">
        <v>4997</v>
      </c>
      <c r="D533" s="68" t="s">
        <v>5941</v>
      </c>
      <c r="E533" s="68" t="s">
        <v>560</v>
      </c>
      <c r="F533" s="68"/>
      <c r="G533" s="68" t="s">
        <v>5443</v>
      </c>
      <c r="H533" s="68"/>
      <c r="I533" s="68"/>
      <c r="J533" s="68"/>
      <c r="K533" s="68"/>
      <c r="L533" s="68" t="s">
        <v>5444</v>
      </c>
      <c r="M533" s="68" t="s">
        <v>280</v>
      </c>
      <c r="N533" s="68" t="s">
        <v>5447</v>
      </c>
      <c r="O533" s="68"/>
      <c r="P533" s="68"/>
      <c r="Q533" s="68" t="s">
        <v>5839</v>
      </c>
      <c r="R533" s="68"/>
      <c r="S533" s="68" t="s">
        <v>5838</v>
      </c>
      <c r="T533" s="68"/>
      <c r="U533" s="68"/>
      <c r="V533" s="68"/>
      <c r="W533" s="68"/>
      <c r="X533" s="68"/>
      <c r="Y533" s="68" t="s">
        <v>2631</v>
      </c>
      <c r="Z533" s="68" t="s">
        <v>2633</v>
      </c>
      <c r="AA533" s="68"/>
      <c r="AB533" s="68"/>
      <c r="AC533" s="68"/>
      <c r="AD533" s="68" t="s">
        <v>2942</v>
      </c>
      <c r="AE533" s="68"/>
      <c r="AF533" s="71"/>
      <c r="AG533" s="44"/>
      <c r="AH533" s="45"/>
      <c r="AI533" s="45"/>
      <c r="AJ533" s="45"/>
      <c r="AK533" s="45"/>
      <c r="AL533" s="28"/>
      <c r="AM533" s="28"/>
      <c r="AN533" s="28"/>
      <c r="AO533" s="28"/>
      <c r="AP533" s="28"/>
      <c r="AQ533" s="28"/>
      <c r="AR533" s="28"/>
      <c r="AS533" s="28"/>
      <c r="AT533" s="28"/>
      <c r="AU533" s="28"/>
    </row>
    <row r="534" ht="15.0" hidden="1" customHeight="1">
      <c r="A534" s="51"/>
      <c r="B534" s="52" t="s">
        <v>85</v>
      </c>
      <c r="C534" s="52" t="s">
        <v>1715</v>
      </c>
      <c r="D534" s="52" t="s">
        <v>6152</v>
      </c>
      <c r="E534" s="52" t="s">
        <v>2931</v>
      </c>
      <c r="F534" s="52"/>
      <c r="G534" s="52" t="s">
        <v>5848</v>
      </c>
      <c r="H534" s="52"/>
      <c r="I534" s="52"/>
      <c r="J534" s="52"/>
      <c r="K534" s="52"/>
      <c r="L534" s="52" t="s">
        <v>5849</v>
      </c>
      <c r="M534" s="52" t="s">
        <v>261</v>
      </c>
      <c r="N534" s="52" t="s">
        <v>5850</v>
      </c>
      <c r="O534" s="52" t="s">
        <v>5843</v>
      </c>
      <c r="P534" s="52"/>
      <c r="Q534" s="52" t="s">
        <v>5846</v>
      </c>
      <c r="R534" s="52"/>
      <c r="S534" s="52"/>
      <c r="T534" s="52"/>
      <c r="U534" s="52"/>
      <c r="V534" s="52"/>
      <c r="W534" s="52"/>
      <c r="X534" s="52"/>
      <c r="Y534" s="52" t="s">
        <v>2631</v>
      </c>
      <c r="Z534" s="52" t="s">
        <v>2633</v>
      </c>
      <c r="AA534" s="52" t="s">
        <v>5851</v>
      </c>
      <c r="AB534" s="52" t="s">
        <v>5852</v>
      </c>
      <c r="AC534" s="52"/>
      <c r="AD534" s="52" t="s">
        <v>2942</v>
      </c>
      <c r="AE534" s="52" t="s">
        <v>4341</v>
      </c>
      <c r="AF534" s="60"/>
      <c r="AG534" s="44"/>
      <c r="AH534" s="45"/>
      <c r="AI534" s="45"/>
      <c r="AJ534" s="45"/>
      <c r="AK534" s="45"/>
      <c r="AL534" s="28"/>
      <c r="AM534" s="28"/>
      <c r="AN534" s="28"/>
      <c r="AO534" s="28"/>
      <c r="AP534" s="28"/>
      <c r="AQ534" s="28"/>
      <c r="AR534" s="28"/>
      <c r="AS534" s="28"/>
      <c r="AT534" s="28"/>
      <c r="AU534" s="28"/>
    </row>
    <row r="535" ht="15.0" hidden="1" customHeight="1">
      <c r="A535" s="67"/>
      <c r="B535" s="68" t="s">
        <v>85</v>
      </c>
      <c r="C535" s="68" t="s">
        <v>1474</v>
      </c>
      <c r="D535" s="68" t="s">
        <v>6013</v>
      </c>
      <c r="E535" s="68" t="s">
        <v>5861</v>
      </c>
      <c r="F535" s="68"/>
      <c r="G535" s="68" t="s">
        <v>5585</v>
      </c>
      <c r="H535" s="68"/>
      <c r="I535" s="68"/>
      <c r="J535" s="68"/>
      <c r="K535" s="68"/>
      <c r="L535" s="68" t="s">
        <v>1457</v>
      </c>
      <c r="M535" s="68" t="s">
        <v>521</v>
      </c>
      <c r="N535" s="68" t="s">
        <v>5587</v>
      </c>
      <c r="O535" s="68" t="s">
        <v>5862</v>
      </c>
      <c r="P535" s="68"/>
      <c r="Q535" s="68" t="s">
        <v>5863</v>
      </c>
      <c r="R535" s="68"/>
      <c r="S535" s="68"/>
      <c r="T535" s="68"/>
      <c r="U535" s="68"/>
      <c r="V535" s="68"/>
      <c r="W535" s="68"/>
      <c r="X535" s="68"/>
      <c r="Y535" s="68" t="s">
        <v>2631</v>
      </c>
      <c r="Z535" s="68" t="s">
        <v>2633</v>
      </c>
      <c r="AA535" s="68"/>
      <c r="AB535" s="68"/>
      <c r="AC535" s="68"/>
      <c r="AD535" s="68" t="s">
        <v>2942</v>
      </c>
      <c r="AE535" s="68" t="s">
        <v>4341</v>
      </c>
      <c r="AF535" s="71"/>
      <c r="AG535" s="44"/>
      <c r="AH535" s="45"/>
      <c r="AI535" s="45"/>
      <c r="AJ535" s="45"/>
      <c r="AK535" s="45"/>
      <c r="AL535" s="28"/>
      <c r="AM535" s="28"/>
      <c r="AN535" s="28"/>
      <c r="AO535" s="28"/>
      <c r="AP535" s="28"/>
      <c r="AQ535" s="28"/>
      <c r="AR535" s="28"/>
      <c r="AS535" s="28"/>
      <c r="AT535" s="28"/>
      <c r="AU535" s="28"/>
    </row>
    <row r="536" ht="15.0" hidden="1" customHeight="1">
      <c r="A536" s="51"/>
      <c r="B536" s="52" t="s">
        <v>85</v>
      </c>
      <c r="C536" s="52" t="s">
        <v>6161</v>
      </c>
      <c r="D536" s="52" t="s">
        <v>6162</v>
      </c>
      <c r="E536" s="52" t="s">
        <v>560</v>
      </c>
      <c r="F536" s="52"/>
      <c r="G536" s="52" t="s">
        <v>5879</v>
      </c>
      <c r="H536" s="52"/>
      <c r="I536" s="52"/>
      <c r="J536" s="52"/>
      <c r="K536" s="52"/>
      <c r="L536" s="52" t="s">
        <v>354</v>
      </c>
      <c r="M536" s="52" t="s">
        <v>280</v>
      </c>
      <c r="N536" s="52" t="s">
        <v>5561</v>
      </c>
      <c r="O536" s="52"/>
      <c r="P536" s="52"/>
      <c r="Q536" s="52" t="s">
        <v>5878</v>
      </c>
      <c r="R536" s="52"/>
      <c r="S536" s="52" t="s">
        <v>5877</v>
      </c>
      <c r="T536" s="52"/>
      <c r="U536" s="52"/>
      <c r="V536" s="52"/>
      <c r="W536" s="52"/>
      <c r="X536" s="52"/>
      <c r="Y536" s="52" t="s">
        <v>2631</v>
      </c>
      <c r="Z536" s="52" t="s">
        <v>2633</v>
      </c>
      <c r="AA536" s="52"/>
      <c r="AB536" s="52"/>
      <c r="AC536" s="52"/>
      <c r="AD536" s="52" t="s">
        <v>2942</v>
      </c>
      <c r="AE536" s="52"/>
      <c r="AF536" s="60"/>
      <c r="AG536" s="44"/>
      <c r="AH536" s="45"/>
      <c r="AI536" s="45"/>
      <c r="AJ536" s="45"/>
      <c r="AK536" s="45"/>
      <c r="AL536" s="28"/>
      <c r="AM536" s="28"/>
      <c r="AN536" s="28"/>
      <c r="AO536" s="28"/>
      <c r="AP536" s="28"/>
      <c r="AQ536" s="28"/>
      <c r="AR536" s="28"/>
      <c r="AS536" s="28"/>
      <c r="AT536" s="28"/>
      <c r="AU536" s="28"/>
    </row>
    <row r="537" ht="15.0" customHeight="1">
      <c r="A537" s="67"/>
      <c r="B537" s="68" t="s">
        <v>85</v>
      </c>
      <c r="C537" s="68" t="s">
        <v>2860</v>
      </c>
      <c r="D537" s="68" t="s">
        <v>6173</v>
      </c>
      <c r="E537" s="68" t="s">
        <v>2931</v>
      </c>
      <c r="F537" s="68"/>
      <c r="G537" s="68"/>
      <c r="H537" s="68"/>
      <c r="I537" s="68"/>
      <c r="J537" s="68"/>
      <c r="K537" s="68"/>
      <c r="L537" s="68"/>
      <c r="M537" s="68"/>
      <c r="N537" s="68"/>
      <c r="O537" s="68"/>
      <c r="P537" s="68"/>
      <c r="Q537" s="68"/>
      <c r="R537" s="68"/>
      <c r="S537" s="68"/>
      <c r="T537" s="68"/>
      <c r="U537" s="68"/>
      <c r="V537" s="68"/>
      <c r="W537" s="68"/>
      <c r="X537" s="68"/>
      <c r="Y537" s="68" t="s">
        <v>2631</v>
      </c>
      <c r="Z537" s="68" t="s">
        <v>2633</v>
      </c>
      <c r="AA537" s="68"/>
      <c r="AB537" s="68"/>
      <c r="AC537" s="68"/>
      <c r="AD537" s="68" t="s">
        <v>2942</v>
      </c>
      <c r="AE537" s="68"/>
      <c r="AF537" s="71"/>
      <c r="AG537" s="44"/>
      <c r="AH537" s="45"/>
      <c r="AI537" s="45"/>
      <c r="AJ537" s="45"/>
      <c r="AK537" s="45"/>
      <c r="AL537" s="28"/>
      <c r="AM537" s="28"/>
      <c r="AN537" s="28"/>
      <c r="AO537" s="28"/>
      <c r="AP537" s="28"/>
      <c r="AQ537" s="28"/>
      <c r="AR537" s="28"/>
      <c r="AS537" s="28"/>
      <c r="AT537" s="28"/>
      <c r="AU537" s="28"/>
    </row>
    <row r="538" ht="15.0" hidden="1" customHeight="1">
      <c r="A538" s="51"/>
      <c r="B538" s="52"/>
      <c r="C538" s="52" t="s">
        <v>6177</v>
      </c>
      <c r="D538" s="52" t="s">
        <v>6178</v>
      </c>
      <c r="E538" s="52" t="s">
        <v>2931</v>
      </c>
      <c r="F538" s="52" t="s">
        <v>5890</v>
      </c>
      <c r="G538" s="52" t="s">
        <v>5897</v>
      </c>
      <c r="H538" s="52"/>
      <c r="I538" s="52"/>
      <c r="J538" s="52"/>
      <c r="K538" s="52"/>
      <c r="L538" s="52" t="s">
        <v>1067</v>
      </c>
      <c r="M538" s="52" t="s">
        <v>1058</v>
      </c>
      <c r="N538" s="52" t="s">
        <v>5898</v>
      </c>
      <c r="O538" s="52" t="s">
        <v>5895</v>
      </c>
      <c r="P538" s="52"/>
      <c r="Q538" s="52" t="s">
        <v>5896</v>
      </c>
      <c r="R538" s="52"/>
      <c r="S538" s="52"/>
      <c r="T538" s="52"/>
      <c r="U538" s="52"/>
      <c r="V538" s="52"/>
      <c r="W538" s="52"/>
      <c r="X538" s="52"/>
      <c r="Y538" s="52" t="s">
        <v>2631</v>
      </c>
      <c r="Z538" s="52" t="s">
        <v>2633</v>
      </c>
      <c r="AA538" s="52"/>
      <c r="AB538" s="52" t="s">
        <v>5280</v>
      </c>
      <c r="AC538" s="52"/>
      <c r="AD538" s="52" t="s">
        <v>2942</v>
      </c>
      <c r="AE538" s="52" t="s">
        <v>4341</v>
      </c>
      <c r="AF538" s="60"/>
      <c r="AG538" s="44"/>
      <c r="AH538" s="45"/>
      <c r="AI538" s="45"/>
      <c r="AJ538" s="45"/>
      <c r="AK538" s="45"/>
      <c r="AL538" s="28"/>
      <c r="AM538" s="28"/>
      <c r="AN538" s="28"/>
      <c r="AO538" s="28"/>
      <c r="AP538" s="28"/>
      <c r="AQ538" s="28"/>
      <c r="AR538" s="28"/>
      <c r="AS538" s="28"/>
      <c r="AT538" s="28"/>
      <c r="AU538" s="28"/>
    </row>
    <row r="539" ht="15.0" hidden="1" customHeight="1">
      <c r="A539" s="67"/>
      <c r="B539" s="68" t="s">
        <v>85</v>
      </c>
      <c r="C539" s="68" t="s">
        <v>1219</v>
      </c>
      <c r="D539" s="68" t="s">
        <v>6183</v>
      </c>
      <c r="E539" s="68" t="s">
        <v>560</v>
      </c>
      <c r="F539" s="68"/>
      <c r="G539" s="68" t="s">
        <v>5903</v>
      </c>
      <c r="H539" s="68"/>
      <c r="I539" s="68"/>
      <c r="J539" s="68"/>
      <c r="K539" s="68"/>
      <c r="L539" s="68" t="s">
        <v>4623</v>
      </c>
      <c r="M539" s="68" t="s">
        <v>560</v>
      </c>
      <c r="N539" s="68" t="s">
        <v>4629</v>
      </c>
      <c r="O539" s="68" t="s">
        <v>5901</v>
      </c>
      <c r="P539" s="68"/>
      <c r="Q539" s="68" t="s">
        <v>5902</v>
      </c>
      <c r="R539" s="68"/>
      <c r="S539" s="68"/>
      <c r="T539" s="68"/>
      <c r="U539" s="68"/>
      <c r="V539" s="68"/>
      <c r="W539" s="68"/>
      <c r="X539" s="68"/>
      <c r="Y539" s="68" t="s">
        <v>2631</v>
      </c>
      <c r="Z539" s="68" t="s">
        <v>2633</v>
      </c>
      <c r="AA539" s="68"/>
      <c r="AB539" s="68"/>
      <c r="AC539" s="68"/>
      <c r="AD539" s="68" t="s">
        <v>2942</v>
      </c>
      <c r="AE539" s="68"/>
      <c r="AF539" s="71"/>
      <c r="AG539" s="44"/>
      <c r="AH539" s="45"/>
      <c r="AI539" s="45"/>
      <c r="AJ539" s="45"/>
      <c r="AK539" s="45"/>
      <c r="AL539" s="28"/>
      <c r="AM539" s="28"/>
      <c r="AN539" s="28"/>
      <c r="AO539" s="28"/>
      <c r="AP539" s="28"/>
      <c r="AQ539" s="28"/>
      <c r="AR539" s="28"/>
      <c r="AS539" s="28"/>
      <c r="AT539" s="28"/>
      <c r="AU539" s="28"/>
    </row>
    <row r="540" ht="15.0" customHeight="1">
      <c r="A540" s="51"/>
      <c r="B540" s="52" t="s">
        <v>85</v>
      </c>
      <c r="C540" s="52" t="s">
        <v>1542</v>
      </c>
      <c r="D540" s="52" t="s">
        <v>6185</v>
      </c>
      <c r="E540" s="52" t="s">
        <v>560</v>
      </c>
      <c r="F540" s="52"/>
      <c r="G540" s="52"/>
      <c r="H540" s="52"/>
      <c r="I540" s="52"/>
      <c r="J540" s="52"/>
      <c r="K540" s="52"/>
      <c r="L540" s="52"/>
      <c r="M540" s="52"/>
      <c r="N540" s="52"/>
      <c r="O540" s="52"/>
      <c r="P540" s="52"/>
      <c r="Q540" s="52"/>
      <c r="R540" s="52"/>
      <c r="S540" s="52"/>
      <c r="T540" s="52"/>
      <c r="U540" s="52"/>
      <c r="V540" s="52"/>
      <c r="W540" s="52"/>
      <c r="X540" s="52"/>
      <c r="Y540" s="52" t="s">
        <v>2631</v>
      </c>
      <c r="Z540" s="52" t="s">
        <v>2633</v>
      </c>
      <c r="AA540" s="52"/>
      <c r="AB540" s="52"/>
      <c r="AC540" s="52"/>
      <c r="AD540" s="52" t="s">
        <v>2942</v>
      </c>
      <c r="AE540" s="52"/>
      <c r="AF540" s="60"/>
      <c r="AG540" s="44"/>
      <c r="AH540" s="45"/>
      <c r="AI540" s="45"/>
      <c r="AJ540" s="45"/>
      <c r="AK540" s="45"/>
      <c r="AL540" s="28"/>
      <c r="AM540" s="28"/>
      <c r="AN540" s="28"/>
      <c r="AO540" s="28"/>
      <c r="AP540" s="28"/>
      <c r="AQ540" s="28"/>
      <c r="AR540" s="28"/>
      <c r="AS540" s="28"/>
      <c r="AT540" s="28"/>
      <c r="AU540" s="28"/>
    </row>
    <row r="541" ht="15.0" hidden="1" customHeight="1">
      <c r="A541" s="67"/>
      <c r="B541" s="68"/>
      <c r="C541" s="68" t="s">
        <v>6193</v>
      </c>
      <c r="D541" s="68" t="s">
        <v>6138</v>
      </c>
      <c r="E541" s="68" t="s">
        <v>2931</v>
      </c>
      <c r="F541" s="68"/>
      <c r="G541" s="68" t="s">
        <v>5912</v>
      </c>
      <c r="H541" s="68"/>
      <c r="I541" s="68"/>
      <c r="J541" s="68"/>
      <c r="K541" s="68"/>
      <c r="L541" s="68" t="s">
        <v>442</v>
      </c>
      <c r="M541" s="68" t="s">
        <v>111</v>
      </c>
      <c r="N541" s="68" t="s">
        <v>5914</v>
      </c>
      <c r="O541" s="68" t="s">
        <v>5909</v>
      </c>
      <c r="P541" s="68"/>
      <c r="Q541" s="68" t="s">
        <v>5911</v>
      </c>
      <c r="R541" s="68"/>
      <c r="S541" s="68"/>
      <c r="T541" s="68"/>
      <c r="U541" s="68"/>
      <c r="V541" s="68"/>
      <c r="W541" s="68"/>
      <c r="X541" s="68"/>
      <c r="Y541" s="68" t="s">
        <v>2631</v>
      </c>
      <c r="Z541" s="68" t="s">
        <v>2633</v>
      </c>
      <c r="AA541" s="68"/>
      <c r="AB541" s="68"/>
      <c r="AC541" s="68"/>
      <c r="AD541" s="68" t="s">
        <v>2942</v>
      </c>
      <c r="AE541" s="68" t="s">
        <v>4341</v>
      </c>
      <c r="AF541" s="71"/>
      <c r="AG541" s="44"/>
      <c r="AH541" s="45"/>
      <c r="AI541" s="45"/>
      <c r="AJ541" s="45"/>
      <c r="AK541" s="45"/>
      <c r="AL541" s="28"/>
      <c r="AM541" s="28"/>
      <c r="AN541" s="28"/>
      <c r="AO541" s="28"/>
      <c r="AP541" s="28"/>
      <c r="AQ541" s="28"/>
      <c r="AR541" s="28"/>
      <c r="AS541" s="28"/>
      <c r="AT541" s="28"/>
      <c r="AU541" s="28"/>
    </row>
    <row r="542" ht="15.0" hidden="1" customHeight="1">
      <c r="A542" s="51"/>
      <c r="B542" s="52" t="s">
        <v>85</v>
      </c>
      <c r="C542" s="52" t="s">
        <v>6199</v>
      </c>
      <c r="D542" s="52" t="s">
        <v>6139</v>
      </c>
      <c r="E542" s="52" t="s">
        <v>2931</v>
      </c>
      <c r="F542" s="52" t="s">
        <v>5919</v>
      </c>
      <c r="G542" s="52" t="s">
        <v>5821</v>
      </c>
      <c r="H542" s="52"/>
      <c r="I542" s="52"/>
      <c r="J542" s="52"/>
      <c r="K542" s="52"/>
      <c r="L542" s="52" t="s">
        <v>5822</v>
      </c>
      <c r="M542" s="52" t="s">
        <v>560</v>
      </c>
      <c r="N542" s="52" t="s">
        <v>5823</v>
      </c>
      <c r="O542" s="52" t="s">
        <v>5921</v>
      </c>
      <c r="P542" s="52"/>
      <c r="Q542" s="52" t="s">
        <v>5922</v>
      </c>
      <c r="R542" s="52"/>
      <c r="S542" s="52"/>
      <c r="T542" s="52"/>
      <c r="U542" s="52"/>
      <c r="V542" s="52"/>
      <c r="W542" s="52"/>
      <c r="X542" s="52"/>
      <c r="Y542" s="52" t="s">
        <v>2631</v>
      </c>
      <c r="Z542" s="52" t="s">
        <v>2633</v>
      </c>
      <c r="AA542" s="52"/>
      <c r="AB542" s="52"/>
      <c r="AC542" s="52"/>
      <c r="AD542" s="52" t="s">
        <v>2942</v>
      </c>
      <c r="AE542" s="52" t="s">
        <v>4341</v>
      </c>
      <c r="AF542" s="60"/>
      <c r="AG542" s="44"/>
      <c r="AH542" s="45"/>
      <c r="AI542" s="45"/>
      <c r="AJ542" s="45"/>
      <c r="AK542" s="45"/>
      <c r="AL542" s="28"/>
      <c r="AM542" s="28"/>
      <c r="AN542" s="28"/>
      <c r="AO542" s="28"/>
      <c r="AP542" s="28"/>
      <c r="AQ542" s="28"/>
      <c r="AR542" s="28"/>
      <c r="AS542" s="28"/>
      <c r="AT542" s="28"/>
      <c r="AU542" s="28"/>
    </row>
    <row r="543" ht="15.0" hidden="1" customHeight="1">
      <c r="A543" s="67"/>
      <c r="B543" s="68" t="s">
        <v>85</v>
      </c>
      <c r="C543" s="68" t="s">
        <v>6202</v>
      </c>
      <c r="D543" s="68" t="s">
        <v>6203</v>
      </c>
      <c r="E543" s="68" t="s">
        <v>5937</v>
      </c>
      <c r="F543" s="68"/>
      <c r="G543" s="68" t="s">
        <v>5939</v>
      </c>
      <c r="H543" s="68"/>
      <c r="I543" s="68"/>
      <c r="J543" s="68"/>
      <c r="K543" s="68"/>
      <c r="L543" s="68" t="s">
        <v>354</v>
      </c>
      <c r="M543" s="68" t="s">
        <v>280</v>
      </c>
      <c r="N543" s="68" t="s">
        <v>5561</v>
      </c>
      <c r="O543" s="68" t="s">
        <v>5938</v>
      </c>
      <c r="P543" s="68"/>
      <c r="Q543" s="68"/>
      <c r="R543" s="68"/>
      <c r="S543" s="68"/>
      <c r="T543" s="68"/>
      <c r="U543" s="68"/>
      <c r="V543" s="68"/>
      <c r="W543" s="68"/>
      <c r="X543" s="68"/>
      <c r="Y543" s="68" t="s">
        <v>4307</v>
      </c>
      <c r="Z543" s="68" t="s">
        <v>4308</v>
      </c>
      <c r="AA543" s="68"/>
      <c r="AB543" s="68"/>
      <c r="AC543" s="68"/>
      <c r="AD543" s="68"/>
      <c r="AE543" s="68"/>
      <c r="AF543" s="71"/>
      <c r="AG543" s="44"/>
      <c r="AH543" s="45"/>
      <c r="AI543" s="45"/>
      <c r="AJ543" s="45"/>
      <c r="AK543" s="45"/>
      <c r="AL543" s="28"/>
      <c r="AM543" s="28"/>
      <c r="AN543" s="28"/>
      <c r="AO543" s="28"/>
      <c r="AP543" s="28"/>
      <c r="AQ543" s="28"/>
      <c r="AR543" s="28"/>
      <c r="AS543" s="28"/>
      <c r="AT543" s="28"/>
      <c r="AU543" s="28"/>
    </row>
    <row r="544" ht="15.0" hidden="1" customHeight="1">
      <c r="A544" s="51"/>
      <c r="B544" s="52" t="s">
        <v>85</v>
      </c>
      <c r="C544" s="52" t="s">
        <v>1536</v>
      </c>
      <c r="D544" s="52" t="s">
        <v>2203</v>
      </c>
      <c r="E544" s="52" t="s">
        <v>560</v>
      </c>
      <c r="F544" s="52"/>
      <c r="G544" s="52" t="s">
        <v>5955</v>
      </c>
      <c r="H544" s="52"/>
      <c r="I544" s="52"/>
      <c r="J544" s="52"/>
      <c r="K544" s="52"/>
      <c r="L544" s="52" t="s">
        <v>354</v>
      </c>
      <c r="M544" s="52" t="s">
        <v>280</v>
      </c>
      <c r="N544" s="52" t="s">
        <v>5956</v>
      </c>
      <c r="O544" s="52" t="s">
        <v>5945</v>
      </c>
      <c r="P544" s="52"/>
      <c r="Q544" s="52" t="s">
        <v>5954</v>
      </c>
      <c r="R544" s="52"/>
      <c r="S544" s="52" t="s">
        <v>5947</v>
      </c>
      <c r="T544" s="52"/>
      <c r="U544" s="52"/>
      <c r="V544" s="52"/>
      <c r="W544" s="52"/>
      <c r="X544" s="52"/>
      <c r="Y544" s="52" t="s">
        <v>2631</v>
      </c>
      <c r="Z544" s="52" t="s">
        <v>2633</v>
      </c>
      <c r="AA544" s="52"/>
      <c r="AB544" s="52"/>
      <c r="AC544" s="52"/>
      <c r="AD544" s="52" t="s">
        <v>2942</v>
      </c>
      <c r="AE544" s="52"/>
      <c r="AF544" s="60"/>
      <c r="AG544" s="44"/>
      <c r="AH544" s="45"/>
      <c r="AI544" s="45"/>
      <c r="AJ544" s="45"/>
      <c r="AK544" s="45"/>
      <c r="AL544" s="28"/>
      <c r="AM544" s="28"/>
      <c r="AN544" s="28"/>
      <c r="AO544" s="28"/>
      <c r="AP544" s="28"/>
      <c r="AQ544" s="28"/>
      <c r="AR544" s="28"/>
      <c r="AS544" s="28"/>
      <c r="AT544" s="28"/>
      <c r="AU544" s="28"/>
    </row>
    <row r="545" ht="15.0" hidden="1" customHeight="1">
      <c r="A545" s="67"/>
      <c r="B545" s="68" t="s">
        <v>85</v>
      </c>
      <c r="C545" s="68" t="s">
        <v>1536</v>
      </c>
      <c r="D545" s="68" t="s">
        <v>6225</v>
      </c>
      <c r="E545" s="68" t="s">
        <v>2931</v>
      </c>
      <c r="F545" s="68" t="s">
        <v>5961</v>
      </c>
      <c r="G545" s="68" t="s">
        <v>5968</v>
      </c>
      <c r="H545" s="68"/>
      <c r="I545" s="68"/>
      <c r="J545" s="68"/>
      <c r="K545" s="68"/>
      <c r="L545" s="68" t="s">
        <v>451</v>
      </c>
      <c r="M545" s="68" t="s">
        <v>80</v>
      </c>
      <c r="N545" s="68" t="s">
        <v>5980</v>
      </c>
      <c r="O545" s="68" t="s">
        <v>5966</v>
      </c>
      <c r="P545" s="68"/>
      <c r="Q545" s="68" t="s">
        <v>5967</v>
      </c>
      <c r="R545" s="68"/>
      <c r="S545" s="68"/>
      <c r="T545" s="68"/>
      <c r="U545" s="68"/>
      <c r="V545" s="68"/>
      <c r="W545" s="68"/>
      <c r="X545" s="68"/>
      <c r="Y545" s="68" t="s">
        <v>2631</v>
      </c>
      <c r="Z545" s="68" t="s">
        <v>2633</v>
      </c>
      <c r="AA545" s="68"/>
      <c r="AB545" s="68"/>
      <c r="AC545" s="68"/>
      <c r="AD545" s="68" t="s">
        <v>2942</v>
      </c>
      <c r="AE545" s="68" t="s">
        <v>4341</v>
      </c>
      <c r="AF545" s="71"/>
      <c r="AG545" s="44"/>
      <c r="AH545" s="45"/>
      <c r="AI545" s="45"/>
      <c r="AJ545" s="45"/>
      <c r="AK545" s="45"/>
      <c r="AL545" s="28"/>
      <c r="AM545" s="28"/>
      <c r="AN545" s="28"/>
      <c r="AO545" s="28"/>
      <c r="AP545" s="28"/>
      <c r="AQ545" s="28"/>
      <c r="AR545" s="28"/>
      <c r="AS545" s="28"/>
      <c r="AT545" s="28"/>
      <c r="AU545" s="28"/>
    </row>
    <row r="546" ht="15.0" hidden="1" customHeight="1">
      <c r="A546" s="51"/>
      <c r="B546" s="52" t="s">
        <v>85</v>
      </c>
      <c r="C546" s="52" t="s">
        <v>2219</v>
      </c>
      <c r="D546" s="52" t="s">
        <v>6236</v>
      </c>
      <c r="E546" s="52" t="s">
        <v>2931</v>
      </c>
      <c r="F546" s="52"/>
      <c r="G546" s="52" t="s">
        <v>5443</v>
      </c>
      <c r="H546" s="52"/>
      <c r="I546" s="52"/>
      <c r="J546" s="52"/>
      <c r="K546" s="52"/>
      <c r="L546" s="52" t="s">
        <v>5444</v>
      </c>
      <c r="M546" s="52" t="s">
        <v>280</v>
      </c>
      <c r="N546" s="52" t="s">
        <v>5447</v>
      </c>
      <c r="O546" s="52" t="s">
        <v>5984</v>
      </c>
      <c r="P546" s="52"/>
      <c r="Q546" s="52" t="s">
        <v>5985</v>
      </c>
      <c r="R546" s="52"/>
      <c r="S546" s="52"/>
      <c r="T546" s="52"/>
      <c r="U546" s="52"/>
      <c r="V546" s="52"/>
      <c r="W546" s="52"/>
      <c r="X546" s="52"/>
      <c r="Y546" s="52" t="s">
        <v>2631</v>
      </c>
      <c r="Z546" s="52" t="s">
        <v>2633</v>
      </c>
      <c r="AA546" s="52"/>
      <c r="AB546" s="52"/>
      <c r="AC546" s="52"/>
      <c r="AD546" s="52" t="s">
        <v>2942</v>
      </c>
      <c r="AE546" s="52" t="s">
        <v>4341</v>
      </c>
      <c r="AF546" s="60"/>
      <c r="AG546" s="44"/>
      <c r="AH546" s="45"/>
      <c r="AI546" s="45"/>
      <c r="AJ546" s="45"/>
      <c r="AK546" s="45"/>
      <c r="AL546" s="28"/>
      <c r="AM546" s="28"/>
      <c r="AN546" s="28"/>
      <c r="AO546" s="28"/>
      <c r="AP546" s="28"/>
      <c r="AQ546" s="28"/>
      <c r="AR546" s="28"/>
      <c r="AS546" s="28"/>
      <c r="AT546" s="28"/>
      <c r="AU546" s="28"/>
    </row>
    <row r="547" ht="15.0" hidden="1" customHeight="1">
      <c r="A547" s="67"/>
      <c r="B547" s="68" t="s">
        <v>85</v>
      </c>
      <c r="C547" s="68" t="s">
        <v>2878</v>
      </c>
      <c r="D547" s="68" t="s">
        <v>6248</v>
      </c>
      <c r="E547" s="68" t="s">
        <v>5997</v>
      </c>
      <c r="F547" s="68"/>
      <c r="G547" s="68" t="s">
        <v>6001</v>
      </c>
      <c r="H547" s="68"/>
      <c r="I547" s="68"/>
      <c r="J547" s="68"/>
      <c r="K547" s="68"/>
      <c r="L547" s="68" t="s">
        <v>963</v>
      </c>
      <c r="M547" s="68" t="s">
        <v>99</v>
      </c>
      <c r="N547" s="68" t="s">
        <v>6006</v>
      </c>
      <c r="O547" s="68" t="s">
        <v>5998</v>
      </c>
      <c r="P547" s="68"/>
      <c r="Q547" s="68"/>
      <c r="R547" s="68"/>
      <c r="S547" s="68" t="s">
        <v>5999</v>
      </c>
      <c r="T547" s="68"/>
      <c r="U547" s="68"/>
      <c r="V547" s="68"/>
      <c r="W547" s="68"/>
      <c r="X547" s="68"/>
      <c r="Y547" s="68" t="s">
        <v>4307</v>
      </c>
      <c r="Z547" s="68" t="s">
        <v>4308</v>
      </c>
      <c r="AA547" s="68"/>
      <c r="AB547" s="68"/>
      <c r="AC547" s="68"/>
      <c r="AD547" s="68"/>
      <c r="AE547" s="68"/>
      <c r="AF547" s="71"/>
      <c r="AG547" s="44"/>
      <c r="AH547" s="45"/>
      <c r="AI547" s="45"/>
      <c r="AJ547" s="45"/>
      <c r="AK547" s="45"/>
      <c r="AL547" s="28"/>
      <c r="AM547" s="28"/>
      <c r="AN547" s="28"/>
      <c r="AO547" s="28"/>
      <c r="AP547" s="28"/>
      <c r="AQ547" s="28"/>
      <c r="AR547" s="28"/>
      <c r="AS547" s="28"/>
      <c r="AT547" s="28"/>
      <c r="AU547" s="28"/>
    </row>
    <row r="548" ht="15.0" hidden="1" customHeight="1">
      <c r="A548" s="51"/>
      <c r="B548" s="52" t="s">
        <v>85</v>
      </c>
      <c r="C548" s="52" t="s">
        <v>6253</v>
      </c>
      <c r="D548" s="52" t="s">
        <v>6254</v>
      </c>
      <c r="E548" s="52" t="s">
        <v>2931</v>
      </c>
      <c r="F548" s="52"/>
      <c r="G548" s="52" t="s">
        <v>6015</v>
      </c>
      <c r="H548" s="52"/>
      <c r="I548" s="52"/>
      <c r="J548" s="52"/>
      <c r="K548" s="52"/>
      <c r="L548" s="52" t="s">
        <v>659</v>
      </c>
      <c r="M548" s="52" t="s">
        <v>217</v>
      </c>
      <c r="N548" s="52" t="s">
        <v>6017</v>
      </c>
      <c r="O548" s="52" t="s">
        <v>6009</v>
      </c>
      <c r="P548" s="52"/>
      <c r="Q548" s="52" t="s">
        <v>6011</v>
      </c>
      <c r="R548" s="52"/>
      <c r="S548" s="52" t="s">
        <v>6010</v>
      </c>
      <c r="T548" s="52"/>
      <c r="U548" s="52"/>
      <c r="V548" s="52"/>
      <c r="W548" s="52"/>
      <c r="X548" s="52"/>
      <c r="Y548" s="52" t="s">
        <v>2631</v>
      </c>
      <c r="Z548" s="52" t="s">
        <v>2633</v>
      </c>
      <c r="AA548" s="52"/>
      <c r="AB548" s="52"/>
      <c r="AC548" s="52"/>
      <c r="AD548" s="52" t="s">
        <v>2942</v>
      </c>
      <c r="AE548" s="52" t="s">
        <v>4341</v>
      </c>
      <c r="AF548" s="60"/>
      <c r="AG548" s="44"/>
      <c r="AH548" s="45"/>
      <c r="AI548" s="45"/>
      <c r="AJ548" s="45"/>
      <c r="AK548" s="45"/>
      <c r="AL548" s="28"/>
      <c r="AM548" s="28"/>
      <c r="AN548" s="28"/>
      <c r="AO548" s="28"/>
      <c r="AP548" s="28"/>
      <c r="AQ548" s="28"/>
      <c r="AR548" s="28"/>
      <c r="AS548" s="28"/>
      <c r="AT548" s="28"/>
      <c r="AU548" s="28"/>
    </row>
    <row r="549" ht="15.0" hidden="1" customHeight="1">
      <c r="A549" s="67"/>
      <c r="B549" s="68" t="s">
        <v>85</v>
      </c>
      <c r="C549" s="68" t="s">
        <v>6257</v>
      </c>
      <c r="D549" s="68" t="s">
        <v>6258</v>
      </c>
      <c r="E549" s="68" t="s">
        <v>2931</v>
      </c>
      <c r="F549" s="68" t="s">
        <v>6023</v>
      </c>
      <c r="G549" s="68" t="s">
        <v>6028</v>
      </c>
      <c r="H549" s="68" t="s">
        <v>6029</v>
      </c>
      <c r="I549" s="68"/>
      <c r="J549" s="68"/>
      <c r="K549" s="68"/>
      <c r="L549" s="68" t="s">
        <v>823</v>
      </c>
      <c r="M549" s="68" t="s">
        <v>803</v>
      </c>
      <c r="N549" s="68" t="s">
        <v>6030</v>
      </c>
      <c r="O549" s="68" t="s">
        <v>6025</v>
      </c>
      <c r="P549" s="68"/>
      <c r="Q549" s="68" t="s">
        <v>6027</v>
      </c>
      <c r="R549" s="68"/>
      <c r="S549" s="68" t="s">
        <v>6026</v>
      </c>
      <c r="T549" s="68"/>
      <c r="U549" s="68"/>
      <c r="V549" s="68"/>
      <c r="W549" s="68"/>
      <c r="X549" s="68"/>
      <c r="Y549" s="68" t="s">
        <v>2631</v>
      </c>
      <c r="Z549" s="68" t="s">
        <v>2633</v>
      </c>
      <c r="AA549" s="68"/>
      <c r="AB549" s="68"/>
      <c r="AC549" s="68"/>
      <c r="AD549" s="68" t="s">
        <v>2634</v>
      </c>
      <c r="AE549" s="68" t="s">
        <v>6032</v>
      </c>
      <c r="AF549" s="71"/>
      <c r="AG549" s="44"/>
      <c r="AH549" s="45"/>
      <c r="AI549" s="45"/>
      <c r="AJ549" s="45"/>
      <c r="AK549" s="45"/>
      <c r="AL549" s="28"/>
      <c r="AM549" s="28"/>
      <c r="AN549" s="28"/>
      <c r="AO549" s="28"/>
      <c r="AP549" s="28"/>
      <c r="AQ549" s="28"/>
      <c r="AR549" s="28"/>
      <c r="AS549" s="28"/>
      <c r="AT549" s="28"/>
      <c r="AU549" s="28"/>
    </row>
    <row r="550" ht="15.0" hidden="1" customHeight="1">
      <c r="A550" s="51"/>
      <c r="B550" s="52" t="s">
        <v>85</v>
      </c>
      <c r="C550" s="52" t="s">
        <v>6265</v>
      </c>
      <c r="D550" s="52" t="s">
        <v>6266</v>
      </c>
      <c r="E550" s="52" t="s">
        <v>4174</v>
      </c>
      <c r="F550" s="52" t="s">
        <v>6035</v>
      </c>
      <c r="G550" s="52"/>
      <c r="H550" s="52"/>
      <c r="I550" s="52"/>
      <c r="J550" s="52"/>
      <c r="K550" s="52"/>
      <c r="L550" s="52" t="s">
        <v>6041</v>
      </c>
      <c r="M550" s="52" t="s">
        <v>337</v>
      </c>
      <c r="N550" s="52" t="s">
        <v>6042</v>
      </c>
      <c r="O550" s="52" t="s">
        <v>6038</v>
      </c>
      <c r="P550" s="52"/>
      <c r="Q550" s="52" t="s">
        <v>6040</v>
      </c>
      <c r="R550" s="52"/>
      <c r="S550" s="52" t="s">
        <v>6039</v>
      </c>
      <c r="T550" s="52"/>
      <c r="U550" s="52"/>
      <c r="V550" s="52"/>
      <c r="W550" s="52"/>
      <c r="X550" s="52"/>
      <c r="Y550" s="52" t="s">
        <v>2658</v>
      </c>
      <c r="Z550" s="52" t="s">
        <v>2659</v>
      </c>
      <c r="AA550" s="52"/>
      <c r="AB550" s="52"/>
      <c r="AC550" s="52"/>
      <c r="AD550" s="52" t="s">
        <v>2661</v>
      </c>
      <c r="AE550" s="52"/>
      <c r="AF550" s="60"/>
      <c r="AG550" s="44"/>
      <c r="AH550" s="45"/>
      <c r="AI550" s="45"/>
      <c r="AJ550" s="45"/>
      <c r="AK550" s="45"/>
      <c r="AL550" s="28"/>
      <c r="AM550" s="28"/>
      <c r="AN550" s="28"/>
      <c r="AO550" s="28"/>
      <c r="AP550" s="28"/>
      <c r="AQ550" s="28"/>
      <c r="AR550" s="28"/>
      <c r="AS550" s="28"/>
      <c r="AT550" s="28"/>
      <c r="AU550" s="28"/>
    </row>
    <row r="551" ht="15.0" hidden="1" customHeight="1">
      <c r="A551" s="67"/>
      <c r="B551" s="68" t="s">
        <v>85</v>
      </c>
      <c r="C551" s="68" t="s">
        <v>6271</v>
      </c>
      <c r="D551" s="68" t="s">
        <v>6272</v>
      </c>
      <c r="E551" s="68" t="s">
        <v>4174</v>
      </c>
      <c r="F551" s="68" t="s">
        <v>6048</v>
      </c>
      <c r="G551" s="68" t="s">
        <v>6052</v>
      </c>
      <c r="H551" s="68"/>
      <c r="I551" s="68"/>
      <c r="J551" s="68"/>
      <c r="K551" s="68"/>
      <c r="L551" s="68" t="s">
        <v>519</v>
      </c>
      <c r="M551" s="68" t="s">
        <v>512</v>
      </c>
      <c r="N551" s="68" t="s">
        <v>2958</v>
      </c>
      <c r="O551" s="68" t="s">
        <v>6050</v>
      </c>
      <c r="P551" s="68"/>
      <c r="Q551" s="68" t="s">
        <v>6051</v>
      </c>
      <c r="R551" s="68"/>
      <c r="S551" s="68"/>
      <c r="T551" s="68"/>
      <c r="U551" s="68"/>
      <c r="V551" s="68"/>
      <c r="W551" s="68"/>
      <c r="X551" s="68"/>
      <c r="Y551" s="68" t="s">
        <v>2658</v>
      </c>
      <c r="Z551" s="68" t="s">
        <v>2659</v>
      </c>
      <c r="AA551" s="68" t="s">
        <v>6054</v>
      </c>
      <c r="AB551" s="68" t="s">
        <v>6055</v>
      </c>
      <c r="AC551" s="68"/>
      <c r="AD551" s="68" t="s">
        <v>2661</v>
      </c>
      <c r="AE551" s="68"/>
      <c r="AF551" s="71"/>
      <c r="AG551" s="44"/>
      <c r="AH551" s="45"/>
      <c r="AI551" s="45"/>
      <c r="AJ551" s="45"/>
      <c r="AK551" s="45"/>
      <c r="AL551" s="28"/>
      <c r="AM551" s="28"/>
      <c r="AN551" s="28"/>
      <c r="AO551" s="28"/>
      <c r="AP551" s="28"/>
      <c r="AQ551" s="28"/>
      <c r="AR551" s="28"/>
      <c r="AS551" s="28"/>
      <c r="AT551" s="28"/>
      <c r="AU551" s="28"/>
    </row>
    <row r="552" ht="15.0" customHeight="1">
      <c r="A552" s="51"/>
      <c r="B552" s="52" t="s">
        <v>85</v>
      </c>
      <c r="C552" s="52" t="s">
        <v>6283</v>
      </c>
      <c r="D552" s="52" t="s">
        <v>2399</v>
      </c>
      <c r="E552" s="52" t="s">
        <v>4174</v>
      </c>
      <c r="F552" s="52"/>
      <c r="G552" s="52" t="s">
        <v>6061</v>
      </c>
      <c r="H552" s="52"/>
      <c r="I552" s="52"/>
      <c r="J552" s="52"/>
      <c r="K552" s="52"/>
      <c r="L552" s="52" t="s">
        <v>6062</v>
      </c>
      <c r="M552" s="52"/>
      <c r="N552" s="52"/>
      <c r="O552" s="52" t="s">
        <v>6058</v>
      </c>
      <c r="P552" s="52"/>
      <c r="Q552" s="52" t="s">
        <v>6060</v>
      </c>
      <c r="R552" s="52"/>
      <c r="S552" s="52" t="s">
        <v>6059</v>
      </c>
      <c r="T552" s="52"/>
      <c r="U552" s="52"/>
      <c r="V552" s="52"/>
      <c r="W552" s="52"/>
      <c r="X552" s="52"/>
      <c r="Y552" s="52" t="s">
        <v>2658</v>
      </c>
      <c r="Z552" s="52" t="s">
        <v>2659</v>
      </c>
      <c r="AA552" s="52"/>
      <c r="AB552" s="52"/>
      <c r="AC552" s="52"/>
      <c r="AD552" s="52" t="s">
        <v>2661</v>
      </c>
      <c r="AE552" s="52"/>
      <c r="AF552" s="60"/>
      <c r="AG552" s="44"/>
      <c r="AH552" s="45"/>
      <c r="AI552" s="45"/>
      <c r="AJ552" s="45"/>
      <c r="AK552" s="45"/>
      <c r="AL552" s="28"/>
      <c r="AM552" s="28"/>
      <c r="AN552" s="28"/>
      <c r="AO552" s="28"/>
      <c r="AP552" s="28"/>
      <c r="AQ552" s="28"/>
      <c r="AR552" s="28"/>
      <c r="AS552" s="28"/>
      <c r="AT552" s="28"/>
      <c r="AU552" s="28"/>
    </row>
    <row r="553" ht="15.0" hidden="1" customHeight="1">
      <c r="A553" s="67"/>
      <c r="B553" s="68" t="s">
        <v>85</v>
      </c>
      <c r="C553" s="68" t="s">
        <v>1407</v>
      </c>
      <c r="D553" s="68" t="s">
        <v>6284</v>
      </c>
      <c r="E553" s="68" t="s">
        <v>4174</v>
      </c>
      <c r="F553" s="68" t="s">
        <v>6070</v>
      </c>
      <c r="G553" s="68" t="s">
        <v>6075</v>
      </c>
      <c r="H553" s="68"/>
      <c r="I553" s="68"/>
      <c r="J553" s="68"/>
      <c r="K553" s="68"/>
      <c r="L553" s="68" t="s">
        <v>6076</v>
      </c>
      <c r="M553" s="68" t="s">
        <v>252</v>
      </c>
      <c r="N553" s="68" t="s">
        <v>6077</v>
      </c>
      <c r="O553" s="68" t="s">
        <v>6073</v>
      </c>
      <c r="P553" s="68"/>
      <c r="Q553" s="68" t="s">
        <v>6074</v>
      </c>
      <c r="R553" s="68"/>
      <c r="S553" s="68"/>
      <c r="T553" s="68"/>
      <c r="U553" s="68"/>
      <c r="V553" s="68"/>
      <c r="W553" s="68"/>
      <c r="X553" s="68"/>
      <c r="Y553" s="68" t="s">
        <v>2658</v>
      </c>
      <c r="Z553" s="68" t="s">
        <v>2659</v>
      </c>
      <c r="AA553" s="68" t="s">
        <v>6079</v>
      </c>
      <c r="AB553" s="68" t="s">
        <v>5674</v>
      </c>
      <c r="AC553" s="68"/>
      <c r="AD553" s="68" t="s">
        <v>2661</v>
      </c>
      <c r="AE553" s="68"/>
      <c r="AF553" s="71"/>
      <c r="AG553" s="44"/>
      <c r="AH553" s="45"/>
      <c r="AI553" s="45"/>
      <c r="AJ553" s="45"/>
      <c r="AK553" s="45"/>
      <c r="AL553" s="28"/>
      <c r="AM553" s="28"/>
      <c r="AN553" s="28"/>
      <c r="AO553" s="28"/>
      <c r="AP553" s="28"/>
      <c r="AQ553" s="28"/>
      <c r="AR553" s="28"/>
      <c r="AS553" s="28"/>
      <c r="AT553" s="28"/>
      <c r="AU553" s="28"/>
    </row>
    <row r="554" ht="15.0" customHeight="1">
      <c r="A554" s="51"/>
      <c r="B554" s="52" t="s">
        <v>85</v>
      </c>
      <c r="C554" s="52" t="s">
        <v>6285</v>
      </c>
      <c r="D554" s="52" t="s">
        <v>6286</v>
      </c>
      <c r="E554" s="52" t="s">
        <v>6093</v>
      </c>
      <c r="F554" s="52"/>
      <c r="G554" s="52"/>
      <c r="H554" s="52"/>
      <c r="I554" s="52"/>
      <c r="J554" s="52"/>
      <c r="K554" s="52"/>
      <c r="L554" s="52"/>
      <c r="M554" s="52"/>
      <c r="N554" s="52"/>
      <c r="O554" s="52"/>
      <c r="P554" s="52"/>
      <c r="Q554" s="52"/>
      <c r="R554" s="52"/>
      <c r="S554" s="52"/>
      <c r="T554" s="52"/>
      <c r="U554" s="52"/>
      <c r="V554" s="52"/>
      <c r="W554" s="52"/>
      <c r="X554" s="52"/>
      <c r="Y554" s="52" t="s">
        <v>2631</v>
      </c>
      <c r="Z554" s="52" t="s">
        <v>2633</v>
      </c>
      <c r="AA554" s="52"/>
      <c r="AB554" s="52"/>
      <c r="AC554" s="52"/>
      <c r="AD554" s="52" t="s">
        <v>6095</v>
      </c>
      <c r="AE554" s="52"/>
      <c r="AF554" s="60"/>
      <c r="AG554" s="44"/>
      <c r="AH554" s="45"/>
      <c r="AI554" s="45"/>
      <c r="AJ554" s="45"/>
      <c r="AK554" s="45"/>
      <c r="AL554" s="28"/>
      <c r="AM554" s="28"/>
      <c r="AN554" s="28"/>
      <c r="AO554" s="28"/>
      <c r="AP554" s="28"/>
      <c r="AQ554" s="28"/>
      <c r="AR554" s="28"/>
      <c r="AS554" s="28"/>
      <c r="AT554" s="28"/>
      <c r="AU554" s="28"/>
    </row>
    <row r="555" ht="15.0" hidden="1" customHeight="1">
      <c r="A555" s="67"/>
      <c r="B555" s="68" t="s">
        <v>85</v>
      </c>
      <c r="C555" s="68" t="s">
        <v>1442</v>
      </c>
      <c r="D555" s="68" t="s">
        <v>6057</v>
      </c>
      <c r="E555" s="68" t="s">
        <v>4174</v>
      </c>
      <c r="F555" s="68"/>
      <c r="G555" s="68" t="s">
        <v>5632</v>
      </c>
      <c r="H555" s="68"/>
      <c r="I555" s="68"/>
      <c r="J555" s="68"/>
      <c r="K555" s="68"/>
      <c r="L555" s="68" t="s">
        <v>1016</v>
      </c>
      <c r="M555" s="68" t="s">
        <v>80</v>
      </c>
      <c r="N555" s="68" t="s">
        <v>3168</v>
      </c>
      <c r="O555" s="68" t="s">
        <v>5628</v>
      </c>
      <c r="P555" s="68"/>
      <c r="Q555" s="68" t="s">
        <v>5631</v>
      </c>
      <c r="R555" s="68"/>
      <c r="S555" s="68" t="s">
        <v>5629</v>
      </c>
      <c r="T555" s="68"/>
      <c r="U555" s="68"/>
      <c r="V555" s="68"/>
      <c r="W555" s="68"/>
      <c r="X555" s="68"/>
      <c r="Y555" s="68" t="s">
        <v>2658</v>
      </c>
      <c r="Z555" s="68" t="s">
        <v>2659</v>
      </c>
      <c r="AA555" s="68" t="s">
        <v>6103</v>
      </c>
      <c r="AB555" s="68" t="s">
        <v>2939</v>
      </c>
      <c r="AC555" s="68"/>
      <c r="AD555" s="68" t="s">
        <v>2661</v>
      </c>
      <c r="AE555" s="68"/>
      <c r="AF555" s="71"/>
      <c r="AG555" s="44"/>
      <c r="AH555" s="45"/>
      <c r="AI555" s="45"/>
      <c r="AJ555" s="45"/>
      <c r="AK555" s="45"/>
      <c r="AL555" s="28"/>
      <c r="AM555" s="28"/>
      <c r="AN555" s="28"/>
      <c r="AO555" s="28"/>
      <c r="AP555" s="28"/>
      <c r="AQ555" s="28"/>
      <c r="AR555" s="28"/>
      <c r="AS555" s="28"/>
      <c r="AT555" s="28"/>
      <c r="AU555" s="28"/>
    </row>
    <row r="556" ht="15.0" hidden="1" customHeight="1">
      <c r="A556" s="51"/>
      <c r="B556" s="52" t="s">
        <v>85</v>
      </c>
      <c r="C556" s="52" t="s">
        <v>2168</v>
      </c>
      <c r="D556" s="52" t="s">
        <v>5927</v>
      </c>
      <c r="E556" s="52" t="s">
        <v>560</v>
      </c>
      <c r="F556" s="52"/>
      <c r="G556" s="52" t="s">
        <v>5397</v>
      </c>
      <c r="H556" s="52"/>
      <c r="I556" s="52"/>
      <c r="J556" s="52"/>
      <c r="K556" s="52"/>
      <c r="L556" s="52" t="s">
        <v>5398</v>
      </c>
      <c r="M556" s="52" t="s">
        <v>80</v>
      </c>
      <c r="N556" s="52" t="s">
        <v>5399</v>
      </c>
      <c r="O556" s="52" t="s">
        <v>6108</v>
      </c>
      <c r="P556" s="52"/>
      <c r="Q556" s="52" t="s">
        <v>6110</v>
      </c>
      <c r="R556" s="52"/>
      <c r="S556" s="52"/>
      <c r="T556" s="52"/>
      <c r="U556" s="52"/>
      <c r="V556" s="52"/>
      <c r="W556" s="52"/>
      <c r="X556" s="52"/>
      <c r="Y556" s="52" t="s">
        <v>2631</v>
      </c>
      <c r="Z556" s="52" t="s">
        <v>2633</v>
      </c>
      <c r="AA556" s="52"/>
      <c r="AB556" s="52"/>
      <c r="AC556" s="52"/>
      <c r="AD556" s="52" t="s">
        <v>2942</v>
      </c>
      <c r="AE556" s="52" t="s">
        <v>4341</v>
      </c>
      <c r="AF556" s="60"/>
      <c r="AG556" s="44"/>
      <c r="AH556" s="45"/>
      <c r="AI556" s="45"/>
      <c r="AJ556" s="45"/>
      <c r="AK556" s="45"/>
      <c r="AL556" s="28"/>
      <c r="AM556" s="28"/>
      <c r="AN556" s="28"/>
      <c r="AO556" s="28"/>
      <c r="AP556" s="28"/>
      <c r="AQ556" s="28"/>
      <c r="AR556" s="28"/>
      <c r="AS556" s="28"/>
      <c r="AT556" s="28"/>
      <c r="AU556" s="28"/>
    </row>
    <row r="557" ht="15.0" hidden="1" customHeight="1">
      <c r="A557" s="67"/>
      <c r="B557" s="68" t="s">
        <v>85</v>
      </c>
      <c r="C557" s="68" t="s">
        <v>6265</v>
      </c>
      <c r="D557" s="68" t="s">
        <v>6292</v>
      </c>
      <c r="E557" s="68" t="s">
        <v>560</v>
      </c>
      <c r="F557" s="68"/>
      <c r="G557" s="68" t="s">
        <v>6121</v>
      </c>
      <c r="H557" s="68"/>
      <c r="I557" s="68"/>
      <c r="J557" s="68"/>
      <c r="K557" s="68"/>
      <c r="L557" s="68" t="s">
        <v>6122</v>
      </c>
      <c r="M557" s="68" t="s">
        <v>80</v>
      </c>
      <c r="N557" s="68" t="s">
        <v>6123</v>
      </c>
      <c r="O557" s="68" t="s">
        <v>6117</v>
      </c>
      <c r="P557" s="68"/>
      <c r="Q557" s="68" t="s">
        <v>6119</v>
      </c>
      <c r="R557" s="68"/>
      <c r="S557" s="68" t="s">
        <v>6118</v>
      </c>
      <c r="T557" s="68"/>
      <c r="U557" s="68"/>
      <c r="V557" s="68"/>
      <c r="W557" s="68"/>
      <c r="X557" s="68"/>
      <c r="Y557" s="68" t="s">
        <v>2631</v>
      </c>
      <c r="Z557" s="68" t="s">
        <v>2633</v>
      </c>
      <c r="AA557" s="68"/>
      <c r="AB557" s="68" t="s">
        <v>6125</v>
      </c>
      <c r="AC557" s="68"/>
      <c r="AD557" s="68" t="s">
        <v>2942</v>
      </c>
      <c r="AE557" s="68" t="s">
        <v>4341</v>
      </c>
      <c r="AF557" s="71"/>
      <c r="AG557" s="44"/>
      <c r="AH557" s="45"/>
      <c r="AI557" s="45"/>
      <c r="AJ557" s="45"/>
      <c r="AK557" s="45"/>
      <c r="AL557" s="28"/>
      <c r="AM557" s="28"/>
      <c r="AN557" s="28"/>
      <c r="AO557" s="28"/>
      <c r="AP557" s="28"/>
      <c r="AQ557" s="28"/>
      <c r="AR557" s="28"/>
      <c r="AS557" s="28"/>
      <c r="AT557" s="28"/>
      <c r="AU557" s="28"/>
    </row>
    <row r="558" ht="15.0" hidden="1" customHeight="1">
      <c r="A558" s="51"/>
      <c r="B558" s="52" t="s">
        <v>85</v>
      </c>
      <c r="C558" s="52" t="s">
        <v>6293</v>
      </c>
      <c r="D558" s="52" t="s">
        <v>5868</v>
      </c>
      <c r="E558" s="52" t="s">
        <v>2931</v>
      </c>
      <c r="F558" s="52" t="s">
        <v>6127</v>
      </c>
      <c r="G558" s="52" t="s">
        <v>6131</v>
      </c>
      <c r="H558" s="52"/>
      <c r="I558" s="52"/>
      <c r="J558" s="52"/>
      <c r="K558" s="52"/>
      <c r="L558" s="52" t="s">
        <v>1612</v>
      </c>
      <c r="M558" s="52" t="s">
        <v>1601</v>
      </c>
      <c r="N558" s="52" t="s">
        <v>6132</v>
      </c>
      <c r="O558" s="52" t="s">
        <v>6129</v>
      </c>
      <c r="P558" s="52"/>
      <c r="Q558" s="52"/>
      <c r="R558" s="52"/>
      <c r="S558" s="52"/>
      <c r="T558" s="52"/>
      <c r="U558" s="52"/>
      <c r="V558" s="52"/>
      <c r="W558" s="52"/>
      <c r="X558" s="52"/>
      <c r="Y558" s="52" t="s">
        <v>2631</v>
      </c>
      <c r="Z558" s="52" t="s">
        <v>2633</v>
      </c>
      <c r="AA558" s="52" t="s">
        <v>5277</v>
      </c>
      <c r="AB558" s="52" t="s">
        <v>5280</v>
      </c>
      <c r="AC558" s="52"/>
      <c r="AD558" s="52" t="s">
        <v>2942</v>
      </c>
      <c r="AE558" s="52" t="s">
        <v>4341</v>
      </c>
      <c r="AF558" s="60"/>
      <c r="AG558" s="44"/>
      <c r="AH558" s="45"/>
      <c r="AI558" s="45"/>
      <c r="AJ558" s="45"/>
      <c r="AK558" s="45"/>
      <c r="AL558" s="28"/>
      <c r="AM558" s="28"/>
      <c r="AN558" s="28"/>
      <c r="AO558" s="28"/>
      <c r="AP558" s="28"/>
      <c r="AQ558" s="28"/>
      <c r="AR558" s="28"/>
      <c r="AS558" s="28"/>
      <c r="AT558" s="28"/>
      <c r="AU558" s="28"/>
    </row>
    <row r="559" ht="15.0" customHeight="1">
      <c r="A559" s="67"/>
      <c r="B559" s="68" t="s">
        <v>85</v>
      </c>
      <c r="C559" s="68" t="s">
        <v>1389</v>
      </c>
      <c r="D559" s="68" t="s">
        <v>6294</v>
      </c>
      <c r="E559" s="68" t="s">
        <v>2931</v>
      </c>
      <c r="F559" s="68"/>
      <c r="G559" s="68"/>
      <c r="H559" s="68"/>
      <c r="I559" s="68"/>
      <c r="J559" s="68"/>
      <c r="K559" s="68"/>
      <c r="L559" s="68"/>
      <c r="M559" s="68"/>
      <c r="N559" s="68"/>
      <c r="O559" s="68"/>
      <c r="P559" s="68"/>
      <c r="Q559" s="68"/>
      <c r="R559" s="68"/>
      <c r="S559" s="68"/>
      <c r="T559" s="68"/>
      <c r="U559" s="68"/>
      <c r="V559" s="68"/>
      <c r="W559" s="68"/>
      <c r="X559" s="68"/>
      <c r="Y559" s="68" t="s">
        <v>2631</v>
      </c>
      <c r="Z559" s="68" t="s">
        <v>2633</v>
      </c>
      <c r="AA559" s="68"/>
      <c r="AB559" s="68" t="s">
        <v>5078</v>
      </c>
      <c r="AC559" s="68"/>
      <c r="AD559" s="68" t="s">
        <v>2942</v>
      </c>
      <c r="AE559" s="68" t="s">
        <v>4341</v>
      </c>
      <c r="AF559" s="71"/>
      <c r="AG559" s="44"/>
      <c r="AH559" s="45"/>
      <c r="AI559" s="45"/>
      <c r="AJ559" s="45"/>
      <c r="AK559" s="45"/>
      <c r="AL559" s="28"/>
      <c r="AM559" s="28"/>
      <c r="AN559" s="28"/>
      <c r="AO559" s="28"/>
      <c r="AP559" s="28"/>
      <c r="AQ559" s="28"/>
      <c r="AR559" s="28"/>
      <c r="AS559" s="28"/>
      <c r="AT559" s="28"/>
      <c r="AU559" s="28"/>
    </row>
    <row r="560" ht="15.0" hidden="1" customHeight="1">
      <c r="A560" s="51"/>
      <c r="B560" s="52"/>
      <c r="C560" s="52" t="s">
        <v>6301</v>
      </c>
      <c r="D560" s="52" t="s">
        <v>6302</v>
      </c>
      <c r="E560" s="52" t="s">
        <v>2931</v>
      </c>
      <c r="F560" s="52"/>
      <c r="G560" s="52" t="s">
        <v>6141</v>
      </c>
      <c r="H560" s="52"/>
      <c r="I560" s="52"/>
      <c r="J560" s="52"/>
      <c r="K560" s="52"/>
      <c r="L560" s="52" t="s">
        <v>269</v>
      </c>
      <c r="M560" s="52" t="s">
        <v>261</v>
      </c>
      <c r="N560" s="52" t="s">
        <v>6142</v>
      </c>
      <c r="O560" s="52" t="s">
        <v>6140</v>
      </c>
      <c r="P560" s="52"/>
      <c r="Q560" s="52"/>
      <c r="R560" s="52"/>
      <c r="S560" s="52"/>
      <c r="T560" s="52"/>
      <c r="U560" s="52"/>
      <c r="V560" s="52"/>
      <c r="W560" s="52"/>
      <c r="X560" s="52"/>
      <c r="Y560" s="52" t="s">
        <v>2631</v>
      </c>
      <c r="Z560" s="52" t="s">
        <v>2633</v>
      </c>
      <c r="AA560" s="52"/>
      <c r="AB560" s="52"/>
      <c r="AC560" s="52"/>
      <c r="AD560" s="52" t="s">
        <v>2942</v>
      </c>
      <c r="AE560" s="52" t="s">
        <v>3931</v>
      </c>
      <c r="AF560" s="60"/>
      <c r="AG560" s="44"/>
      <c r="AH560" s="45"/>
      <c r="AI560" s="45"/>
      <c r="AJ560" s="45"/>
      <c r="AK560" s="45"/>
      <c r="AL560" s="28"/>
      <c r="AM560" s="28"/>
      <c r="AN560" s="28"/>
      <c r="AO560" s="28"/>
      <c r="AP560" s="28"/>
      <c r="AQ560" s="28"/>
      <c r="AR560" s="28"/>
      <c r="AS560" s="28"/>
      <c r="AT560" s="28"/>
      <c r="AU560" s="28"/>
    </row>
    <row r="561" ht="15.0" hidden="1" customHeight="1">
      <c r="A561" s="67"/>
      <c r="B561" s="68" t="s">
        <v>85</v>
      </c>
      <c r="C561" s="68" t="s">
        <v>1596</v>
      </c>
      <c r="D561" s="68" t="s">
        <v>6144</v>
      </c>
      <c r="E561" s="68" t="s">
        <v>2931</v>
      </c>
      <c r="F561" s="68" t="s">
        <v>5825</v>
      </c>
      <c r="G561" s="68" t="s">
        <v>5829</v>
      </c>
      <c r="H561" s="68"/>
      <c r="I561" s="68"/>
      <c r="J561" s="68"/>
      <c r="K561" s="68"/>
      <c r="L561" s="68" t="s">
        <v>2406</v>
      </c>
      <c r="M561" s="68" t="s">
        <v>111</v>
      </c>
      <c r="N561" s="68" t="s">
        <v>5830</v>
      </c>
      <c r="O561" s="68" t="s">
        <v>6154</v>
      </c>
      <c r="P561" s="68"/>
      <c r="Q561" s="68"/>
      <c r="R561" s="68"/>
      <c r="S561" s="68"/>
      <c r="T561" s="68"/>
      <c r="U561" s="68"/>
      <c r="V561" s="68"/>
      <c r="W561" s="68"/>
      <c r="X561" s="68"/>
      <c r="Y561" s="68" t="s">
        <v>2631</v>
      </c>
      <c r="Z561" s="68" t="s">
        <v>2633</v>
      </c>
      <c r="AA561" s="68"/>
      <c r="AB561" s="68"/>
      <c r="AC561" s="68"/>
      <c r="AD561" s="68" t="s">
        <v>2942</v>
      </c>
      <c r="AE561" s="68"/>
      <c r="AF561" s="71"/>
      <c r="AG561" s="44"/>
      <c r="AH561" s="45"/>
      <c r="AI561" s="45"/>
      <c r="AJ561" s="45"/>
      <c r="AK561" s="45"/>
      <c r="AL561" s="28"/>
      <c r="AM561" s="28"/>
      <c r="AN561" s="28"/>
      <c r="AO561" s="28"/>
      <c r="AP561" s="28"/>
      <c r="AQ561" s="28"/>
      <c r="AR561" s="28"/>
      <c r="AS561" s="28"/>
      <c r="AT561" s="28"/>
      <c r="AU561" s="28"/>
    </row>
    <row r="562" ht="15.0" hidden="1" customHeight="1">
      <c r="A562" s="51"/>
      <c r="B562" s="52" t="s">
        <v>85</v>
      </c>
      <c r="C562" s="52" t="s">
        <v>6303</v>
      </c>
      <c r="D562" s="52" t="s">
        <v>6304</v>
      </c>
      <c r="E562" s="52" t="s">
        <v>2931</v>
      </c>
      <c r="F562" s="52"/>
      <c r="G562" s="52" t="s">
        <v>6156</v>
      </c>
      <c r="H562" s="52"/>
      <c r="I562" s="52"/>
      <c r="J562" s="52"/>
      <c r="K562" s="52"/>
      <c r="L562" s="52" t="s">
        <v>6157</v>
      </c>
      <c r="M562" s="52" t="s">
        <v>99</v>
      </c>
      <c r="N562" s="52" t="s">
        <v>6158</v>
      </c>
      <c r="O562" s="52"/>
      <c r="P562" s="52"/>
      <c r="Q562" s="52"/>
      <c r="R562" s="52"/>
      <c r="S562" s="52"/>
      <c r="T562" s="52"/>
      <c r="U562" s="52"/>
      <c r="V562" s="52"/>
      <c r="W562" s="52"/>
      <c r="X562" s="52"/>
      <c r="Y562" s="52" t="s">
        <v>2631</v>
      </c>
      <c r="Z562" s="52" t="s">
        <v>2633</v>
      </c>
      <c r="AA562" s="52"/>
      <c r="AB562" s="52"/>
      <c r="AC562" s="52"/>
      <c r="AD562" s="52" t="s">
        <v>2942</v>
      </c>
      <c r="AE562" s="52" t="s">
        <v>4341</v>
      </c>
      <c r="AF562" s="60"/>
      <c r="AG562" s="44"/>
      <c r="AH562" s="45"/>
      <c r="AI562" s="45"/>
      <c r="AJ562" s="45"/>
      <c r="AK562" s="45"/>
      <c r="AL562" s="28"/>
      <c r="AM562" s="28"/>
      <c r="AN562" s="28"/>
      <c r="AO562" s="28"/>
      <c r="AP562" s="28"/>
      <c r="AQ562" s="28"/>
      <c r="AR562" s="28"/>
      <c r="AS562" s="28"/>
      <c r="AT562" s="28"/>
      <c r="AU562" s="28"/>
    </row>
    <row r="563" ht="15.0" hidden="1" customHeight="1">
      <c r="A563" s="67"/>
      <c r="B563" s="68" t="s">
        <v>85</v>
      </c>
      <c r="C563" s="68" t="s">
        <v>6305</v>
      </c>
      <c r="D563" s="68" t="s">
        <v>6145</v>
      </c>
      <c r="E563" s="68" t="s">
        <v>2931</v>
      </c>
      <c r="F563" s="68" t="s">
        <v>6179</v>
      </c>
      <c r="G563" s="68" t="s">
        <v>5836</v>
      </c>
      <c r="H563" s="68"/>
      <c r="I563" s="68"/>
      <c r="J563" s="68"/>
      <c r="K563" s="68"/>
      <c r="L563" s="68" t="s">
        <v>1831</v>
      </c>
      <c r="M563" s="68" t="s">
        <v>560</v>
      </c>
      <c r="N563" s="68" t="s">
        <v>1832</v>
      </c>
      <c r="O563" s="68" t="s">
        <v>6182</v>
      </c>
      <c r="P563" s="68"/>
      <c r="Q563" s="68" t="s">
        <v>6184</v>
      </c>
      <c r="R563" s="68"/>
      <c r="S563" s="68" t="s">
        <v>5834</v>
      </c>
      <c r="T563" s="68"/>
      <c r="U563" s="68"/>
      <c r="V563" s="68"/>
      <c r="W563" s="68"/>
      <c r="X563" s="68"/>
      <c r="Y563" s="68" t="s">
        <v>2631</v>
      </c>
      <c r="Z563" s="68" t="s">
        <v>2633</v>
      </c>
      <c r="AA563" s="68"/>
      <c r="AB563" s="68"/>
      <c r="AC563" s="68"/>
      <c r="AD563" s="68" t="s">
        <v>2942</v>
      </c>
      <c r="AE563" s="68" t="s">
        <v>4341</v>
      </c>
      <c r="AF563" s="71"/>
      <c r="AG563" s="44"/>
      <c r="AH563" s="45"/>
      <c r="AI563" s="45"/>
      <c r="AJ563" s="45"/>
      <c r="AK563" s="45"/>
      <c r="AL563" s="28"/>
      <c r="AM563" s="28"/>
      <c r="AN563" s="28"/>
      <c r="AO563" s="28"/>
      <c r="AP563" s="28"/>
      <c r="AQ563" s="28"/>
      <c r="AR563" s="28"/>
      <c r="AS563" s="28"/>
      <c r="AT563" s="28"/>
      <c r="AU563" s="28"/>
    </row>
    <row r="564" ht="15.0" hidden="1" customHeight="1">
      <c r="A564" s="51"/>
      <c r="B564" s="52" t="s">
        <v>85</v>
      </c>
      <c r="C564" s="52" t="s">
        <v>6308</v>
      </c>
      <c r="D564" s="52" t="s">
        <v>6309</v>
      </c>
      <c r="E564" s="52" t="s">
        <v>2931</v>
      </c>
      <c r="F564" s="52"/>
      <c r="G564" s="52" t="s">
        <v>6189</v>
      </c>
      <c r="H564" s="52"/>
      <c r="I564" s="52"/>
      <c r="J564" s="52"/>
      <c r="K564" s="52"/>
      <c r="L564" s="52" t="s">
        <v>5462</v>
      </c>
      <c r="M564" s="52" t="s">
        <v>261</v>
      </c>
      <c r="N564" s="52" t="s">
        <v>6194</v>
      </c>
      <c r="O564" s="52" t="s">
        <v>6187</v>
      </c>
      <c r="P564" s="52"/>
      <c r="Q564" s="52" t="s">
        <v>6188</v>
      </c>
      <c r="R564" s="52"/>
      <c r="S564" s="52"/>
      <c r="T564" s="52"/>
      <c r="U564" s="52"/>
      <c r="V564" s="52"/>
      <c r="W564" s="52"/>
      <c r="X564" s="52"/>
      <c r="Y564" s="52" t="s">
        <v>2631</v>
      </c>
      <c r="Z564" s="52" t="s">
        <v>2633</v>
      </c>
      <c r="AA564" s="52"/>
      <c r="AB564" s="52"/>
      <c r="AC564" s="52"/>
      <c r="AD564" s="52" t="s">
        <v>2942</v>
      </c>
      <c r="AE564" s="52" t="s">
        <v>4341</v>
      </c>
      <c r="AF564" s="60"/>
      <c r="AG564" s="44"/>
      <c r="AH564" s="45"/>
      <c r="AI564" s="45"/>
      <c r="AJ564" s="45"/>
      <c r="AK564" s="45"/>
      <c r="AL564" s="28"/>
      <c r="AM564" s="28"/>
      <c r="AN564" s="28"/>
      <c r="AO564" s="28"/>
      <c r="AP564" s="28"/>
      <c r="AQ564" s="28"/>
      <c r="AR564" s="28"/>
      <c r="AS564" s="28"/>
      <c r="AT564" s="28"/>
      <c r="AU564" s="28"/>
    </row>
    <row r="565" ht="15.0" hidden="1" customHeight="1">
      <c r="A565" s="67"/>
      <c r="B565" s="68" t="s">
        <v>85</v>
      </c>
      <c r="C565" s="68" t="s">
        <v>6311</v>
      </c>
      <c r="D565" s="68" t="s">
        <v>6312</v>
      </c>
      <c r="E565" s="68" t="s">
        <v>4174</v>
      </c>
      <c r="F565" s="68"/>
      <c r="G565" s="68" t="s">
        <v>6197</v>
      </c>
      <c r="H565" s="68"/>
      <c r="I565" s="68"/>
      <c r="J565" s="68"/>
      <c r="K565" s="68"/>
      <c r="L565" s="68" t="s">
        <v>5065</v>
      </c>
      <c r="M565" s="68" t="s">
        <v>280</v>
      </c>
      <c r="N565" s="68" t="s">
        <v>6198</v>
      </c>
      <c r="O565" s="68" t="s">
        <v>6196</v>
      </c>
      <c r="P565" s="68"/>
      <c r="Q565" s="68"/>
      <c r="R565" s="68"/>
      <c r="S565" s="68"/>
      <c r="T565" s="68"/>
      <c r="U565" s="68"/>
      <c r="V565" s="68"/>
      <c r="W565" s="68"/>
      <c r="X565" s="68"/>
      <c r="Y565" s="68" t="s">
        <v>2631</v>
      </c>
      <c r="Z565" s="68" t="s">
        <v>2633</v>
      </c>
      <c r="AA565" s="68"/>
      <c r="AB565" s="68"/>
      <c r="AC565" s="68"/>
      <c r="AD565" s="68" t="s">
        <v>2942</v>
      </c>
      <c r="AE565" s="68"/>
      <c r="AF565" s="71"/>
      <c r="AG565" s="44"/>
      <c r="AH565" s="45"/>
      <c r="AI565" s="45"/>
      <c r="AJ565" s="45"/>
      <c r="AK565" s="45"/>
      <c r="AL565" s="28"/>
      <c r="AM565" s="28"/>
      <c r="AN565" s="28"/>
      <c r="AO565" s="28"/>
      <c r="AP565" s="28"/>
      <c r="AQ565" s="28"/>
      <c r="AR565" s="28"/>
      <c r="AS565" s="28"/>
      <c r="AT565" s="28"/>
      <c r="AU565" s="28"/>
    </row>
    <row r="566" ht="15.0" hidden="1" customHeight="1">
      <c r="A566" s="51"/>
      <c r="B566" s="52" t="s">
        <v>85</v>
      </c>
      <c r="C566" s="52" t="s">
        <v>3573</v>
      </c>
      <c r="D566" s="52" t="s">
        <v>6313</v>
      </c>
      <c r="E566" s="52" t="s">
        <v>560</v>
      </c>
      <c r="F566" s="52" t="s">
        <v>6200</v>
      </c>
      <c r="G566" s="52" t="s">
        <v>6205</v>
      </c>
      <c r="H566" s="52"/>
      <c r="I566" s="52"/>
      <c r="J566" s="52"/>
      <c r="K566" s="52"/>
      <c r="L566" s="52" t="s">
        <v>6206</v>
      </c>
      <c r="M566" s="52" t="s">
        <v>111</v>
      </c>
      <c r="N566" s="52" t="s">
        <v>6207</v>
      </c>
      <c r="O566" s="52"/>
      <c r="P566" s="52"/>
      <c r="Q566" s="52"/>
      <c r="R566" s="52"/>
      <c r="S566" s="52" t="s">
        <v>6204</v>
      </c>
      <c r="T566" s="52"/>
      <c r="U566" s="52"/>
      <c r="V566" s="52"/>
      <c r="W566" s="52"/>
      <c r="X566" s="52"/>
      <c r="Y566" s="52" t="s">
        <v>2631</v>
      </c>
      <c r="Z566" s="52" t="s">
        <v>2633</v>
      </c>
      <c r="AA566" s="52"/>
      <c r="AB566" s="52"/>
      <c r="AC566" s="52"/>
      <c r="AD566" s="52" t="s">
        <v>6208</v>
      </c>
      <c r="AE566" s="52"/>
      <c r="AF566" s="60"/>
      <c r="AG566" s="44"/>
      <c r="AH566" s="45"/>
      <c r="AI566" s="45"/>
      <c r="AJ566" s="45"/>
      <c r="AK566" s="45"/>
      <c r="AL566" s="28"/>
      <c r="AM566" s="28"/>
      <c r="AN566" s="28"/>
      <c r="AO566" s="28"/>
      <c r="AP566" s="28"/>
      <c r="AQ566" s="28"/>
      <c r="AR566" s="28"/>
      <c r="AS566" s="28"/>
      <c r="AT566" s="28"/>
      <c r="AU566" s="28"/>
    </row>
    <row r="567" ht="15.0" hidden="1" customHeight="1">
      <c r="A567" s="67"/>
      <c r="B567" s="68" t="s">
        <v>85</v>
      </c>
      <c r="C567" s="68" t="s">
        <v>6329</v>
      </c>
      <c r="D567" s="68" t="s">
        <v>4934</v>
      </c>
      <c r="E567" s="68" t="s">
        <v>560</v>
      </c>
      <c r="F567" s="68" t="s">
        <v>6209</v>
      </c>
      <c r="G567" s="68" t="s">
        <v>6214</v>
      </c>
      <c r="H567" s="68"/>
      <c r="I567" s="68"/>
      <c r="J567" s="68"/>
      <c r="K567" s="68"/>
      <c r="L567" s="68" t="s">
        <v>5446</v>
      </c>
      <c r="M567" s="68" t="s">
        <v>3992</v>
      </c>
      <c r="N567" s="68" t="s">
        <v>6215</v>
      </c>
      <c r="O567" s="68" t="s">
        <v>6211</v>
      </c>
      <c r="P567" s="68"/>
      <c r="Q567" s="68" t="s">
        <v>6213</v>
      </c>
      <c r="R567" s="68"/>
      <c r="S567" s="68" t="s">
        <v>6212</v>
      </c>
      <c r="T567" s="68"/>
      <c r="U567" s="68"/>
      <c r="V567" s="68"/>
      <c r="W567" s="68"/>
      <c r="X567" s="68"/>
      <c r="Y567" s="68" t="s">
        <v>2631</v>
      </c>
      <c r="Z567" s="68" t="s">
        <v>2633</v>
      </c>
      <c r="AA567" s="68"/>
      <c r="AB567" s="68"/>
      <c r="AC567" s="68"/>
      <c r="AD567" s="68" t="s">
        <v>6216</v>
      </c>
      <c r="AE567" s="68"/>
      <c r="AF567" s="71"/>
      <c r="AG567" s="44"/>
      <c r="AH567" s="45"/>
      <c r="AI567" s="45"/>
      <c r="AJ567" s="45"/>
      <c r="AK567" s="45"/>
      <c r="AL567" s="28"/>
      <c r="AM567" s="28"/>
      <c r="AN567" s="28"/>
      <c r="AO567" s="28"/>
      <c r="AP567" s="28"/>
      <c r="AQ567" s="28"/>
      <c r="AR567" s="28"/>
      <c r="AS567" s="28"/>
      <c r="AT567" s="28"/>
      <c r="AU567" s="28"/>
    </row>
    <row r="568" ht="15.0" hidden="1" customHeight="1">
      <c r="A568" s="51"/>
      <c r="B568" s="52" t="s">
        <v>85</v>
      </c>
      <c r="C568" s="52" t="s">
        <v>6344</v>
      </c>
      <c r="D568" s="52" t="s">
        <v>6345</v>
      </c>
      <c r="E568" s="52" t="s">
        <v>560</v>
      </c>
      <c r="F568" s="52"/>
      <c r="G568" s="52" t="s">
        <v>6222</v>
      </c>
      <c r="H568" s="52"/>
      <c r="I568" s="52"/>
      <c r="J568" s="52"/>
      <c r="K568" s="52"/>
      <c r="L568" s="52" t="s">
        <v>154</v>
      </c>
      <c r="M568" s="52" t="s">
        <v>133</v>
      </c>
      <c r="N568" s="52" t="s">
        <v>3327</v>
      </c>
      <c r="O568" s="52" t="s">
        <v>6218</v>
      </c>
      <c r="P568" s="52"/>
      <c r="Q568" s="52" t="s">
        <v>6221</v>
      </c>
      <c r="R568" s="52"/>
      <c r="S568" s="52" t="s">
        <v>6219</v>
      </c>
      <c r="T568" s="52"/>
      <c r="U568" s="52"/>
      <c r="V568" s="52"/>
      <c r="W568" s="52"/>
      <c r="X568" s="52"/>
      <c r="Y568" s="52" t="s">
        <v>2631</v>
      </c>
      <c r="Z568" s="52" t="s">
        <v>2633</v>
      </c>
      <c r="AA568" s="52"/>
      <c r="AB568" s="52"/>
      <c r="AC568" s="52"/>
      <c r="AD568" s="52" t="s">
        <v>6223</v>
      </c>
      <c r="AE568" s="52" t="s">
        <v>6224</v>
      </c>
      <c r="AF568" s="60"/>
      <c r="AG568" s="44"/>
      <c r="AH568" s="45"/>
      <c r="AI568" s="45"/>
      <c r="AJ568" s="45"/>
      <c r="AK568" s="45"/>
      <c r="AL568" s="28"/>
      <c r="AM568" s="28"/>
      <c r="AN568" s="28"/>
      <c r="AO568" s="28"/>
      <c r="AP568" s="28"/>
      <c r="AQ568" s="28"/>
      <c r="AR568" s="28"/>
      <c r="AS568" s="28"/>
      <c r="AT568" s="28"/>
      <c r="AU568" s="28"/>
    </row>
    <row r="569" ht="15.0" hidden="1" customHeight="1">
      <c r="A569" s="67"/>
      <c r="B569" s="68" t="s">
        <v>85</v>
      </c>
      <c r="C569" s="68" t="s">
        <v>930</v>
      </c>
      <c r="D569" s="68" t="s">
        <v>6367</v>
      </c>
      <c r="E569" s="68" t="s">
        <v>560</v>
      </c>
      <c r="F569" s="68" t="s">
        <v>6226</v>
      </c>
      <c r="G569" s="68" t="s">
        <v>6230</v>
      </c>
      <c r="H569" s="68"/>
      <c r="I569" s="68"/>
      <c r="J569" s="68"/>
      <c r="K569" s="68"/>
      <c r="L569" s="68" t="s">
        <v>761</v>
      </c>
      <c r="M569" s="68" t="s">
        <v>261</v>
      </c>
      <c r="N569" s="68" t="s">
        <v>6231</v>
      </c>
      <c r="O569" s="68" t="s">
        <v>6228</v>
      </c>
      <c r="P569" s="68"/>
      <c r="Q569" s="68" t="s">
        <v>6229</v>
      </c>
      <c r="R569" s="68"/>
      <c r="S569" s="68"/>
      <c r="T569" s="68"/>
      <c r="U569" s="68"/>
      <c r="V569" s="68"/>
      <c r="W569" s="68"/>
      <c r="X569" s="68"/>
      <c r="Y569" s="68" t="s">
        <v>2631</v>
      </c>
      <c r="Z569" s="68" t="s">
        <v>2633</v>
      </c>
      <c r="AA569" s="68"/>
      <c r="AB569" s="68"/>
      <c r="AC569" s="68"/>
      <c r="AD569" s="68" t="s">
        <v>6232</v>
      </c>
      <c r="AE569" s="68"/>
      <c r="AF569" s="71"/>
      <c r="AG569" s="44"/>
      <c r="AH569" s="45"/>
      <c r="AI569" s="45"/>
      <c r="AJ569" s="45"/>
      <c r="AK569" s="45"/>
      <c r="AL569" s="28"/>
      <c r="AM569" s="28"/>
      <c r="AN569" s="28"/>
      <c r="AO569" s="28"/>
      <c r="AP569" s="28"/>
      <c r="AQ569" s="28"/>
      <c r="AR569" s="28"/>
      <c r="AS569" s="28"/>
      <c r="AT569" s="28"/>
      <c r="AU569" s="28"/>
    </row>
    <row r="570" ht="15.0" hidden="1" customHeight="1">
      <c r="A570" s="51"/>
      <c r="B570" s="52" t="s">
        <v>85</v>
      </c>
      <c r="C570" s="52" t="s">
        <v>3082</v>
      </c>
      <c r="D570" s="52" t="s">
        <v>3885</v>
      </c>
      <c r="E570" s="52" t="s">
        <v>6234</v>
      </c>
      <c r="F570" s="52"/>
      <c r="G570" s="52" t="s">
        <v>6239</v>
      </c>
      <c r="H570" s="52"/>
      <c r="I570" s="52"/>
      <c r="J570" s="52"/>
      <c r="K570" s="52"/>
      <c r="L570" s="52" t="s">
        <v>2814</v>
      </c>
      <c r="M570" s="52" t="s">
        <v>80</v>
      </c>
      <c r="N570" s="52" t="s">
        <v>6240</v>
      </c>
      <c r="O570" s="52" t="s">
        <v>6235</v>
      </c>
      <c r="P570" s="52"/>
      <c r="Q570" s="52" t="s">
        <v>6238</v>
      </c>
      <c r="R570" s="52"/>
      <c r="S570" s="52" t="s">
        <v>6237</v>
      </c>
      <c r="T570" s="52"/>
      <c r="U570" s="52"/>
      <c r="V570" s="52"/>
      <c r="W570" s="52"/>
      <c r="X570" s="52"/>
      <c r="Y570" s="52" t="s">
        <v>4307</v>
      </c>
      <c r="Z570" s="52" t="s">
        <v>4308</v>
      </c>
      <c r="AA570" s="52"/>
      <c r="AB570" s="52"/>
      <c r="AC570" s="52"/>
      <c r="AD570" s="52"/>
      <c r="AE570" s="52"/>
      <c r="AF570" s="60"/>
      <c r="AG570" s="44"/>
      <c r="AH570" s="45"/>
      <c r="AI570" s="45"/>
      <c r="AJ570" s="45"/>
      <c r="AK570" s="45"/>
      <c r="AL570" s="28"/>
      <c r="AM570" s="28"/>
      <c r="AN570" s="28"/>
      <c r="AO570" s="28"/>
      <c r="AP570" s="28"/>
      <c r="AQ570" s="28"/>
      <c r="AR570" s="28"/>
      <c r="AS570" s="28"/>
      <c r="AT570" s="28"/>
      <c r="AU570" s="28"/>
    </row>
    <row r="571" ht="15.0" hidden="1" customHeight="1">
      <c r="A571" s="67"/>
      <c r="B571" s="68" t="s">
        <v>85</v>
      </c>
      <c r="C571" s="68" t="s">
        <v>2003</v>
      </c>
      <c r="D571" s="68" t="s">
        <v>6382</v>
      </c>
      <c r="E571" s="68" t="s">
        <v>2649</v>
      </c>
      <c r="F571" s="68" t="s">
        <v>6241</v>
      </c>
      <c r="G571" s="68" t="s">
        <v>6246</v>
      </c>
      <c r="H571" s="68"/>
      <c r="I571" s="68"/>
      <c r="J571" s="68" t="s">
        <v>6249</v>
      </c>
      <c r="K571" s="68"/>
      <c r="L571" s="68" t="s">
        <v>3844</v>
      </c>
      <c r="M571" s="68" t="s">
        <v>1131</v>
      </c>
      <c r="N571" s="68" t="s">
        <v>6255</v>
      </c>
      <c r="O571" s="68" t="s">
        <v>6243</v>
      </c>
      <c r="P571" s="68"/>
      <c r="Q571" s="68" t="s">
        <v>6245</v>
      </c>
      <c r="R571" s="68"/>
      <c r="S571" s="68" t="s">
        <v>6244</v>
      </c>
      <c r="T571" s="68"/>
      <c r="U571" s="68"/>
      <c r="V571" s="68"/>
      <c r="W571" s="68"/>
      <c r="X571" s="68"/>
      <c r="Y571" s="68" t="s">
        <v>98</v>
      </c>
      <c r="Z571" s="68" t="s">
        <v>2644</v>
      </c>
      <c r="AA571" s="68"/>
      <c r="AB571" s="68"/>
      <c r="AC571" s="68"/>
      <c r="AD571" s="68"/>
      <c r="AE571" s="68"/>
      <c r="AF571" s="71"/>
      <c r="AG571" s="44" t="s">
        <v>595</v>
      </c>
      <c r="AH571" s="45" t="s">
        <v>595</v>
      </c>
      <c r="AI571" s="45" t="s">
        <v>595</v>
      </c>
      <c r="AJ571" s="45" t="s">
        <v>595</v>
      </c>
      <c r="AK571" s="45" t="s">
        <v>595</v>
      </c>
      <c r="AL571" s="28"/>
      <c r="AM571" s="28"/>
      <c r="AN571" s="28"/>
      <c r="AO571" s="28"/>
      <c r="AP571" s="28"/>
      <c r="AQ571" s="28"/>
      <c r="AR571" s="28"/>
      <c r="AS571" s="28"/>
      <c r="AT571" s="28"/>
      <c r="AU571" s="28"/>
    </row>
    <row r="572" ht="15.0" hidden="1" customHeight="1">
      <c r="A572" s="51"/>
      <c r="B572" s="52" t="s">
        <v>115</v>
      </c>
      <c r="C572" s="52" t="s">
        <v>6389</v>
      </c>
      <c r="D572" s="52" t="s">
        <v>6390</v>
      </c>
      <c r="E572" s="52" t="s">
        <v>2649</v>
      </c>
      <c r="F572" s="52" t="s">
        <v>1368</v>
      </c>
      <c r="G572" s="52" t="s">
        <v>6263</v>
      </c>
      <c r="H572" s="52" t="s">
        <v>6264</v>
      </c>
      <c r="I572" s="52"/>
      <c r="J572" s="52"/>
      <c r="K572" s="52"/>
      <c r="L572" s="52" t="s">
        <v>4181</v>
      </c>
      <c r="M572" s="52" t="s">
        <v>1608</v>
      </c>
      <c r="N572" s="52" t="s">
        <v>6267</v>
      </c>
      <c r="O572" s="52" t="s">
        <v>6260</v>
      </c>
      <c r="P572" s="52"/>
      <c r="Q572" s="52" t="s">
        <v>6262</v>
      </c>
      <c r="R572" s="52"/>
      <c r="S572" s="52" t="s">
        <v>6261</v>
      </c>
      <c r="T572" s="52"/>
      <c r="U572" s="52" t="s">
        <v>317</v>
      </c>
      <c r="V572" s="52" t="s">
        <v>676</v>
      </c>
      <c r="W572" s="52"/>
      <c r="X572" s="52" t="s">
        <v>880</v>
      </c>
      <c r="Y572" s="52" t="s">
        <v>98</v>
      </c>
      <c r="Z572" s="52"/>
      <c r="AA572" s="52"/>
      <c r="AB572" s="52"/>
      <c r="AC572" s="52"/>
      <c r="AD572" s="52"/>
      <c r="AE572" s="52"/>
      <c r="AF572" s="60"/>
      <c r="AG572" s="44" t="s">
        <v>596</v>
      </c>
      <c r="AH572" s="45" t="s">
        <v>596</v>
      </c>
      <c r="AI572" s="45" t="s">
        <v>596</v>
      </c>
      <c r="AJ572" s="45" t="s">
        <v>595</v>
      </c>
      <c r="AK572" s="45" t="s">
        <v>595</v>
      </c>
      <c r="AL572" s="28"/>
      <c r="AM572" s="28"/>
      <c r="AN572" s="28"/>
      <c r="AO572" s="28"/>
      <c r="AP572" s="28"/>
      <c r="AQ572" s="28"/>
      <c r="AR572" s="28"/>
      <c r="AS572" s="28"/>
      <c r="AT572" s="28"/>
      <c r="AU572" s="28"/>
    </row>
    <row r="573" ht="15.0" customHeight="1">
      <c r="A573" s="67"/>
      <c r="B573" s="68" t="s">
        <v>85</v>
      </c>
      <c r="C573" s="68" t="s">
        <v>6392</v>
      </c>
      <c r="D573" s="68" t="s">
        <v>6393</v>
      </c>
      <c r="E573" s="68" t="s">
        <v>2931</v>
      </c>
      <c r="F573" s="68"/>
      <c r="G573" s="68"/>
      <c r="H573" s="68"/>
      <c r="I573" s="68"/>
      <c r="J573" s="68"/>
      <c r="K573" s="68"/>
      <c r="L573" s="68"/>
      <c r="M573" s="68"/>
      <c r="N573" s="68"/>
      <c r="O573" s="68" t="s">
        <v>6270</v>
      </c>
      <c r="P573" s="68"/>
      <c r="Q573" s="68"/>
      <c r="R573" s="68"/>
      <c r="S573" s="68"/>
      <c r="T573" s="68"/>
      <c r="U573" s="68"/>
      <c r="V573" s="68"/>
      <c r="W573" s="68"/>
      <c r="X573" s="68"/>
      <c r="Y573" s="68" t="s">
        <v>2631</v>
      </c>
      <c r="Z573" s="68" t="s">
        <v>2633</v>
      </c>
      <c r="AA573" s="68"/>
      <c r="AB573" s="68"/>
      <c r="AC573" s="68"/>
      <c r="AD573" s="68" t="s">
        <v>2942</v>
      </c>
      <c r="AE573" s="68" t="s">
        <v>3850</v>
      </c>
      <c r="AF573" s="71"/>
      <c r="AG573" s="44"/>
      <c r="AH573" s="45"/>
      <c r="AI573" s="45"/>
      <c r="AJ573" s="45"/>
      <c r="AK573" s="45"/>
      <c r="AL573" s="28"/>
      <c r="AM573" s="28"/>
      <c r="AN573" s="28"/>
      <c r="AO573" s="28"/>
      <c r="AP573" s="28"/>
      <c r="AQ573" s="28"/>
      <c r="AR573" s="28"/>
      <c r="AS573" s="28"/>
      <c r="AT573" s="28"/>
      <c r="AU573" s="28"/>
    </row>
    <row r="574" ht="15.0" hidden="1" customHeight="1">
      <c r="A574" s="51"/>
      <c r="B574" s="52" t="s">
        <v>85</v>
      </c>
      <c r="C574" s="52" t="s">
        <v>6399</v>
      </c>
      <c r="D574" s="52" t="s">
        <v>6400</v>
      </c>
      <c r="E574" s="52" t="s">
        <v>2931</v>
      </c>
      <c r="F574" s="52"/>
      <c r="G574" s="52" t="s">
        <v>6275</v>
      </c>
      <c r="H574" s="52"/>
      <c r="I574" s="52"/>
      <c r="J574" s="52"/>
      <c r="K574" s="52"/>
      <c r="L574" s="52" t="s">
        <v>269</v>
      </c>
      <c r="M574" s="52" t="s">
        <v>261</v>
      </c>
      <c r="N574" s="52" t="s">
        <v>6277</v>
      </c>
      <c r="O574" s="52" t="s">
        <v>6274</v>
      </c>
      <c r="P574" s="52"/>
      <c r="Q574" s="52"/>
      <c r="R574" s="52"/>
      <c r="S574" s="52"/>
      <c r="T574" s="52"/>
      <c r="U574" s="52"/>
      <c r="V574" s="52"/>
      <c r="W574" s="52"/>
      <c r="X574" s="52"/>
      <c r="Y574" s="52" t="s">
        <v>2631</v>
      </c>
      <c r="Z574" s="52" t="s">
        <v>2633</v>
      </c>
      <c r="AA574" s="52"/>
      <c r="AB574" s="52"/>
      <c r="AC574" s="52"/>
      <c r="AD574" s="52" t="s">
        <v>2942</v>
      </c>
      <c r="AE574" s="52" t="s">
        <v>3850</v>
      </c>
      <c r="AF574" s="60"/>
      <c r="AG574" s="44"/>
      <c r="AH574" s="45"/>
      <c r="AI574" s="45"/>
      <c r="AJ574" s="45"/>
      <c r="AK574" s="45"/>
      <c r="AL574" s="28"/>
      <c r="AM574" s="28"/>
      <c r="AN574" s="28"/>
      <c r="AO574" s="28"/>
      <c r="AP574" s="28"/>
      <c r="AQ574" s="28"/>
      <c r="AR574" s="28"/>
      <c r="AS574" s="28"/>
      <c r="AT574" s="28"/>
      <c r="AU574" s="28"/>
    </row>
    <row r="575" ht="15.0" hidden="1" customHeight="1">
      <c r="A575" s="67"/>
      <c r="B575" s="68" t="s">
        <v>85</v>
      </c>
      <c r="C575" s="68" t="s">
        <v>2208</v>
      </c>
      <c r="D575" s="68" t="s">
        <v>6408</v>
      </c>
      <c r="E575" s="68" t="s">
        <v>2931</v>
      </c>
      <c r="F575" s="68"/>
      <c r="G575" s="68" t="s">
        <v>5524</v>
      </c>
      <c r="H575" s="68"/>
      <c r="I575" s="68"/>
      <c r="J575" s="68"/>
      <c r="K575" s="68"/>
      <c r="L575" s="68" t="s">
        <v>5525</v>
      </c>
      <c r="M575" s="68" t="s">
        <v>1801</v>
      </c>
      <c r="N575" s="68" t="s">
        <v>5526</v>
      </c>
      <c r="O575" s="68" t="s">
        <v>6279</v>
      </c>
      <c r="P575" s="68"/>
      <c r="Q575" s="68" t="s">
        <v>6280</v>
      </c>
      <c r="R575" s="68"/>
      <c r="S575" s="68"/>
      <c r="T575" s="68"/>
      <c r="U575" s="68"/>
      <c r="V575" s="68"/>
      <c r="W575" s="68"/>
      <c r="X575" s="68"/>
      <c r="Y575" s="68" t="s">
        <v>2631</v>
      </c>
      <c r="Z575" s="68" t="s">
        <v>2633</v>
      </c>
      <c r="AA575" s="68"/>
      <c r="AB575" s="68"/>
      <c r="AC575" s="68"/>
      <c r="AD575" s="68" t="s">
        <v>2942</v>
      </c>
      <c r="AE575" s="68" t="s">
        <v>3850</v>
      </c>
      <c r="AF575" s="71"/>
      <c r="AG575" s="44"/>
      <c r="AH575" s="45"/>
      <c r="AI575" s="45"/>
      <c r="AJ575" s="45"/>
      <c r="AK575" s="45"/>
      <c r="AL575" s="28"/>
      <c r="AM575" s="28"/>
      <c r="AN575" s="28"/>
      <c r="AO575" s="28"/>
      <c r="AP575" s="28"/>
      <c r="AQ575" s="28"/>
      <c r="AR575" s="28"/>
      <c r="AS575" s="28"/>
      <c r="AT575" s="28"/>
      <c r="AU575" s="28"/>
    </row>
    <row r="576" ht="15.0" hidden="1" customHeight="1">
      <c r="A576" s="51"/>
      <c r="B576" s="52" t="s">
        <v>115</v>
      </c>
      <c r="C576" s="52" t="s">
        <v>6413</v>
      </c>
      <c r="D576" s="52" t="s">
        <v>6414</v>
      </c>
      <c r="E576" s="52" t="s">
        <v>2931</v>
      </c>
      <c r="F576" s="52" t="s">
        <v>6314</v>
      </c>
      <c r="G576" s="52" t="s">
        <v>6317</v>
      </c>
      <c r="H576" s="52"/>
      <c r="I576" s="52"/>
      <c r="J576" s="52"/>
      <c r="K576" s="52"/>
      <c r="L576" s="52" t="s">
        <v>451</v>
      </c>
      <c r="M576" s="52" t="s">
        <v>80</v>
      </c>
      <c r="N576" s="52" t="s">
        <v>1113</v>
      </c>
      <c r="O576" s="52"/>
      <c r="P576" s="52"/>
      <c r="Q576" s="52"/>
      <c r="R576" s="52"/>
      <c r="S576" s="52" t="s">
        <v>6316</v>
      </c>
      <c r="T576" s="52"/>
      <c r="U576" s="52"/>
      <c r="V576" s="52"/>
      <c r="W576" s="52"/>
      <c r="X576" s="52"/>
      <c r="Y576" s="52" t="s">
        <v>2631</v>
      </c>
      <c r="Z576" s="52" t="s">
        <v>2633</v>
      </c>
      <c r="AA576" s="52"/>
      <c r="AB576" s="52"/>
      <c r="AC576" s="52"/>
      <c r="AD576" s="52" t="s">
        <v>2942</v>
      </c>
      <c r="AE576" s="52" t="s">
        <v>3850</v>
      </c>
      <c r="AF576" s="60"/>
      <c r="AG576" s="44"/>
      <c r="AH576" s="45"/>
      <c r="AI576" s="45"/>
      <c r="AJ576" s="45"/>
      <c r="AK576" s="45"/>
      <c r="AL576" s="28"/>
      <c r="AM576" s="28"/>
      <c r="AN576" s="28"/>
      <c r="AO576" s="28"/>
      <c r="AP576" s="28"/>
      <c r="AQ576" s="28"/>
      <c r="AR576" s="28"/>
      <c r="AS576" s="28"/>
      <c r="AT576" s="28"/>
      <c r="AU576" s="28"/>
    </row>
    <row r="577" ht="15.0" hidden="1" customHeight="1">
      <c r="A577" s="67"/>
      <c r="B577" s="68" t="s">
        <v>85</v>
      </c>
      <c r="C577" s="68" t="s">
        <v>6416</v>
      </c>
      <c r="D577" s="68" t="s">
        <v>6418</v>
      </c>
      <c r="E577" s="68" t="s">
        <v>2931</v>
      </c>
      <c r="F577" s="68"/>
      <c r="G577" s="68" t="s">
        <v>6325</v>
      </c>
      <c r="H577" s="68"/>
      <c r="I577" s="68"/>
      <c r="J577" s="68"/>
      <c r="K577" s="68"/>
      <c r="L577" s="68" t="s">
        <v>6327</v>
      </c>
      <c r="M577" s="68" t="s">
        <v>280</v>
      </c>
      <c r="N577" s="68" t="s">
        <v>6328</v>
      </c>
      <c r="O577" s="68" t="s">
        <v>6324</v>
      </c>
      <c r="P577" s="68"/>
      <c r="Q577" s="68"/>
      <c r="R577" s="68"/>
      <c r="S577" s="68"/>
      <c r="T577" s="68"/>
      <c r="U577" s="68"/>
      <c r="V577" s="68"/>
      <c r="W577" s="68"/>
      <c r="X577" s="68"/>
      <c r="Y577" s="68" t="s">
        <v>2631</v>
      </c>
      <c r="Z577" s="68" t="s">
        <v>2633</v>
      </c>
      <c r="AA577" s="68"/>
      <c r="AB577" s="68"/>
      <c r="AC577" s="68"/>
      <c r="AD577" s="68" t="s">
        <v>2942</v>
      </c>
      <c r="AE577" s="68" t="s">
        <v>3850</v>
      </c>
      <c r="AF577" s="71"/>
      <c r="AG577" s="44"/>
      <c r="AH577" s="45"/>
      <c r="AI577" s="45"/>
      <c r="AJ577" s="45"/>
      <c r="AK577" s="45"/>
      <c r="AL577" s="28"/>
      <c r="AM577" s="28"/>
      <c r="AN577" s="28"/>
      <c r="AO577" s="28"/>
      <c r="AP577" s="28"/>
      <c r="AQ577" s="28"/>
      <c r="AR577" s="28"/>
      <c r="AS577" s="28"/>
      <c r="AT577" s="28"/>
      <c r="AU577" s="28"/>
    </row>
    <row r="578" ht="15.0" hidden="1" customHeight="1">
      <c r="A578" s="51"/>
      <c r="B578" s="52" t="s">
        <v>115</v>
      </c>
      <c r="C578" s="52" t="s">
        <v>6421</v>
      </c>
      <c r="D578" s="52" t="s">
        <v>6423</v>
      </c>
      <c r="E578" s="52" t="s">
        <v>87</v>
      </c>
      <c r="F578" s="52" t="s">
        <v>6331</v>
      </c>
      <c r="G578" s="52" t="s">
        <v>6339</v>
      </c>
      <c r="H578" s="52"/>
      <c r="I578" s="52"/>
      <c r="J578" s="52"/>
      <c r="K578" s="52"/>
      <c r="L578" s="52" t="s">
        <v>6340</v>
      </c>
      <c r="M578" s="52" t="s">
        <v>99</v>
      </c>
      <c r="N578" s="52" t="s">
        <v>6341</v>
      </c>
      <c r="O578" s="52" t="s">
        <v>6335</v>
      </c>
      <c r="P578" s="52"/>
      <c r="Q578" s="52" t="s">
        <v>6338</v>
      </c>
      <c r="R578" s="52"/>
      <c r="S578" s="52" t="s">
        <v>6337</v>
      </c>
      <c r="T578" s="52"/>
      <c r="U578" s="52" t="s">
        <v>415</v>
      </c>
      <c r="V578" s="52"/>
      <c r="W578" s="52"/>
      <c r="X578" s="52"/>
      <c r="Y578" s="52" t="s">
        <v>98</v>
      </c>
      <c r="Z578" s="52" t="s">
        <v>2644</v>
      </c>
      <c r="AA578" s="52"/>
      <c r="AB578" s="52"/>
      <c r="AC578" s="52"/>
      <c r="AD578" s="52"/>
      <c r="AE578" s="52"/>
      <c r="AF578" s="60"/>
      <c r="AG578" s="44" t="s">
        <v>596</v>
      </c>
      <c r="AH578" s="45" t="s">
        <v>595</v>
      </c>
      <c r="AI578" s="45" t="s">
        <v>595</v>
      </c>
      <c r="AJ578" s="45" t="s">
        <v>595</v>
      </c>
      <c r="AK578" s="45" t="s">
        <v>595</v>
      </c>
      <c r="AL578" s="28"/>
      <c r="AM578" s="28"/>
      <c r="AN578" s="28"/>
      <c r="AO578" s="28"/>
      <c r="AP578" s="28"/>
      <c r="AQ578" s="28"/>
      <c r="AR578" s="28"/>
      <c r="AS578" s="28"/>
      <c r="AT578" s="28"/>
      <c r="AU578" s="28"/>
    </row>
    <row r="579" ht="15.0" hidden="1" customHeight="1">
      <c r="A579" s="67"/>
      <c r="B579" s="68" t="s">
        <v>85</v>
      </c>
      <c r="C579" s="68" t="s">
        <v>930</v>
      </c>
      <c r="D579" s="68" t="s">
        <v>6367</v>
      </c>
      <c r="E579" s="68" t="s">
        <v>560</v>
      </c>
      <c r="F579" s="68"/>
      <c r="G579" s="68" t="s">
        <v>6230</v>
      </c>
      <c r="H579" s="68"/>
      <c r="I579" s="68"/>
      <c r="J579" s="68"/>
      <c r="K579" s="68"/>
      <c r="L579" s="68" t="s">
        <v>761</v>
      </c>
      <c r="M579" s="68" t="s">
        <v>261</v>
      </c>
      <c r="N579" s="68" t="s">
        <v>6231</v>
      </c>
      <c r="O579" s="68" t="s">
        <v>6342</v>
      </c>
      <c r="P579" s="68"/>
      <c r="Q579" s="68" t="s">
        <v>6343</v>
      </c>
      <c r="R579" s="68"/>
      <c r="S579" s="68"/>
      <c r="T579" s="68"/>
      <c r="U579" s="68"/>
      <c r="V579" s="68"/>
      <c r="W579" s="68"/>
      <c r="X579" s="68"/>
      <c r="Y579" s="68" t="s">
        <v>2631</v>
      </c>
      <c r="Z579" s="68" t="s">
        <v>2633</v>
      </c>
      <c r="AA579" s="68"/>
      <c r="AB579" s="68"/>
      <c r="AC579" s="68"/>
      <c r="AD579" s="68" t="s">
        <v>6223</v>
      </c>
      <c r="AE579" s="68"/>
      <c r="AF579" s="71"/>
      <c r="AG579" s="44"/>
      <c r="AH579" s="45"/>
      <c r="AI579" s="45"/>
      <c r="AJ579" s="45"/>
      <c r="AK579" s="45"/>
      <c r="AL579" s="28"/>
      <c r="AM579" s="28"/>
      <c r="AN579" s="28"/>
      <c r="AO579" s="28"/>
      <c r="AP579" s="28"/>
      <c r="AQ579" s="28"/>
      <c r="AR579" s="28"/>
      <c r="AS579" s="28"/>
      <c r="AT579" s="28"/>
      <c r="AU579" s="28"/>
    </row>
    <row r="580" ht="15.0" hidden="1" customHeight="1">
      <c r="A580" s="51"/>
      <c r="B580" s="52" t="s">
        <v>115</v>
      </c>
      <c r="C580" s="52" t="s">
        <v>6424</v>
      </c>
      <c r="D580" s="52" t="s">
        <v>6425</v>
      </c>
      <c r="E580" s="52" t="s">
        <v>6347</v>
      </c>
      <c r="F580" s="52"/>
      <c r="G580" s="52" t="s">
        <v>6350</v>
      </c>
      <c r="H580" s="52"/>
      <c r="I580" s="52"/>
      <c r="J580" s="52"/>
      <c r="K580" s="52"/>
      <c r="L580" s="52" t="s">
        <v>6351</v>
      </c>
      <c r="M580" s="52" t="s">
        <v>337</v>
      </c>
      <c r="N580" s="52" t="s">
        <v>6352</v>
      </c>
      <c r="O580" s="52" t="s">
        <v>6348</v>
      </c>
      <c r="P580" s="52"/>
      <c r="Q580" s="52" t="s">
        <v>6349</v>
      </c>
      <c r="R580" s="52"/>
      <c r="S580" s="52"/>
      <c r="T580" s="52"/>
      <c r="U580" s="52"/>
      <c r="V580" s="52"/>
      <c r="W580" s="52"/>
      <c r="X580" s="52"/>
      <c r="Y580" s="52" t="s">
        <v>4307</v>
      </c>
      <c r="Z580" s="52" t="s">
        <v>4308</v>
      </c>
      <c r="AA580" s="52"/>
      <c r="AB580" s="52"/>
      <c r="AC580" s="52"/>
      <c r="AD580" s="52"/>
      <c r="AE580" s="52"/>
      <c r="AF580" s="60"/>
      <c r="AG580" s="44"/>
      <c r="AH580" s="45"/>
      <c r="AI580" s="45"/>
      <c r="AJ580" s="45"/>
      <c r="AK580" s="45"/>
      <c r="AL580" s="28"/>
      <c r="AM580" s="28"/>
      <c r="AN580" s="28"/>
      <c r="AO580" s="28"/>
      <c r="AP580" s="28"/>
      <c r="AQ580" s="28"/>
      <c r="AR580" s="28"/>
      <c r="AS580" s="28"/>
      <c r="AT580" s="28"/>
      <c r="AU580" s="28"/>
    </row>
    <row r="581" ht="15.0" hidden="1" customHeight="1">
      <c r="A581" s="67"/>
      <c r="B581" s="68" t="s">
        <v>115</v>
      </c>
      <c r="C581" s="68" t="s">
        <v>6430</v>
      </c>
      <c r="D581" s="68" t="s">
        <v>6431</v>
      </c>
      <c r="E581" s="68" t="s">
        <v>6354</v>
      </c>
      <c r="F581" s="68"/>
      <c r="G581" s="68" t="s">
        <v>6358</v>
      </c>
      <c r="H581" s="68"/>
      <c r="I581" s="68"/>
      <c r="J581" s="68"/>
      <c r="K581" s="68"/>
      <c r="L581" s="68" t="s">
        <v>4336</v>
      </c>
      <c r="M581" s="68" t="s">
        <v>252</v>
      </c>
      <c r="N581" s="68" t="s">
        <v>6359</v>
      </c>
      <c r="O581" s="68" t="s">
        <v>6355</v>
      </c>
      <c r="P581" s="68"/>
      <c r="Q581" s="68" t="s">
        <v>6357</v>
      </c>
      <c r="R581" s="68"/>
      <c r="S581" s="68" t="s">
        <v>6356</v>
      </c>
      <c r="T581" s="68"/>
      <c r="U581" s="68"/>
      <c r="V581" s="68"/>
      <c r="W581" s="68"/>
      <c r="X581" s="68"/>
      <c r="Y581" s="68" t="s">
        <v>4307</v>
      </c>
      <c r="Z581" s="68" t="s">
        <v>4308</v>
      </c>
      <c r="AA581" s="68"/>
      <c r="AB581" s="68"/>
      <c r="AC581" s="68"/>
      <c r="AD581" s="68"/>
      <c r="AE581" s="68"/>
      <c r="AF581" s="71"/>
      <c r="AG581" s="44"/>
      <c r="AH581" s="45"/>
      <c r="AI581" s="45"/>
      <c r="AJ581" s="45"/>
      <c r="AK581" s="45"/>
      <c r="AL581" s="28"/>
      <c r="AM581" s="28"/>
      <c r="AN581" s="28"/>
      <c r="AO581" s="28"/>
      <c r="AP581" s="28"/>
      <c r="AQ581" s="28"/>
      <c r="AR581" s="28"/>
      <c r="AS581" s="28"/>
      <c r="AT581" s="28"/>
      <c r="AU581" s="28"/>
    </row>
    <row r="582" ht="15.0" hidden="1" customHeight="1">
      <c r="A582" s="51"/>
      <c r="B582" s="52" t="s">
        <v>85</v>
      </c>
      <c r="C582" s="52" t="s">
        <v>6437</v>
      </c>
      <c r="D582" s="52" t="s">
        <v>6438</v>
      </c>
      <c r="E582" s="52" t="s">
        <v>87</v>
      </c>
      <c r="F582" s="52" t="s">
        <v>1555</v>
      </c>
      <c r="G582" s="52" t="s">
        <v>6364</v>
      </c>
      <c r="H582" s="52" t="s">
        <v>6365</v>
      </c>
      <c r="I582" s="52"/>
      <c r="J582" s="52"/>
      <c r="K582" s="52"/>
      <c r="L582" s="52" t="s">
        <v>1570</v>
      </c>
      <c r="M582" s="52" t="s">
        <v>111</v>
      </c>
      <c r="N582" s="52" t="s">
        <v>6366</v>
      </c>
      <c r="O582" s="52" t="s">
        <v>6362</v>
      </c>
      <c r="P582" s="52"/>
      <c r="Q582" s="52" t="s">
        <v>1560</v>
      </c>
      <c r="R582" s="52"/>
      <c r="S582" s="52" t="s">
        <v>6363</v>
      </c>
      <c r="T582" s="52"/>
      <c r="U582" s="52"/>
      <c r="V582" s="52"/>
      <c r="W582" s="52"/>
      <c r="X582" s="52"/>
      <c r="Y582" s="52" t="s">
        <v>98</v>
      </c>
      <c r="Z582" s="52" t="s">
        <v>2644</v>
      </c>
      <c r="AA582" s="52"/>
      <c r="AB582" s="52"/>
      <c r="AC582" s="52"/>
      <c r="AD582" s="52"/>
      <c r="AE582" s="52"/>
      <c r="AF582" s="60"/>
      <c r="AG582" s="44" t="s">
        <v>596</v>
      </c>
      <c r="AH582" s="45" t="s">
        <v>595</v>
      </c>
      <c r="AI582" s="45" t="s">
        <v>595</v>
      </c>
      <c r="AJ582" s="45" t="s">
        <v>595</v>
      </c>
      <c r="AK582" s="45" t="s">
        <v>595</v>
      </c>
      <c r="AL582" s="28"/>
      <c r="AM582" s="28"/>
      <c r="AN582" s="28"/>
      <c r="AO582" s="28"/>
      <c r="AP582" s="28"/>
      <c r="AQ582" s="28"/>
      <c r="AR582" s="28"/>
      <c r="AS582" s="28"/>
      <c r="AT582" s="28"/>
      <c r="AU582" s="28"/>
    </row>
    <row r="583" ht="15.0" hidden="1" customHeight="1">
      <c r="A583" s="67"/>
      <c r="B583" s="68" t="s">
        <v>85</v>
      </c>
      <c r="C583" s="68" t="s">
        <v>3573</v>
      </c>
      <c r="D583" s="68" t="s">
        <v>6178</v>
      </c>
      <c r="E583" s="68" t="s">
        <v>560</v>
      </c>
      <c r="F583" s="68" t="s">
        <v>6368</v>
      </c>
      <c r="G583" s="68" t="s">
        <v>5897</v>
      </c>
      <c r="H583" s="68"/>
      <c r="I583" s="68"/>
      <c r="J583" s="68"/>
      <c r="K583" s="68"/>
      <c r="L583" s="68" t="s">
        <v>1067</v>
      </c>
      <c r="M583" s="68" t="s">
        <v>1058</v>
      </c>
      <c r="N583" s="68" t="s">
        <v>5898</v>
      </c>
      <c r="O583" s="68" t="s">
        <v>6372</v>
      </c>
      <c r="P583" s="68"/>
      <c r="Q583" s="68" t="s">
        <v>6373</v>
      </c>
      <c r="R583" s="68"/>
      <c r="S583" s="68"/>
      <c r="T583" s="68"/>
      <c r="U583" s="68"/>
      <c r="V583" s="68"/>
      <c r="W583" s="68"/>
      <c r="X583" s="68"/>
      <c r="Y583" s="68" t="s">
        <v>2631</v>
      </c>
      <c r="Z583" s="68" t="s">
        <v>2633</v>
      </c>
      <c r="AA583" s="68"/>
      <c r="AB583" s="68"/>
      <c r="AC583" s="68"/>
      <c r="AD583" s="68" t="s">
        <v>2942</v>
      </c>
      <c r="AE583" s="68"/>
      <c r="AF583" s="71"/>
      <c r="AG583" s="44"/>
      <c r="AH583" s="45"/>
      <c r="AI583" s="45"/>
      <c r="AJ583" s="45"/>
      <c r="AK583" s="45"/>
      <c r="AL583" s="28"/>
      <c r="AM583" s="28"/>
      <c r="AN583" s="28"/>
      <c r="AO583" s="28"/>
      <c r="AP583" s="28"/>
      <c r="AQ583" s="28"/>
      <c r="AR583" s="28"/>
      <c r="AS583" s="28"/>
      <c r="AT583" s="28"/>
      <c r="AU583" s="28"/>
    </row>
    <row r="584" ht="15.0" hidden="1" customHeight="1">
      <c r="A584" s="51"/>
      <c r="B584" s="52" t="s">
        <v>85</v>
      </c>
      <c r="C584" s="52" t="s">
        <v>3082</v>
      </c>
      <c r="D584" s="52" t="s">
        <v>6443</v>
      </c>
      <c r="E584" s="52" t="s">
        <v>2931</v>
      </c>
      <c r="F584" s="52"/>
      <c r="G584" s="52" t="s">
        <v>6380</v>
      </c>
      <c r="H584" s="52" t="s">
        <v>6381</v>
      </c>
      <c r="I584" s="52"/>
      <c r="J584" s="52"/>
      <c r="K584" s="52"/>
      <c r="L584" s="52" t="s">
        <v>5462</v>
      </c>
      <c r="M584" s="52" t="s">
        <v>217</v>
      </c>
      <c r="N584" s="52" t="s">
        <v>5463</v>
      </c>
      <c r="O584" s="52" t="s">
        <v>6377</v>
      </c>
      <c r="P584" s="52"/>
      <c r="Q584" s="52" t="s">
        <v>6379</v>
      </c>
      <c r="R584" s="52"/>
      <c r="S584" s="52" t="s">
        <v>6378</v>
      </c>
      <c r="T584" s="52"/>
      <c r="U584" s="52"/>
      <c r="V584" s="52"/>
      <c r="W584" s="52"/>
      <c r="X584" s="52"/>
      <c r="Y584" s="52" t="s">
        <v>2631</v>
      </c>
      <c r="Z584" s="52" t="s">
        <v>2633</v>
      </c>
      <c r="AA584" s="52"/>
      <c r="AB584" s="52"/>
      <c r="AC584" s="52"/>
      <c r="AD584" s="52" t="s">
        <v>2942</v>
      </c>
      <c r="AE584" s="52" t="s">
        <v>6383</v>
      </c>
      <c r="AF584" s="60"/>
      <c r="AG584" s="44"/>
      <c r="AH584" s="45"/>
      <c r="AI584" s="45"/>
      <c r="AJ584" s="45"/>
      <c r="AK584" s="45"/>
      <c r="AL584" s="28"/>
      <c r="AM584" s="28"/>
      <c r="AN584" s="28"/>
      <c r="AO584" s="28"/>
      <c r="AP584" s="28"/>
      <c r="AQ584" s="28"/>
      <c r="AR584" s="28"/>
      <c r="AS584" s="28"/>
      <c r="AT584" s="28"/>
      <c r="AU584" s="28"/>
    </row>
    <row r="585" ht="15.0" hidden="1" customHeight="1">
      <c r="A585" s="67"/>
      <c r="B585" s="68" t="s">
        <v>85</v>
      </c>
      <c r="C585" s="68" t="s">
        <v>6445</v>
      </c>
      <c r="D585" s="68" t="s">
        <v>6446</v>
      </c>
      <c r="E585" s="68" t="s">
        <v>2649</v>
      </c>
      <c r="F585" s="68" t="s">
        <v>6384</v>
      </c>
      <c r="G585" s="68" t="s">
        <v>6387</v>
      </c>
      <c r="H585" s="68" t="s">
        <v>6388</v>
      </c>
      <c r="I585" s="68"/>
      <c r="J585" s="68"/>
      <c r="K585" s="68"/>
      <c r="L585" s="68" t="s">
        <v>659</v>
      </c>
      <c r="M585" s="68" t="s">
        <v>217</v>
      </c>
      <c r="N585" s="68" t="s">
        <v>1174</v>
      </c>
      <c r="O585" s="68" t="s">
        <v>6386</v>
      </c>
      <c r="P585" s="68"/>
      <c r="Q585" s="68"/>
      <c r="R585" s="68"/>
      <c r="S585" s="68"/>
      <c r="T585" s="68"/>
      <c r="U585" s="68"/>
      <c r="V585" s="68"/>
      <c r="W585" s="68"/>
      <c r="X585" s="68"/>
      <c r="Y585" s="68" t="s">
        <v>2652</v>
      </c>
      <c r="Z585" s="68" t="s">
        <v>2653</v>
      </c>
      <c r="AA585" s="68"/>
      <c r="AB585" s="68"/>
      <c r="AC585" s="68"/>
      <c r="AD585" s="68"/>
      <c r="AE585" s="68"/>
      <c r="AF585" s="71"/>
      <c r="AG585" s="44"/>
      <c r="AH585" s="45"/>
      <c r="AI585" s="45"/>
      <c r="AJ585" s="45"/>
      <c r="AK585" s="45"/>
      <c r="AL585" s="28"/>
      <c r="AM585" s="28"/>
      <c r="AN585" s="28"/>
      <c r="AO585" s="28"/>
      <c r="AP585" s="28"/>
      <c r="AQ585" s="28"/>
      <c r="AR585" s="28"/>
      <c r="AS585" s="28"/>
      <c r="AT585" s="28"/>
      <c r="AU585" s="28"/>
    </row>
    <row r="586" ht="15.0" hidden="1" customHeight="1">
      <c r="A586" s="51"/>
      <c r="B586" s="52" t="s">
        <v>85</v>
      </c>
      <c r="C586" s="52" t="s">
        <v>6482</v>
      </c>
      <c r="D586" s="52" t="s">
        <v>6485</v>
      </c>
      <c r="E586" s="52" t="s">
        <v>2931</v>
      </c>
      <c r="F586" s="52"/>
      <c r="G586" s="52" t="s">
        <v>6396</v>
      </c>
      <c r="H586" s="52" t="s">
        <v>6397</v>
      </c>
      <c r="I586" s="52"/>
      <c r="J586" s="52"/>
      <c r="K586" s="52"/>
      <c r="L586" s="52" t="s">
        <v>659</v>
      </c>
      <c r="M586" s="52" t="s">
        <v>217</v>
      </c>
      <c r="N586" s="52" t="s">
        <v>6398</v>
      </c>
      <c r="O586" s="52" t="s">
        <v>6395</v>
      </c>
      <c r="P586" s="52"/>
      <c r="Q586" s="52"/>
      <c r="R586" s="52"/>
      <c r="S586" s="52"/>
      <c r="T586" s="52"/>
      <c r="U586" s="52"/>
      <c r="V586" s="52"/>
      <c r="W586" s="52"/>
      <c r="X586" s="52"/>
      <c r="Y586" s="52" t="s">
        <v>2631</v>
      </c>
      <c r="Z586" s="52" t="s">
        <v>2633</v>
      </c>
      <c r="AA586" s="52"/>
      <c r="AB586" s="52" t="s">
        <v>5078</v>
      </c>
      <c r="AC586" s="52"/>
      <c r="AD586" s="52" t="s">
        <v>2942</v>
      </c>
      <c r="AE586" s="52" t="s">
        <v>5435</v>
      </c>
      <c r="AF586" s="60"/>
      <c r="AG586" s="44"/>
      <c r="AH586" s="45"/>
      <c r="AI586" s="45"/>
      <c r="AJ586" s="45"/>
      <c r="AK586" s="45"/>
      <c r="AL586" s="28"/>
      <c r="AM586" s="28"/>
      <c r="AN586" s="28"/>
      <c r="AO586" s="28"/>
      <c r="AP586" s="28"/>
      <c r="AQ586" s="28"/>
      <c r="AR586" s="28"/>
      <c r="AS586" s="28"/>
      <c r="AT586" s="28"/>
      <c r="AU586" s="28"/>
    </row>
    <row r="587" ht="15.0" hidden="1" customHeight="1">
      <c r="A587" s="67"/>
      <c r="B587" s="68" t="s">
        <v>85</v>
      </c>
      <c r="C587" s="68" t="s">
        <v>2212</v>
      </c>
      <c r="D587" s="68" t="s">
        <v>6494</v>
      </c>
      <c r="E587" s="68" t="s">
        <v>2931</v>
      </c>
      <c r="F587" s="68" t="s">
        <v>6402</v>
      </c>
      <c r="G587" s="68" t="s">
        <v>6405</v>
      </c>
      <c r="H587" s="68"/>
      <c r="I587" s="68"/>
      <c r="J587" s="68" t="s">
        <v>6406</v>
      </c>
      <c r="K587" s="68"/>
      <c r="L587" s="68" t="s">
        <v>1861</v>
      </c>
      <c r="M587" s="68" t="s">
        <v>337</v>
      </c>
      <c r="N587" s="68" t="s">
        <v>6407</v>
      </c>
      <c r="O587" s="68" t="s">
        <v>6404</v>
      </c>
      <c r="P587" s="68"/>
      <c r="Q587" s="68"/>
      <c r="R587" s="68"/>
      <c r="S587" s="68"/>
      <c r="T587" s="68"/>
      <c r="U587" s="68"/>
      <c r="V587" s="68"/>
      <c r="W587" s="68"/>
      <c r="X587" s="68"/>
      <c r="Y587" s="68" t="s">
        <v>2631</v>
      </c>
      <c r="Z587" s="68" t="s">
        <v>2633</v>
      </c>
      <c r="AA587" s="68"/>
      <c r="AB587" s="68"/>
      <c r="AC587" s="68"/>
      <c r="AD587" s="68" t="s">
        <v>2942</v>
      </c>
      <c r="AE587" s="68" t="s">
        <v>3850</v>
      </c>
      <c r="AF587" s="71"/>
      <c r="AG587" s="44"/>
      <c r="AH587" s="45"/>
      <c r="AI587" s="45"/>
      <c r="AJ587" s="45"/>
      <c r="AK587" s="45"/>
      <c r="AL587" s="28"/>
      <c r="AM587" s="28"/>
      <c r="AN587" s="28"/>
      <c r="AO587" s="28"/>
      <c r="AP587" s="28"/>
      <c r="AQ587" s="28"/>
      <c r="AR587" s="28"/>
      <c r="AS587" s="28"/>
      <c r="AT587" s="28"/>
      <c r="AU587" s="28"/>
    </row>
    <row r="588" ht="15.0" hidden="1" customHeight="1">
      <c r="A588" s="51"/>
      <c r="B588" s="52" t="s">
        <v>85</v>
      </c>
      <c r="C588" s="52" t="s">
        <v>6503</v>
      </c>
      <c r="D588" s="52" t="s">
        <v>4497</v>
      </c>
      <c r="E588" s="52" t="s">
        <v>2931</v>
      </c>
      <c r="F588" s="52"/>
      <c r="G588" s="52" t="s">
        <v>6411</v>
      </c>
      <c r="H588" s="52"/>
      <c r="I588" s="52"/>
      <c r="J588" s="52"/>
      <c r="K588" s="52"/>
      <c r="L588" s="52" t="s">
        <v>4368</v>
      </c>
      <c r="M588" s="52" t="s">
        <v>280</v>
      </c>
      <c r="N588" s="52" t="s">
        <v>6412</v>
      </c>
      <c r="O588" s="52" t="s">
        <v>6410</v>
      </c>
      <c r="P588" s="52"/>
      <c r="Q588" s="52"/>
      <c r="R588" s="52"/>
      <c r="S588" s="52"/>
      <c r="T588" s="52"/>
      <c r="U588" s="52"/>
      <c r="V588" s="52"/>
      <c r="W588" s="52"/>
      <c r="X588" s="52"/>
      <c r="Y588" s="52" t="s">
        <v>2631</v>
      </c>
      <c r="Z588" s="52" t="s">
        <v>2633</v>
      </c>
      <c r="AA588" s="52"/>
      <c r="AB588" s="52"/>
      <c r="AC588" s="52"/>
      <c r="AD588" s="52" t="s">
        <v>2942</v>
      </c>
      <c r="AE588" s="52" t="s">
        <v>3850</v>
      </c>
      <c r="AF588" s="60"/>
      <c r="AG588" s="44"/>
      <c r="AH588" s="45"/>
      <c r="AI588" s="45"/>
      <c r="AJ588" s="45"/>
      <c r="AK588" s="45"/>
      <c r="AL588" s="28"/>
      <c r="AM588" s="28"/>
      <c r="AN588" s="28"/>
      <c r="AO588" s="28"/>
      <c r="AP588" s="28"/>
      <c r="AQ588" s="28"/>
      <c r="AR588" s="28"/>
      <c r="AS588" s="28"/>
      <c r="AT588" s="28"/>
      <c r="AU588" s="28"/>
    </row>
    <row r="589" ht="15.0" hidden="1" customHeight="1">
      <c r="A589" s="67"/>
      <c r="B589" s="68" t="s">
        <v>85</v>
      </c>
      <c r="C589" s="68" t="s">
        <v>6542</v>
      </c>
      <c r="D589" s="68" t="s">
        <v>6544</v>
      </c>
      <c r="E589" s="68" t="s">
        <v>2931</v>
      </c>
      <c r="F589" s="68"/>
      <c r="G589" s="68" t="s">
        <v>6427</v>
      </c>
      <c r="H589" s="68"/>
      <c r="I589" s="68"/>
      <c r="J589" s="68"/>
      <c r="K589" s="68"/>
      <c r="L589" s="68" t="s">
        <v>6428</v>
      </c>
      <c r="M589" s="68" t="s">
        <v>217</v>
      </c>
      <c r="N589" s="68" t="s">
        <v>6429</v>
      </c>
      <c r="O589" s="68" t="s">
        <v>6426</v>
      </c>
      <c r="P589" s="68"/>
      <c r="Q589" s="68"/>
      <c r="R589" s="68"/>
      <c r="S589" s="68"/>
      <c r="T589" s="68"/>
      <c r="U589" s="68"/>
      <c r="V589" s="68"/>
      <c r="W589" s="68"/>
      <c r="X589" s="68"/>
      <c r="Y589" s="68" t="s">
        <v>2631</v>
      </c>
      <c r="Z589" s="68" t="s">
        <v>2633</v>
      </c>
      <c r="AA589" s="68"/>
      <c r="AB589" s="68"/>
      <c r="AC589" s="68"/>
      <c r="AD589" s="68" t="s">
        <v>2942</v>
      </c>
      <c r="AE589" s="68" t="s">
        <v>3850</v>
      </c>
      <c r="AF589" s="71"/>
      <c r="AG589" s="44"/>
      <c r="AH589" s="45"/>
      <c r="AI589" s="45"/>
      <c r="AJ589" s="45"/>
      <c r="AK589" s="45"/>
      <c r="AL589" s="28"/>
      <c r="AM589" s="28"/>
      <c r="AN589" s="28"/>
      <c r="AO589" s="28"/>
      <c r="AP589" s="28"/>
      <c r="AQ589" s="28"/>
      <c r="AR589" s="28"/>
      <c r="AS589" s="28"/>
      <c r="AT589" s="28"/>
      <c r="AU589" s="28"/>
    </row>
    <row r="590" ht="15.0" hidden="1" customHeight="1">
      <c r="A590" s="51"/>
      <c r="B590" s="52" t="s">
        <v>85</v>
      </c>
      <c r="C590" s="52" t="s">
        <v>6553</v>
      </c>
      <c r="D590" s="52" t="s">
        <v>6555</v>
      </c>
      <c r="E590" s="52" t="s">
        <v>560</v>
      </c>
      <c r="F590" s="52"/>
      <c r="G590" s="52" t="s">
        <v>6214</v>
      </c>
      <c r="H590" s="52"/>
      <c r="I590" s="52"/>
      <c r="J590" s="52"/>
      <c r="K590" s="52"/>
      <c r="L590" s="52" t="s">
        <v>5446</v>
      </c>
      <c r="M590" s="52" t="s">
        <v>3992</v>
      </c>
      <c r="N590" s="52" t="s">
        <v>6215</v>
      </c>
      <c r="O590" s="52" t="s">
        <v>6432</v>
      </c>
      <c r="P590" s="52"/>
      <c r="Q590" s="52" t="s">
        <v>6433</v>
      </c>
      <c r="R590" s="52"/>
      <c r="S590" s="52" t="s">
        <v>6212</v>
      </c>
      <c r="T590" s="52"/>
      <c r="U590" s="52"/>
      <c r="V590" s="52"/>
      <c r="W590" s="52"/>
      <c r="X590" s="52"/>
      <c r="Y590" s="52" t="s">
        <v>2631</v>
      </c>
      <c r="Z590" s="52" t="s">
        <v>2633</v>
      </c>
      <c r="AA590" s="52"/>
      <c r="AB590" s="52"/>
      <c r="AC590" s="52"/>
      <c r="AD590" s="52" t="s">
        <v>6216</v>
      </c>
      <c r="AE590" s="52"/>
      <c r="AF590" s="60"/>
      <c r="AG590" s="44"/>
      <c r="AH590" s="45"/>
      <c r="AI590" s="45"/>
      <c r="AJ590" s="45"/>
      <c r="AK590" s="45"/>
      <c r="AL590" s="28"/>
      <c r="AM590" s="28"/>
      <c r="AN590" s="28"/>
      <c r="AO590" s="28"/>
      <c r="AP590" s="28"/>
      <c r="AQ590" s="28"/>
      <c r="AR590" s="28"/>
      <c r="AS590" s="28"/>
      <c r="AT590" s="28"/>
      <c r="AU590" s="28"/>
    </row>
    <row r="591" ht="15.0" hidden="1" customHeight="1">
      <c r="A591" s="67"/>
      <c r="B591" s="68" t="s">
        <v>85</v>
      </c>
      <c r="C591" s="68" t="s">
        <v>6344</v>
      </c>
      <c r="D591" s="68" t="s">
        <v>6345</v>
      </c>
      <c r="E591" s="68" t="s">
        <v>560</v>
      </c>
      <c r="F591" s="68"/>
      <c r="G591" s="68" t="s">
        <v>6222</v>
      </c>
      <c r="H591" s="68"/>
      <c r="I591" s="68"/>
      <c r="J591" s="68"/>
      <c r="K591" s="68"/>
      <c r="L591" s="68" t="s">
        <v>154</v>
      </c>
      <c r="M591" s="68" t="s">
        <v>2230</v>
      </c>
      <c r="N591" s="68" t="s">
        <v>3327</v>
      </c>
      <c r="O591" s="68" t="s">
        <v>6434</v>
      </c>
      <c r="P591" s="68"/>
      <c r="Q591" s="68" t="s">
        <v>6435</v>
      </c>
      <c r="R591" s="68"/>
      <c r="S591" s="68" t="s">
        <v>6219</v>
      </c>
      <c r="T591" s="68"/>
      <c r="U591" s="68"/>
      <c r="V591" s="68"/>
      <c r="W591" s="68"/>
      <c r="X591" s="68"/>
      <c r="Y591" s="68" t="s">
        <v>2631</v>
      </c>
      <c r="Z591" s="68" t="s">
        <v>2633</v>
      </c>
      <c r="AA591" s="68"/>
      <c r="AB591" s="68"/>
      <c r="AC591" s="68"/>
      <c r="AD591" s="68" t="s">
        <v>6223</v>
      </c>
      <c r="AE591" s="68" t="s">
        <v>6224</v>
      </c>
      <c r="AF591" s="71"/>
      <c r="AG591" s="44"/>
      <c r="AH591" s="45"/>
      <c r="AI591" s="45"/>
      <c r="AJ591" s="45"/>
      <c r="AK591" s="45"/>
      <c r="AL591" s="28"/>
      <c r="AM591" s="28"/>
      <c r="AN591" s="28"/>
      <c r="AO591" s="28"/>
      <c r="AP591" s="28"/>
      <c r="AQ591" s="28"/>
      <c r="AR591" s="28"/>
      <c r="AS591" s="28"/>
      <c r="AT591" s="28"/>
      <c r="AU591" s="28"/>
    </row>
    <row r="592" ht="15.0" customHeight="1">
      <c r="A592" s="51"/>
      <c r="B592" s="52" t="s">
        <v>85</v>
      </c>
      <c r="C592" s="52" t="s">
        <v>922</v>
      </c>
      <c r="D592" s="52" t="s">
        <v>6569</v>
      </c>
      <c r="E592" s="52" t="s">
        <v>2931</v>
      </c>
      <c r="F592" s="52"/>
      <c r="G592" s="52"/>
      <c r="H592" s="52"/>
      <c r="I592" s="52"/>
      <c r="J592" s="52"/>
      <c r="K592" s="52"/>
      <c r="L592" s="52"/>
      <c r="M592" s="52"/>
      <c r="N592" s="52"/>
      <c r="O592" s="52"/>
      <c r="P592" s="52"/>
      <c r="Q592" s="52"/>
      <c r="R592" s="52"/>
      <c r="S592" s="52"/>
      <c r="T592" s="52"/>
      <c r="U592" s="52"/>
      <c r="V592" s="52"/>
      <c r="W592" s="52"/>
      <c r="X592" s="52"/>
      <c r="Y592" s="52" t="s">
        <v>2631</v>
      </c>
      <c r="Z592" s="52" t="s">
        <v>2633</v>
      </c>
      <c r="AA592" s="52"/>
      <c r="AB592" s="52"/>
      <c r="AC592" s="52"/>
      <c r="AD592" s="52" t="s">
        <v>2942</v>
      </c>
      <c r="AE592" s="52" t="s">
        <v>4341</v>
      </c>
      <c r="AF592" s="60"/>
      <c r="AG592" s="44"/>
      <c r="AH592" s="45"/>
      <c r="AI592" s="45"/>
      <c r="AJ592" s="45"/>
      <c r="AK592" s="45"/>
      <c r="AL592" s="28"/>
      <c r="AM592" s="28"/>
      <c r="AN592" s="28"/>
      <c r="AO592" s="28"/>
      <c r="AP592" s="28"/>
      <c r="AQ592" s="28"/>
      <c r="AR592" s="28"/>
      <c r="AS592" s="28"/>
      <c r="AT592" s="28"/>
      <c r="AU592" s="28"/>
    </row>
    <row r="593" ht="15.0" hidden="1" customHeight="1">
      <c r="A593" s="67"/>
      <c r="B593" s="68" t="s">
        <v>115</v>
      </c>
      <c r="C593" s="68" t="s">
        <v>6578</v>
      </c>
      <c r="D593" s="68" t="s">
        <v>6579</v>
      </c>
      <c r="E593" s="68" t="s">
        <v>2931</v>
      </c>
      <c r="F593" s="68"/>
      <c r="G593" s="68" t="s">
        <v>6441</v>
      </c>
      <c r="H593" s="68"/>
      <c r="I593" s="68"/>
      <c r="J593" s="68"/>
      <c r="K593" s="68"/>
      <c r="L593" s="68" t="s">
        <v>451</v>
      </c>
      <c r="M593" s="68" t="s">
        <v>80</v>
      </c>
      <c r="N593" s="68" t="s">
        <v>6442</v>
      </c>
      <c r="O593" s="68" t="s">
        <v>6440</v>
      </c>
      <c r="P593" s="68"/>
      <c r="Q593" s="68"/>
      <c r="R593" s="68"/>
      <c r="S593" s="68"/>
      <c r="T593" s="68"/>
      <c r="U593" s="68"/>
      <c r="V593" s="68"/>
      <c r="W593" s="68"/>
      <c r="X593" s="68"/>
      <c r="Y593" s="68" t="s">
        <v>2631</v>
      </c>
      <c r="Z593" s="68" t="s">
        <v>2633</v>
      </c>
      <c r="AA593" s="68"/>
      <c r="AB593" s="68"/>
      <c r="AC593" s="68"/>
      <c r="AD593" s="68" t="s">
        <v>2942</v>
      </c>
      <c r="AE593" s="68"/>
      <c r="AF593" s="71"/>
      <c r="AG593" s="44"/>
      <c r="AH593" s="45"/>
      <c r="AI593" s="45"/>
      <c r="AJ593" s="45"/>
      <c r="AK593" s="45"/>
      <c r="AL593" s="28"/>
      <c r="AM593" s="28"/>
      <c r="AN593" s="28"/>
      <c r="AO593" s="28"/>
      <c r="AP593" s="28"/>
      <c r="AQ593" s="28"/>
      <c r="AR593" s="28"/>
      <c r="AS593" s="28"/>
      <c r="AT593" s="28"/>
      <c r="AU593" s="28"/>
    </row>
    <row r="594" ht="15.0" hidden="1" customHeight="1">
      <c r="A594" s="51"/>
      <c r="B594" s="52" t="s">
        <v>85</v>
      </c>
      <c r="C594" s="52" t="s">
        <v>1536</v>
      </c>
      <c r="D594" s="52" t="s">
        <v>6588</v>
      </c>
      <c r="E594" s="52" t="s">
        <v>87</v>
      </c>
      <c r="F594" s="52" t="s">
        <v>2918</v>
      </c>
      <c r="G594" s="52" t="s">
        <v>6449</v>
      </c>
      <c r="H594" s="52" t="s">
        <v>6450</v>
      </c>
      <c r="I594" s="52"/>
      <c r="J594" s="52"/>
      <c r="K594" s="52"/>
      <c r="L594" s="52" t="s">
        <v>482</v>
      </c>
      <c r="M594" s="52" t="s">
        <v>478</v>
      </c>
      <c r="N594" s="52" t="s">
        <v>2924</v>
      </c>
      <c r="O594" s="52" t="s">
        <v>2920</v>
      </c>
      <c r="P594" s="52"/>
      <c r="Q594" s="52" t="s">
        <v>6448</v>
      </c>
      <c r="R594" s="52"/>
      <c r="S594" s="52" t="s">
        <v>6447</v>
      </c>
      <c r="T594" s="52"/>
      <c r="U594" s="52" t="s">
        <v>444</v>
      </c>
      <c r="V594" s="52" t="s">
        <v>145</v>
      </c>
      <c r="W594" s="52" t="s">
        <v>604</v>
      </c>
      <c r="X594" s="52" t="s">
        <v>97</v>
      </c>
      <c r="Y594" s="52" t="s">
        <v>98</v>
      </c>
      <c r="Z594" s="52"/>
      <c r="AA594" s="52"/>
      <c r="AB594" s="52"/>
      <c r="AC594" s="52"/>
      <c r="AD594" s="52"/>
      <c r="AE594" s="52"/>
      <c r="AF594" s="60"/>
      <c r="AG594" s="44" t="s">
        <v>595</v>
      </c>
      <c r="AH594" s="45" t="s">
        <v>596</v>
      </c>
      <c r="AI594" s="45" t="s">
        <v>596</v>
      </c>
      <c r="AJ594" s="45" t="s">
        <v>595</v>
      </c>
      <c r="AK594" s="45" t="s">
        <v>595</v>
      </c>
      <c r="AL594" s="28"/>
      <c r="AM594" s="28"/>
      <c r="AN594" s="28"/>
      <c r="AO594" s="28"/>
      <c r="AP594" s="28"/>
      <c r="AQ594" s="28"/>
      <c r="AR594" s="28"/>
      <c r="AS594" s="28"/>
      <c r="AT594" s="28"/>
      <c r="AU594" s="28"/>
    </row>
    <row r="595" ht="15.0" hidden="1" customHeight="1">
      <c r="A595" s="67"/>
      <c r="B595" s="68" t="s">
        <v>115</v>
      </c>
      <c r="C595" s="68" t="s">
        <v>6606</v>
      </c>
      <c r="D595" s="68" t="s">
        <v>6607</v>
      </c>
      <c r="E595" s="68" t="s">
        <v>87</v>
      </c>
      <c r="F595" s="68" t="s">
        <v>6451</v>
      </c>
      <c r="G595" s="68" t="s">
        <v>6455</v>
      </c>
      <c r="H595" s="68" t="s">
        <v>6456</v>
      </c>
      <c r="I595" s="68"/>
      <c r="J595" s="68"/>
      <c r="K595" s="68"/>
      <c r="L595" s="68" t="s">
        <v>6457</v>
      </c>
      <c r="M595" s="68" t="s">
        <v>512</v>
      </c>
      <c r="N595" s="68" t="s">
        <v>6458</v>
      </c>
      <c r="O595" s="68" t="s">
        <v>6453</v>
      </c>
      <c r="P595" s="68"/>
      <c r="Q595" s="68" t="s">
        <v>6454</v>
      </c>
      <c r="R595" s="68"/>
      <c r="S595" s="68"/>
      <c r="T595" s="68"/>
      <c r="U595" s="68"/>
      <c r="V595" s="68"/>
      <c r="W595" s="68"/>
      <c r="X595" s="68"/>
      <c r="Y595" s="68" t="s">
        <v>2652</v>
      </c>
      <c r="Z595" s="68" t="s">
        <v>2653</v>
      </c>
      <c r="AA595" s="68"/>
      <c r="AB595" s="68"/>
      <c r="AC595" s="68"/>
      <c r="AD595" s="68"/>
      <c r="AE595" s="68"/>
      <c r="AF595" s="71"/>
      <c r="AG595" s="44"/>
      <c r="AH595" s="45"/>
      <c r="AI595" s="45"/>
      <c r="AJ595" s="45"/>
      <c r="AK595" s="45"/>
      <c r="AL595" s="28"/>
      <c r="AM595" s="28"/>
      <c r="AN595" s="28"/>
      <c r="AO595" s="28"/>
      <c r="AP595" s="28"/>
      <c r="AQ595" s="28"/>
      <c r="AR595" s="28"/>
      <c r="AS595" s="28"/>
      <c r="AT595" s="28"/>
      <c r="AU595" s="28"/>
    </row>
    <row r="596" ht="15.0" hidden="1" customHeight="1">
      <c r="A596" s="51"/>
      <c r="B596" s="52" t="s">
        <v>85</v>
      </c>
      <c r="C596" s="52" t="s">
        <v>2743</v>
      </c>
      <c r="D596" s="52" t="s">
        <v>6618</v>
      </c>
      <c r="E596" s="52" t="s">
        <v>560</v>
      </c>
      <c r="F596" s="52" t="s">
        <v>6459</v>
      </c>
      <c r="G596" s="52" t="s">
        <v>6464</v>
      </c>
      <c r="H596" s="52"/>
      <c r="I596" s="52"/>
      <c r="J596" s="52"/>
      <c r="K596" s="52"/>
      <c r="L596" s="52" t="s">
        <v>602</v>
      </c>
      <c r="M596" s="52" t="s">
        <v>252</v>
      </c>
      <c r="N596" s="52" t="s">
        <v>603</v>
      </c>
      <c r="O596" s="52" t="s">
        <v>6461</v>
      </c>
      <c r="P596" s="52"/>
      <c r="Q596" s="52" t="s">
        <v>6463</v>
      </c>
      <c r="R596" s="52"/>
      <c r="S596" s="52" t="s">
        <v>6462</v>
      </c>
      <c r="T596" s="52"/>
      <c r="U596" s="52"/>
      <c r="V596" s="52"/>
      <c r="W596" s="52"/>
      <c r="X596" s="52"/>
      <c r="Y596" s="52" t="s">
        <v>2631</v>
      </c>
      <c r="Z596" s="52" t="s">
        <v>2633</v>
      </c>
      <c r="AA596" s="52"/>
      <c r="AB596" s="52"/>
      <c r="AC596" s="52"/>
      <c r="AD596" s="52" t="s">
        <v>6465</v>
      </c>
      <c r="AE596" s="52"/>
      <c r="AF596" s="60"/>
      <c r="AG596" s="44"/>
      <c r="AH596" s="45"/>
      <c r="AI596" s="45"/>
      <c r="AJ596" s="45"/>
      <c r="AK596" s="45"/>
      <c r="AL596" s="28"/>
      <c r="AM596" s="28"/>
      <c r="AN596" s="28"/>
      <c r="AO596" s="28"/>
      <c r="AP596" s="28"/>
      <c r="AQ596" s="28"/>
      <c r="AR596" s="28"/>
      <c r="AS596" s="28"/>
      <c r="AT596" s="28"/>
      <c r="AU596" s="28"/>
    </row>
    <row r="597" ht="15.0" hidden="1" customHeight="1">
      <c r="A597" s="67"/>
      <c r="B597" s="68"/>
      <c r="C597" s="68" t="s">
        <v>6625</v>
      </c>
      <c r="D597" s="68" t="s">
        <v>6626</v>
      </c>
      <c r="E597" s="68"/>
      <c r="F597" s="68" t="s">
        <v>2310</v>
      </c>
      <c r="G597" s="68" t="s">
        <v>2317</v>
      </c>
      <c r="H597" s="68" t="s">
        <v>6468</v>
      </c>
      <c r="I597" s="68"/>
      <c r="J597" s="68"/>
      <c r="K597" s="68"/>
      <c r="L597" s="68" t="s">
        <v>2319</v>
      </c>
      <c r="M597" s="68" t="s">
        <v>560</v>
      </c>
      <c r="N597" s="68" t="s">
        <v>2320</v>
      </c>
      <c r="O597" s="68" t="s">
        <v>2314</v>
      </c>
      <c r="P597" s="68"/>
      <c r="Q597" s="68" t="s">
        <v>2316</v>
      </c>
      <c r="R597" s="68"/>
      <c r="S597" s="68" t="s">
        <v>6467</v>
      </c>
      <c r="T597" s="68"/>
      <c r="U597" s="68" t="s">
        <v>124</v>
      </c>
      <c r="V597" s="68"/>
      <c r="W597" s="68"/>
      <c r="X597" s="68" t="s">
        <v>229</v>
      </c>
      <c r="Y597" s="68" t="s">
        <v>98</v>
      </c>
      <c r="Z597" s="68"/>
      <c r="AA597" s="68"/>
      <c r="AB597" s="68"/>
      <c r="AC597" s="68"/>
      <c r="AD597" s="68"/>
      <c r="AE597" s="68"/>
      <c r="AF597" s="71"/>
      <c r="AG597" s="44" t="s">
        <v>596</v>
      </c>
      <c r="AH597" s="45" t="s">
        <v>596</v>
      </c>
      <c r="AI597" s="45" t="s">
        <v>595</v>
      </c>
      <c r="AJ597" s="45" t="s">
        <v>595</v>
      </c>
      <c r="AK597" s="45" t="s">
        <v>595</v>
      </c>
      <c r="AL597" s="28"/>
      <c r="AM597" s="28"/>
      <c r="AN597" s="28"/>
      <c r="AO597" s="28"/>
      <c r="AP597" s="28"/>
      <c r="AQ597" s="28"/>
      <c r="AR597" s="28"/>
      <c r="AS597" s="28"/>
      <c r="AT597" s="28"/>
      <c r="AU597" s="28"/>
    </row>
    <row r="598" ht="15.0" hidden="1" customHeight="1">
      <c r="A598" s="51"/>
      <c r="B598" s="52" t="s">
        <v>85</v>
      </c>
      <c r="C598" s="52" t="s">
        <v>2168</v>
      </c>
      <c r="D598" s="52" t="s">
        <v>6633</v>
      </c>
      <c r="E598" s="52" t="s">
        <v>87</v>
      </c>
      <c r="F598" s="52" t="s">
        <v>6470</v>
      </c>
      <c r="G598" s="52" t="s">
        <v>6473</v>
      </c>
      <c r="H598" s="52"/>
      <c r="I598" s="52"/>
      <c r="J598" s="52"/>
      <c r="K598" s="52"/>
      <c r="L598" s="52" t="s">
        <v>451</v>
      </c>
      <c r="M598" s="52" t="s">
        <v>80</v>
      </c>
      <c r="N598" s="52" t="s">
        <v>6474</v>
      </c>
      <c r="O598" s="52" t="s">
        <v>6472</v>
      </c>
      <c r="P598" s="52"/>
      <c r="Q598" s="52"/>
      <c r="R598" s="52"/>
      <c r="S598" s="52"/>
      <c r="T598" s="52"/>
      <c r="U598" s="52"/>
      <c r="V598" s="52"/>
      <c r="W598" s="52"/>
      <c r="X598" s="52"/>
      <c r="Y598" s="52" t="s">
        <v>2652</v>
      </c>
      <c r="Z598" s="52" t="s">
        <v>2653</v>
      </c>
      <c r="AA598" s="52"/>
      <c r="AB598" s="52"/>
      <c r="AC598" s="52"/>
      <c r="AD598" s="52"/>
      <c r="AE598" s="52"/>
      <c r="AF598" s="60"/>
      <c r="AG598" s="44"/>
      <c r="AH598" s="45"/>
      <c r="AI598" s="45"/>
      <c r="AJ598" s="45"/>
      <c r="AK598" s="45"/>
      <c r="AL598" s="28"/>
      <c r="AM598" s="28"/>
      <c r="AN598" s="28"/>
      <c r="AO598" s="28"/>
      <c r="AP598" s="28"/>
      <c r="AQ598" s="28"/>
      <c r="AR598" s="28"/>
      <c r="AS598" s="28"/>
      <c r="AT598" s="28"/>
      <c r="AU598" s="28"/>
    </row>
    <row r="599" ht="15.0" hidden="1" customHeight="1">
      <c r="A599" s="67"/>
      <c r="B599" s="68" t="s">
        <v>85</v>
      </c>
      <c r="C599" s="68" t="s">
        <v>6642</v>
      </c>
      <c r="D599" s="68" t="s">
        <v>6643</v>
      </c>
      <c r="E599" s="68" t="s">
        <v>87</v>
      </c>
      <c r="F599" s="68" t="s">
        <v>6476</v>
      </c>
      <c r="G599" s="68" t="s">
        <v>6481</v>
      </c>
      <c r="H599" s="68" t="s">
        <v>6483</v>
      </c>
      <c r="I599" s="68"/>
      <c r="J599" s="68"/>
      <c r="K599" s="68"/>
      <c r="L599" s="68" t="s">
        <v>6484</v>
      </c>
      <c r="M599" s="68" t="s">
        <v>133</v>
      </c>
      <c r="N599" s="68" t="s">
        <v>6486</v>
      </c>
      <c r="O599" s="68" t="s">
        <v>6478</v>
      </c>
      <c r="P599" s="68"/>
      <c r="Q599" s="68" t="s">
        <v>6480</v>
      </c>
      <c r="R599" s="68"/>
      <c r="S599" s="68" t="s">
        <v>6479</v>
      </c>
      <c r="T599" s="68"/>
      <c r="U599" s="68" t="s">
        <v>477</v>
      </c>
      <c r="V599" s="68" t="s">
        <v>108</v>
      </c>
      <c r="W599" s="68" t="s">
        <v>251</v>
      </c>
      <c r="X599" s="68" t="s">
        <v>559</v>
      </c>
      <c r="Y599" s="68" t="s">
        <v>98</v>
      </c>
      <c r="Z599" s="68"/>
      <c r="AA599" s="68"/>
      <c r="AB599" s="68"/>
      <c r="AC599" s="68"/>
      <c r="AD599" s="68"/>
      <c r="AE599" s="68"/>
      <c r="AF599" s="71"/>
      <c r="AG599" s="44" t="s">
        <v>596</v>
      </c>
      <c r="AH599" s="45" t="s">
        <v>596</v>
      </c>
      <c r="AI599" s="45" t="s">
        <v>596</v>
      </c>
      <c r="AJ599" s="45" t="s">
        <v>595</v>
      </c>
      <c r="AK599" s="45" t="s">
        <v>595</v>
      </c>
      <c r="AL599" s="28"/>
      <c r="AM599" s="28"/>
      <c r="AN599" s="28"/>
      <c r="AO599" s="28"/>
      <c r="AP599" s="28"/>
      <c r="AQ599" s="28"/>
      <c r="AR599" s="28"/>
      <c r="AS599" s="28"/>
      <c r="AT599" s="28"/>
      <c r="AU599" s="28"/>
    </row>
    <row r="600" ht="15.0" hidden="1" customHeight="1">
      <c r="A600" s="51"/>
      <c r="B600" s="52" t="s">
        <v>85</v>
      </c>
      <c r="C600" s="52" t="s">
        <v>896</v>
      </c>
      <c r="D600" s="52" t="s">
        <v>6653</v>
      </c>
      <c r="E600" s="52" t="s">
        <v>87</v>
      </c>
      <c r="F600" s="52" t="s">
        <v>6488</v>
      </c>
      <c r="G600" s="52" t="s">
        <v>6493</v>
      </c>
      <c r="H600" s="52"/>
      <c r="I600" s="52"/>
      <c r="J600" s="52"/>
      <c r="K600" s="52"/>
      <c r="L600" s="52" t="s">
        <v>354</v>
      </c>
      <c r="M600" s="52" t="s">
        <v>280</v>
      </c>
      <c r="N600" s="52" t="s">
        <v>395</v>
      </c>
      <c r="O600" s="52" t="s">
        <v>6490</v>
      </c>
      <c r="P600" s="52"/>
      <c r="Q600" s="52" t="s">
        <v>6492</v>
      </c>
      <c r="R600" s="52"/>
      <c r="S600" s="52" t="s">
        <v>6491</v>
      </c>
      <c r="T600" s="52"/>
      <c r="U600" s="52" t="s">
        <v>97</v>
      </c>
      <c r="V600" s="52" t="s">
        <v>97</v>
      </c>
      <c r="W600" s="52" t="s">
        <v>97</v>
      </c>
      <c r="X600" s="52" t="s">
        <v>97</v>
      </c>
      <c r="Y600" s="52" t="s">
        <v>98</v>
      </c>
      <c r="Z600" s="52" t="s">
        <v>2644</v>
      </c>
      <c r="AA600" s="52"/>
      <c r="AB600" s="52"/>
      <c r="AC600" s="52"/>
      <c r="AD600" s="52"/>
      <c r="AE600" s="52"/>
      <c r="AF600" s="60"/>
      <c r="AG600" s="44" t="s">
        <v>595</v>
      </c>
      <c r="AH600" s="45" t="s">
        <v>595</v>
      </c>
      <c r="AI600" s="45" t="s">
        <v>596</v>
      </c>
      <c r="AJ600" s="45" t="s">
        <v>595</v>
      </c>
      <c r="AK600" s="45" t="s">
        <v>595</v>
      </c>
      <c r="AL600" s="28"/>
      <c r="AM600" s="28"/>
      <c r="AN600" s="28"/>
      <c r="AO600" s="28"/>
      <c r="AP600" s="28"/>
      <c r="AQ600" s="28"/>
      <c r="AR600" s="28"/>
      <c r="AS600" s="28"/>
      <c r="AT600" s="28"/>
      <c r="AU600" s="28"/>
    </row>
    <row r="601" ht="15.0" hidden="1" customHeight="1">
      <c r="A601" s="67"/>
      <c r="B601" s="68" t="s">
        <v>115</v>
      </c>
      <c r="C601" s="68" t="s">
        <v>6662</v>
      </c>
      <c r="D601" s="68" t="s">
        <v>6675</v>
      </c>
      <c r="E601" s="68" t="s">
        <v>87</v>
      </c>
      <c r="F601" s="68" t="s">
        <v>6495</v>
      </c>
      <c r="G601" s="68" t="s">
        <v>6500</v>
      </c>
      <c r="H601" s="68"/>
      <c r="I601" s="68"/>
      <c r="J601" s="68"/>
      <c r="K601" s="68"/>
      <c r="L601" s="68" t="s">
        <v>1405</v>
      </c>
      <c r="M601" s="68" t="s">
        <v>307</v>
      </c>
      <c r="N601" s="68" t="s">
        <v>6501</v>
      </c>
      <c r="O601" s="68" t="s">
        <v>6497</v>
      </c>
      <c r="P601" s="68"/>
      <c r="Q601" s="68" t="s">
        <v>6499</v>
      </c>
      <c r="R601" s="68"/>
      <c r="S601" s="68" t="s">
        <v>6498</v>
      </c>
      <c r="T601" s="68"/>
      <c r="U601" s="68"/>
      <c r="V601" s="68"/>
      <c r="W601" s="68"/>
      <c r="X601" s="68"/>
      <c r="Y601" s="68" t="s">
        <v>98</v>
      </c>
      <c r="Z601" s="68"/>
      <c r="AA601" s="68"/>
      <c r="AB601" s="68"/>
      <c r="AC601" s="68"/>
      <c r="AD601" s="68"/>
      <c r="AE601" s="68"/>
      <c r="AF601" s="71"/>
      <c r="AG601" s="44" t="s">
        <v>595</v>
      </c>
      <c r="AH601" s="45" t="s">
        <v>595</v>
      </c>
      <c r="AI601" s="45" t="s">
        <v>596</v>
      </c>
      <c r="AJ601" s="45" t="s">
        <v>595</v>
      </c>
      <c r="AK601" s="45" t="s">
        <v>595</v>
      </c>
      <c r="AL601" s="28"/>
      <c r="AM601" s="28"/>
      <c r="AN601" s="28"/>
      <c r="AO601" s="28"/>
      <c r="AP601" s="28"/>
      <c r="AQ601" s="28"/>
      <c r="AR601" s="28"/>
      <c r="AS601" s="28"/>
      <c r="AT601" s="28"/>
      <c r="AU601" s="28"/>
    </row>
    <row r="602" ht="15.0" hidden="1" customHeight="1">
      <c r="A602" s="51"/>
      <c r="B602" s="52" t="s">
        <v>85</v>
      </c>
      <c r="C602" s="52" t="s">
        <v>2513</v>
      </c>
      <c r="D602" s="52" t="s">
        <v>6705</v>
      </c>
      <c r="E602" s="52" t="s">
        <v>2862</v>
      </c>
      <c r="F602" s="52" t="s">
        <v>6502</v>
      </c>
      <c r="G602" s="52" t="s">
        <v>6505</v>
      </c>
      <c r="H602" s="52"/>
      <c r="I602" s="52"/>
      <c r="J602" s="52"/>
      <c r="K602" s="52"/>
      <c r="L602" s="52" t="s">
        <v>278</v>
      </c>
      <c r="M602" s="52" t="s">
        <v>271</v>
      </c>
      <c r="N602" s="52" t="s">
        <v>279</v>
      </c>
      <c r="O602" s="52"/>
      <c r="P602" s="52"/>
      <c r="Q602" s="52"/>
      <c r="R602" s="52"/>
      <c r="S602" s="52"/>
      <c r="T602" s="52"/>
      <c r="U602" s="52"/>
      <c r="V602" s="52"/>
      <c r="W602" s="52"/>
      <c r="X602" s="52"/>
      <c r="Y602" s="52" t="s">
        <v>2652</v>
      </c>
      <c r="Z602" s="52" t="s">
        <v>2653</v>
      </c>
      <c r="AA602" s="52"/>
      <c r="AB602" s="52"/>
      <c r="AC602" s="52"/>
      <c r="AD602" s="52"/>
      <c r="AE602" s="52"/>
      <c r="AF602" s="60"/>
      <c r="AG602" s="44"/>
      <c r="AH602" s="45"/>
      <c r="AI602" s="45"/>
      <c r="AJ602" s="45"/>
      <c r="AK602" s="45"/>
      <c r="AL602" s="28"/>
      <c r="AM602" s="28"/>
      <c r="AN602" s="28"/>
      <c r="AO602" s="28"/>
      <c r="AP602" s="28"/>
      <c r="AQ602" s="28"/>
      <c r="AR602" s="28"/>
      <c r="AS602" s="28"/>
      <c r="AT602" s="28"/>
      <c r="AU602" s="28"/>
    </row>
    <row r="603" ht="15.0" hidden="1" customHeight="1">
      <c r="A603" s="67"/>
      <c r="B603" s="68"/>
      <c r="C603" s="68" t="s">
        <v>1522</v>
      </c>
      <c r="D603" s="68" t="s">
        <v>6707</v>
      </c>
      <c r="E603" s="68" t="s">
        <v>4223</v>
      </c>
      <c r="F603" s="68"/>
      <c r="G603" s="68" t="s">
        <v>6510</v>
      </c>
      <c r="H603" s="68"/>
      <c r="I603" s="68"/>
      <c r="J603" s="68"/>
      <c r="K603" s="68"/>
      <c r="L603" s="68" t="s">
        <v>6511</v>
      </c>
      <c r="M603" s="68" t="s">
        <v>271</v>
      </c>
      <c r="N603" s="68" t="s">
        <v>6512</v>
      </c>
      <c r="O603" s="68" t="s">
        <v>6507</v>
      </c>
      <c r="P603" s="68"/>
      <c r="Q603" s="68" t="s">
        <v>6509</v>
      </c>
      <c r="R603" s="68"/>
      <c r="S603" s="68" t="s">
        <v>6508</v>
      </c>
      <c r="T603" s="68"/>
      <c r="U603" s="68"/>
      <c r="V603" s="68"/>
      <c r="W603" s="68"/>
      <c r="X603" s="68"/>
      <c r="Y603" s="68" t="s">
        <v>2631</v>
      </c>
      <c r="Z603" s="68" t="s">
        <v>2633</v>
      </c>
      <c r="AA603" s="68"/>
      <c r="AB603" s="68"/>
      <c r="AC603" s="68"/>
      <c r="AD603" s="68" t="s">
        <v>3807</v>
      </c>
      <c r="AE603" s="68"/>
      <c r="AF603" s="71"/>
      <c r="AG603" s="44"/>
      <c r="AH603" s="45"/>
      <c r="AI603" s="45"/>
      <c r="AJ603" s="45"/>
      <c r="AK603" s="45"/>
      <c r="AL603" s="28"/>
      <c r="AM603" s="28"/>
      <c r="AN603" s="28"/>
      <c r="AO603" s="28"/>
      <c r="AP603" s="28"/>
      <c r="AQ603" s="28"/>
      <c r="AR603" s="28"/>
      <c r="AS603" s="28"/>
      <c r="AT603" s="28"/>
      <c r="AU603" s="28"/>
    </row>
    <row r="604" ht="15.0" hidden="1" customHeight="1">
      <c r="A604" s="51"/>
      <c r="B604" s="52" t="s">
        <v>85</v>
      </c>
      <c r="C604" s="52" t="s">
        <v>6709</v>
      </c>
      <c r="D604" s="52" t="s">
        <v>6710</v>
      </c>
      <c r="E604" s="52"/>
      <c r="F604" s="52"/>
      <c r="G604" s="52" t="s">
        <v>6518</v>
      </c>
      <c r="H604" s="52"/>
      <c r="I604" s="52"/>
      <c r="J604" s="52"/>
      <c r="K604" s="52"/>
      <c r="L604" s="52" t="s">
        <v>451</v>
      </c>
      <c r="M604" s="52" t="s">
        <v>80</v>
      </c>
      <c r="N604" s="52" t="s">
        <v>6520</v>
      </c>
      <c r="O604" s="52" t="s">
        <v>6516</v>
      </c>
      <c r="P604" s="52"/>
      <c r="Q604" s="52" t="s">
        <v>6517</v>
      </c>
      <c r="R604" s="52"/>
      <c r="S604" s="52"/>
      <c r="T604" s="52"/>
      <c r="U604" s="52"/>
      <c r="V604" s="52"/>
      <c r="W604" s="52"/>
      <c r="X604" s="52"/>
      <c r="Y604" s="52" t="s">
        <v>2631</v>
      </c>
      <c r="Z604" s="52" t="s">
        <v>2633</v>
      </c>
      <c r="AA604" s="52"/>
      <c r="AB604" s="52"/>
      <c r="AC604" s="52"/>
      <c r="AD604" s="52" t="s">
        <v>6223</v>
      </c>
      <c r="AE604" s="52"/>
      <c r="AF604" s="60"/>
      <c r="AG604" s="44"/>
      <c r="AH604" s="45"/>
      <c r="AI604" s="45"/>
      <c r="AJ604" s="45"/>
      <c r="AK604" s="45"/>
      <c r="AL604" s="28"/>
      <c r="AM604" s="28"/>
      <c r="AN604" s="28"/>
      <c r="AO604" s="28"/>
      <c r="AP604" s="28"/>
      <c r="AQ604" s="28"/>
      <c r="AR604" s="28"/>
      <c r="AS604" s="28"/>
      <c r="AT604" s="28"/>
      <c r="AU604" s="28"/>
    </row>
    <row r="605" ht="15.0" hidden="1" customHeight="1">
      <c r="A605" s="67"/>
      <c r="B605" s="68" t="s">
        <v>115</v>
      </c>
      <c r="C605" s="68" t="s">
        <v>6721</v>
      </c>
      <c r="D605" s="68" t="s">
        <v>1689</v>
      </c>
      <c r="E605" s="68" t="s">
        <v>2862</v>
      </c>
      <c r="F605" s="68" t="s">
        <v>6521</v>
      </c>
      <c r="G605" s="68" t="s">
        <v>6525</v>
      </c>
      <c r="H605" s="68"/>
      <c r="I605" s="68"/>
      <c r="J605" s="68"/>
      <c r="K605" s="68"/>
      <c r="L605" s="68" t="s">
        <v>2406</v>
      </c>
      <c r="M605" s="68" t="s">
        <v>111</v>
      </c>
      <c r="N605" s="68" t="s">
        <v>5151</v>
      </c>
      <c r="O605" s="68" t="s">
        <v>6523</v>
      </c>
      <c r="P605" s="68"/>
      <c r="Q605" s="68" t="s">
        <v>6524</v>
      </c>
      <c r="R605" s="68"/>
      <c r="S605" s="68"/>
      <c r="T605" s="68"/>
      <c r="U605" s="68"/>
      <c r="V605" s="68"/>
      <c r="W605" s="68"/>
      <c r="X605" s="68"/>
      <c r="Y605" s="68" t="s">
        <v>2652</v>
      </c>
      <c r="Z605" s="68" t="s">
        <v>2653</v>
      </c>
      <c r="AA605" s="68"/>
      <c r="AB605" s="68"/>
      <c r="AC605" s="68"/>
      <c r="AD605" s="68"/>
      <c r="AE605" s="68"/>
      <c r="AF605" s="71"/>
      <c r="AG605" s="44"/>
      <c r="AH605" s="45"/>
      <c r="AI605" s="45"/>
      <c r="AJ605" s="45"/>
      <c r="AK605" s="45"/>
      <c r="AL605" s="28"/>
      <c r="AM605" s="28"/>
      <c r="AN605" s="28"/>
      <c r="AO605" s="28"/>
      <c r="AP605" s="28"/>
      <c r="AQ605" s="28"/>
      <c r="AR605" s="28"/>
      <c r="AS605" s="28"/>
      <c r="AT605" s="28"/>
      <c r="AU605" s="28"/>
    </row>
    <row r="606" ht="15.0" hidden="1" customHeight="1">
      <c r="A606" s="51"/>
      <c r="B606" s="52"/>
      <c r="C606" s="52" t="s">
        <v>1389</v>
      </c>
      <c r="D606" s="52" t="s">
        <v>6724</v>
      </c>
      <c r="E606" s="52" t="s">
        <v>560</v>
      </c>
      <c r="F606" s="52"/>
      <c r="G606" s="52" t="s">
        <v>6531</v>
      </c>
      <c r="H606" s="52"/>
      <c r="I606" s="52"/>
      <c r="J606" s="52"/>
      <c r="K606" s="52"/>
      <c r="L606" s="52" t="s">
        <v>602</v>
      </c>
      <c r="M606" s="52" t="s">
        <v>252</v>
      </c>
      <c r="N606" s="52" t="s">
        <v>6532</v>
      </c>
      <c r="O606" s="52" t="s">
        <v>6527</v>
      </c>
      <c r="P606" s="52"/>
      <c r="Q606" s="52" t="s">
        <v>6530</v>
      </c>
      <c r="R606" s="52"/>
      <c r="S606" s="52" t="s">
        <v>6529</v>
      </c>
      <c r="T606" s="52"/>
      <c r="U606" s="52"/>
      <c r="V606" s="52"/>
      <c r="W606" s="52"/>
      <c r="X606" s="52"/>
      <c r="Y606" s="52" t="s">
        <v>2631</v>
      </c>
      <c r="Z606" s="52" t="s">
        <v>2633</v>
      </c>
      <c r="AA606" s="52"/>
      <c r="AB606" s="52"/>
      <c r="AC606" s="52"/>
      <c r="AD606" s="52" t="s">
        <v>2942</v>
      </c>
      <c r="AE606" s="52"/>
      <c r="AF606" s="60"/>
      <c r="AG606" s="44"/>
      <c r="AH606" s="45"/>
      <c r="AI606" s="45"/>
      <c r="AJ606" s="45"/>
      <c r="AK606" s="45"/>
      <c r="AL606" s="28"/>
      <c r="AM606" s="28"/>
      <c r="AN606" s="28"/>
      <c r="AO606" s="28"/>
      <c r="AP606" s="28"/>
      <c r="AQ606" s="28"/>
      <c r="AR606" s="28"/>
      <c r="AS606" s="28"/>
      <c r="AT606" s="28"/>
      <c r="AU606" s="28"/>
    </row>
    <row r="607" ht="15.0" hidden="1" customHeight="1">
      <c r="A607" s="67"/>
      <c r="B607" s="68" t="s">
        <v>85</v>
      </c>
      <c r="C607" s="68" t="s">
        <v>6734</v>
      </c>
      <c r="D607" s="68" t="s">
        <v>5886</v>
      </c>
      <c r="E607" s="68" t="s">
        <v>2862</v>
      </c>
      <c r="F607" s="68" t="s">
        <v>6533</v>
      </c>
      <c r="G607" s="68" t="s">
        <v>6538</v>
      </c>
      <c r="H607" s="68" t="s">
        <v>6539</v>
      </c>
      <c r="I607" s="68"/>
      <c r="J607" s="68"/>
      <c r="K607" s="68"/>
      <c r="L607" s="68" t="s">
        <v>6540</v>
      </c>
      <c r="M607" s="68" t="s">
        <v>252</v>
      </c>
      <c r="N607" s="68" t="s">
        <v>6541</v>
      </c>
      <c r="O607" s="68" t="s">
        <v>6535</v>
      </c>
      <c r="P607" s="68"/>
      <c r="Q607" s="68" t="s">
        <v>6537</v>
      </c>
      <c r="R607" s="68"/>
      <c r="S607" s="68" t="s">
        <v>6536</v>
      </c>
      <c r="T607" s="68"/>
      <c r="U607" s="68"/>
      <c r="V607" s="68"/>
      <c r="W607" s="68"/>
      <c r="X607" s="68"/>
      <c r="Y607" s="68" t="s">
        <v>98</v>
      </c>
      <c r="Z607" s="68"/>
      <c r="AA607" s="68"/>
      <c r="AB607" s="68"/>
      <c r="AC607" s="68"/>
      <c r="AD607" s="68"/>
      <c r="AE607" s="68"/>
      <c r="AF607" s="71"/>
      <c r="AG607" s="44" t="s">
        <v>596</v>
      </c>
      <c r="AH607" s="45" t="s">
        <v>595</v>
      </c>
      <c r="AI607" s="45" t="s">
        <v>595</v>
      </c>
      <c r="AJ607" s="45" t="s">
        <v>595</v>
      </c>
      <c r="AK607" s="45" t="s">
        <v>595</v>
      </c>
      <c r="AL607" s="28"/>
      <c r="AM607" s="28"/>
      <c r="AN607" s="28"/>
      <c r="AO607" s="28"/>
      <c r="AP607" s="28"/>
      <c r="AQ607" s="28"/>
      <c r="AR607" s="28"/>
      <c r="AS607" s="28"/>
      <c r="AT607" s="28"/>
      <c r="AU607" s="28"/>
    </row>
    <row r="608" ht="15.0" hidden="1" customHeight="1">
      <c r="A608" s="51"/>
      <c r="B608" s="52" t="s">
        <v>85</v>
      </c>
      <c r="C608" s="52" t="s">
        <v>1522</v>
      </c>
      <c r="D608" s="52" t="s">
        <v>6762</v>
      </c>
      <c r="E608" s="52" t="s">
        <v>2862</v>
      </c>
      <c r="F608" s="52" t="s">
        <v>6546</v>
      </c>
      <c r="G608" s="52" t="s">
        <v>6550</v>
      </c>
      <c r="H608" s="52"/>
      <c r="I608" s="52"/>
      <c r="J608" s="52"/>
      <c r="K608" s="52"/>
      <c r="L608" s="52" t="s">
        <v>6551</v>
      </c>
      <c r="M608" s="52" t="s">
        <v>280</v>
      </c>
      <c r="N608" s="52" t="s">
        <v>6552</v>
      </c>
      <c r="O608" s="52" t="s">
        <v>6548</v>
      </c>
      <c r="P608" s="52"/>
      <c r="Q608" s="52" t="s">
        <v>6549</v>
      </c>
      <c r="R608" s="52"/>
      <c r="S608" s="52"/>
      <c r="T608" s="52"/>
      <c r="U608" s="52"/>
      <c r="V608" s="52"/>
      <c r="W608" s="52"/>
      <c r="X608" s="52"/>
      <c r="Y608" s="52" t="s">
        <v>2652</v>
      </c>
      <c r="Z608" s="52" t="s">
        <v>2653</v>
      </c>
      <c r="AA608" s="52"/>
      <c r="AB608" s="52"/>
      <c r="AC608" s="52"/>
      <c r="AD608" s="52"/>
      <c r="AE608" s="52"/>
      <c r="AF608" s="60"/>
      <c r="AG608" s="44"/>
      <c r="AH608" s="45"/>
      <c r="AI608" s="45"/>
      <c r="AJ608" s="45"/>
      <c r="AK608" s="45"/>
      <c r="AL608" s="28"/>
      <c r="AM608" s="28"/>
      <c r="AN608" s="28"/>
      <c r="AO608" s="28"/>
      <c r="AP608" s="28"/>
      <c r="AQ608" s="28"/>
      <c r="AR608" s="28"/>
      <c r="AS608" s="28"/>
      <c r="AT608" s="28"/>
      <c r="AU608" s="28"/>
    </row>
    <row r="609" ht="15.0" hidden="1" customHeight="1">
      <c r="A609" s="67"/>
      <c r="B609" s="68" t="s">
        <v>85</v>
      </c>
      <c r="C609" s="68" t="s">
        <v>1999</v>
      </c>
      <c r="D609" s="68" t="s">
        <v>6782</v>
      </c>
      <c r="E609" s="68" t="s">
        <v>4223</v>
      </c>
      <c r="F609" s="68"/>
      <c r="G609" s="68" t="s">
        <v>6559</v>
      </c>
      <c r="H609" s="68" t="s">
        <v>6560</v>
      </c>
      <c r="I609" s="68"/>
      <c r="J609" s="68"/>
      <c r="K609" s="68"/>
      <c r="L609" s="68" t="s">
        <v>354</v>
      </c>
      <c r="M609" s="68" t="s">
        <v>280</v>
      </c>
      <c r="N609" s="68" t="s">
        <v>6561</v>
      </c>
      <c r="O609" s="68"/>
      <c r="P609" s="68"/>
      <c r="Q609" s="68" t="s">
        <v>6558</v>
      </c>
      <c r="R609" s="68"/>
      <c r="S609" s="68" t="s">
        <v>6557</v>
      </c>
      <c r="T609" s="68"/>
      <c r="U609" s="68"/>
      <c r="V609" s="68"/>
      <c r="W609" s="68"/>
      <c r="X609" s="68"/>
      <c r="Y609" s="68" t="s">
        <v>2631</v>
      </c>
      <c r="Z609" s="68" t="s">
        <v>2633</v>
      </c>
      <c r="AA609" s="68"/>
      <c r="AB609" s="68"/>
      <c r="AC609" s="68"/>
      <c r="AD609" s="68" t="s">
        <v>2942</v>
      </c>
      <c r="AE609" s="68"/>
      <c r="AF609" s="71"/>
      <c r="AG609" s="44"/>
      <c r="AH609" s="45"/>
      <c r="AI609" s="45"/>
      <c r="AJ609" s="45"/>
      <c r="AK609" s="45"/>
      <c r="AL609" s="28"/>
      <c r="AM609" s="28"/>
      <c r="AN609" s="28"/>
      <c r="AO609" s="28"/>
      <c r="AP609" s="28"/>
      <c r="AQ609" s="28"/>
      <c r="AR609" s="28"/>
      <c r="AS609" s="28"/>
      <c r="AT609" s="28"/>
      <c r="AU609" s="28"/>
    </row>
    <row r="610" ht="15.0" hidden="1" customHeight="1">
      <c r="A610" s="51"/>
      <c r="B610" s="52" t="s">
        <v>85</v>
      </c>
      <c r="C610" s="52" t="s">
        <v>3233</v>
      </c>
      <c r="D610" s="52" t="s">
        <v>6788</v>
      </c>
      <c r="E610" s="52" t="s">
        <v>2862</v>
      </c>
      <c r="F610" s="52"/>
      <c r="G610" s="52" t="s">
        <v>6566</v>
      </c>
      <c r="H610" s="52"/>
      <c r="I610" s="52"/>
      <c r="J610" s="52"/>
      <c r="K610" s="52"/>
      <c r="L610" s="52" t="s">
        <v>6567</v>
      </c>
      <c r="M610" s="52" t="s">
        <v>724</v>
      </c>
      <c r="N610" s="52" t="s">
        <v>6568</v>
      </c>
      <c r="O610" s="52" t="s">
        <v>6565</v>
      </c>
      <c r="P610" s="52"/>
      <c r="Q610" s="52"/>
      <c r="R610" s="52"/>
      <c r="S610" s="52"/>
      <c r="T610" s="52"/>
      <c r="U610" s="52"/>
      <c r="V610" s="52"/>
      <c r="W610" s="52"/>
      <c r="X610" s="52"/>
      <c r="Y610" s="52" t="s">
        <v>2652</v>
      </c>
      <c r="Z610" s="52" t="s">
        <v>2653</v>
      </c>
      <c r="AA610" s="52"/>
      <c r="AB610" s="52"/>
      <c r="AC610" s="52"/>
      <c r="AD610" s="52"/>
      <c r="AE610" s="52"/>
      <c r="AF610" s="60"/>
      <c r="AG610" s="44"/>
      <c r="AH610" s="45"/>
      <c r="AI610" s="45"/>
      <c r="AJ610" s="45"/>
      <c r="AK610" s="45"/>
      <c r="AL610" s="28"/>
      <c r="AM610" s="28"/>
      <c r="AN610" s="28"/>
      <c r="AO610" s="28"/>
      <c r="AP610" s="28"/>
      <c r="AQ610" s="28"/>
      <c r="AR610" s="28"/>
      <c r="AS610" s="28"/>
      <c r="AT610" s="28"/>
      <c r="AU610" s="28"/>
    </row>
    <row r="611" ht="15.0" hidden="1" customHeight="1">
      <c r="A611" s="67"/>
      <c r="B611" s="68" t="s">
        <v>85</v>
      </c>
      <c r="C611" s="68" t="s">
        <v>1542</v>
      </c>
      <c r="D611" s="68" t="s">
        <v>6796</v>
      </c>
      <c r="E611" s="68" t="s">
        <v>2862</v>
      </c>
      <c r="F611" s="68" t="s">
        <v>6572</v>
      </c>
      <c r="G611" s="68" t="s">
        <v>6575</v>
      </c>
      <c r="H611" s="68"/>
      <c r="I611" s="68"/>
      <c r="J611" s="68"/>
      <c r="K611" s="68"/>
      <c r="L611" s="68" t="s">
        <v>6576</v>
      </c>
      <c r="M611" s="68" t="s">
        <v>80</v>
      </c>
      <c r="N611" s="68" t="s">
        <v>6577</v>
      </c>
      <c r="O611" s="68" t="s">
        <v>6574</v>
      </c>
      <c r="P611" s="68"/>
      <c r="Q611" s="68"/>
      <c r="R611" s="68"/>
      <c r="S611" s="68"/>
      <c r="T611" s="68"/>
      <c r="U611" s="68"/>
      <c r="V611" s="68"/>
      <c r="W611" s="68"/>
      <c r="X611" s="68"/>
      <c r="Y611" s="68" t="s">
        <v>2652</v>
      </c>
      <c r="Z611" s="68" t="s">
        <v>2653</v>
      </c>
      <c r="AA611" s="68"/>
      <c r="AB611" s="68"/>
      <c r="AC611" s="68"/>
      <c r="AD611" s="68"/>
      <c r="AE611" s="68"/>
      <c r="AF611" s="71"/>
      <c r="AG611" s="44"/>
      <c r="AH611" s="45"/>
      <c r="AI611" s="45"/>
      <c r="AJ611" s="45"/>
      <c r="AK611" s="45"/>
      <c r="AL611" s="28"/>
      <c r="AM611" s="28"/>
      <c r="AN611" s="28"/>
      <c r="AO611" s="28"/>
      <c r="AP611" s="28"/>
      <c r="AQ611" s="28"/>
      <c r="AR611" s="28"/>
      <c r="AS611" s="28"/>
      <c r="AT611" s="28"/>
      <c r="AU611" s="28"/>
    </row>
    <row r="612" ht="15.0" hidden="1" customHeight="1">
      <c r="A612" s="51"/>
      <c r="B612" s="52" t="s">
        <v>85</v>
      </c>
      <c r="C612" s="52" t="s">
        <v>6801</v>
      </c>
      <c r="D612" s="52" t="s">
        <v>4068</v>
      </c>
      <c r="E612" s="52" t="s">
        <v>2862</v>
      </c>
      <c r="F612" s="52" t="s">
        <v>6581</v>
      </c>
      <c r="G612" s="52" t="s">
        <v>6586</v>
      </c>
      <c r="H612" s="52"/>
      <c r="I612" s="52"/>
      <c r="J612" s="52"/>
      <c r="K612" s="52"/>
      <c r="L612" s="52" t="s">
        <v>451</v>
      </c>
      <c r="M612" s="52" t="s">
        <v>80</v>
      </c>
      <c r="N612" s="52" t="s">
        <v>6587</v>
      </c>
      <c r="O612" s="52" t="s">
        <v>6583</v>
      </c>
      <c r="P612" s="52"/>
      <c r="Q612" s="52" t="s">
        <v>6585</v>
      </c>
      <c r="R612" s="52"/>
      <c r="S612" s="52" t="s">
        <v>6584</v>
      </c>
      <c r="T612" s="52"/>
      <c r="U612" s="52"/>
      <c r="V612" s="52"/>
      <c r="W612" s="52"/>
      <c r="X612" s="52"/>
      <c r="Y612" s="52" t="s">
        <v>98</v>
      </c>
      <c r="Z612" s="52" t="s">
        <v>2644</v>
      </c>
      <c r="AA612" s="52"/>
      <c r="AB612" s="52"/>
      <c r="AC612" s="52"/>
      <c r="AD612" s="52"/>
      <c r="AE612" s="52"/>
      <c r="AF612" s="60"/>
      <c r="AG612" s="44" t="s">
        <v>596</v>
      </c>
      <c r="AH612" s="45" t="s">
        <v>595</v>
      </c>
      <c r="AI612" s="45" t="s">
        <v>595</v>
      </c>
      <c r="AJ612" s="45" t="s">
        <v>595</v>
      </c>
      <c r="AK612" s="45" t="s">
        <v>595</v>
      </c>
      <c r="AL612" s="28"/>
      <c r="AM612" s="28"/>
      <c r="AN612" s="28"/>
      <c r="AO612" s="28"/>
      <c r="AP612" s="28"/>
      <c r="AQ612" s="28"/>
      <c r="AR612" s="28"/>
      <c r="AS612" s="28"/>
      <c r="AT612" s="28"/>
      <c r="AU612" s="28"/>
    </row>
    <row r="613" ht="15.0" hidden="1" customHeight="1">
      <c r="A613" s="67"/>
      <c r="B613" s="68"/>
      <c r="C613" s="68" t="s">
        <v>1566</v>
      </c>
      <c r="D613" s="68" t="s">
        <v>6805</v>
      </c>
      <c r="E613" s="68" t="s">
        <v>2931</v>
      </c>
      <c r="F613" s="68" t="s">
        <v>6589</v>
      </c>
      <c r="G613" s="68" t="s">
        <v>6595</v>
      </c>
      <c r="H613" s="68"/>
      <c r="I613" s="68"/>
      <c r="J613" s="68"/>
      <c r="K613" s="68"/>
      <c r="L613" s="68" t="s">
        <v>6596</v>
      </c>
      <c r="M613" s="68" t="s">
        <v>261</v>
      </c>
      <c r="N613" s="68" t="s">
        <v>6597</v>
      </c>
      <c r="O613" s="68" t="s">
        <v>6592</v>
      </c>
      <c r="P613" s="68"/>
      <c r="Q613" s="68"/>
      <c r="R613" s="68"/>
      <c r="S613" s="68" t="s">
        <v>6594</v>
      </c>
      <c r="T613" s="68"/>
      <c r="U613" s="68"/>
      <c r="V613" s="68"/>
      <c r="W613" s="68"/>
      <c r="X613" s="68"/>
      <c r="Y613" s="68" t="s">
        <v>2631</v>
      </c>
      <c r="Z613" s="68" t="s">
        <v>2633</v>
      </c>
      <c r="AA613" s="68"/>
      <c r="AB613" s="68"/>
      <c r="AC613" s="68"/>
      <c r="AD613" s="68" t="s">
        <v>5721</v>
      </c>
      <c r="AE613" s="68"/>
      <c r="AF613" s="71"/>
      <c r="AG613" s="44"/>
      <c r="AH613" s="45"/>
      <c r="AI613" s="45"/>
      <c r="AJ613" s="45"/>
      <c r="AK613" s="45"/>
      <c r="AL613" s="28"/>
      <c r="AM613" s="28"/>
      <c r="AN613" s="28"/>
      <c r="AO613" s="28"/>
      <c r="AP613" s="28"/>
      <c r="AQ613" s="28"/>
      <c r="AR613" s="28"/>
      <c r="AS613" s="28"/>
      <c r="AT613" s="28"/>
      <c r="AU613" s="28"/>
    </row>
    <row r="614" ht="15.0" hidden="1" customHeight="1">
      <c r="A614" s="51"/>
      <c r="B614" s="52" t="s">
        <v>85</v>
      </c>
      <c r="C614" s="52" t="s">
        <v>5106</v>
      </c>
      <c r="D614" s="52" t="s">
        <v>6809</v>
      </c>
      <c r="E614" s="52" t="s">
        <v>87</v>
      </c>
      <c r="F614" s="52" t="s">
        <v>418</v>
      </c>
      <c r="G614" s="52" t="s">
        <v>423</v>
      </c>
      <c r="H614" s="52" t="s">
        <v>424</v>
      </c>
      <c r="I614" s="52"/>
      <c r="J614" s="52"/>
      <c r="K614" s="52"/>
      <c r="L614" s="52" t="s">
        <v>425</v>
      </c>
      <c r="M614" s="52" t="s">
        <v>417</v>
      </c>
      <c r="N614" s="52" t="s">
        <v>426</v>
      </c>
      <c r="O614" s="52" t="s">
        <v>420</v>
      </c>
      <c r="P614" s="52"/>
      <c r="Q614" s="52" t="s">
        <v>422</v>
      </c>
      <c r="R614" s="52"/>
      <c r="S614" s="52" t="s">
        <v>6599</v>
      </c>
      <c r="T614" s="52"/>
      <c r="U614" s="52" t="s">
        <v>396</v>
      </c>
      <c r="V614" s="52" t="s">
        <v>166</v>
      </c>
      <c r="W614" s="52" t="s">
        <v>427</v>
      </c>
      <c r="X614" s="52" t="s">
        <v>167</v>
      </c>
      <c r="Y614" s="52" t="s">
        <v>98</v>
      </c>
      <c r="Z614" s="52"/>
      <c r="AA614" s="52"/>
      <c r="AB614" s="52"/>
      <c r="AC614" s="52"/>
      <c r="AD614" s="52"/>
      <c r="AE614" s="52"/>
      <c r="AF614" s="60"/>
      <c r="AG614" s="44" t="s">
        <v>596</v>
      </c>
      <c r="AH614" s="45" t="s">
        <v>596</v>
      </c>
      <c r="AI614" s="45" t="s">
        <v>595</v>
      </c>
      <c r="AJ614" s="45" t="s">
        <v>595</v>
      </c>
      <c r="AK614" s="45" t="s">
        <v>595</v>
      </c>
      <c r="AL614" s="28"/>
      <c r="AM614" s="28"/>
      <c r="AN614" s="28"/>
      <c r="AO614" s="28"/>
      <c r="AP614" s="28"/>
      <c r="AQ614" s="28"/>
      <c r="AR614" s="28"/>
      <c r="AS614" s="28"/>
      <c r="AT614" s="28"/>
      <c r="AU614" s="28"/>
    </row>
    <row r="615" ht="15.0" hidden="1" customHeight="1">
      <c r="A615" s="67"/>
      <c r="B615" s="68" t="s">
        <v>85</v>
      </c>
      <c r="C615" s="68" t="s">
        <v>6814</v>
      </c>
      <c r="D615" s="68" t="s">
        <v>6815</v>
      </c>
      <c r="E615" s="68" t="s">
        <v>87</v>
      </c>
      <c r="F615" s="68" t="s">
        <v>6601</v>
      </c>
      <c r="G615" s="68"/>
      <c r="H615" s="68"/>
      <c r="I615" s="68"/>
      <c r="J615" s="68" t="s">
        <v>6604</v>
      </c>
      <c r="K615" s="68"/>
      <c r="L615" s="68" t="s">
        <v>194</v>
      </c>
      <c r="M615" s="68" t="s">
        <v>337</v>
      </c>
      <c r="N615" s="68" t="s">
        <v>6605</v>
      </c>
      <c r="O615" s="68" t="s">
        <v>6603</v>
      </c>
      <c r="P615" s="68"/>
      <c r="Q615" s="68"/>
      <c r="R615" s="68"/>
      <c r="S615" s="68"/>
      <c r="T615" s="68"/>
      <c r="U615" s="68"/>
      <c r="V615" s="68"/>
      <c r="W615" s="68"/>
      <c r="X615" s="68"/>
      <c r="Y615" s="68" t="s">
        <v>2652</v>
      </c>
      <c r="Z615" s="68" t="s">
        <v>2653</v>
      </c>
      <c r="AA615" s="68"/>
      <c r="AB615" s="68"/>
      <c r="AC615" s="68"/>
      <c r="AD615" s="68"/>
      <c r="AE615" s="68"/>
      <c r="AF615" s="71"/>
      <c r="AG615" s="44"/>
      <c r="AH615" s="45"/>
      <c r="AI615" s="45"/>
      <c r="AJ615" s="45"/>
      <c r="AK615" s="45"/>
      <c r="AL615" s="28"/>
      <c r="AM615" s="28"/>
      <c r="AN615" s="28"/>
      <c r="AO615" s="28"/>
      <c r="AP615" s="28"/>
      <c r="AQ615" s="28"/>
      <c r="AR615" s="28"/>
      <c r="AS615" s="28"/>
      <c r="AT615" s="28"/>
      <c r="AU615" s="28"/>
    </row>
    <row r="616" ht="15.0" hidden="1" customHeight="1">
      <c r="A616" s="51"/>
      <c r="B616" s="52"/>
      <c r="C616" s="52" t="s">
        <v>428</v>
      </c>
      <c r="D616" s="52" t="s">
        <v>4934</v>
      </c>
      <c r="E616" s="52"/>
      <c r="F616" s="52" t="s">
        <v>6610</v>
      </c>
      <c r="G616" s="52" t="s">
        <v>6614</v>
      </c>
      <c r="H616" s="52" t="s">
        <v>6615</v>
      </c>
      <c r="I616" s="52"/>
      <c r="J616" s="52"/>
      <c r="K616" s="52"/>
      <c r="L616" s="52" t="s">
        <v>6616</v>
      </c>
      <c r="M616" s="52" t="s">
        <v>99</v>
      </c>
      <c r="N616" s="52" t="s">
        <v>6617</v>
      </c>
      <c r="O616" s="52" t="s">
        <v>6612</v>
      </c>
      <c r="P616" s="52"/>
      <c r="Q616" s="52" t="s">
        <v>6613</v>
      </c>
      <c r="R616" s="52"/>
      <c r="S616" s="52"/>
      <c r="T616" s="52"/>
      <c r="U616" s="52"/>
      <c r="V616" s="52"/>
      <c r="W616" s="52"/>
      <c r="X616" s="52"/>
      <c r="Y616" s="52" t="s">
        <v>2652</v>
      </c>
      <c r="Z616" s="52" t="s">
        <v>2653</v>
      </c>
      <c r="AA616" s="52"/>
      <c r="AB616" s="52"/>
      <c r="AC616" s="52"/>
      <c r="AD616" s="52"/>
      <c r="AE616" s="52"/>
      <c r="AF616" s="60"/>
      <c r="AG616" s="44"/>
      <c r="AH616" s="45"/>
      <c r="AI616" s="45"/>
      <c r="AJ616" s="45"/>
      <c r="AK616" s="45"/>
      <c r="AL616" s="28"/>
      <c r="AM616" s="28"/>
      <c r="AN616" s="28"/>
      <c r="AO616" s="28"/>
      <c r="AP616" s="28"/>
      <c r="AQ616" s="28"/>
      <c r="AR616" s="28"/>
      <c r="AS616" s="28"/>
      <c r="AT616" s="28"/>
      <c r="AU616" s="28"/>
    </row>
    <row r="617" ht="15.0" hidden="1" customHeight="1">
      <c r="A617" s="67"/>
      <c r="B617" s="68" t="s">
        <v>115</v>
      </c>
      <c r="C617" s="68" t="s">
        <v>6829</v>
      </c>
      <c r="D617" s="68" t="s">
        <v>1506</v>
      </c>
      <c r="E617" s="68" t="s">
        <v>6622</v>
      </c>
      <c r="F617" s="68" t="s">
        <v>6620</v>
      </c>
      <c r="G617" s="68" t="s">
        <v>6624</v>
      </c>
      <c r="H617" s="68"/>
      <c r="I617" s="68"/>
      <c r="J617" s="68"/>
      <c r="K617" s="68"/>
      <c r="L617" s="68" t="s">
        <v>730</v>
      </c>
      <c r="M617" s="68" t="s">
        <v>724</v>
      </c>
      <c r="N617" s="68"/>
      <c r="O617" s="68" t="s">
        <v>6623</v>
      </c>
      <c r="P617" s="68"/>
      <c r="Q617" s="68"/>
      <c r="R617" s="68"/>
      <c r="S617" s="68"/>
      <c r="T617" s="68"/>
      <c r="U617" s="68"/>
      <c r="V617" s="68"/>
      <c r="W617" s="68"/>
      <c r="X617" s="68"/>
      <c r="Y617" s="68" t="s">
        <v>2652</v>
      </c>
      <c r="Z617" s="68" t="s">
        <v>2653</v>
      </c>
      <c r="AA617" s="68"/>
      <c r="AB617" s="68"/>
      <c r="AC617" s="68"/>
      <c r="AD617" s="68"/>
      <c r="AE617" s="68"/>
      <c r="AF617" s="71"/>
      <c r="AG617" s="44"/>
      <c r="AH617" s="45"/>
      <c r="AI617" s="45"/>
      <c r="AJ617" s="45"/>
      <c r="AK617" s="45"/>
      <c r="AL617" s="28"/>
      <c r="AM617" s="28"/>
      <c r="AN617" s="28"/>
      <c r="AO617" s="28"/>
      <c r="AP617" s="28"/>
      <c r="AQ617" s="28"/>
      <c r="AR617" s="28"/>
      <c r="AS617" s="28"/>
      <c r="AT617" s="28"/>
      <c r="AU617" s="28"/>
    </row>
    <row r="618" ht="15.0" hidden="1" customHeight="1">
      <c r="A618" s="51"/>
      <c r="B618" s="52" t="s">
        <v>85</v>
      </c>
      <c r="C618" s="52" t="s">
        <v>2099</v>
      </c>
      <c r="D618" s="52" t="s">
        <v>6836</v>
      </c>
      <c r="E618" s="52" t="s">
        <v>6622</v>
      </c>
      <c r="F618" s="52" t="s">
        <v>6627</v>
      </c>
      <c r="G618" s="52" t="s">
        <v>6631</v>
      </c>
      <c r="H618" s="52"/>
      <c r="I618" s="52"/>
      <c r="J618" s="52"/>
      <c r="K618" s="52"/>
      <c r="L618" s="52" t="s">
        <v>753</v>
      </c>
      <c r="M618" s="52" t="s">
        <v>80</v>
      </c>
      <c r="N618" s="52" t="s">
        <v>6632</v>
      </c>
      <c r="O618" s="52" t="s">
        <v>6630</v>
      </c>
      <c r="P618" s="52"/>
      <c r="Q618" s="52"/>
      <c r="R618" s="52"/>
      <c r="S618" s="52"/>
      <c r="T618" s="52"/>
      <c r="U618" s="52"/>
      <c r="V618" s="52"/>
      <c r="W618" s="52"/>
      <c r="X618" s="52"/>
      <c r="Y618" s="52" t="s">
        <v>2652</v>
      </c>
      <c r="Z618" s="52" t="s">
        <v>2653</v>
      </c>
      <c r="AA618" s="52"/>
      <c r="AB618" s="52"/>
      <c r="AC618" s="52"/>
      <c r="AD618" s="52"/>
      <c r="AE618" s="52"/>
      <c r="AF618" s="60"/>
      <c r="AG618" s="44"/>
      <c r="AH618" s="45"/>
      <c r="AI618" s="45"/>
      <c r="AJ618" s="45"/>
      <c r="AK618" s="45"/>
      <c r="AL618" s="28"/>
      <c r="AM618" s="28"/>
      <c r="AN618" s="28"/>
      <c r="AO618" s="28"/>
      <c r="AP618" s="28"/>
      <c r="AQ618" s="28"/>
      <c r="AR618" s="28"/>
      <c r="AS618" s="28"/>
      <c r="AT618" s="28"/>
      <c r="AU618" s="28"/>
    </row>
    <row r="619" ht="15.0" hidden="1" customHeight="1">
      <c r="A619" s="67"/>
      <c r="B619" s="68" t="s">
        <v>85</v>
      </c>
      <c r="C619" s="68" t="s">
        <v>6847</v>
      </c>
      <c r="D619" s="68" t="s">
        <v>915</v>
      </c>
      <c r="E619" s="68" t="s">
        <v>87</v>
      </c>
      <c r="F619" s="68" t="s">
        <v>6635</v>
      </c>
      <c r="G619" s="68" t="s">
        <v>6639</v>
      </c>
      <c r="H619" s="68"/>
      <c r="I619" s="68"/>
      <c r="J619" s="68"/>
      <c r="K619" s="68"/>
      <c r="L619" s="68" t="s">
        <v>6640</v>
      </c>
      <c r="M619" s="68" t="s">
        <v>252</v>
      </c>
      <c r="N619" s="68" t="s">
        <v>6641</v>
      </c>
      <c r="O619" s="68" t="s">
        <v>6637</v>
      </c>
      <c r="P619" s="68"/>
      <c r="Q619" s="68" t="s">
        <v>6638</v>
      </c>
      <c r="R619" s="68"/>
      <c r="S619" s="68"/>
      <c r="T619" s="68"/>
      <c r="U619" s="68" t="s">
        <v>676</v>
      </c>
      <c r="V619" s="68" t="s">
        <v>206</v>
      </c>
      <c r="W619" s="68" t="s">
        <v>146</v>
      </c>
      <c r="X619" s="68"/>
      <c r="Y619" s="68" t="s">
        <v>98</v>
      </c>
      <c r="Z619" s="68" t="s">
        <v>2644</v>
      </c>
      <c r="AA619" s="68"/>
      <c r="AB619" s="68"/>
      <c r="AC619" s="68"/>
      <c r="AD619" s="68"/>
      <c r="AE619" s="68"/>
      <c r="AF619" s="71"/>
      <c r="AG619" s="44" t="s">
        <v>595</v>
      </c>
      <c r="AH619" s="45" t="s">
        <v>596</v>
      </c>
      <c r="AI619" s="45" t="s">
        <v>595</v>
      </c>
      <c r="AJ619" s="45" t="s">
        <v>595</v>
      </c>
      <c r="AK619" s="45" t="s">
        <v>595</v>
      </c>
      <c r="AL619" s="28"/>
      <c r="AM619" s="28"/>
      <c r="AN619" s="28"/>
      <c r="AO619" s="28"/>
      <c r="AP619" s="28"/>
      <c r="AQ619" s="28"/>
      <c r="AR619" s="28"/>
      <c r="AS619" s="28"/>
      <c r="AT619" s="28"/>
      <c r="AU619" s="28"/>
    </row>
    <row r="620" ht="15.0" hidden="1" customHeight="1">
      <c r="A620" s="51"/>
      <c r="B620" s="52"/>
      <c r="C620" s="52" t="s">
        <v>6855</v>
      </c>
      <c r="D620" s="52" t="s">
        <v>6857</v>
      </c>
      <c r="E620" s="52"/>
      <c r="F620" s="52" t="s">
        <v>6645</v>
      </c>
      <c r="G620" s="52" t="s">
        <v>6648</v>
      </c>
      <c r="H620" s="52"/>
      <c r="I620" s="52"/>
      <c r="J620" s="52"/>
      <c r="K620" s="52"/>
      <c r="L620" s="52" t="s">
        <v>1065</v>
      </c>
      <c r="M620" s="52" t="s">
        <v>569</v>
      </c>
      <c r="N620" s="52" t="s">
        <v>6649</v>
      </c>
      <c r="O620" s="52" t="s">
        <v>6647</v>
      </c>
      <c r="P620" s="52"/>
      <c r="Q620" s="52"/>
      <c r="R620" s="52"/>
      <c r="S620" s="52"/>
      <c r="T620" s="52"/>
      <c r="U620" s="52"/>
      <c r="V620" s="52"/>
      <c r="W620" s="52"/>
      <c r="X620" s="52"/>
      <c r="Y620" s="52" t="s">
        <v>4307</v>
      </c>
      <c r="Z620" s="52" t="s">
        <v>4308</v>
      </c>
      <c r="AA620" s="52"/>
      <c r="AB620" s="52"/>
      <c r="AC620" s="52"/>
      <c r="AD620" s="52"/>
      <c r="AE620" s="52"/>
      <c r="AF620" s="60"/>
      <c r="AG620" s="44"/>
      <c r="AH620" s="45"/>
      <c r="AI620" s="45"/>
      <c r="AJ620" s="45"/>
      <c r="AK620" s="45"/>
      <c r="AL620" s="28"/>
      <c r="AM620" s="28"/>
      <c r="AN620" s="28"/>
      <c r="AO620" s="28"/>
      <c r="AP620" s="28"/>
      <c r="AQ620" s="28"/>
      <c r="AR620" s="28"/>
      <c r="AS620" s="28"/>
      <c r="AT620" s="28"/>
      <c r="AU620" s="28"/>
    </row>
    <row r="621" ht="15.0" hidden="1" customHeight="1">
      <c r="A621" s="67"/>
      <c r="B621" s="68" t="s">
        <v>115</v>
      </c>
      <c r="C621" s="68" t="s">
        <v>6863</v>
      </c>
      <c r="D621" s="68" t="s">
        <v>6864</v>
      </c>
      <c r="E621" s="68" t="s">
        <v>3973</v>
      </c>
      <c r="F621" s="68"/>
      <c r="G621" s="68" t="s">
        <v>6660</v>
      </c>
      <c r="H621" s="68"/>
      <c r="I621" s="68"/>
      <c r="J621" s="68"/>
      <c r="K621" s="68"/>
      <c r="L621" s="68" t="s">
        <v>451</v>
      </c>
      <c r="M621" s="68" t="s">
        <v>80</v>
      </c>
      <c r="N621" s="68" t="s">
        <v>1113</v>
      </c>
      <c r="O621" s="68" t="s">
        <v>6656</v>
      </c>
      <c r="P621" s="68"/>
      <c r="Q621" s="68" t="s">
        <v>6659</v>
      </c>
      <c r="R621" s="68"/>
      <c r="S621" s="68" t="s">
        <v>6658</v>
      </c>
      <c r="T621" s="68"/>
      <c r="U621" s="68"/>
      <c r="V621" s="68"/>
      <c r="W621" s="68"/>
      <c r="X621" s="68"/>
      <c r="Y621" s="68" t="s">
        <v>2631</v>
      </c>
      <c r="Z621" s="68" t="s">
        <v>2633</v>
      </c>
      <c r="AA621" s="68"/>
      <c r="AB621" s="68"/>
      <c r="AC621" s="68"/>
      <c r="AD621" s="68" t="s">
        <v>2942</v>
      </c>
      <c r="AE621" s="68"/>
      <c r="AF621" s="71"/>
      <c r="AG621" s="44"/>
      <c r="AH621" s="45"/>
      <c r="AI621" s="45"/>
      <c r="AJ621" s="45"/>
      <c r="AK621" s="45"/>
      <c r="AL621" s="28"/>
      <c r="AM621" s="28"/>
      <c r="AN621" s="28"/>
      <c r="AO621" s="28"/>
      <c r="AP621" s="28"/>
      <c r="AQ621" s="28"/>
      <c r="AR621" s="28"/>
      <c r="AS621" s="28"/>
      <c r="AT621" s="28"/>
      <c r="AU621" s="28"/>
    </row>
    <row r="622" ht="15.0" hidden="1" customHeight="1">
      <c r="A622" s="51"/>
      <c r="B622" s="52" t="s">
        <v>85</v>
      </c>
      <c r="C622" s="52" t="s">
        <v>1536</v>
      </c>
      <c r="D622" s="52" t="s">
        <v>6889</v>
      </c>
      <c r="E622" s="52" t="s">
        <v>2649</v>
      </c>
      <c r="F622" s="52" t="s">
        <v>6663</v>
      </c>
      <c r="G622" s="52" t="s">
        <v>6667</v>
      </c>
      <c r="H622" s="52"/>
      <c r="I622" s="52"/>
      <c r="J622" s="52"/>
      <c r="K622" s="52"/>
      <c r="L622" s="52" t="s">
        <v>6668</v>
      </c>
      <c r="M622" s="52" t="s">
        <v>252</v>
      </c>
      <c r="N622" s="52" t="s">
        <v>6669</v>
      </c>
      <c r="O622" s="52" t="s">
        <v>6666</v>
      </c>
      <c r="P622" s="52"/>
      <c r="Q622" s="52"/>
      <c r="R622" s="52"/>
      <c r="S622" s="52"/>
      <c r="T622" s="52"/>
      <c r="U622" s="52"/>
      <c r="V622" s="52"/>
      <c r="W622" s="52"/>
      <c r="X622" s="52"/>
      <c r="Y622" s="52" t="s">
        <v>2652</v>
      </c>
      <c r="Z622" s="52" t="s">
        <v>2653</v>
      </c>
      <c r="AA622" s="52"/>
      <c r="AB622" s="52"/>
      <c r="AC622" s="52"/>
      <c r="AD622" s="52"/>
      <c r="AE622" s="52"/>
      <c r="AF622" s="60"/>
      <c r="AG622" s="44"/>
      <c r="AH622" s="45"/>
      <c r="AI622" s="45"/>
      <c r="AJ622" s="45"/>
      <c r="AK622" s="45"/>
      <c r="AL622" s="28"/>
      <c r="AM622" s="28"/>
      <c r="AN622" s="28"/>
      <c r="AO622" s="28"/>
      <c r="AP622" s="28"/>
      <c r="AQ622" s="28"/>
      <c r="AR622" s="28"/>
      <c r="AS622" s="28"/>
      <c r="AT622" s="28"/>
      <c r="AU622" s="28"/>
    </row>
    <row r="623" ht="15.0" hidden="1" customHeight="1">
      <c r="A623" s="67"/>
      <c r="B623" s="68" t="s">
        <v>85</v>
      </c>
      <c r="C623" s="68" t="s">
        <v>1914</v>
      </c>
      <c r="D623" s="68" t="s">
        <v>2305</v>
      </c>
      <c r="E623" s="68" t="s">
        <v>2649</v>
      </c>
      <c r="F623" s="68" t="s">
        <v>6670</v>
      </c>
      <c r="G623" s="68" t="s">
        <v>6673</v>
      </c>
      <c r="H623" s="68"/>
      <c r="I623" s="68"/>
      <c r="J623" s="68"/>
      <c r="K623" s="68"/>
      <c r="L623" s="68" t="s">
        <v>1338</v>
      </c>
      <c r="M623" s="68" t="s">
        <v>111</v>
      </c>
      <c r="N623" s="68" t="s">
        <v>1339</v>
      </c>
      <c r="O623" s="68" t="s">
        <v>1334</v>
      </c>
      <c r="P623" s="68"/>
      <c r="Q623" s="68"/>
      <c r="R623" s="68"/>
      <c r="S623" s="68" t="s">
        <v>6672</v>
      </c>
      <c r="T623" s="68"/>
      <c r="U623" s="68"/>
      <c r="V623" s="68"/>
      <c r="W623" s="68"/>
      <c r="X623" s="68"/>
      <c r="Y623" s="68" t="s">
        <v>98</v>
      </c>
      <c r="Z623" s="68"/>
      <c r="AA623" s="68"/>
      <c r="AB623" s="68"/>
      <c r="AC623" s="68"/>
      <c r="AD623" s="68"/>
      <c r="AE623" s="68"/>
      <c r="AF623" s="71"/>
      <c r="AG623" s="44" t="s">
        <v>595</v>
      </c>
      <c r="AH623" s="45" t="s">
        <v>595</v>
      </c>
      <c r="AI623" s="45" t="s">
        <v>595</v>
      </c>
      <c r="AJ623" s="45" t="s">
        <v>595</v>
      </c>
      <c r="AK623" s="45" t="s">
        <v>595</v>
      </c>
      <c r="AL623" s="28"/>
      <c r="AM623" s="28"/>
      <c r="AN623" s="28"/>
      <c r="AO623" s="28"/>
      <c r="AP623" s="28"/>
      <c r="AQ623" s="28"/>
      <c r="AR623" s="28"/>
      <c r="AS623" s="28"/>
      <c r="AT623" s="28"/>
      <c r="AU623" s="28"/>
    </row>
    <row r="624" ht="15.0" hidden="1" customHeight="1">
      <c r="A624" s="51"/>
      <c r="B624" s="52" t="s">
        <v>85</v>
      </c>
      <c r="C624" s="52" t="s">
        <v>1522</v>
      </c>
      <c r="D624" s="52" t="s">
        <v>6897</v>
      </c>
      <c r="E624" s="52" t="s">
        <v>87</v>
      </c>
      <c r="F624" s="52"/>
      <c r="G624" s="52" t="s">
        <v>6678</v>
      </c>
      <c r="H624" s="52"/>
      <c r="I624" s="52"/>
      <c r="J624" s="52"/>
      <c r="K624" s="52"/>
      <c r="L624" s="52" t="s">
        <v>2854</v>
      </c>
      <c r="M624" s="52" t="s">
        <v>512</v>
      </c>
      <c r="N624" s="52" t="s">
        <v>6679</v>
      </c>
      <c r="O624" s="52" t="s">
        <v>6677</v>
      </c>
      <c r="P624" s="52"/>
      <c r="Q624" s="52"/>
      <c r="R624" s="52"/>
      <c r="S624" s="52"/>
      <c r="T624" s="52"/>
      <c r="U624" s="52"/>
      <c r="V624" s="52"/>
      <c r="W624" s="52"/>
      <c r="X624" s="52"/>
      <c r="Y624" s="52" t="s">
        <v>2652</v>
      </c>
      <c r="Z624" s="52" t="s">
        <v>2653</v>
      </c>
      <c r="AA624" s="52"/>
      <c r="AB624" s="52"/>
      <c r="AC624" s="52"/>
      <c r="AD624" s="52"/>
      <c r="AE624" s="52"/>
      <c r="AF624" s="60"/>
      <c r="AG624" s="44"/>
      <c r="AH624" s="45"/>
      <c r="AI624" s="45"/>
      <c r="AJ624" s="45"/>
      <c r="AK624" s="45"/>
      <c r="AL624" s="28"/>
      <c r="AM624" s="28"/>
      <c r="AN624" s="28"/>
      <c r="AO624" s="28"/>
      <c r="AP624" s="28"/>
      <c r="AQ624" s="28"/>
      <c r="AR624" s="28"/>
      <c r="AS624" s="28"/>
      <c r="AT624" s="28"/>
      <c r="AU624" s="28"/>
    </row>
    <row r="625" ht="15.0" hidden="1" customHeight="1">
      <c r="A625" s="67"/>
      <c r="B625" s="68" t="s">
        <v>85</v>
      </c>
      <c r="C625" s="68" t="s">
        <v>6900</v>
      </c>
      <c r="D625" s="68" t="s">
        <v>6901</v>
      </c>
      <c r="E625" s="68" t="s">
        <v>87</v>
      </c>
      <c r="F625" s="68" t="s">
        <v>6681</v>
      </c>
      <c r="G625" s="68" t="s">
        <v>6687</v>
      </c>
      <c r="H625" s="68"/>
      <c r="I625" s="68"/>
      <c r="J625" s="68"/>
      <c r="K625" s="68"/>
      <c r="L625" s="68" t="s">
        <v>6688</v>
      </c>
      <c r="M625" s="68" t="s">
        <v>80</v>
      </c>
      <c r="N625" s="68" t="s">
        <v>6689</v>
      </c>
      <c r="O625" s="68" t="s">
        <v>6684</v>
      </c>
      <c r="P625" s="68"/>
      <c r="Q625" s="68" t="s">
        <v>6686</v>
      </c>
      <c r="R625" s="68"/>
      <c r="S625" s="68" t="s">
        <v>6685</v>
      </c>
      <c r="T625" s="68"/>
      <c r="U625" s="68"/>
      <c r="V625" s="68"/>
      <c r="W625" s="68"/>
      <c r="X625" s="68"/>
      <c r="Y625" s="68" t="s">
        <v>98</v>
      </c>
      <c r="Z625" s="68" t="s">
        <v>2644</v>
      </c>
      <c r="AA625" s="68"/>
      <c r="AB625" s="68"/>
      <c r="AC625" s="68"/>
      <c r="AD625" s="68"/>
      <c r="AE625" s="68"/>
      <c r="AF625" s="71"/>
      <c r="AG625" s="44" t="s">
        <v>595</v>
      </c>
      <c r="AH625" s="45" t="s">
        <v>595</v>
      </c>
      <c r="AI625" s="45" t="s">
        <v>595</v>
      </c>
      <c r="AJ625" s="45" t="s">
        <v>596</v>
      </c>
      <c r="AK625" s="45" t="s">
        <v>595</v>
      </c>
      <c r="AL625" s="28"/>
      <c r="AM625" s="28"/>
      <c r="AN625" s="28"/>
      <c r="AO625" s="28"/>
      <c r="AP625" s="28"/>
      <c r="AQ625" s="28"/>
      <c r="AR625" s="28"/>
      <c r="AS625" s="28"/>
      <c r="AT625" s="28"/>
      <c r="AU625" s="28"/>
    </row>
    <row r="626" ht="15.0" hidden="1" customHeight="1">
      <c r="A626" s="51"/>
      <c r="B626" s="52" t="s">
        <v>85</v>
      </c>
      <c r="C626" s="52" t="s">
        <v>1542</v>
      </c>
      <c r="D626" s="52" t="s">
        <v>6908</v>
      </c>
      <c r="E626" s="52" t="s">
        <v>2649</v>
      </c>
      <c r="F626" s="52" t="s">
        <v>6690</v>
      </c>
      <c r="G626" s="52" t="s">
        <v>6694</v>
      </c>
      <c r="H626" s="52" t="s">
        <v>6695</v>
      </c>
      <c r="I626" s="52"/>
      <c r="J626" s="52"/>
      <c r="K626" s="52"/>
      <c r="L626" s="52" t="s">
        <v>259</v>
      </c>
      <c r="M626" s="52" t="s">
        <v>252</v>
      </c>
      <c r="N626" s="52" t="s">
        <v>6697</v>
      </c>
      <c r="O626" s="52" t="s">
        <v>6692</v>
      </c>
      <c r="P626" s="52"/>
      <c r="Q626" s="52"/>
      <c r="R626" s="52"/>
      <c r="S626" s="52"/>
      <c r="T626" s="52"/>
      <c r="U626" s="52"/>
      <c r="V626" s="52"/>
      <c r="W626" s="52"/>
      <c r="X626" s="52"/>
      <c r="Y626" s="52" t="s">
        <v>2652</v>
      </c>
      <c r="Z626" s="52" t="s">
        <v>2653</v>
      </c>
      <c r="AA626" s="52"/>
      <c r="AB626" s="52"/>
      <c r="AC626" s="52"/>
      <c r="AD626" s="52"/>
      <c r="AE626" s="52"/>
      <c r="AF626" s="60"/>
      <c r="AG626" s="44"/>
      <c r="AH626" s="45"/>
      <c r="AI626" s="45"/>
      <c r="AJ626" s="45"/>
      <c r="AK626" s="45"/>
      <c r="AL626" s="28"/>
      <c r="AM626" s="28"/>
      <c r="AN626" s="28"/>
      <c r="AO626" s="28"/>
      <c r="AP626" s="28"/>
      <c r="AQ626" s="28"/>
      <c r="AR626" s="28"/>
      <c r="AS626" s="28"/>
      <c r="AT626" s="28"/>
      <c r="AU626" s="28"/>
    </row>
    <row r="627" ht="15.0" hidden="1" customHeight="1">
      <c r="A627" s="67"/>
      <c r="B627" s="68" t="s">
        <v>85</v>
      </c>
      <c r="C627" s="68" t="s">
        <v>2743</v>
      </c>
      <c r="D627" s="68" t="s">
        <v>2556</v>
      </c>
      <c r="E627" s="68"/>
      <c r="F627" s="68" t="s">
        <v>6698</v>
      </c>
      <c r="G627" s="68" t="s">
        <v>6703</v>
      </c>
      <c r="H627" s="68"/>
      <c r="I627" s="68"/>
      <c r="J627" s="68" t="s">
        <v>6704</v>
      </c>
      <c r="K627" s="68"/>
      <c r="L627" s="68" t="s">
        <v>5660</v>
      </c>
      <c r="M627" s="68" t="s">
        <v>3180</v>
      </c>
      <c r="N627" s="68" t="s">
        <v>5662</v>
      </c>
      <c r="O627" s="68" t="s">
        <v>6701</v>
      </c>
      <c r="P627" s="68"/>
      <c r="Q627" s="68"/>
      <c r="R627" s="68"/>
      <c r="S627" s="68" t="s">
        <v>6702</v>
      </c>
      <c r="T627" s="68"/>
      <c r="U627" s="68"/>
      <c r="V627" s="68"/>
      <c r="W627" s="68"/>
      <c r="X627" s="68"/>
      <c r="Y627" s="68" t="s">
        <v>98</v>
      </c>
      <c r="Z627" s="68" t="s">
        <v>2644</v>
      </c>
      <c r="AA627" s="68"/>
      <c r="AB627" s="68"/>
      <c r="AC627" s="68"/>
      <c r="AD627" s="68"/>
      <c r="AE627" s="68"/>
      <c r="AF627" s="71"/>
      <c r="AG627" s="44" t="s">
        <v>595</v>
      </c>
      <c r="AH627" s="45" t="s">
        <v>595</v>
      </c>
      <c r="AI627" s="45" t="s">
        <v>596</v>
      </c>
      <c r="AJ627" s="45" t="s">
        <v>595</v>
      </c>
      <c r="AK627" s="45" t="s">
        <v>595</v>
      </c>
      <c r="AL627" s="28"/>
      <c r="AM627" s="28"/>
      <c r="AN627" s="28"/>
      <c r="AO627" s="28"/>
      <c r="AP627" s="28"/>
      <c r="AQ627" s="28"/>
      <c r="AR627" s="28"/>
      <c r="AS627" s="28"/>
      <c r="AT627" s="28"/>
      <c r="AU627" s="28"/>
    </row>
    <row r="628" ht="15.0" hidden="1" customHeight="1">
      <c r="A628" s="51"/>
      <c r="B628" s="52" t="s">
        <v>115</v>
      </c>
      <c r="C628" s="52" t="s">
        <v>6836</v>
      </c>
      <c r="D628" s="52" t="s">
        <v>6919</v>
      </c>
      <c r="E628" s="52" t="s">
        <v>87</v>
      </c>
      <c r="F628" s="52" t="s">
        <v>6711</v>
      </c>
      <c r="G628" s="52" t="s">
        <v>6715</v>
      </c>
      <c r="H628" s="52"/>
      <c r="I628" s="52"/>
      <c r="J628" s="52"/>
      <c r="K628" s="52"/>
      <c r="L628" s="52" t="s">
        <v>1606</v>
      </c>
      <c r="M628" s="52" t="s">
        <v>1608</v>
      </c>
      <c r="N628" s="52" t="s">
        <v>6370</v>
      </c>
      <c r="O628" s="52" t="s">
        <v>6713</v>
      </c>
      <c r="P628" s="52"/>
      <c r="Q628" s="52"/>
      <c r="R628" s="52"/>
      <c r="S628" s="52" t="s">
        <v>6714</v>
      </c>
      <c r="T628" s="52"/>
      <c r="U628" s="52"/>
      <c r="V628" s="52"/>
      <c r="W628" s="52"/>
      <c r="X628" s="52"/>
      <c r="Y628" s="52" t="s">
        <v>98</v>
      </c>
      <c r="Z628" s="52"/>
      <c r="AA628" s="52"/>
      <c r="AB628" s="52"/>
      <c r="AC628" s="52"/>
      <c r="AD628" s="52"/>
      <c r="AE628" s="52"/>
      <c r="AF628" s="60"/>
      <c r="AG628" s="44" t="s">
        <v>595</v>
      </c>
      <c r="AH628" s="45" t="s">
        <v>595</v>
      </c>
      <c r="AI628" s="45" t="s">
        <v>596</v>
      </c>
      <c r="AJ628" s="45" t="s">
        <v>595</v>
      </c>
      <c r="AK628" s="45" t="s">
        <v>596</v>
      </c>
      <c r="AL628" s="28"/>
      <c r="AM628" s="28"/>
      <c r="AN628" s="28"/>
      <c r="AO628" s="28"/>
      <c r="AP628" s="28"/>
      <c r="AQ628" s="28"/>
      <c r="AR628" s="28"/>
      <c r="AS628" s="28"/>
      <c r="AT628" s="28"/>
      <c r="AU628" s="28"/>
    </row>
    <row r="629" ht="15.0" hidden="1" customHeight="1">
      <c r="A629" s="67"/>
      <c r="B629" s="68"/>
      <c r="C629" s="68" t="s">
        <v>1442</v>
      </c>
      <c r="D629" s="68" t="s">
        <v>6286</v>
      </c>
      <c r="E629" s="68" t="s">
        <v>560</v>
      </c>
      <c r="F629" s="68"/>
      <c r="G629" s="68" t="s">
        <v>6720</v>
      </c>
      <c r="H629" s="68"/>
      <c r="I629" s="68"/>
      <c r="J629" s="68"/>
      <c r="K629" s="68"/>
      <c r="L629" s="68" t="s">
        <v>1612</v>
      </c>
      <c r="M629" s="68" t="s">
        <v>1601</v>
      </c>
      <c r="N629" s="68" t="s">
        <v>1613</v>
      </c>
      <c r="O629" s="68" t="s">
        <v>6718</v>
      </c>
      <c r="P629" s="68"/>
      <c r="Q629" s="68" t="s">
        <v>6719</v>
      </c>
      <c r="R629" s="68"/>
      <c r="S629" s="68"/>
      <c r="T629" s="68"/>
      <c r="U629" s="68"/>
      <c r="V629" s="68"/>
      <c r="W629" s="68"/>
      <c r="X629" s="68"/>
      <c r="Y629" s="68" t="s">
        <v>2631</v>
      </c>
      <c r="Z629" s="68" t="s">
        <v>2633</v>
      </c>
      <c r="AA629" s="68"/>
      <c r="AB629" s="68"/>
      <c r="AC629" s="68"/>
      <c r="AD629" s="68" t="s">
        <v>6216</v>
      </c>
      <c r="AE629" s="68"/>
      <c r="AF629" s="71"/>
      <c r="AG629" s="44"/>
      <c r="AH629" s="45"/>
      <c r="AI629" s="45"/>
      <c r="AJ629" s="45"/>
      <c r="AK629" s="45"/>
      <c r="AL629" s="28"/>
      <c r="AM629" s="28"/>
      <c r="AN629" s="28"/>
      <c r="AO629" s="28"/>
      <c r="AP629" s="28"/>
      <c r="AQ629" s="28"/>
      <c r="AR629" s="28"/>
      <c r="AS629" s="28"/>
      <c r="AT629" s="28"/>
      <c r="AU629" s="28"/>
    </row>
    <row r="630" ht="15.0" hidden="1" customHeight="1">
      <c r="A630" s="51"/>
      <c r="B630" s="52"/>
      <c r="C630" s="52" t="s">
        <v>6933</v>
      </c>
      <c r="D630" s="52" t="s">
        <v>6934</v>
      </c>
      <c r="E630" s="52" t="s">
        <v>560</v>
      </c>
      <c r="F630" s="52"/>
      <c r="G630" s="52" t="s">
        <v>6726</v>
      </c>
      <c r="H630" s="52"/>
      <c r="I630" s="52"/>
      <c r="J630" s="52"/>
      <c r="K630" s="52"/>
      <c r="L630" s="52" t="s">
        <v>451</v>
      </c>
      <c r="M630" s="52" t="s">
        <v>80</v>
      </c>
      <c r="N630" s="52" t="s">
        <v>6727</v>
      </c>
      <c r="O630" s="52" t="s">
        <v>6723</v>
      </c>
      <c r="P630" s="52"/>
      <c r="Q630" s="52" t="s">
        <v>6725</v>
      </c>
      <c r="R630" s="52"/>
      <c r="S630" s="52"/>
      <c r="T630" s="52"/>
      <c r="U630" s="52"/>
      <c r="V630" s="52"/>
      <c r="W630" s="52"/>
      <c r="X630" s="52"/>
      <c r="Y630" s="52" t="s">
        <v>2631</v>
      </c>
      <c r="Z630" s="52" t="s">
        <v>2633</v>
      </c>
      <c r="AA630" s="52"/>
      <c r="AB630" s="52"/>
      <c r="AC630" s="52"/>
      <c r="AD630" s="52" t="s">
        <v>2942</v>
      </c>
      <c r="AE630" s="52"/>
      <c r="AF630" s="60"/>
      <c r="AG630" s="44"/>
      <c r="AH630" s="45"/>
      <c r="AI630" s="45"/>
      <c r="AJ630" s="45"/>
      <c r="AK630" s="45"/>
      <c r="AL630" s="28"/>
      <c r="AM630" s="28"/>
      <c r="AN630" s="28"/>
      <c r="AO630" s="28"/>
      <c r="AP630" s="28"/>
      <c r="AQ630" s="28"/>
      <c r="AR630" s="28"/>
      <c r="AS630" s="28"/>
      <c r="AT630" s="28"/>
      <c r="AU630" s="28"/>
    </row>
    <row r="631" ht="15.0" hidden="1" customHeight="1">
      <c r="A631" s="67"/>
      <c r="B631" s="68" t="s">
        <v>85</v>
      </c>
      <c r="C631" s="68" t="s">
        <v>1442</v>
      </c>
      <c r="D631" s="68" t="s">
        <v>6942</v>
      </c>
      <c r="E631" s="68" t="s">
        <v>2649</v>
      </c>
      <c r="F631" s="68" t="s">
        <v>6729</v>
      </c>
      <c r="G631" s="68" t="s">
        <v>6733</v>
      </c>
      <c r="H631" s="68"/>
      <c r="I631" s="68"/>
      <c r="J631" s="68"/>
      <c r="K631" s="68"/>
      <c r="L631" s="68" t="s">
        <v>602</v>
      </c>
      <c r="M631" s="68" t="s">
        <v>252</v>
      </c>
      <c r="N631" s="68" t="s">
        <v>603</v>
      </c>
      <c r="O631" s="68" t="s">
        <v>6732</v>
      </c>
      <c r="P631" s="68"/>
      <c r="Q631" s="68"/>
      <c r="R631" s="68"/>
      <c r="S631" s="68"/>
      <c r="T631" s="68"/>
      <c r="U631" s="68"/>
      <c r="V631" s="68"/>
      <c r="W631" s="68"/>
      <c r="X631" s="68"/>
      <c r="Y631" s="68" t="s">
        <v>2652</v>
      </c>
      <c r="Z631" s="68" t="s">
        <v>2653</v>
      </c>
      <c r="AA631" s="68"/>
      <c r="AB631" s="68"/>
      <c r="AC631" s="68"/>
      <c r="AD631" s="68"/>
      <c r="AE631" s="68"/>
      <c r="AF631" s="71"/>
      <c r="AG631" s="44"/>
      <c r="AH631" s="45"/>
      <c r="AI631" s="45"/>
      <c r="AJ631" s="45"/>
      <c r="AK631" s="45"/>
      <c r="AL631" s="28"/>
      <c r="AM631" s="28"/>
      <c r="AN631" s="28"/>
      <c r="AO631" s="28"/>
      <c r="AP631" s="28"/>
      <c r="AQ631" s="28"/>
      <c r="AR631" s="28"/>
      <c r="AS631" s="28"/>
      <c r="AT631" s="28"/>
      <c r="AU631" s="28"/>
    </row>
    <row r="632" ht="15.0" hidden="1" customHeight="1">
      <c r="A632" s="51"/>
      <c r="B632" s="52" t="s">
        <v>85</v>
      </c>
      <c r="C632" s="52" t="s">
        <v>922</v>
      </c>
      <c r="D632" s="52" t="s">
        <v>6948</v>
      </c>
      <c r="E632" s="52" t="s">
        <v>2649</v>
      </c>
      <c r="F632" s="52"/>
      <c r="G632" s="52" t="s">
        <v>6738</v>
      </c>
      <c r="H632" s="52"/>
      <c r="I632" s="52"/>
      <c r="J632" s="52"/>
      <c r="K632" s="52"/>
      <c r="L632" s="52" t="s">
        <v>6739</v>
      </c>
      <c r="M632" s="52" t="s">
        <v>80</v>
      </c>
      <c r="N632" s="52" t="s">
        <v>6740</v>
      </c>
      <c r="O632" s="52" t="s">
        <v>6736</v>
      </c>
      <c r="P632" s="52"/>
      <c r="Q632" s="52"/>
      <c r="R632" s="52"/>
      <c r="S632" s="52"/>
      <c r="T632" s="52"/>
      <c r="U632" s="52"/>
      <c r="V632" s="52"/>
      <c r="W632" s="52"/>
      <c r="X632" s="52"/>
      <c r="Y632" s="52" t="s">
        <v>2652</v>
      </c>
      <c r="Z632" s="52" t="s">
        <v>2653</v>
      </c>
      <c r="AA632" s="52"/>
      <c r="AB632" s="52"/>
      <c r="AC632" s="52"/>
      <c r="AD632" s="52"/>
      <c r="AE632" s="52"/>
      <c r="AF632" s="60"/>
      <c r="AG632" s="44"/>
      <c r="AH632" s="45"/>
      <c r="AI632" s="45"/>
      <c r="AJ632" s="45"/>
      <c r="AK632" s="45"/>
      <c r="AL632" s="28"/>
      <c r="AM632" s="28"/>
      <c r="AN632" s="28"/>
      <c r="AO632" s="28"/>
      <c r="AP632" s="28"/>
      <c r="AQ632" s="28"/>
      <c r="AR632" s="28"/>
      <c r="AS632" s="28"/>
      <c r="AT632" s="28"/>
      <c r="AU632" s="28"/>
    </row>
    <row r="633" ht="15.0" hidden="1" customHeight="1">
      <c r="A633" s="67"/>
      <c r="B633" s="68" t="s">
        <v>85</v>
      </c>
      <c r="C633" s="68" t="s">
        <v>3337</v>
      </c>
      <c r="D633" s="68" t="s">
        <v>6954</v>
      </c>
      <c r="E633" s="68" t="s">
        <v>87</v>
      </c>
      <c r="F633" s="68" t="s">
        <v>1142</v>
      </c>
      <c r="G633" s="68" t="s">
        <v>6745</v>
      </c>
      <c r="H633" s="68"/>
      <c r="I633" s="68"/>
      <c r="J633" s="68"/>
      <c r="K633" s="68"/>
      <c r="L633" s="68" t="s">
        <v>451</v>
      </c>
      <c r="M633" s="68" t="s">
        <v>80</v>
      </c>
      <c r="N633" s="68" t="s">
        <v>1106</v>
      </c>
      <c r="O633" s="68" t="s">
        <v>6742</v>
      </c>
      <c r="P633" s="68"/>
      <c r="Q633" s="68" t="s">
        <v>6744</v>
      </c>
      <c r="R633" s="68"/>
      <c r="S633" s="68" t="s">
        <v>6743</v>
      </c>
      <c r="T633" s="68"/>
      <c r="U633" s="68"/>
      <c r="V633" s="68"/>
      <c r="W633" s="68"/>
      <c r="X633" s="68"/>
      <c r="Y633" s="68" t="s">
        <v>98</v>
      </c>
      <c r="Z633" s="68"/>
      <c r="AA633" s="68"/>
      <c r="AB633" s="68"/>
      <c r="AC633" s="68"/>
      <c r="AD633" s="68"/>
      <c r="AE633" s="68"/>
      <c r="AF633" s="71"/>
      <c r="AG633" s="44" t="s">
        <v>596</v>
      </c>
      <c r="AH633" s="45" t="s">
        <v>596</v>
      </c>
      <c r="AI633" s="45" t="s">
        <v>595</v>
      </c>
      <c r="AJ633" s="45" t="s">
        <v>595</v>
      </c>
      <c r="AK633" s="45" t="s">
        <v>595</v>
      </c>
      <c r="AL633" s="28"/>
      <c r="AM633" s="28"/>
      <c r="AN633" s="28"/>
      <c r="AO633" s="28"/>
      <c r="AP633" s="28"/>
      <c r="AQ633" s="28"/>
      <c r="AR633" s="28"/>
      <c r="AS633" s="28"/>
      <c r="AT633" s="28"/>
      <c r="AU633" s="28"/>
    </row>
    <row r="634" ht="15.0" hidden="1" customHeight="1">
      <c r="A634" s="51"/>
      <c r="B634" s="52" t="s">
        <v>85</v>
      </c>
      <c r="C634" s="52" t="s">
        <v>2743</v>
      </c>
      <c r="D634" s="52" t="s">
        <v>6964</v>
      </c>
      <c r="E634" s="52" t="s">
        <v>560</v>
      </c>
      <c r="F634" s="52"/>
      <c r="G634" s="52" t="s">
        <v>6749</v>
      </c>
      <c r="H634" s="52"/>
      <c r="I634" s="52"/>
      <c r="J634" s="52"/>
      <c r="K634" s="52"/>
      <c r="L634" s="52" t="s">
        <v>6750</v>
      </c>
      <c r="M634" s="52" t="s">
        <v>111</v>
      </c>
      <c r="N634" s="52" t="s">
        <v>6751</v>
      </c>
      <c r="O634" s="52" t="s">
        <v>6747</v>
      </c>
      <c r="P634" s="52"/>
      <c r="Q634" s="52"/>
      <c r="R634" s="52"/>
      <c r="S634" s="52" t="s">
        <v>6748</v>
      </c>
      <c r="T634" s="52"/>
      <c r="U634" s="52"/>
      <c r="V634" s="52"/>
      <c r="W634" s="52"/>
      <c r="X634" s="52"/>
      <c r="Y634" s="52" t="s">
        <v>2631</v>
      </c>
      <c r="Z634" s="52" t="s">
        <v>2633</v>
      </c>
      <c r="AA634" s="52"/>
      <c r="AB634" s="52"/>
      <c r="AC634" s="52"/>
      <c r="AD634" s="52" t="s">
        <v>6752</v>
      </c>
      <c r="AE634" s="52"/>
      <c r="AF634" s="60"/>
      <c r="AG634" s="44"/>
      <c r="AH634" s="45"/>
      <c r="AI634" s="45"/>
      <c r="AJ634" s="45"/>
      <c r="AK634" s="45"/>
      <c r="AL634" s="28"/>
      <c r="AM634" s="28"/>
      <c r="AN634" s="28"/>
      <c r="AO634" s="28"/>
      <c r="AP634" s="28"/>
      <c r="AQ634" s="28"/>
      <c r="AR634" s="28"/>
      <c r="AS634" s="28"/>
      <c r="AT634" s="28"/>
      <c r="AU634" s="28"/>
    </row>
    <row r="635" ht="15.0" hidden="1" customHeight="1">
      <c r="A635" s="67"/>
      <c r="B635" s="68" t="s">
        <v>85</v>
      </c>
      <c r="C635" s="68" t="s">
        <v>2241</v>
      </c>
      <c r="D635" s="68" t="s">
        <v>3885</v>
      </c>
      <c r="E635" s="68" t="s">
        <v>560</v>
      </c>
      <c r="F635" s="68" t="s">
        <v>6754</v>
      </c>
      <c r="G635" s="68" t="s">
        <v>6758</v>
      </c>
      <c r="H635" s="68"/>
      <c r="I635" s="68"/>
      <c r="J635" s="68"/>
      <c r="K635" s="68"/>
      <c r="L635" s="68" t="s">
        <v>6759</v>
      </c>
      <c r="M635" s="68" t="s">
        <v>724</v>
      </c>
      <c r="N635" s="68" t="s">
        <v>6760</v>
      </c>
      <c r="O635" s="68" t="s">
        <v>6756</v>
      </c>
      <c r="P635" s="68"/>
      <c r="Q635" s="68" t="s">
        <v>6757</v>
      </c>
      <c r="R635" s="68"/>
      <c r="S635" s="68"/>
      <c r="T635" s="68"/>
      <c r="U635" s="68"/>
      <c r="V635" s="68"/>
      <c r="W635" s="68"/>
      <c r="X635" s="68"/>
      <c r="Y635" s="68" t="s">
        <v>2631</v>
      </c>
      <c r="Z635" s="68" t="s">
        <v>2633</v>
      </c>
      <c r="AA635" s="68"/>
      <c r="AB635" s="68"/>
      <c r="AC635" s="68"/>
      <c r="AD635" s="68" t="s">
        <v>6761</v>
      </c>
      <c r="AE635" s="68"/>
      <c r="AF635" s="71"/>
      <c r="AG635" s="44"/>
      <c r="AH635" s="45"/>
      <c r="AI635" s="45"/>
      <c r="AJ635" s="45"/>
      <c r="AK635" s="45"/>
      <c r="AL635" s="28"/>
      <c r="AM635" s="28"/>
      <c r="AN635" s="28"/>
      <c r="AO635" s="28"/>
      <c r="AP635" s="28"/>
      <c r="AQ635" s="28"/>
      <c r="AR635" s="28"/>
      <c r="AS635" s="28"/>
      <c r="AT635" s="28"/>
      <c r="AU635" s="28"/>
    </row>
    <row r="636" ht="15.0" hidden="1" customHeight="1">
      <c r="A636" s="51"/>
      <c r="B636" s="52" t="s">
        <v>85</v>
      </c>
      <c r="C636" s="52" t="s">
        <v>6981</v>
      </c>
      <c r="D636" s="52" t="s">
        <v>6982</v>
      </c>
      <c r="E636" s="52" t="s">
        <v>2931</v>
      </c>
      <c r="F636" s="52" t="s">
        <v>6763</v>
      </c>
      <c r="G636" s="52" t="s">
        <v>6769</v>
      </c>
      <c r="H636" s="52"/>
      <c r="I636" s="52"/>
      <c r="J636" s="52"/>
      <c r="K636" s="52"/>
      <c r="L636" s="52" t="s">
        <v>6770</v>
      </c>
      <c r="M636" s="52" t="s">
        <v>252</v>
      </c>
      <c r="N636" s="52" t="s">
        <v>6771</v>
      </c>
      <c r="O636" s="52" t="s">
        <v>6765</v>
      </c>
      <c r="P636" s="52"/>
      <c r="Q636" s="52" t="s">
        <v>6768</v>
      </c>
      <c r="R636" s="52"/>
      <c r="S636" s="52" t="s">
        <v>6766</v>
      </c>
      <c r="T636" s="52"/>
      <c r="U636" s="52"/>
      <c r="V636" s="52"/>
      <c r="W636" s="52"/>
      <c r="X636" s="52"/>
      <c r="Y636" s="52" t="s">
        <v>2631</v>
      </c>
      <c r="Z636" s="52" t="s">
        <v>2633</v>
      </c>
      <c r="AA636" s="52"/>
      <c r="AB636" s="52"/>
      <c r="AC636" s="52"/>
      <c r="AD636" s="52" t="s">
        <v>6773</v>
      </c>
      <c r="AE636" s="52"/>
      <c r="AF636" s="60"/>
      <c r="AG636" s="44"/>
      <c r="AH636" s="45"/>
      <c r="AI636" s="45"/>
      <c r="AJ636" s="45"/>
      <c r="AK636" s="45"/>
      <c r="AL636" s="28"/>
      <c r="AM636" s="28"/>
      <c r="AN636" s="28"/>
      <c r="AO636" s="28"/>
      <c r="AP636" s="28"/>
      <c r="AQ636" s="28"/>
      <c r="AR636" s="28"/>
      <c r="AS636" s="28"/>
      <c r="AT636" s="28"/>
      <c r="AU636" s="28"/>
    </row>
    <row r="637" ht="15.0" hidden="1" customHeight="1">
      <c r="A637" s="67"/>
      <c r="B637" s="68"/>
      <c r="C637" s="68" t="s">
        <v>896</v>
      </c>
      <c r="D637" s="68" t="s">
        <v>6988</v>
      </c>
      <c r="E637" s="68" t="s">
        <v>560</v>
      </c>
      <c r="F637" s="68"/>
      <c r="G637" s="68" t="s">
        <v>6777</v>
      </c>
      <c r="H637" s="68"/>
      <c r="I637" s="68"/>
      <c r="J637" s="68"/>
      <c r="K637" s="68"/>
      <c r="L637" s="68" t="s">
        <v>6778</v>
      </c>
      <c r="M637" s="68" t="s">
        <v>168</v>
      </c>
      <c r="N637" s="68" t="s">
        <v>6779</v>
      </c>
      <c r="O637" s="68" t="s">
        <v>6775</v>
      </c>
      <c r="P637" s="68"/>
      <c r="Q637" s="68"/>
      <c r="R637" s="68"/>
      <c r="S637" s="68" t="s">
        <v>6776</v>
      </c>
      <c r="T637" s="68"/>
      <c r="U637" s="68"/>
      <c r="V637" s="68"/>
      <c r="W637" s="68"/>
      <c r="X637" s="68"/>
      <c r="Y637" s="68" t="s">
        <v>2631</v>
      </c>
      <c r="Z637" s="68" t="s">
        <v>2633</v>
      </c>
      <c r="AA637" s="68"/>
      <c r="AB637" s="68"/>
      <c r="AC637" s="68"/>
      <c r="AD637" s="68" t="s">
        <v>5721</v>
      </c>
      <c r="AE637" s="68" t="s">
        <v>6781</v>
      </c>
      <c r="AF637" s="71"/>
      <c r="AG637" s="44"/>
      <c r="AH637" s="45"/>
      <c r="AI637" s="45"/>
      <c r="AJ637" s="45"/>
      <c r="AK637" s="45"/>
      <c r="AL637" s="28"/>
      <c r="AM637" s="28"/>
      <c r="AN637" s="28"/>
      <c r="AO637" s="28"/>
      <c r="AP637" s="28"/>
      <c r="AQ637" s="28"/>
      <c r="AR637" s="28"/>
      <c r="AS637" s="28"/>
      <c r="AT637" s="28"/>
      <c r="AU637" s="28"/>
    </row>
    <row r="638" ht="15.0" hidden="1" customHeight="1">
      <c r="A638" s="51"/>
      <c r="B638" s="52"/>
      <c r="C638" s="52" t="s">
        <v>5666</v>
      </c>
      <c r="D638" s="52" t="s">
        <v>6993</v>
      </c>
      <c r="E638" s="52" t="s">
        <v>560</v>
      </c>
      <c r="F638" s="52"/>
      <c r="G638" s="52" t="s">
        <v>6785</v>
      </c>
      <c r="H638" s="52"/>
      <c r="I638" s="52"/>
      <c r="J638" s="52"/>
      <c r="K638" s="52"/>
      <c r="L638" s="52" t="s">
        <v>122</v>
      </c>
      <c r="M638" s="52" t="s">
        <v>111</v>
      </c>
      <c r="N638" s="52" t="s">
        <v>6787</v>
      </c>
      <c r="O638" s="52" t="s">
        <v>6784</v>
      </c>
      <c r="P638" s="52"/>
      <c r="Q638" s="52"/>
      <c r="R638" s="52"/>
      <c r="S638" s="52"/>
      <c r="T638" s="52"/>
      <c r="U638" s="52"/>
      <c r="V638" s="52"/>
      <c r="W638" s="52"/>
      <c r="X638" s="52"/>
      <c r="Y638" s="52" t="s">
        <v>2631</v>
      </c>
      <c r="Z638" s="52" t="s">
        <v>2633</v>
      </c>
      <c r="AA638" s="52"/>
      <c r="AB638" s="52"/>
      <c r="AC638" s="52"/>
      <c r="AD638" s="52" t="s">
        <v>2942</v>
      </c>
      <c r="AE638" s="52"/>
      <c r="AF638" s="60"/>
      <c r="AG638" s="44"/>
      <c r="AH638" s="45"/>
      <c r="AI638" s="45"/>
      <c r="AJ638" s="45"/>
      <c r="AK638" s="45"/>
      <c r="AL638" s="28"/>
      <c r="AM638" s="28"/>
      <c r="AN638" s="28"/>
      <c r="AO638" s="28"/>
      <c r="AP638" s="28"/>
      <c r="AQ638" s="28"/>
      <c r="AR638" s="28"/>
      <c r="AS638" s="28"/>
      <c r="AT638" s="28"/>
      <c r="AU638" s="28"/>
    </row>
    <row r="639" ht="15.0" hidden="1" customHeight="1">
      <c r="A639" s="67"/>
      <c r="B639" s="68" t="s">
        <v>85</v>
      </c>
      <c r="C639" s="68" t="s">
        <v>930</v>
      </c>
      <c r="D639" s="68" t="s">
        <v>7002</v>
      </c>
      <c r="E639" s="68" t="s">
        <v>2931</v>
      </c>
      <c r="F639" s="68"/>
      <c r="G639" s="68" t="s">
        <v>6793</v>
      </c>
      <c r="H639" s="68" t="s">
        <v>6794</v>
      </c>
      <c r="I639" s="68"/>
      <c r="J639" s="68"/>
      <c r="K639" s="68"/>
      <c r="L639" s="68" t="s">
        <v>5689</v>
      </c>
      <c r="M639" s="68" t="s">
        <v>80</v>
      </c>
      <c r="N639" s="68" t="s">
        <v>6795</v>
      </c>
      <c r="O639" s="68" t="s">
        <v>6791</v>
      </c>
      <c r="P639" s="68"/>
      <c r="Q639" s="68" t="s">
        <v>6792</v>
      </c>
      <c r="R639" s="68"/>
      <c r="S639" s="68"/>
      <c r="T639" s="68"/>
      <c r="U639" s="68"/>
      <c r="V639" s="68"/>
      <c r="W639" s="68"/>
      <c r="X639" s="68"/>
      <c r="Y639" s="68" t="s">
        <v>2631</v>
      </c>
      <c r="Z639" s="68" t="s">
        <v>2633</v>
      </c>
      <c r="AA639" s="68"/>
      <c r="AB639" s="68"/>
      <c r="AC639" s="68"/>
      <c r="AD639" s="68" t="s">
        <v>2942</v>
      </c>
      <c r="AE639" s="68"/>
      <c r="AF639" s="71"/>
      <c r="AG639" s="44"/>
      <c r="AH639" s="45"/>
      <c r="AI639" s="45"/>
      <c r="AJ639" s="45"/>
      <c r="AK639" s="45"/>
      <c r="AL639" s="28"/>
      <c r="AM639" s="28"/>
      <c r="AN639" s="28"/>
      <c r="AO639" s="28"/>
      <c r="AP639" s="28"/>
      <c r="AQ639" s="28"/>
      <c r="AR639" s="28"/>
      <c r="AS639" s="28"/>
      <c r="AT639" s="28"/>
      <c r="AU639" s="28"/>
    </row>
    <row r="640" ht="15.0" customHeight="1">
      <c r="A640" s="51"/>
      <c r="B640" s="52"/>
      <c r="C640" s="52" t="s">
        <v>7008</v>
      </c>
      <c r="D640" s="52" t="s">
        <v>7010</v>
      </c>
      <c r="E640" s="52" t="s">
        <v>6800</v>
      </c>
      <c r="F640" s="52"/>
      <c r="G640" s="52"/>
      <c r="H640" s="52"/>
      <c r="I640" s="52"/>
      <c r="J640" s="52"/>
      <c r="K640" s="52"/>
      <c r="L640" s="52"/>
      <c r="M640" s="52"/>
      <c r="N640" s="52"/>
      <c r="O640" s="52"/>
      <c r="P640" s="52"/>
      <c r="Q640" s="52"/>
      <c r="R640" s="52"/>
      <c r="S640" s="52"/>
      <c r="T640" s="52"/>
      <c r="U640" s="52"/>
      <c r="V640" s="52"/>
      <c r="W640" s="52"/>
      <c r="X640" s="52"/>
      <c r="Y640" s="52" t="s">
        <v>98</v>
      </c>
      <c r="Z640" s="52" t="s">
        <v>2644</v>
      </c>
      <c r="AA640" s="52"/>
      <c r="AB640" s="52"/>
      <c r="AC640" s="52"/>
      <c r="AD640" s="52"/>
      <c r="AE640" s="52"/>
      <c r="AF640" s="60"/>
      <c r="AG640" s="44" t="s">
        <v>595</v>
      </c>
      <c r="AH640" s="45" t="s">
        <v>595</v>
      </c>
      <c r="AI640" s="45" t="s">
        <v>595</v>
      </c>
      <c r="AJ640" s="45" t="s">
        <v>595</v>
      </c>
      <c r="AK640" s="45" t="s">
        <v>595</v>
      </c>
      <c r="AL640" s="28"/>
      <c r="AM640" s="28"/>
      <c r="AN640" s="28"/>
      <c r="AO640" s="28"/>
      <c r="AP640" s="28"/>
      <c r="AQ640" s="28"/>
      <c r="AR640" s="28"/>
      <c r="AS640" s="28"/>
      <c r="AT640" s="28"/>
      <c r="AU640" s="28"/>
    </row>
    <row r="641" ht="15.0" hidden="1" customHeight="1">
      <c r="A641" s="67"/>
      <c r="B641" s="68" t="s">
        <v>5022</v>
      </c>
      <c r="C641" s="68" t="s">
        <v>3883</v>
      </c>
      <c r="D641" s="68" t="s">
        <v>7028</v>
      </c>
      <c r="E641" s="68" t="s">
        <v>6804</v>
      </c>
      <c r="F641" s="68" t="s">
        <v>6802</v>
      </c>
      <c r="G641" s="68" t="s">
        <v>6806</v>
      </c>
      <c r="H641" s="68"/>
      <c r="I641" s="68"/>
      <c r="J641" s="68"/>
      <c r="K641" s="68"/>
      <c r="L641" s="68" t="s">
        <v>242</v>
      </c>
      <c r="M641" s="68" t="s">
        <v>230</v>
      </c>
      <c r="N641" s="68" t="s">
        <v>6807</v>
      </c>
      <c r="O641" s="68"/>
      <c r="P641" s="68"/>
      <c r="Q641" s="68"/>
      <c r="R641" s="68"/>
      <c r="S641" s="68"/>
      <c r="T641" s="68"/>
      <c r="U641" s="68"/>
      <c r="V641" s="68"/>
      <c r="W641" s="68"/>
      <c r="X641" s="68"/>
      <c r="Y641" s="68" t="s">
        <v>4307</v>
      </c>
      <c r="Z641" s="68" t="s">
        <v>4308</v>
      </c>
      <c r="AA641" s="68"/>
      <c r="AB641" s="68"/>
      <c r="AC641" s="68"/>
      <c r="AD641" s="68"/>
      <c r="AE641" s="68"/>
      <c r="AF641" s="71"/>
      <c r="AG641" s="44"/>
      <c r="AH641" s="45"/>
      <c r="AI641" s="45"/>
      <c r="AJ641" s="45"/>
      <c r="AK641" s="45"/>
      <c r="AL641" s="28"/>
      <c r="AM641" s="28"/>
      <c r="AN641" s="28"/>
      <c r="AO641" s="28"/>
      <c r="AP641" s="28"/>
      <c r="AQ641" s="28"/>
      <c r="AR641" s="28"/>
      <c r="AS641" s="28"/>
      <c r="AT641" s="28"/>
      <c r="AU641" s="28"/>
    </row>
    <row r="642" ht="15.0" hidden="1" customHeight="1">
      <c r="A642" s="51"/>
      <c r="B642" s="52" t="s">
        <v>5022</v>
      </c>
      <c r="C642" s="52" t="s">
        <v>1389</v>
      </c>
      <c r="D642" s="52" t="s">
        <v>7037</v>
      </c>
      <c r="E642" s="52" t="s">
        <v>560</v>
      </c>
      <c r="F642" s="52"/>
      <c r="G642" s="52" t="s">
        <v>6531</v>
      </c>
      <c r="H642" s="52"/>
      <c r="I642" s="52"/>
      <c r="J642" s="52"/>
      <c r="K642" s="52"/>
      <c r="L642" s="52" t="s">
        <v>602</v>
      </c>
      <c r="M642" s="52" t="s">
        <v>252</v>
      </c>
      <c r="N642" s="52" t="s">
        <v>6532</v>
      </c>
      <c r="O642" s="52" t="s">
        <v>6527</v>
      </c>
      <c r="P642" s="52"/>
      <c r="Q642" s="52" t="s">
        <v>6530</v>
      </c>
      <c r="R642" s="52"/>
      <c r="S642" s="52" t="s">
        <v>6529</v>
      </c>
      <c r="T642" s="52"/>
      <c r="U642" s="52"/>
      <c r="V642" s="52"/>
      <c r="W642" s="52"/>
      <c r="X642" s="52"/>
      <c r="Y642" s="52" t="s">
        <v>2631</v>
      </c>
      <c r="Z642" s="52" t="s">
        <v>2633</v>
      </c>
      <c r="AA642" s="52"/>
      <c r="AB642" s="52"/>
      <c r="AC642" s="52"/>
      <c r="AD642" s="52" t="s">
        <v>2942</v>
      </c>
      <c r="AE642" s="52"/>
      <c r="AF642" s="60"/>
      <c r="AG642" s="44"/>
      <c r="AH642" s="45"/>
      <c r="AI642" s="45"/>
      <c r="AJ642" s="45"/>
      <c r="AK642" s="45"/>
      <c r="AL642" s="28"/>
      <c r="AM642" s="28"/>
      <c r="AN642" s="28"/>
      <c r="AO642" s="28"/>
      <c r="AP642" s="28"/>
      <c r="AQ642" s="28"/>
      <c r="AR642" s="28"/>
      <c r="AS642" s="28"/>
      <c r="AT642" s="28"/>
      <c r="AU642" s="28"/>
    </row>
    <row r="643" ht="15.0" hidden="1" customHeight="1">
      <c r="A643" s="67"/>
      <c r="B643" s="68"/>
      <c r="C643" s="68" t="s">
        <v>3501</v>
      </c>
      <c r="D643" s="68" t="s">
        <v>7050</v>
      </c>
      <c r="E643" s="68"/>
      <c r="F643" s="68"/>
      <c r="G643" s="68" t="s">
        <v>6812</v>
      </c>
      <c r="H643" s="68" t="s">
        <v>6813</v>
      </c>
      <c r="I643" s="68"/>
      <c r="J643" s="68"/>
      <c r="K643" s="68"/>
      <c r="L643" s="68" t="s">
        <v>602</v>
      </c>
      <c r="M643" s="68" t="s">
        <v>252</v>
      </c>
      <c r="N643" s="68" t="s">
        <v>6541</v>
      </c>
      <c r="O643" s="68"/>
      <c r="P643" s="68"/>
      <c r="Q643" s="68"/>
      <c r="R643" s="68"/>
      <c r="S643" s="68"/>
      <c r="T643" s="68"/>
      <c r="U643" s="68"/>
      <c r="V643" s="68"/>
      <c r="W643" s="68"/>
      <c r="X643" s="68"/>
      <c r="Y643" s="68" t="s">
        <v>2631</v>
      </c>
      <c r="Z643" s="68" t="s">
        <v>2633</v>
      </c>
      <c r="AA643" s="68"/>
      <c r="AB643" s="68"/>
      <c r="AC643" s="68"/>
      <c r="AD643" s="68" t="s">
        <v>2942</v>
      </c>
      <c r="AE643" s="68"/>
      <c r="AF643" s="71"/>
      <c r="AG643" s="44"/>
      <c r="AH643" s="45"/>
      <c r="AI643" s="45"/>
      <c r="AJ643" s="45"/>
      <c r="AK643" s="45"/>
      <c r="AL643" s="28"/>
      <c r="AM643" s="28"/>
      <c r="AN643" s="28"/>
      <c r="AO643" s="28"/>
      <c r="AP643" s="28"/>
      <c r="AQ643" s="28"/>
      <c r="AR643" s="28"/>
      <c r="AS643" s="28"/>
      <c r="AT643" s="28"/>
      <c r="AU643" s="28"/>
    </row>
    <row r="644" ht="15.0" hidden="1" customHeight="1">
      <c r="A644" s="51"/>
      <c r="B644" s="52" t="s">
        <v>85</v>
      </c>
      <c r="C644" s="52" t="s">
        <v>1442</v>
      </c>
      <c r="D644" s="52" t="s">
        <v>7062</v>
      </c>
      <c r="E644" s="52" t="s">
        <v>2649</v>
      </c>
      <c r="F644" s="52" t="s">
        <v>6818</v>
      </c>
      <c r="G644" s="52" t="s">
        <v>6821</v>
      </c>
      <c r="H644" s="52"/>
      <c r="I644" s="52"/>
      <c r="J644" s="52"/>
      <c r="K644" s="52"/>
      <c r="L644" s="52" t="s">
        <v>6822</v>
      </c>
      <c r="M644" s="52" t="s">
        <v>271</v>
      </c>
      <c r="N644" s="52" t="s">
        <v>6823</v>
      </c>
      <c r="O644" s="52" t="s">
        <v>6820</v>
      </c>
      <c r="P644" s="52"/>
      <c r="Q644" s="52"/>
      <c r="R644" s="52"/>
      <c r="S644" s="52"/>
      <c r="T644" s="52"/>
      <c r="U644" s="52"/>
      <c r="V644" s="52"/>
      <c r="W644" s="52"/>
      <c r="X644" s="52"/>
      <c r="Y644" s="52" t="s">
        <v>2652</v>
      </c>
      <c r="Z644" s="52" t="s">
        <v>2653</v>
      </c>
      <c r="AA644" s="52"/>
      <c r="AB644" s="52"/>
      <c r="AC644" s="52"/>
      <c r="AD644" s="52"/>
      <c r="AE644" s="52"/>
      <c r="AF644" s="60"/>
      <c r="AG644" s="44"/>
      <c r="AH644" s="45"/>
      <c r="AI644" s="45"/>
      <c r="AJ644" s="45"/>
      <c r="AK644" s="45"/>
      <c r="AL644" s="28"/>
      <c r="AM644" s="28"/>
      <c r="AN644" s="28"/>
      <c r="AO644" s="28"/>
      <c r="AP644" s="28"/>
      <c r="AQ644" s="28"/>
      <c r="AR644" s="28"/>
      <c r="AS644" s="28"/>
      <c r="AT644" s="28"/>
      <c r="AU644" s="28"/>
    </row>
    <row r="645" ht="15.0" hidden="1" customHeight="1">
      <c r="A645" s="67"/>
      <c r="B645" s="68" t="s">
        <v>85</v>
      </c>
      <c r="C645" s="68" t="s">
        <v>2241</v>
      </c>
      <c r="D645" s="68" t="s">
        <v>7065</v>
      </c>
      <c r="E645" s="68"/>
      <c r="F645" s="68"/>
      <c r="G645" s="68" t="s">
        <v>6828</v>
      </c>
      <c r="H645" s="68"/>
      <c r="I645" s="68"/>
      <c r="J645" s="68"/>
      <c r="K645" s="68"/>
      <c r="L645" s="68" t="s">
        <v>647</v>
      </c>
      <c r="M645" s="68" t="s">
        <v>80</v>
      </c>
      <c r="N645" s="68" t="s">
        <v>648</v>
      </c>
      <c r="O645" s="68" t="s">
        <v>6826</v>
      </c>
      <c r="P645" s="68"/>
      <c r="Q645" s="68" t="s">
        <v>6827</v>
      </c>
      <c r="R645" s="68"/>
      <c r="S645" s="68"/>
      <c r="T645" s="68"/>
      <c r="U645" s="68"/>
      <c r="V645" s="68"/>
      <c r="W645" s="68"/>
      <c r="X645" s="68"/>
      <c r="Y645" s="68" t="s">
        <v>2652</v>
      </c>
      <c r="Z645" s="68" t="s">
        <v>2653</v>
      </c>
      <c r="AA645" s="68"/>
      <c r="AB645" s="68"/>
      <c r="AC645" s="68"/>
      <c r="AD645" s="68"/>
      <c r="AE645" s="68"/>
      <c r="AF645" s="71"/>
      <c r="AG645" s="44"/>
      <c r="AH645" s="45"/>
      <c r="AI645" s="45"/>
      <c r="AJ645" s="45"/>
      <c r="AK645" s="45"/>
      <c r="AL645" s="28"/>
      <c r="AM645" s="28"/>
      <c r="AN645" s="28"/>
      <c r="AO645" s="28"/>
      <c r="AP645" s="28"/>
      <c r="AQ645" s="28"/>
      <c r="AR645" s="28"/>
      <c r="AS645" s="28"/>
      <c r="AT645" s="28"/>
      <c r="AU645" s="28"/>
    </row>
    <row r="646" ht="15.0" hidden="1" customHeight="1">
      <c r="A646" s="51"/>
      <c r="B646" s="52"/>
      <c r="C646" s="52" t="s">
        <v>7084</v>
      </c>
      <c r="D646" s="52" t="s">
        <v>7085</v>
      </c>
      <c r="E646" s="52" t="s">
        <v>560</v>
      </c>
      <c r="F646" s="52"/>
      <c r="G646" s="52" t="s">
        <v>6834</v>
      </c>
      <c r="H646" s="52"/>
      <c r="I646" s="52"/>
      <c r="J646" s="52"/>
      <c r="K646" s="52"/>
      <c r="L646" s="52" t="s">
        <v>4404</v>
      </c>
      <c r="M646" s="52" t="s">
        <v>80</v>
      </c>
      <c r="N646" s="52" t="s">
        <v>6837</v>
      </c>
      <c r="O646" s="52" t="s">
        <v>6832</v>
      </c>
      <c r="P646" s="52"/>
      <c r="Q646" s="52"/>
      <c r="R646" s="52"/>
      <c r="S646" s="52" t="s">
        <v>6833</v>
      </c>
      <c r="T646" s="52"/>
      <c r="U646" s="52"/>
      <c r="V646" s="52"/>
      <c r="W646" s="52"/>
      <c r="X646" s="52"/>
      <c r="Y646" s="52" t="s">
        <v>2631</v>
      </c>
      <c r="Z646" s="52" t="s">
        <v>2633</v>
      </c>
      <c r="AA646" s="52"/>
      <c r="AB646" s="52"/>
      <c r="AC646" s="52"/>
      <c r="AD646" s="52" t="s">
        <v>2942</v>
      </c>
      <c r="AE646" s="52"/>
      <c r="AF646" s="60"/>
      <c r="AG646" s="44"/>
      <c r="AH646" s="45"/>
      <c r="AI646" s="45"/>
      <c r="AJ646" s="45"/>
      <c r="AK646" s="45"/>
      <c r="AL646" s="28"/>
      <c r="AM646" s="28"/>
      <c r="AN646" s="28"/>
      <c r="AO646" s="28"/>
      <c r="AP646" s="28"/>
      <c r="AQ646" s="28"/>
      <c r="AR646" s="28"/>
      <c r="AS646" s="28"/>
      <c r="AT646" s="28"/>
      <c r="AU646" s="28"/>
    </row>
    <row r="647" ht="15.0" hidden="1" customHeight="1">
      <c r="A647" s="67"/>
      <c r="B647" s="68" t="s">
        <v>85</v>
      </c>
      <c r="C647" s="68" t="s">
        <v>3890</v>
      </c>
      <c r="D647" s="68" t="s">
        <v>1506</v>
      </c>
      <c r="E647" s="68" t="s">
        <v>87</v>
      </c>
      <c r="F647" s="68" t="s">
        <v>6840</v>
      </c>
      <c r="G647" s="68" t="s">
        <v>6846</v>
      </c>
      <c r="H647" s="68" t="s">
        <v>6848</v>
      </c>
      <c r="I647" s="68"/>
      <c r="J647" s="68"/>
      <c r="K647" s="68"/>
      <c r="L647" s="68" t="s">
        <v>5389</v>
      </c>
      <c r="M647" s="68" t="s">
        <v>1131</v>
      </c>
      <c r="N647" s="68" t="s">
        <v>6849</v>
      </c>
      <c r="O647" s="68" t="s">
        <v>6843</v>
      </c>
      <c r="P647" s="68"/>
      <c r="Q647" s="68" t="s">
        <v>6845</v>
      </c>
      <c r="R647" s="68"/>
      <c r="S647" s="68" t="s">
        <v>6844</v>
      </c>
      <c r="T647" s="68"/>
      <c r="U647" s="68"/>
      <c r="V647" s="68"/>
      <c r="W647" s="68"/>
      <c r="X647" s="68"/>
      <c r="Y647" s="68" t="s">
        <v>98</v>
      </c>
      <c r="Z647" s="68"/>
      <c r="AA647" s="68"/>
      <c r="AB647" s="68"/>
      <c r="AC647" s="68"/>
      <c r="AD647" s="68"/>
      <c r="AE647" s="68"/>
      <c r="AF647" s="71"/>
      <c r="AG647" s="44" t="s">
        <v>596</v>
      </c>
      <c r="AH647" s="45" t="s">
        <v>595</v>
      </c>
      <c r="AI647" s="45" t="s">
        <v>595</v>
      </c>
      <c r="AJ647" s="45" t="s">
        <v>595</v>
      </c>
      <c r="AK647" s="45" t="s">
        <v>595</v>
      </c>
      <c r="AL647" s="28"/>
      <c r="AM647" s="28"/>
      <c r="AN647" s="28"/>
      <c r="AO647" s="28"/>
      <c r="AP647" s="28"/>
      <c r="AQ647" s="28"/>
      <c r="AR647" s="28"/>
      <c r="AS647" s="28"/>
      <c r="AT647" s="28"/>
      <c r="AU647" s="28"/>
    </row>
    <row r="648" ht="15.0" hidden="1" customHeight="1">
      <c r="A648" s="51"/>
      <c r="B648" s="52" t="s">
        <v>85</v>
      </c>
      <c r="C648" s="52" t="s">
        <v>3747</v>
      </c>
      <c r="D648" s="52" t="s">
        <v>7112</v>
      </c>
      <c r="E648" s="52"/>
      <c r="F648" s="52" t="s">
        <v>6851</v>
      </c>
      <c r="G648" s="52" t="s">
        <v>6854</v>
      </c>
      <c r="H648" s="52"/>
      <c r="I648" s="52"/>
      <c r="J648" s="52"/>
      <c r="K648" s="52"/>
      <c r="L648" s="52" t="s">
        <v>354</v>
      </c>
      <c r="M648" s="52" t="s">
        <v>280</v>
      </c>
      <c r="N648" s="52" t="s">
        <v>377</v>
      </c>
      <c r="O648" s="52" t="s">
        <v>6853</v>
      </c>
      <c r="P648" s="52"/>
      <c r="Q648" s="52"/>
      <c r="R648" s="52"/>
      <c r="S648" s="52"/>
      <c r="T648" s="52"/>
      <c r="U648" s="52"/>
      <c r="V648" s="52"/>
      <c r="W648" s="52"/>
      <c r="X648" s="52"/>
      <c r="Y648" s="52" t="s">
        <v>2652</v>
      </c>
      <c r="Z648" s="52" t="s">
        <v>2653</v>
      </c>
      <c r="AA648" s="52"/>
      <c r="AB648" s="52"/>
      <c r="AC648" s="52"/>
      <c r="AD648" s="52"/>
      <c r="AE648" s="52"/>
      <c r="AF648" s="60"/>
      <c r="AG648" s="44"/>
      <c r="AH648" s="45"/>
      <c r="AI648" s="45"/>
      <c r="AJ648" s="45"/>
      <c r="AK648" s="45"/>
      <c r="AL648" s="28"/>
      <c r="AM648" s="28"/>
      <c r="AN648" s="28"/>
      <c r="AO648" s="28"/>
      <c r="AP648" s="28"/>
      <c r="AQ648" s="28"/>
      <c r="AR648" s="28"/>
      <c r="AS648" s="28"/>
      <c r="AT648" s="28"/>
      <c r="AU648" s="28"/>
    </row>
    <row r="649" ht="15.0" hidden="1" customHeight="1">
      <c r="A649" s="67"/>
      <c r="B649" s="68" t="s">
        <v>85</v>
      </c>
      <c r="C649" s="68" t="s">
        <v>7119</v>
      </c>
      <c r="D649" s="68" t="s">
        <v>7121</v>
      </c>
      <c r="E649" s="68" t="s">
        <v>2649</v>
      </c>
      <c r="F649" s="68"/>
      <c r="G649" s="68" t="s">
        <v>6860</v>
      </c>
      <c r="H649" s="68"/>
      <c r="I649" s="68"/>
      <c r="J649" s="68"/>
      <c r="K649" s="68"/>
      <c r="L649" s="68" t="s">
        <v>2814</v>
      </c>
      <c r="M649" s="68" t="s">
        <v>80</v>
      </c>
      <c r="N649" s="68" t="s">
        <v>6861</v>
      </c>
      <c r="O649" s="68" t="s">
        <v>6859</v>
      </c>
      <c r="P649" s="68"/>
      <c r="Q649" s="68"/>
      <c r="R649" s="68"/>
      <c r="S649" s="68"/>
      <c r="T649" s="68"/>
      <c r="U649" s="68"/>
      <c r="V649" s="68"/>
      <c r="W649" s="68"/>
      <c r="X649" s="68"/>
      <c r="Y649" s="68" t="s">
        <v>2652</v>
      </c>
      <c r="Z649" s="68" t="s">
        <v>2653</v>
      </c>
      <c r="AA649" s="68"/>
      <c r="AB649" s="68"/>
      <c r="AC649" s="68"/>
      <c r="AD649" s="68"/>
      <c r="AE649" s="68"/>
      <c r="AF649" s="71"/>
      <c r="AG649" s="44"/>
      <c r="AH649" s="45"/>
      <c r="AI649" s="45"/>
      <c r="AJ649" s="45"/>
      <c r="AK649" s="45"/>
      <c r="AL649" s="28"/>
      <c r="AM649" s="28"/>
      <c r="AN649" s="28"/>
      <c r="AO649" s="28"/>
      <c r="AP649" s="28"/>
      <c r="AQ649" s="28"/>
      <c r="AR649" s="28"/>
      <c r="AS649" s="28"/>
      <c r="AT649" s="28"/>
      <c r="AU649" s="28"/>
    </row>
    <row r="650" ht="15.0" hidden="1" customHeight="1">
      <c r="A650" s="51"/>
      <c r="B650" s="52" t="s">
        <v>85</v>
      </c>
      <c r="C650" s="52" t="s">
        <v>7126</v>
      </c>
      <c r="D650" s="52" t="s">
        <v>7128</v>
      </c>
      <c r="E650" s="52"/>
      <c r="F650" s="52"/>
      <c r="G650" s="52" t="s">
        <v>6869</v>
      </c>
      <c r="H650" s="52"/>
      <c r="I650" s="52"/>
      <c r="J650" s="52"/>
      <c r="K650" s="52"/>
      <c r="L650" s="52" t="s">
        <v>6870</v>
      </c>
      <c r="M650" s="52" t="s">
        <v>133</v>
      </c>
      <c r="N650" s="52" t="s">
        <v>6872</v>
      </c>
      <c r="O650" s="52" t="s">
        <v>6866</v>
      </c>
      <c r="P650" s="52"/>
      <c r="Q650" s="52" t="s">
        <v>6868</v>
      </c>
      <c r="R650" s="52"/>
      <c r="S650" s="52" t="s">
        <v>6867</v>
      </c>
      <c r="T650" s="52"/>
      <c r="U650" s="52"/>
      <c r="V650" s="52"/>
      <c r="W650" s="52"/>
      <c r="X650" s="52"/>
      <c r="Y650" s="52" t="s">
        <v>2631</v>
      </c>
      <c r="Z650" s="52" t="s">
        <v>2633</v>
      </c>
      <c r="AA650" s="52"/>
      <c r="AB650" s="52"/>
      <c r="AC650" s="52"/>
      <c r="AD650" s="52" t="s">
        <v>2942</v>
      </c>
      <c r="AE650" s="52"/>
      <c r="AF650" s="60"/>
      <c r="AG650" s="44"/>
      <c r="AH650" s="45"/>
      <c r="AI650" s="45"/>
      <c r="AJ650" s="45"/>
      <c r="AK650" s="45"/>
      <c r="AL650" s="28"/>
      <c r="AM650" s="28"/>
      <c r="AN650" s="28"/>
      <c r="AO650" s="28"/>
      <c r="AP650" s="28"/>
      <c r="AQ650" s="28"/>
      <c r="AR650" s="28"/>
      <c r="AS650" s="28"/>
      <c r="AT650" s="28"/>
      <c r="AU650" s="28"/>
    </row>
    <row r="651" ht="15.0" hidden="1" customHeight="1">
      <c r="A651" s="67"/>
      <c r="B651" s="68" t="s">
        <v>115</v>
      </c>
      <c r="C651" s="68" t="s">
        <v>7146</v>
      </c>
      <c r="D651" s="68" t="s">
        <v>7147</v>
      </c>
      <c r="E651" s="68"/>
      <c r="F651" s="68" t="s">
        <v>6875</v>
      </c>
      <c r="G651" s="68" t="s">
        <v>6878</v>
      </c>
      <c r="H651" s="68" t="s">
        <v>6879</v>
      </c>
      <c r="I651" s="68"/>
      <c r="J651" s="68"/>
      <c r="K651" s="68"/>
      <c r="L651" s="68" t="s">
        <v>659</v>
      </c>
      <c r="M651" s="68" t="s">
        <v>217</v>
      </c>
      <c r="N651" s="68" t="s">
        <v>4094</v>
      </c>
      <c r="O651" s="68" t="s">
        <v>6877</v>
      </c>
      <c r="P651" s="68"/>
      <c r="Q651" s="68"/>
      <c r="R651" s="68"/>
      <c r="S651" s="68"/>
      <c r="T651" s="68"/>
      <c r="U651" s="68"/>
      <c r="V651" s="68"/>
      <c r="W651" s="68"/>
      <c r="X651" s="68"/>
      <c r="Y651" s="68" t="s">
        <v>2652</v>
      </c>
      <c r="Z651" s="68" t="s">
        <v>2653</v>
      </c>
      <c r="AA651" s="68"/>
      <c r="AB651" s="68"/>
      <c r="AC651" s="68"/>
      <c r="AD651" s="68"/>
      <c r="AE651" s="68"/>
      <c r="AF651" s="71"/>
      <c r="AG651" s="44"/>
      <c r="AH651" s="45"/>
      <c r="AI651" s="45"/>
      <c r="AJ651" s="45"/>
      <c r="AK651" s="45"/>
      <c r="AL651" s="28"/>
      <c r="AM651" s="28"/>
      <c r="AN651" s="28"/>
      <c r="AO651" s="28"/>
      <c r="AP651" s="28"/>
      <c r="AQ651" s="28"/>
      <c r="AR651" s="28"/>
      <c r="AS651" s="28"/>
      <c r="AT651" s="28"/>
      <c r="AU651" s="28"/>
    </row>
    <row r="652" ht="15.0" hidden="1" customHeight="1">
      <c r="A652" s="51"/>
      <c r="B652" s="52" t="s">
        <v>85</v>
      </c>
      <c r="C652" s="52" t="s">
        <v>2099</v>
      </c>
      <c r="D652" s="52" t="s">
        <v>7152</v>
      </c>
      <c r="E652" s="52" t="s">
        <v>2649</v>
      </c>
      <c r="F652" s="52"/>
      <c r="G652" s="52" t="s">
        <v>6883</v>
      </c>
      <c r="H652" s="52"/>
      <c r="I652" s="52"/>
      <c r="J652" s="52"/>
      <c r="K652" s="52"/>
      <c r="L652" s="52" t="s">
        <v>6457</v>
      </c>
      <c r="M652" s="52" t="s">
        <v>724</v>
      </c>
      <c r="N652" s="52" t="s">
        <v>6884</v>
      </c>
      <c r="O652" s="52" t="s">
        <v>6882</v>
      </c>
      <c r="P652" s="52"/>
      <c r="Q652" s="52"/>
      <c r="R652" s="52"/>
      <c r="S652" s="52"/>
      <c r="T652" s="52"/>
      <c r="U652" s="52"/>
      <c r="V652" s="52"/>
      <c r="W652" s="52"/>
      <c r="X652" s="52"/>
      <c r="Y652" s="52" t="s">
        <v>2652</v>
      </c>
      <c r="Z652" s="52" t="s">
        <v>2653</v>
      </c>
      <c r="AA652" s="52"/>
      <c r="AB652" s="52"/>
      <c r="AC652" s="52"/>
      <c r="AD652" s="52"/>
      <c r="AE652" s="52"/>
      <c r="AF652" s="60"/>
      <c r="AG652" s="44"/>
      <c r="AH652" s="45"/>
      <c r="AI652" s="45"/>
      <c r="AJ652" s="45"/>
      <c r="AK652" s="45"/>
      <c r="AL652" s="28"/>
      <c r="AM652" s="28"/>
      <c r="AN652" s="28"/>
      <c r="AO652" s="28"/>
      <c r="AP652" s="28"/>
      <c r="AQ652" s="28"/>
      <c r="AR652" s="28"/>
      <c r="AS652" s="28"/>
      <c r="AT652" s="28"/>
      <c r="AU652" s="28"/>
    </row>
    <row r="653" ht="15.0" hidden="1" customHeight="1">
      <c r="A653" s="67"/>
      <c r="B653" s="68"/>
      <c r="C653" s="68" t="s">
        <v>1914</v>
      </c>
      <c r="D653" s="68" t="s">
        <v>7155</v>
      </c>
      <c r="E653" s="68" t="s">
        <v>3331</v>
      </c>
      <c r="F653" s="68"/>
      <c r="G653" s="68" t="s">
        <v>6886</v>
      </c>
      <c r="H653" s="68"/>
      <c r="I653" s="68"/>
      <c r="J653" s="68"/>
      <c r="K653" s="68"/>
      <c r="L653" s="68" t="s">
        <v>451</v>
      </c>
      <c r="M653" s="68" t="s">
        <v>80</v>
      </c>
      <c r="N653" s="68" t="s">
        <v>6887</v>
      </c>
      <c r="O653" s="68"/>
      <c r="P653" s="68"/>
      <c r="Q653" s="68"/>
      <c r="R653" s="68"/>
      <c r="S653" s="68"/>
      <c r="T653" s="68"/>
      <c r="U653" s="68"/>
      <c r="V653" s="68"/>
      <c r="W653" s="68"/>
      <c r="X653" s="68"/>
      <c r="Y653" s="68" t="s">
        <v>2631</v>
      </c>
      <c r="Z653" s="68" t="s">
        <v>2633</v>
      </c>
      <c r="AA653" s="68"/>
      <c r="AB653" s="68"/>
      <c r="AC653" s="68"/>
      <c r="AD653" s="68" t="s">
        <v>2942</v>
      </c>
      <c r="AE653" s="68" t="s">
        <v>4341</v>
      </c>
      <c r="AF653" s="71"/>
      <c r="AG653" s="44"/>
      <c r="AH653" s="45"/>
      <c r="AI653" s="45"/>
      <c r="AJ653" s="45"/>
      <c r="AK653" s="45"/>
      <c r="AL653" s="28"/>
      <c r="AM653" s="28"/>
      <c r="AN653" s="28"/>
      <c r="AO653" s="28"/>
      <c r="AP653" s="28"/>
      <c r="AQ653" s="28"/>
      <c r="AR653" s="28"/>
      <c r="AS653" s="28"/>
      <c r="AT653" s="28"/>
      <c r="AU653" s="28"/>
    </row>
    <row r="654" ht="15.0" customHeight="1">
      <c r="A654" s="51"/>
      <c r="B654" s="52"/>
      <c r="C654" s="52" t="s">
        <v>5944</v>
      </c>
      <c r="D654" s="52" t="s">
        <v>7156</v>
      </c>
      <c r="E654" s="52" t="s">
        <v>2931</v>
      </c>
      <c r="F654" s="52"/>
      <c r="G654" s="52"/>
      <c r="H654" s="52"/>
      <c r="I654" s="52"/>
      <c r="J654" s="52"/>
      <c r="K654" s="52"/>
      <c r="L654" s="52"/>
      <c r="M654" s="52"/>
      <c r="N654" s="52"/>
      <c r="O654" s="52"/>
      <c r="P654" s="52"/>
      <c r="Q654" s="52"/>
      <c r="R654" s="52"/>
      <c r="S654" s="52"/>
      <c r="T654" s="52"/>
      <c r="U654" s="52"/>
      <c r="V654" s="52"/>
      <c r="W654" s="52"/>
      <c r="X654" s="52"/>
      <c r="Y654" s="52" t="s">
        <v>2631</v>
      </c>
      <c r="Z654" s="52" t="s">
        <v>2633</v>
      </c>
      <c r="AA654" s="52"/>
      <c r="AB654" s="52"/>
      <c r="AC654" s="52"/>
      <c r="AD654" s="52" t="s">
        <v>2942</v>
      </c>
      <c r="AE654" s="52"/>
      <c r="AF654" s="60"/>
      <c r="AG654" s="44"/>
      <c r="AH654" s="45"/>
      <c r="AI654" s="45"/>
      <c r="AJ654" s="45"/>
      <c r="AK654" s="45"/>
      <c r="AL654" s="28"/>
      <c r="AM654" s="28"/>
      <c r="AN654" s="28"/>
      <c r="AO654" s="28"/>
      <c r="AP654" s="28"/>
      <c r="AQ654" s="28"/>
      <c r="AR654" s="28"/>
      <c r="AS654" s="28"/>
      <c r="AT654" s="28"/>
      <c r="AU654" s="28"/>
    </row>
    <row r="655" ht="15.0" hidden="1" customHeight="1">
      <c r="A655" s="67"/>
      <c r="B655" s="68" t="s">
        <v>85</v>
      </c>
      <c r="C655" s="68" t="s">
        <v>1161</v>
      </c>
      <c r="D655" s="68" t="s">
        <v>7158</v>
      </c>
      <c r="E655" s="68" t="s">
        <v>87</v>
      </c>
      <c r="F655" s="68" t="s">
        <v>6891</v>
      </c>
      <c r="G655" s="68" t="s">
        <v>6894</v>
      </c>
      <c r="H655" s="68"/>
      <c r="I655" s="68"/>
      <c r="J655" s="68"/>
      <c r="K655" s="68"/>
      <c r="L655" s="68" t="s">
        <v>6895</v>
      </c>
      <c r="M655" s="68" t="s">
        <v>80</v>
      </c>
      <c r="N655" s="68" t="s">
        <v>6896</v>
      </c>
      <c r="O655" s="68" t="s">
        <v>6893</v>
      </c>
      <c r="P655" s="68"/>
      <c r="Q655" s="68"/>
      <c r="R655" s="68"/>
      <c r="S655" s="68"/>
      <c r="T655" s="68"/>
      <c r="U655" s="68"/>
      <c r="V655" s="68"/>
      <c r="W655" s="68"/>
      <c r="X655" s="68"/>
      <c r="Y655" s="68" t="s">
        <v>2652</v>
      </c>
      <c r="Z655" s="68" t="s">
        <v>2653</v>
      </c>
      <c r="AA655" s="68"/>
      <c r="AB655" s="68"/>
      <c r="AC655" s="68"/>
      <c r="AD655" s="68"/>
      <c r="AE655" s="68"/>
      <c r="AF655" s="71"/>
      <c r="AG655" s="44"/>
      <c r="AH655" s="45"/>
      <c r="AI655" s="45"/>
      <c r="AJ655" s="45"/>
      <c r="AK655" s="45"/>
      <c r="AL655" s="28"/>
      <c r="AM655" s="28"/>
      <c r="AN655" s="28"/>
      <c r="AO655" s="28"/>
      <c r="AP655" s="28"/>
      <c r="AQ655" s="28"/>
      <c r="AR655" s="28"/>
      <c r="AS655" s="28"/>
      <c r="AT655" s="28"/>
      <c r="AU655" s="28"/>
    </row>
    <row r="656" ht="15.0" hidden="1" customHeight="1">
      <c r="A656" s="51"/>
      <c r="B656" s="52" t="s">
        <v>85</v>
      </c>
      <c r="C656" s="52" t="s">
        <v>3522</v>
      </c>
      <c r="D656" s="52" t="s">
        <v>3521</v>
      </c>
      <c r="E656" s="52" t="s">
        <v>2649</v>
      </c>
      <c r="F656" s="52" t="s">
        <v>6898</v>
      </c>
      <c r="G656" s="52" t="s">
        <v>2728</v>
      </c>
      <c r="H656" s="52"/>
      <c r="I656" s="52"/>
      <c r="J656" s="52"/>
      <c r="K656" s="52"/>
      <c r="L656" s="52" t="s">
        <v>2729</v>
      </c>
      <c r="M656" s="52" t="s">
        <v>1131</v>
      </c>
      <c r="N656" s="52" t="s">
        <v>2730</v>
      </c>
      <c r="O656" s="52" t="s">
        <v>2723</v>
      </c>
      <c r="P656" s="52"/>
      <c r="Q656" s="52" t="s">
        <v>2726</v>
      </c>
      <c r="R656" s="52"/>
      <c r="S656" s="52" t="s">
        <v>2725</v>
      </c>
      <c r="T656" s="52"/>
      <c r="U656" s="52"/>
      <c r="V656" s="52"/>
      <c r="W656" s="52"/>
      <c r="X656" s="52"/>
      <c r="Y656" s="52" t="s">
        <v>2652</v>
      </c>
      <c r="Z656" s="52" t="s">
        <v>2653</v>
      </c>
      <c r="AA656" s="52"/>
      <c r="AB656" s="52"/>
      <c r="AC656" s="52"/>
      <c r="AD656" s="52"/>
      <c r="AE656" s="52"/>
      <c r="AF656" s="60"/>
      <c r="AG656" s="44"/>
      <c r="AH656" s="45"/>
      <c r="AI656" s="45"/>
      <c r="AJ656" s="45"/>
      <c r="AK656" s="45"/>
      <c r="AL656" s="28"/>
      <c r="AM656" s="28"/>
      <c r="AN656" s="28"/>
      <c r="AO656" s="28"/>
      <c r="AP656" s="28"/>
      <c r="AQ656" s="28"/>
      <c r="AR656" s="28"/>
      <c r="AS656" s="28"/>
      <c r="AT656" s="28"/>
      <c r="AU656" s="28"/>
    </row>
    <row r="657" ht="15.0" hidden="1" customHeight="1">
      <c r="A657" s="67"/>
      <c r="B657" s="68" t="s">
        <v>85</v>
      </c>
      <c r="C657" s="68" t="s">
        <v>1914</v>
      </c>
      <c r="D657" s="68" t="s">
        <v>7161</v>
      </c>
      <c r="E657" s="68" t="s">
        <v>2649</v>
      </c>
      <c r="F657" s="68"/>
      <c r="G657" s="68" t="s">
        <v>6905</v>
      </c>
      <c r="H657" s="68"/>
      <c r="I657" s="68"/>
      <c r="J657" s="68"/>
      <c r="K657" s="68"/>
      <c r="L657" s="68" t="s">
        <v>1140</v>
      </c>
      <c r="M657" s="68" t="s">
        <v>1131</v>
      </c>
      <c r="N657" s="68" t="s">
        <v>1141</v>
      </c>
      <c r="O657" s="68" t="s">
        <v>6903</v>
      </c>
      <c r="P657" s="68"/>
      <c r="Q657" s="68" t="s">
        <v>6904</v>
      </c>
      <c r="R657" s="68"/>
      <c r="S657" s="68"/>
      <c r="T657" s="68"/>
      <c r="U657" s="68"/>
      <c r="V657" s="68"/>
      <c r="W657" s="68"/>
      <c r="X657" s="68"/>
      <c r="Y657" s="68" t="s">
        <v>2652</v>
      </c>
      <c r="Z657" s="68" t="s">
        <v>2653</v>
      </c>
      <c r="AA657" s="68"/>
      <c r="AB657" s="68"/>
      <c r="AC657" s="68"/>
      <c r="AD657" s="68"/>
      <c r="AE657" s="68"/>
      <c r="AF657" s="71"/>
      <c r="AG657" s="44"/>
      <c r="AH657" s="45"/>
      <c r="AI657" s="45"/>
      <c r="AJ657" s="45"/>
      <c r="AK657" s="45"/>
      <c r="AL657" s="28"/>
      <c r="AM657" s="28"/>
      <c r="AN657" s="28"/>
      <c r="AO657" s="28"/>
      <c r="AP657" s="28"/>
      <c r="AQ657" s="28"/>
      <c r="AR657" s="28"/>
      <c r="AS657" s="28"/>
      <c r="AT657" s="28"/>
      <c r="AU657" s="28"/>
    </row>
    <row r="658" ht="15.0" hidden="1" customHeight="1">
      <c r="A658" s="51"/>
      <c r="B658" s="52" t="s">
        <v>85</v>
      </c>
      <c r="C658" s="52" t="s">
        <v>842</v>
      </c>
      <c r="D658" s="52" t="s">
        <v>7209</v>
      </c>
      <c r="E658" s="52" t="s">
        <v>2649</v>
      </c>
      <c r="F658" s="52" t="s">
        <v>6910</v>
      </c>
      <c r="G658" s="52" t="s">
        <v>6914</v>
      </c>
      <c r="H658" s="52"/>
      <c r="I658" s="52"/>
      <c r="J658" s="52"/>
      <c r="K658" s="52"/>
      <c r="L658" s="52" t="s">
        <v>451</v>
      </c>
      <c r="M658" s="52" t="s">
        <v>80</v>
      </c>
      <c r="N658" s="52" t="s">
        <v>999</v>
      </c>
      <c r="O658" s="52" t="s">
        <v>6912</v>
      </c>
      <c r="P658" s="52"/>
      <c r="Q658" s="52" t="s">
        <v>6913</v>
      </c>
      <c r="R658" s="52"/>
      <c r="S658" s="52"/>
      <c r="T658" s="52"/>
      <c r="U658" s="52"/>
      <c r="V658" s="52"/>
      <c r="W658" s="52"/>
      <c r="X658" s="52"/>
      <c r="Y658" s="52" t="s">
        <v>2652</v>
      </c>
      <c r="Z658" s="52" t="s">
        <v>2653</v>
      </c>
      <c r="AA658" s="52"/>
      <c r="AB658" s="52"/>
      <c r="AC658" s="52"/>
      <c r="AD658" s="52"/>
      <c r="AE658" s="52"/>
      <c r="AF658" s="60"/>
      <c r="AG658" s="44"/>
      <c r="AH658" s="45"/>
      <c r="AI658" s="45"/>
      <c r="AJ658" s="45"/>
      <c r="AK658" s="45"/>
      <c r="AL658" s="28"/>
      <c r="AM658" s="28"/>
      <c r="AN658" s="28"/>
      <c r="AO658" s="28"/>
      <c r="AP658" s="28"/>
      <c r="AQ658" s="28"/>
      <c r="AR658" s="28"/>
      <c r="AS658" s="28"/>
      <c r="AT658" s="28"/>
      <c r="AU658" s="28"/>
    </row>
    <row r="659" ht="15.0" hidden="1" customHeight="1">
      <c r="A659" s="67"/>
      <c r="B659" s="68" t="s">
        <v>85</v>
      </c>
      <c r="C659" s="68" t="s">
        <v>7213</v>
      </c>
      <c r="D659" s="68" t="s">
        <v>1233</v>
      </c>
      <c r="E659" s="68" t="s">
        <v>2649</v>
      </c>
      <c r="F659" s="68" t="s">
        <v>6917</v>
      </c>
      <c r="G659" s="68" t="s">
        <v>6920</v>
      </c>
      <c r="H659" s="68"/>
      <c r="I659" s="68"/>
      <c r="J659" s="68"/>
      <c r="K659" s="68"/>
      <c r="L659" s="68" t="s">
        <v>6921</v>
      </c>
      <c r="M659" s="68" t="s">
        <v>271</v>
      </c>
      <c r="N659" s="68" t="s">
        <v>6922</v>
      </c>
      <c r="O659" s="68"/>
      <c r="P659" s="68"/>
      <c r="Q659" s="68"/>
      <c r="R659" s="68"/>
      <c r="S659" s="68"/>
      <c r="T659" s="68"/>
      <c r="U659" s="68"/>
      <c r="V659" s="68"/>
      <c r="W659" s="68"/>
      <c r="X659" s="68"/>
      <c r="Y659" s="68" t="s">
        <v>2652</v>
      </c>
      <c r="Z659" s="68" t="s">
        <v>2653</v>
      </c>
      <c r="AA659" s="68"/>
      <c r="AB659" s="68"/>
      <c r="AC659" s="68"/>
      <c r="AD659" s="68"/>
      <c r="AE659" s="68"/>
      <c r="AF659" s="71"/>
      <c r="AG659" s="44"/>
      <c r="AH659" s="45"/>
      <c r="AI659" s="45"/>
      <c r="AJ659" s="45"/>
      <c r="AK659" s="45"/>
      <c r="AL659" s="28"/>
      <c r="AM659" s="28"/>
      <c r="AN659" s="28"/>
      <c r="AO659" s="28"/>
      <c r="AP659" s="28"/>
      <c r="AQ659" s="28"/>
      <c r="AR659" s="28"/>
      <c r="AS659" s="28"/>
      <c r="AT659" s="28"/>
      <c r="AU659" s="28"/>
    </row>
    <row r="660" ht="15.0" hidden="1" customHeight="1">
      <c r="A660" s="51"/>
      <c r="B660" s="52" t="s">
        <v>85</v>
      </c>
      <c r="C660" s="52" t="s">
        <v>1536</v>
      </c>
      <c r="D660" s="52" t="s">
        <v>7220</v>
      </c>
      <c r="E660" s="52" t="s">
        <v>87</v>
      </c>
      <c r="F660" s="52" t="s">
        <v>6924</v>
      </c>
      <c r="G660" s="52" t="s">
        <v>6927</v>
      </c>
      <c r="H660" s="52"/>
      <c r="I660" s="52"/>
      <c r="J660" s="52"/>
      <c r="K660" s="52"/>
      <c r="L660" s="52" t="s">
        <v>6928</v>
      </c>
      <c r="M660" s="52" t="s">
        <v>80</v>
      </c>
      <c r="N660" s="52" t="s">
        <v>6929</v>
      </c>
      <c r="O660" s="52" t="s">
        <v>6926</v>
      </c>
      <c r="P660" s="52"/>
      <c r="Q660" s="52"/>
      <c r="R660" s="52"/>
      <c r="S660" s="52"/>
      <c r="T660" s="52"/>
      <c r="U660" s="52"/>
      <c r="V660" s="52"/>
      <c r="W660" s="52"/>
      <c r="X660" s="52"/>
      <c r="Y660" s="52" t="s">
        <v>2652</v>
      </c>
      <c r="Z660" s="52" t="s">
        <v>2653</v>
      </c>
      <c r="AA660" s="52"/>
      <c r="AB660" s="52"/>
      <c r="AC660" s="52"/>
      <c r="AD660" s="52"/>
      <c r="AE660" s="52"/>
      <c r="AF660" s="60"/>
      <c r="AG660" s="44"/>
      <c r="AH660" s="45"/>
      <c r="AI660" s="45"/>
      <c r="AJ660" s="45"/>
      <c r="AK660" s="45"/>
      <c r="AL660" s="28"/>
      <c r="AM660" s="28"/>
      <c r="AN660" s="28"/>
      <c r="AO660" s="28"/>
      <c r="AP660" s="28"/>
      <c r="AQ660" s="28"/>
      <c r="AR660" s="28"/>
      <c r="AS660" s="28"/>
      <c r="AT660" s="28"/>
      <c r="AU660" s="28"/>
    </row>
    <row r="661" ht="15.0" hidden="1" customHeight="1">
      <c r="A661" s="67"/>
      <c r="B661" s="68" t="s">
        <v>2795</v>
      </c>
      <c r="C661" s="68" t="s">
        <v>7231</v>
      </c>
      <c r="D661" s="68" t="s">
        <v>7232</v>
      </c>
      <c r="E661" s="68" t="s">
        <v>87</v>
      </c>
      <c r="F661" s="68" t="s">
        <v>262</v>
      </c>
      <c r="G661" s="68" t="s">
        <v>759</v>
      </c>
      <c r="H661" s="68" t="s">
        <v>6938</v>
      </c>
      <c r="I661" s="68"/>
      <c r="J661" s="68"/>
      <c r="K661" s="68"/>
      <c r="L661" s="68" t="s">
        <v>761</v>
      </c>
      <c r="M661" s="68" t="s">
        <v>261</v>
      </c>
      <c r="N661" s="68" t="s">
        <v>762</v>
      </c>
      <c r="O661" s="68" t="s">
        <v>6935</v>
      </c>
      <c r="P661" s="68"/>
      <c r="Q661" s="68" t="s">
        <v>5102</v>
      </c>
      <c r="R661" s="68"/>
      <c r="S661" s="68" t="s">
        <v>6937</v>
      </c>
      <c r="T661" s="68"/>
      <c r="U661" s="68" t="s">
        <v>145</v>
      </c>
      <c r="V661" s="68"/>
      <c r="W661" s="68" t="s">
        <v>146</v>
      </c>
      <c r="X661" s="68"/>
      <c r="Y661" s="68" t="s">
        <v>98</v>
      </c>
      <c r="Z661" s="68"/>
      <c r="AA661" s="68"/>
      <c r="AB661" s="68"/>
      <c r="AC661" s="68"/>
      <c r="AD661" s="68"/>
      <c r="AE661" s="68"/>
      <c r="AF661" s="71"/>
      <c r="AG661" s="44" t="s">
        <v>596</v>
      </c>
      <c r="AH661" s="45" t="s">
        <v>596</v>
      </c>
      <c r="AI661" s="45" t="s">
        <v>596</v>
      </c>
      <c r="AJ661" s="45" t="s">
        <v>595</v>
      </c>
      <c r="AK661" s="45" t="s">
        <v>595</v>
      </c>
      <c r="AL661" s="28"/>
      <c r="AM661" s="28"/>
      <c r="AN661" s="28"/>
      <c r="AO661" s="28"/>
      <c r="AP661" s="28"/>
      <c r="AQ661" s="28"/>
      <c r="AR661" s="28"/>
      <c r="AS661" s="28"/>
      <c r="AT661" s="28"/>
      <c r="AU661" s="28"/>
    </row>
    <row r="662" ht="15.0" hidden="1" customHeight="1">
      <c r="A662" s="51"/>
      <c r="B662" s="52"/>
      <c r="C662" s="52" t="s">
        <v>3337</v>
      </c>
      <c r="D662" s="52" t="s">
        <v>1220</v>
      </c>
      <c r="E662" s="52"/>
      <c r="F662" s="52" t="s">
        <v>6941</v>
      </c>
      <c r="G662" s="52"/>
      <c r="H662" s="52"/>
      <c r="I662" s="52"/>
      <c r="J662" s="52"/>
      <c r="K662" s="52"/>
      <c r="L662" s="52" t="s">
        <v>269</v>
      </c>
      <c r="M662" s="52" t="s">
        <v>261</v>
      </c>
      <c r="N662" s="52"/>
      <c r="O662" s="52"/>
      <c r="P662" s="52"/>
      <c r="Q662" s="52"/>
      <c r="R662" s="52"/>
      <c r="S662" s="52"/>
      <c r="T662" s="52"/>
      <c r="U662" s="52"/>
      <c r="V662" s="52"/>
      <c r="W662" s="52"/>
      <c r="X662" s="52"/>
      <c r="Y662" s="52" t="s">
        <v>2631</v>
      </c>
      <c r="Z662" s="52" t="s">
        <v>2633</v>
      </c>
      <c r="AA662" s="52"/>
      <c r="AB662" s="52"/>
      <c r="AC662" s="52"/>
      <c r="AD662" s="52" t="s">
        <v>2942</v>
      </c>
      <c r="AE662" s="52"/>
      <c r="AF662" s="60"/>
      <c r="AG662" s="44"/>
      <c r="AH662" s="45"/>
      <c r="AI662" s="45"/>
      <c r="AJ662" s="45"/>
      <c r="AK662" s="45"/>
      <c r="AL662" s="28"/>
      <c r="AM662" s="28"/>
      <c r="AN662" s="28"/>
      <c r="AO662" s="28"/>
      <c r="AP662" s="28"/>
      <c r="AQ662" s="28"/>
      <c r="AR662" s="28"/>
      <c r="AS662" s="28"/>
      <c r="AT662" s="28"/>
      <c r="AU662" s="28"/>
    </row>
    <row r="663" ht="15.0" hidden="1" customHeight="1">
      <c r="A663" s="67"/>
      <c r="B663" s="68"/>
      <c r="C663" s="68" t="s">
        <v>1163</v>
      </c>
      <c r="D663" s="68" t="s">
        <v>7242</v>
      </c>
      <c r="E663" s="68" t="s">
        <v>560</v>
      </c>
      <c r="F663" s="68"/>
      <c r="G663" s="68" t="s">
        <v>6947</v>
      </c>
      <c r="H663" s="68"/>
      <c r="I663" s="68"/>
      <c r="J663" s="68"/>
      <c r="K663" s="68"/>
      <c r="L663" s="68" t="s">
        <v>6949</v>
      </c>
      <c r="M663" s="68" t="s">
        <v>252</v>
      </c>
      <c r="N663" s="68" t="s">
        <v>6950</v>
      </c>
      <c r="O663" s="68" t="s">
        <v>6946</v>
      </c>
      <c r="P663" s="68"/>
      <c r="Q663" s="68"/>
      <c r="R663" s="68"/>
      <c r="S663" s="68"/>
      <c r="T663" s="68"/>
      <c r="U663" s="68"/>
      <c r="V663" s="68"/>
      <c r="W663" s="68"/>
      <c r="X663" s="68"/>
      <c r="Y663" s="68" t="s">
        <v>2631</v>
      </c>
      <c r="Z663" s="68" t="s">
        <v>2633</v>
      </c>
      <c r="AA663" s="68"/>
      <c r="AB663" s="68"/>
      <c r="AC663" s="68"/>
      <c r="AD663" s="68" t="s">
        <v>6951</v>
      </c>
      <c r="AE663" s="68"/>
      <c r="AF663" s="71"/>
      <c r="AG663" s="44"/>
      <c r="AH663" s="45"/>
      <c r="AI663" s="45"/>
      <c r="AJ663" s="45"/>
      <c r="AK663" s="45"/>
      <c r="AL663" s="28"/>
      <c r="AM663" s="28"/>
      <c r="AN663" s="28"/>
      <c r="AO663" s="28"/>
      <c r="AP663" s="28"/>
      <c r="AQ663" s="28"/>
      <c r="AR663" s="28"/>
      <c r="AS663" s="28"/>
      <c r="AT663" s="28"/>
      <c r="AU663" s="28"/>
    </row>
    <row r="664" ht="15.0" hidden="1" customHeight="1">
      <c r="A664" s="51"/>
      <c r="B664" s="52" t="s">
        <v>115</v>
      </c>
      <c r="C664" s="52" t="s">
        <v>1191</v>
      </c>
      <c r="D664" s="52" t="s">
        <v>7253</v>
      </c>
      <c r="E664" s="52" t="s">
        <v>87</v>
      </c>
      <c r="F664" s="52" t="s">
        <v>6953</v>
      </c>
      <c r="G664" s="52" t="s">
        <v>6957</v>
      </c>
      <c r="H664" s="52"/>
      <c r="I664" s="52"/>
      <c r="J664" s="52"/>
      <c r="K664" s="52"/>
      <c r="L664" s="52" t="s">
        <v>269</v>
      </c>
      <c r="M664" s="52" t="s">
        <v>261</v>
      </c>
      <c r="N664" s="52" t="s">
        <v>270</v>
      </c>
      <c r="O664" s="52" t="s">
        <v>6956</v>
      </c>
      <c r="P664" s="52"/>
      <c r="Q664" s="52"/>
      <c r="R664" s="52"/>
      <c r="S664" s="52"/>
      <c r="T664" s="52"/>
      <c r="U664" s="52"/>
      <c r="V664" s="52"/>
      <c r="W664" s="52"/>
      <c r="X664" s="52"/>
      <c r="Y664" s="52" t="s">
        <v>2652</v>
      </c>
      <c r="Z664" s="52" t="s">
        <v>2653</v>
      </c>
      <c r="AA664" s="52"/>
      <c r="AB664" s="52"/>
      <c r="AC664" s="52"/>
      <c r="AD664" s="52"/>
      <c r="AE664" s="52"/>
      <c r="AF664" s="60"/>
      <c r="AG664" s="44"/>
      <c r="AH664" s="45"/>
      <c r="AI664" s="45"/>
      <c r="AJ664" s="45"/>
      <c r="AK664" s="45"/>
      <c r="AL664" s="28"/>
      <c r="AM664" s="28"/>
      <c r="AN664" s="28"/>
      <c r="AO664" s="28"/>
      <c r="AP664" s="28"/>
      <c r="AQ664" s="28"/>
      <c r="AR664" s="28"/>
      <c r="AS664" s="28"/>
      <c r="AT664" s="28"/>
      <c r="AU664" s="28"/>
    </row>
    <row r="665" ht="15.0" hidden="1" customHeight="1">
      <c r="A665" s="67"/>
      <c r="B665" s="68" t="s">
        <v>85</v>
      </c>
      <c r="C665" s="68" t="s">
        <v>7260</v>
      </c>
      <c r="D665" s="68" t="s">
        <v>7262</v>
      </c>
      <c r="E665" s="68" t="s">
        <v>2649</v>
      </c>
      <c r="F665" s="68" t="s">
        <v>6958</v>
      </c>
      <c r="G665" s="68" t="s">
        <v>6963</v>
      </c>
      <c r="H665" s="68"/>
      <c r="I665" s="68"/>
      <c r="J665" s="68"/>
      <c r="K665" s="68"/>
      <c r="L665" s="68" t="s">
        <v>6567</v>
      </c>
      <c r="M665" s="68" t="s">
        <v>2542</v>
      </c>
      <c r="N665" s="68" t="s">
        <v>6965</v>
      </c>
      <c r="O665" s="68" t="s">
        <v>6960</v>
      </c>
      <c r="P665" s="68"/>
      <c r="Q665" s="68" t="s">
        <v>6962</v>
      </c>
      <c r="R665" s="68"/>
      <c r="S665" s="68"/>
      <c r="T665" s="68"/>
      <c r="U665" s="68"/>
      <c r="V665" s="68"/>
      <c r="W665" s="68"/>
      <c r="X665" s="68"/>
      <c r="Y665" s="68" t="s">
        <v>2652</v>
      </c>
      <c r="Z665" s="68" t="s">
        <v>2653</v>
      </c>
      <c r="AA665" s="68"/>
      <c r="AB665" s="68"/>
      <c r="AC665" s="68"/>
      <c r="AD665" s="68"/>
      <c r="AE665" s="68"/>
      <c r="AF665" s="71"/>
      <c r="AG665" s="44"/>
      <c r="AH665" s="45"/>
      <c r="AI665" s="45"/>
      <c r="AJ665" s="45"/>
      <c r="AK665" s="45"/>
      <c r="AL665" s="28"/>
      <c r="AM665" s="28"/>
      <c r="AN665" s="28"/>
      <c r="AO665" s="28"/>
      <c r="AP665" s="28"/>
      <c r="AQ665" s="28"/>
      <c r="AR665" s="28"/>
      <c r="AS665" s="28"/>
      <c r="AT665" s="28"/>
      <c r="AU665" s="28"/>
    </row>
    <row r="666" ht="15.0" hidden="1" customHeight="1">
      <c r="A666" s="51"/>
      <c r="B666" s="52" t="s">
        <v>85</v>
      </c>
      <c r="C666" s="52" t="s">
        <v>7264</v>
      </c>
      <c r="D666" s="52" t="s">
        <v>7265</v>
      </c>
      <c r="E666" s="52" t="s">
        <v>2649</v>
      </c>
      <c r="F666" s="52" t="s">
        <v>6966</v>
      </c>
      <c r="G666" s="52" t="s">
        <v>6972</v>
      </c>
      <c r="H666" s="52"/>
      <c r="I666" s="52"/>
      <c r="J666" s="52"/>
      <c r="K666" s="52"/>
      <c r="L666" s="52" t="s">
        <v>567</v>
      </c>
      <c r="M666" s="52" t="s">
        <v>560</v>
      </c>
      <c r="N666" s="52" t="s">
        <v>568</v>
      </c>
      <c r="O666" s="52" t="s">
        <v>6968</v>
      </c>
      <c r="P666" s="52"/>
      <c r="Q666" s="52" t="s">
        <v>6971</v>
      </c>
      <c r="R666" s="52"/>
      <c r="S666" s="52" t="s">
        <v>6969</v>
      </c>
      <c r="T666" s="52"/>
      <c r="U666" s="52"/>
      <c r="V666" s="52"/>
      <c r="W666" s="52"/>
      <c r="X666" s="52"/>
      <c r="Y666" s="52" t="s">
        <v>98</v>
      </c>
      <c r="Z666" s="52" t="s">
        <v>2644</v>
      </c>
      <c r="AA666" s="52"/>
      <c r="AB666" s="52"/>
      <c r="AC666" s="52"/>
      <c r="AD666" s="52"/>
      <c r="AE666" s="52"/>
      <c r="AF666" s="60"/>
      <c r="AG666" s="44" t="s">
        <v>595</v>
      </c>
      <c r="AH666" s="45" t="s">
        <v>595</v>
      </c>
      <c r="AI666" s="45" t="s">
        <v>596</v>
      </c>
      <c r="AJ666" s="45" t="s">
        <v>595</v>
      </c>
      <c r="AK666" s="45" t="s">
        <v>595</v>
      </c>
      <c r="AL666" s="28"/>
      <c r="AM666" s="28"/>
      <c r="AN666" s="28"/>
      <c r="AO666" s="28"/>
      <c r="AP666" s="28"/>
      <c r="AQ666" s="28"/>
      <c r="AR666" s="28"/>
      <c r="AS666" s="28"/>
      <c r="AT666" s="28"/>
      <c r="AU666" s="28"/>
    </row>
    <row r="667" ht="15.0" hidden="1" customHeight="1">
      <c r="A667" s="67"/>
      <c r="B667" s="68" t="s">
        <v>85</v>
      </c>
      <c r="C667" s="68" t="s">
        <v>7267</v>
      </c>
      <c r="D667" s="68" t="s">
        <v>7268</v>
      </c>
      <c r="E667" s="68" t="s">
        <v>927</v>
      </c>
      <c r="F667" s="68" t="s">
        <v>6973</v>
      </c>
      <c r="G667" s="68" t="s">
        <v>6978</v>
      </c>
      <c r="H667" s="68"/>
      <c r="I667" s="68"/>
      <c r="J667" s="68"/>
      <c r="K667" s="68"/>
      <c r="L667" s="68" t="s">
        <v>3487</v>
      </c>
      <c r="M667" s="68" t="s">
        <v>803</v>
      </c>
      <c r="N667" s="68" t="s">
        <v>5075</v>
      </c>
      <c r="O667" s="68" t="s">
        <v>6975</v>
      </c>
      <c r="P667" s="68"/>
      <c r="Q667" s="68"/>
      <c r="R667" s="68"/>
      <c r="S667" s="68" t="s">
        <v>6977</v>
      </c>
      <c r="T667" s="68"/>
      <c r="U667" s="68"/>
      <c r="V667" s="68"/>
      <c r="W667" s="68"/>
      <c r="X667" s="68"/>
      <c r="Y667" s="68" t="s">
        <v>2652</v>
      </c>
      <c r="Z667" s="68" t="s">
        <v>2653</v>
      </c>
      <c r="AA667" s="68"/>
      <c r="AB667" s="68"/>
      <c r="AC667" s="68"/>
      <c r="AD667" s="68"/>
      <c r="AE667" s="68"/>
      <c r="AF667" s="71"/>
      <c r="AG667" s="44"/>
      <c r="AH667" s="45"/>
      <c r="AI667" s="45"/>
      <c r="AJ667" s="45"/>
      <c r="AK667" s="45"/>
      <c r="AL667" s="28"/>
      <c r="AM667" s="28"/>
      <c r="AN667" s="28"/>
      <c r="AO667" s="28"/>
      <c r="AP667" s="28"/>
      <c r="AQ667" s="28"/>
      <c r="AR667" s="28"/>
      <c r="AS667" s="28"/>
      <c r="AT667" s="28"/>
      <c r="AU667" s="28"/>
    </row>
    <row r="668" ht="15.0" hidden="1" customHeight="1">
      <c r="A668" s="51"/>
      <c r="B668" s="52" t="s">
        <v>85</v>
      </c>
      <c r="C668" s="52" t="s">
        <v>3864</v>
      </c>
      <c r="D668" s="52" t="s">
        <v>7273</v>
      </c>
      <c r="E668" s="52" t="s">
        <v>87</v>
      </c>
      <c r="F668" s="52" t="s">
        <v>6979</v>
      </c>
      <c r="G668" s="52" t="s">
        <v>6987</v>
      </c>
      <c r="H668" s="52"/>
      <c r="I668" s="52"/>
      <c r="J668" s="52"/>
      <c r="K668" s="52"/>
      <c r="L668" s="52" t="s">
        <v>6989</v>
      </c>
      <c r="M668" s="52" t="s">
        <v>417</v>
      </c>
      <c r="N668" s="52" t="s">
        <v>6990</v>
      </c>
      <c r="O668" s="52" t="s">
        <v>6985</v>
      </c>
      <c r="P668" s="52"/>
      <c r="Q668" s="52"/>
      <c r="R668" s="52"/>
      <c r="S668" s="52" t="s">
        <v>6986</v>
      </c>
      <c r="T668" s="52"/>
      <c r="U668" s="52"/>
      <c r="V668" s="52"/>
      <c r="W668" s="52"/>
      <c r="X668" s="52"/>
      <c r="Y668" s="52" t="s">
        <v>2652</v>
      </c>
      <c r="Z668" s="52" t="s">
        <v>2653</v>
      </c>
      <c r="AA668" s="52"/>
      <c r="AB668" s="52"/>
      <c r="AC668" s="52"/>
      <c r="AD668" s="52"/>
      <c r="AE668" s="52"/>
      <c r="AF668" s="60"/>
      <c r="AG668" s="44"/>
      <c r="AH668" s="45"/>
      <c r="AI668" s="45"/>
      <c r="AJ668" s="45"/>
      <c r="AK668" s="45"/>
      <c r="AL668" s="28"/>
      <c r="AM668" s="28"/>
      <c r="AN668" s="28"/>
      <c r="AO668" s="28"/>
      <c r="AP668" s="28"/>
      <c r="AQ668" s="28"/>
      <c r="AR668" s="28"/>
      <c r="AS668" s="28"/>
      <c r="AT668" s="28"/>
      <c r="AU668" s="28"/>
    </row>
    <row r="669" ht="15.0" hidden="1" customHeight="1">
      <c r="A669" s="67"/>
      <c r="B669" s="68" t="s">
        <v>85</v>
      </c>
      <c r="C669" s="68" t="s">
        <v>7281</v>
      </c>
      <c r="D669" s="68" t="s">
        <v>4847</v>
      </c>
      <c r="E669" s="68" t="s">
        <v>87</v>
      </c>
      <c r="F669" s="68" t="s">
        <v>6991</v>
      </c>
      <c r="G669" s="68" t="s">
        <v>6996</v>
      </c>
      <c r="H669" s="68"/>
      <c r="I669" s="68"/>
      <c r="J669" s="68"/>
      <c r="K669" s="68"/>
      <c r="L669" s="68" t="s">
        <v>6989</v>
      </c>
      <c r="M669" s="68" t="s">
        <v>417</v>
      </c>
      <c r="N669" s="68" t="s">
        <v>6990</v>
      </c>
      <c r="O669" s="68"/>
      <c r="P669" s="68"/>
      <c r="Q669" s="68"/>
      <c r="R669" s="68"/>
      <c r="S669" s="68" t="s">
        <v>6994</v>
      </c>
      <c r="T669" s="68"/>
      <c r="U669" s="68"/>
      <c r="V669" s="68"/>
      <c r="W669" s="68"/>
      <c r="X669" s="68"/>
      <c r="Y669" s="68" t="s">
        <v>2652</v>
      </c>
      <c r="Z669" s="68" t="s">
        <v>2653</v>
      </c>
      <c r="AA669" s="68"/>
      <c r="AB669" s="68"/>
      <c r="AC669" s="68"/>
      <c r="AD669" s="68"/>
      <c r="AE669" s="68"/>
      <c r="AF669" s="71"/>
      <c r="AG669" s="44"/>
      <c r="AH669" s="45"/>
      <c r="AI669" s="45"/>
      <c r="AJ669" s="45"/>
      <c r="AK669" s="45"/>
      <c r="AL669" s="28"/>
      <c r="AM669" s="28"/>
      <c r="AN669" s="28"/>
      <c r="AO669" s="28"/>
      <c r="AP669" s="28"/>
      <c r="AQ669" s="28"/>
      <c r="AR669" s="28"/>
      <c r="AS669" s="28"/>
      <c r="AT669" s="28"/>
      <c r="AU669" s="28"/>
    </row>
    <row r="670" ht="15.0" hidden="1" customHeight="1">
      <c r="A670" s="51"/>
      <c r="B670" s="52" t="s">
        <v>85</v>
      </c>
      <c r="C670" s="52" t="s">
        <v>6900</v>
      </c>
      <c r="D670" s="52" t="s">
        <v>7287</v>
      </c>
      <c r="E670" s="52" t="s">
        <v>2649</v>
      </c>
      <c r="F670" s="52" t="s">
        <v>6999</v>
      </c>
      <c r="G670" s="52" t="s">
        <v>7003</v>
      </c>
      <c r="H670" s="52"/>
      <c r="I670" s="52"/>
      <c r="J670" s="52"/>
      <c r="K670" s="52"/>
      <c r="L670" s="52" t="s">
        <v>602</v>
      </c>
      <c r="M670" s="52" t="s">
        <v>252</v>
      </c>
      <c r="N670" s="52" t="s">
        <v>3361</v>
      </c>
      <c r="O670" s="52" t="s">
        <v>7001</v>
      </c>
      <c r="P670" s="52"/>
      <c r="Q670" s="52"/>
      <c r="R670" s="52"/>
      <c r="S670" s="52"/>
      <c r="T670" s="52"/>
      <c r="U670" s="52"/>
      <c r="V670" s="52"/>
      <c r="W670" s="52"/>
      <c r="X670" s="52"/>
      <c r="Y670" s="52" t="s">
        <v>2652</v>
      </c>
      <c r="Z670" s="52" t="s">
        <v>2653</v>
      </c>
      <c r="AA670" s="52"/>
      <c r="AB670" s="52"/>
      <c r="AC670" s="52"/>
      <c r="AD670" s="52"/>
      <c r="AE670" s="52"/>
      <c r="AF670" s="60"/>
      <c r="AG670" s="44"/>
      <c r="AH670" s="45"/>
      <c r="AI670" s="45"/>
      <c r="AJ670" s="45"/>
      <c r="AK670" s="45"/>
      <c r="AL670" s="28"/>
      <c r="AM670" s="28"/>
      <c r="AN670" s="28"/>
      <c r="AO670" s="28"/>
      <c r="AP670" s="28"/>
      <c r="AQ670" s="28"/>
      <c r="AR670" s="28"/>
      <c r="AS670" s="28"/>
      <c r="AT670" s="28"/>
      <c r="AU670" s="28"/>
    </row>
    <row r="671" ht="15.0" hidden="1" customHeight="1">
      <c r="A671" s="67"/>
      <c r="B671" s="68" t="s">
        <v>85</v>
      </c>
      <c r="C671" s="68" t="s">
        <v>1161</v>
      </c>
      <c r="D671" s="68" t="s">
        <v>7293</v>
      </c>
      <c r="E671" s="68" t="s">
        <v>2649</v>
      </c>
      <c r="F671" s="68" t="s">
        <v>7005</v>
      </c>
      <c r="G671" s="68" t="s">
        <v>7012</v>
      </c>
      <c r="H671" s="68"/>
      <c r="I671" s="68"/>
      <c r="J671" s="68"/>
      <c r="K671" s="68"/>
      <c r="L671" s="68" t="s">
        <v>7013</v>
      </c>
      <c r="M671" s="68" t="s">
        <v>1131</v>
      </c>
      <c r="N671" s="68" t="s">
        <v>7014</v>
      </c>
      <c r="O671" s="68" t="s">
        <v>7009</v>
      </c>
      <c r="P671" s="68"/>
      <c r="Q671" s="68" t="s">
        <v>7011</v>
      </c>
      <c r="R671" s="68"/>
      <c r="S671" s="68"/>
      <c r="T671" s="68"/>
      <c r="U671" s="68"/>
      <c r="V671" s="68"/>
      <c r="W671" s="68"/>
      <c r="X671" s="68"/>
      <c r="Y671" s="68" t="s">
        <v>2652</v>
      </c>
      <c r="Z671" s="68" t="s">
        <v>2653</v>
      </c>
      <c r="AA671" s="68"/>
      <c r="AB671" s="68"/>
      <c r="AC671" s="68"/>
      <c r="AD671" s="68"/>
      <c r="AE671" s="68"/>
      <c r="AF671" s="71"/>
      <c r="AG671" s="44"/>
      <c r="AH671" s="45"/>
      <c r="AI671" s="45"/>
      <c r="AJ671" s="45"/>
      <c r="AK671" s="45"/>
      <c r="AL671" s="28"/>
      <c r="AM671" s="28"/>
      <c r="AN671" s="28"/>
      <c r="AO671" s="28"/>
      <c r="AP671" s="28"/>
      <c r="AQ671" s="28"/>
      <c r="AR671" s="28"/>
      <c r="AS671" s="28"/>
      <c r="AT671" s="28"/>
      <c r="AU671" s="28"/>
    </row>
    <row r="672" ht="15.0" hidden="1" customHeight="1">
      <c r="A672" s="51"/>
      <c r="B672" s="52" t="s">
        <v>85</v>
      </c>
      <c r="C672" s="52" t="s">
        <v>922</v>
      </c>
      <c r="D672" s="52" t="s">
        <v>7301</v>
      </c>
      <c r="E672" s="52" t="s">
        <v>2649</v>
      </c>
      <c r="F672" s="52" t="s">
        <v>7018</v>
      </c>
      <c r="G672" s="52" t="s">
        <v>7021</v>
      </c>
      <c r="H672" s="52"/>
      <c r="I672" s="52"/>
      <c r="J672" s="52"/>
      <c r="K672" s="52"/>
      <c r="L672" s="52" t="s">
        <v>7022</v>
      </c>
      <c r="M672" s="52" t="s">
        <v>252</v>
      </c>
      <c r="N672" s="52" t="s">
        <v>7023</v>
      </c>
      <c r="O672" s="52" t="s">
        <v>7020</v>
      </c>
      <c r="P672" s="52"/>
      <c r="Q672" s="52"/>
      <c r="R672" s="52"/>
      <c r="S672" s="52"/>
      <c r="T672" s="52"/>
      <c r="U672" s="52"/>
      <c r="V672" s="52"/>
      <c r="W672" s="52"/>
      <c r="X672" s="52"/>
      <c r="Y672" s="52" t="s">
        <v>2652</v>
      </c>
      <c r="Z672" s="52" t="s">
        <v>2653</v>
      </c>
      <c r="AA672" s="52"/>
      <c r="AB672" s="52"/>
      <c r="AC672" s="52"/>
      <c r="AD672" s="52"/>
      <c r="AE672" s="52"/>
      <c r="AF672" s="60"/>
      <c r="AG672" s="44"/>
      <c r="AH672" s="45"/>
      <c r="AI672" s="45"/>
      <c r="AJ672" s="45"/>
      <c r="AK672" s="45"/>
      <c r="AL672" s="28"/>
      <c r="AM672" s="28"/>
      <c r="AN672" s="28"/>
      <c r="AO672" s="28"/>
      <c r="AP672" s="28"/>
      <c r="AQ672" s="28"/>
      <c r="AR672" s="28"/>
      <c r="AS672" s="28"/>
      <c r="AT672" s="28"/>
      <c r="AU672" s="28"/>
    </row>
    <row r="673" ht="15.0" customHeight="1">
      <c r="A673" s="67"/>
      <c r="B673" s="68"/>
      <c r="C673" s="68" t="s">
        <v>7305</v>
      </c>
      <c r="D673" s="68" t="s">
        <v>7306</v>
      </c>
      <c r="E673" s="68" t="s">
        <v>7026</v>
      </c>
      <c r="F673" s="68"/>
      <c r="G673" s="68"/>
      <c r="H673" s="68"/>
      <c r="I673" s="68"/>
      <c r="J673" s="68"/>
      <c r="K673" s="68"/>
      <c r="L673" s="68"/>
      <c r="M673" s="68"/>
      <c r="N673" s="68"/>
      <c r="O673" s="68"/>
      <c r="P673" s="68"/>
      <c r="Q673" s="68"/>
      <c r="R673" s="68"/>
      <c r="S673" s="68"/>
      <c r="T673" s="68"/>
      <c r="U673" s="68"/>
      <c r="V673" s="68"/>
      <c r="W673" s="68"/>
      <c r="X673" s="68"/>
      <c r="Y673" s="68" t="s">
        <v>2631</v>
      </c>
      <c r="Z673" s="68" t="s">
        <v>2633</v>
      </c>
      <c r="AA673" s="68"/>
      <c r="AB673" s="68"/>
      <c r="AC673" s="68"/>
      <c r="AD673" s="68" t="s">
        <v>6465</v>
      </c>
      <c r="AE673" s="68"/>
      <c r="AF673" s="71"/>
      <c r="AG673" s="44"/>
      <c r="AH673" s="45"/>
      <c r="AI673" s="45"/>
      <c r="AJ673" s="45"/>
      <c r="AK673" s="45"/>
      <c r="AL673" s="28"/>
      <c r="AM673" s="28"/>
      <c r="AN673" s="28"/>
      <c r="AO673" s="28"/>
      <c r="AP673" s="28"/>
      <c r="AQ673" s="28"/>
      <c r="AR673" s="28"/>
      <c r="AS673" s="28"/>
      <c r="AT673" s="28"/>
      <c r="AU673" s="28"/>
    </row>
    <row r="674" ht="15.0" hidden="1" customHeight="1">
      <c r="A674" s="51"/>
      <c r="B674" s="52" t="s">
        <v>85</v>
      </c>
      <c r="C674" s="52" t="s">
        <v>7309</v>
      </c>
      <c r="D674" s="52" t="s">
        <v>7310</v>
      </c>
      <c r="E674" s="52" t="s">
        <v>2649</v>
      </c>
      <c r="F674" s="52" t="s">
        <v>7029</v>
      </c>
      <c r="G674" s="52" t="s">
        <v>7035</v>
      </c>
      <c r="H674" s="52"/>
      <c r="I674" s="52"/>
      <c r="J674" s="52"/>
      <c r="K674" s="52"/>
      <c r="L674" s="52" t="s">
        <v>451</v>
      </c>
      <c r="M674" s="52" t="s">
        <v>80</v>
      </c>
      <c r="N674" s="52" t="s">
        <v>7036</v>
      </c>
      <c r="O674" s="52" t="s">
        <v>7032</v>
      </c>
      <c r="P674" s="52"/>
      <c r="Q674" s="52" t="s">
        <v>7034</v>
      </c>
      <c r="R674" s="52"/>
      <c r="S674" s="52" t="s">
        <v>7033</v>
      </c>
      <c r="T674" s="52"/>
      <c r="U674" s="52"/>
      <c r="V674" s="52"/>
      <c r="W674" s="52"/>
      <c r="X674" s="52"/>
      <c r="Y674" s="52" t="s">
        <v>2652</v>
      </c>
      <c r="Z674" s="52" t="s">
        <v>2653</v>
      </c>
      <c r="AA674" s="52"/>
      <c r="AB674" s="52"/>
      <c r="AC674" s="52"/>
      <c r="AD674" s="52"/>
      <c r="AE674" s="52"/>
      <c r="AF674" s="60"/>
      <c r="AG674" s="44"/>
      <c r="AH674" s="45"/>
      <c r="AI674" s="45"/>
      <c r="AJ674" s="45"/>
      <c r="AK674" s="45"/>
      <c r="AL674" s="28"/>
      <c r="AM674" s="28"/>
      <c r="AN674" s="28"/>
      <c r="AO674" s="28"/>
      <c r="AP674" s="28"/>
      <c r="AQ674" s="28"/>
      <c r="AR674" s="28"/>
      <c r="AS674" s="28"/>
      <c r="AT674" s="28"/>
      <c r="AU674" s="28"/>
    </row>
    <row r="675" ht="15.0" hidden="1" customHeight="1">
      <c r="A675" s="67"/>
      <c r="B675" s="68" t="s">
        <v>85</v>
      </c>
      <c r="C675" s="68" t="s">
        <v>4997</v>
      </c>
      <c r="D675" s="68" t="s">
        <v>5941</v>
      </c>
      <c r="E675" s="68" t="s">
        <v>2931</v>
      </c>
      <c r="F675" s="68"/>
      <c r="G675" s="68" t="s">
        <v>7038</v>
      </c>
      <c r="H675" s="68" t="s">
        <v>7039</v>
      </c>
      <c r="I675" s="68"/>
      <c r="J675" s="68"/>
      <c r="K675" s="68"/>
      <c r="L675" s="68" t="s">
        <v>5444</v>
      </c>
      <c r="M675" s="68" t="s">
        <v>280</v>
      </c>
      <c r="N675" s="68" t="s">
        <v>5447</v>
      </c>
      <c r="O675" s="68"/>
      <c r="P675" s="68"/>
      <c r="Q675" s="68"/>
      <c r="R675" s="68"/>
      <c r="S675" s="68"/>
      <c r="T675" s="68"/>
      <c r="U675" s="68"/>
      <c r="V675" s="68"/>
      <c r="W675" s="68"/>
      <c r="X675" s="68"/>
      <c r="Y675" s="68" t="s">
        <v>2631</v>
      </c>
      <c r="Z675" s="68" t="s">
        <v>2633</v>
      </c>
      <c r="AA675" s="68"/>
      <c r="AB675" s="68"/>
      <c r="AC675" s="68"/>
      <c r="AD675" s="68" t="s">
        <v>2942</v>
      </c>
      <c r="AE675" s="68"/>
      <c r="AF675" s="71"/>
      <c r="AG675" s="44"/>
      <c r="AH675" s="45"/>
      <c r="AI675" s="45"/>
      <c r="AJ675" s="45"/>
      <c r="AK675" s="45"/>
      <c r="AL675" s="28"/>
      <c r="AM675" s="28"/>
      <c r="AN675" s="28"/>
      <c r="AO675" s="28"/>
      <c r="AP675" s="28"/>
      <c r="AQ675" s="28"/>
      <c r="AR675" s="28"/>
      <c r="AS675" s="28"/>
      <c r="AT675" s="28"/>
      <c r="AU675" s="28"/>
    </row>
    <row r="676" ht="15.0" hidden="1" customHeight="1">
      <c r="A676" s="51"/>
      <c r="B676" s="52" t="s">
        <v>85</v>
      </c>
      <c r="C676" s="52" t="s">
        <v>1522</v>
      </c>
      <c r="D676" s="52" t="s">
        <v>7316</v>
      </c>
      <c r="E676" s="52" t="s">
        <v>2649</v>
      </c>
      <c r="F676" s="52" t="s">
        <v>7042</v>
      </c>
      <c r="G676" s="52" t="s">
        <v>7048</v>
      </c>
      <c r="H676" s="52" t="s">
        <v>7049</v>
      </c>
      <c r="I676" s="52"/>
      <c r="J676" s="52"/>
      <c r="K676" s="52"/>
      <c r="L676" s="52" t="s">
        <v>832</v>
      </c>
      <c r="M676" s="52" t="s">
        <v>569</v>
      </c>
      <c r="N676" s="52" t="s">
        <v>1190</v>
      </c>
      <c r="O676" s="52" t="s">
        <v>7045</v>
      </c>
      <c r="P676" s="52"/>
      <c r="Q676" s="52" t="s">
        <v>7047</v>
      </c>
      <c r="R676" s="52"/>
      <c r="S676" s="52" t="s">
        <v>7046</v>
      </c>
      <c r="T676" s="52"/>
      <c r="U676" s="52"/>
      <c r="V676" s="52"/>
      <c r="W676" s="52"/>
      <c r="X676" s="52"/>
      <c r="Y676" s="52" t="s">
        <v>2652</v>
      </c>
      <c r="Z676" s="52" t="s">
        <v>2653</v>
      </c>
      <c r="AA676" s="52"/>
      <c r="AB676" s="52"/>
      <c r="AC676" s="52"/>
      <c r="AD676" s="52"/>
      <c r="AE676" s="52"/>
      <c r="AF676" s="60"/>
      <c r="AG676" s="44"/>
      <c r="AH676" s="45"/>
      <c r="AI676" s="45"/>
      <c r="AJ676" s="45"/>
      <c r="AK676" s="45"/>
      <c r="AL676" s="28"/>
      <c r="AM676" s="28"/>
      <c r="AN676" s="28"/>
      <c r="AO676" s="28"/>
      <c r="AP676" s="28"/>
      <c r="AQ676" s="28"/>
      <c r="AR676" s="28"/>
      <c r="AS676" s="28"/>
      <c r="AT676" s="28"/>
      <c r="AU676" s="28"/>
    </row>
    <row r="677" ht="15.0" hidden="1" customHeight="1">
      <c r="A677" s="67"/>
      <c r="B677" s="68" t="s">
        <v>85</v>
      </c>
      <c r="C677" s="68" t="s">
        <v>896</v>
      </c>
      <c r="D677" s="68" t="s">
        <v>5887</v>
      </c>
      <c r="E677" s="68" t="s">
        <v>87</v>
      </c>
      <c r="F677" s="68" t="s">
        <v>7052</v>
      </c>
      <c r="G677" s="68" t="s">
        <v>7056</v>
      </c>
      <c r="H677" s="68"/>
      <c r="I677" s="68"/>
      <c r="J677" s="68"/>
      <c r="K677" s="68"/>
      <c r="L677" s="68" t="s">
        <v>659</v>
      </c>
      <c r="M677" s="68" t="s">
        <v>217</v>
      </c>
      <c r="N677" s="68" t="s">
        <v>1741</v>
      </c>
      <c r="O677" s="68" t="s">
        <v>7054</v>
      </c>
      <c r="P677" s="68"/>
      <c r="Q677" s="68" t="s">
        <v>7055</v>
      </c>
      <c r="R677" s="68"/>
      <c r="S677" s="68"/>
      <c r="T677" s="68"/>
      <c r="U677" s="68"/>
      <c r="V677" s="68"/>
      <c r="W677" s="68"/>
      <c r="X677" s="68"/>
      <c r="Y677" s="68" t="s">
        <v>2652</v>
      </c>
      <c r="Z677" s="68" t="s">
        <v>2653</v>
      </c>
      <c r="AA677" s="68"/>
      <c r="AB677" s="68"/>
      <c r="AC677" s="68"/>
      <c r="AD677" s="68"/>
      <c r="AE677" s="68"/>
      <c r="AF677" s="71"/>
      <c r="AG677" s="44"/>
      <c r="AH677" s="45"/>
      <c r="AI677" s="45"/>
      <c r="AJ677" s="45"/>
      <c r="AK677" s="45"/>
      <c r="AL677" s="28"/>
      <c r="AM677" s="28"/>
      <c r="AN677" s="28"/>
      <c r="AO677" s="28"/>
      <c r="AP677" s="28"/>
      <c r="AQ677" s="28"/>
      <c r="AR677" s="28"/>
      <c r="AS677" s="28"/>
      <c r="AT677" s="28"/>
      <c r="AU677" s="28"/>
    </row>
    <row r="678" ht="15.0" hidden="1" customHeight="1">
      <c r="A678" s="51"/>
      <c r="B678" s="52" t="s">
        <v>85</v>
      </c>
      <c r="C678" s="52"/>
      <c r="D678" s="52"/>
      <c r="E678" s="52" t="s">
        <v>87</v>
      </c>
      <c r="F678" s="52" t="s">
        <v>7058</v>
      </c>
      <c r="G678" s="52" t="s">
        <v>7068</v>
      </c>
      <c r="H678" s="52"/>
      <c r="I678" s="52"/>
      <c r="J678" s="52"/>
      <c r="K678" s="52"/>
      <c r="L678" s="52" t="s">
        <v>7069</v>
      </c>
      <c r="M678" s="52" t="s">
        <v>217</v>
      </c>
      <c r="N678" s="52" t="s">
        <v>7070</v>
      </c>
      <c r="O678" s="52" t="s">
        <v>7066</v>
      </c>
      <c r="P678" s="52"/>
      <c r="Q678" s="52" t="s">
        <v>7067</v>
      </c>
      <c r="R678" s="52"/>
      <c r="S678" s="52"/>
      <c r="T678" s="52"/>
      <c r="U678" s="52"/>
      <c r="V678" s="52"/>
      <c r="W678" s="52"/>
      <c r="X678" s="52"/>
      <c r="Y678" s="52" t="s">
        <v>2652</v>
      </c>
      <c r="Z678" s="52" t="s">
        <v>2653</v>
      </c>
      <c r="AA678" s="52"/>
      <c r="AB678" s="52"/>
      <c r="AC678" s="52"/>
      <c r="AD678" s="52"/>
      <c r="AE678" s="52"/>
      <c r="AF678" s="60"/>
      <c r="AG678" s="44"/>
      <c r="AH678" s="45"/>
      <c r="AI678" s="45"/>
      <c r="AJ678" s="45"/>
      <c r="AK678" s="45"/>
      <c r="AL678" s="28"/>
      <c r="AM678" s="28"/>
      <c r="AN678" s="28"/>
      <c r="AO678" s="28"/>
      <c r="AP678" s="28"/>
      <c r="AQ678" s="28"/>
      <c r="AR678" s="28"/>
      <c r="AS678" s="28"/>
      <c r="AT678" s="28"/>
      <c r="AU678" s="28"/>
    </row>
    <row r="679" ht="15.0" hidden="1" customHeight="1">
      <c r="A679" s="67"/>
      <c r="B679" s="68" t="s">
        <v>85</v>
      </c>
      <c r="C679" s="68" t="s">
        <v>2168</v>
      </c>
      <c r="D679" s="68" t="s">
        <v>7334</v>
      </c>
      <c r="E679" s="68" t="s">
        <v>87</v>
      </c>
      <c r="F679" s="68" t="s">
        <v>7071</v>
      </c>
      <c r="G679" s="68" t="s">
        <v>7074</v>
      </c>
      <c r="H679" s="68"/>
      <c r="I679" s="68"/>
      <c r="J679" s="68"/>
      <c r="K679" s="68"/>
      <c r="L679" s="68" t="s">
        <v>451</v>
      </c>
      <c r="M679" s="68" t="s">
        <v>80</v>
      </c>
      <c r="N679" s="68" t="s">
        <v>2802</v>
      </c>
      <c r="O679" s="68" t="s">
        <v>7073</v>
      </c>
      <c r="P679" s="68"/>
      <c r="Q679" s="68"/>
      <c r="R679" s="68"/>
      <c r="S679" s="68"/>
      <c r="T679" s="68"/>
      <c r="U679" s="68"/>
      <c r="V679" s="68"/>
      <c r="W679" s="68"/>
      <c r="X679" s="68"/>
      <c r="Y679" s="68" t="s">
        <v>2652</v>
      </c>
      <c r="Z679" s="68" t="s">
        <v>2653</v>
      </c>
      <c r="AA679" s="68"/>
      <c r="AB679" s="68"/>
      <c r="AC679" s="68"/>
      <c r="AD679" s="68"/>
      <c r="AE679" s="68"/>
      <c r="AF679" s="71"/>
      <c r="AG679" s="44"/>
      <c r="AH679" s="45"/>
      <c r="AI679" s="45"/>
      <c r="AJ679" s="45"/>
      <c r="AK679" s="45"/>
      <c r="AL679" s="28"/>
      <c r="AM679" s="28"/>
      <c r="AN679" s="28"/>
      <c r="AO679" s="28"/>
      <c r="AP679" s="28"/>
      <c r="AQ679" s="28"/>
      <c r="AR679" s="28"/>
      <c r="AS679" s="28"/>
      <c r="AT679" s="28"/>
      <c r="AU679" s="28"/>
    </row>
    <row r="680" ht="15.0" hidden="1" customHeight="1">
      <c r="A680" s="51"/>
      <c r="B680" s="52" t="s">
        <v>85</v>
      </c>
      <c r="C680" s="52" t="s">
        <v>1999</v>
      </c>
      <c r="D680" s="52" t="s">
        <v>7353</v>
      </c>
      <c r="E680" s="52" t="s">
        <v>2649</v>
      </c>
      <c r="F680" s="52" t="s">
        <v>7076</v>
      </c>
      <c r="G680" s="52" t="s">
        <v>7081</v>
      </c>
      <c r="H680" s="52"/>
      <c r="I680" s="52"/>
      <c r="J680" s="52"/>
      <c r="K680" s="52"/>
      <c r="L680" s="52" t="s">
        <v>1919</v>
      </c>
      <c r="M680" s="52" t="s">
        <v>605</v>
      </c>
      <c r="N680" s="52" t="s">
        <v>7083</v>
      </c>
      <c r="O680" s="52" t="s">
        <v>7078</v>
      </c>
      <c r="P680" s="52"/>
      <c r="Q680" s="52" t="s">
        <v>7080</v>
      </c>
      <c r="R680" s="52"/>
      <c r="S680" s="52" t="s">
        <v>7079</v>
      </c>
      <c r="T680" s="52"/>
      <c r="U680" s="52"/>
      <c r="V680" s="52"/>
      <c r="W680" s="52"/>
      <c r="X680" s="52"/>
      <c r="Y680" s="52" t="s">
        <v>98</v>
      </c>
      <c r="Z680" s="52" t="s">
        <v>2644</v>
      </c>
      <c r="AA680" s="52"/>
      <c r="AB680" s="52"/>
      <c r="AC680" s="52"/>
      <c r="AD680" s="52"/>
      <c r="AE680" s="52"/>
      <c r="AF680" s="60"/>
      <c r="AG680" s="44" t="s">
        <v>596</v>
      </c>
      <c r="AH680" s="45" t="s">
        <v>595</v>
      </c>
      <c r="AI680" s="45" t="s">
        <v>595</v>
      </c>
      <c r="AJ680" s="45" t="s">
        <v>595</v>
      </c>
      <c r="AK680" s="45" t="s">
        <v>595</v>
      </c>
      <c r="AL680" s="28"/>
      <c r="AM680" s="28"/>
      <c r="AN680" s="28"/>
      <c r="AO680" s="28"/>
      <c r="AP680" s="28"/>
      <c r="AQ680" s="28"/>
      <c r="AR680" s="28"/>
      <c r="AS680" s="28"/>
      <c r="AT680" s="28"/>
      <c r="AU680" s="28"/>
    </row>
    <row r="681" ht="15.0" hidden="1" customHeight="1">
      <c r="A681" s="67"/>
      <c r="B681" s="68" t="s">
        <v>85</v>
      </c>
      <c r="C681" s="68" t="s">
        <v>1161</v>
      </c>
      <c r="D681" s="68" t="s">
        <v>7366</v>
      </c>
      <c r="E681" s="68" t="s">
        <v>7088</v>
      </c>
      <c r="F681" s="68" t="s">
        <v>7086</v>
      </c>
      <c r="G681" s="68" t="s">
        <v>7092</v>
      </c>
      <c r="H681" s="68"/>
      <c r="I681" s="68"/>
      <c r="J681" s="68"/>
      <c r="K681" s="68"/>
      <c r="L681" s="68" t="s">
        <v>7093</v>
      </c>
      <c r="M681" s="68" t="s">
        <v>156</v>
      </c>
      <c r="N681" s="68" t="s">
        <v>7094</v>
      </c>
      <c r="O681" s="68" t="s">
        <v>7089</v>
      </c>
      <c r="P681" s="68"/>
      <c r="Q681" s="68" t="s">
        <v>7091</v>
      </c>
      <c r="R681" s="68"/>
      <c r="S681" s="68" t="s">
        <v>7090</v>
      </c>
      <c r="T681" s="68"/>
      <c r="U681" s="68"/>
      <c r="V681" s="68"/>
      <c r="W681" s="68"/>
      <c r="X681" s="68"/>
      <c r="Y681" s="68" t="s">
        <v>2658</v>
      </c>
      <c r="Z681" s="68" t="s">
        <v>2659</v>
      </c>
      <c r="AA681" s="68"/>
      <c r="AB681" s="68"/>
      <c r="AC681" s="68"/>
      <c r="AD681" s="68" t="s">
        <v>2661</v>
      </c>
      <c r="AE681" s="68"/>
      <c r="AF681" s="71"/>
      <c r="AG681" s="44"/>
      <c r="AH681" s="45"/>
      <c r="AI681" s="45"/>
      <c r="AJ681" s="45"/>
      <c r="AK681" s="45"/>
      <c r="AL681" s="28"/>
      <c r="AM681" s="28"/>
      <c r="AN681" s="28"/>
      <c r="AO681" s="28"/>
      <c r="AP681" s="28"/>
      <c r="AQ681" s="28"/>
      <c r="AR681" s="28"/>
      <c r="AS681" s="28"/>
      <c r="AT681" s="28"/>
      <c r="AU681" s="28"/>
    </row>
    <row r="682" ht="15.0" hidden="1" customHeight="1">
      <c r="A682" s="51"/>
      <c r="B682" s="52"/>
      <c r="C682" s="52" t="s">
        <v>3652</v>
      </c>
      <c r="D682" s="52" t="s">
        <v>7378</v>
      </c>
      <c r="E682" s="52" t="s">
        <v>2931</v>
      </c>
      <c r="F682" s="52"/>
      <c r="G682" s="52" t="s">
        <v>7099</v>
      </c>
      <c r="H682" s="52"/>
      <c r="I682" s="52"/>
      <c r="J682" s="52"/>
      <c r="K682" s="52"/>
      <c r="L682" s="52" t="s">
        <v>659</v>
      </c>
      <c r="M682" s="52" t="s">
        <v>217</v>
      </c>
      <c r="N682" s="52" t="s">
        <v>7101</v>
      </c>
      <c r="O682" s="52" t="s">
        <v>7098</v>
      </c>
      <c r="P682" s="52"/>
      <c r="Q682" s="52"/>
      <c r="R682" s="52"/>
      <c r="S682" s="52"/>
      <c r="T682" s="52"/>
      <c r="U682" s="52"/>
      <c r="V682" s="52"/>
      <c r="W682" s="52"/>
      <c r="X682" s="52"/>
      <c r="Y682" s="52" t="s">
        <v>2631</v>
      </c>
      <c r="Z682" s="52" t="s">
        <v>2633</v>
      </c>
      <c r="AA682" s="52"/>
      <c r="AB682" s="52"/>
      <c r="AC682" s="52"/>
      <c r="AD682" s="52" t="s">
        <v>2942</v>
      </c>
      <c r="AE682" s="52"/>
      <c r="AF682" s="60"/>
      <c r="AG682" s="44"/>
      <c r="AH682" s="45"/>
      <c r="AI682" s="45"/>
      <c r="AJ682" s="45"/>
      <c r="AK682" s="45"/>
      <c r="AL682" s="28"/>
      <c r="AM682" s="28"/>
      <c r="AN682" s="28"/>
      <c r="AO682" s="28"/>
      <c r="AP682" s="28"/>
      <c r="AQ682" s="28"/>
      <c r="AR682" s="28"/>
      <c r="AS682" s="28"/>
      <c r="AT682" s="28"/>
      <c r="AU682" s="28"/>
    </row>
    <row r="683" ht="15.0" hidden="1" customHeight="1">
      <c r="A683" s="67"/>
      <c r="B683" s="68"/>
      <c r="C683" s="68" t="s">
        <v>1536</v>
      </c>
      <c r="D683" s="68" t="s">
        <v>7403</v>
      </c>
      <c r="E683" s="68" t="s">
        <v>2931</v>
      </c>
      <c r="F683" s="68"/>
      <c r="G683" s="68"/>
      <c r="H683" s="68"/>
      <c r="I683" s="68"/>
      <c r="J683" s="68"/>
      <c r="K683" s="68"/>
      <c r="L683" s="68" t="s">
        <v>7103</v>
      </c>
      <c r="M683" s="68" t="s">
        <v>1058</v>
      </c>
      <c r="N683" s="68" t="s">
        <v>7104</v>
      </c>
      <c r="O683" s="68"/>
      <c r="P683" s="68"/>
      <c r="Q683" s="68"/>
      <c r="R683" s="68"/>
      <c r="S683" s="68"/>
      <c r="T683" s="68"/>
      <c r="U683" s="68"/>
      <c r="V683" s="68"/>
      <c r="W683" s="68"/>
      <c r="X683" s="68"/>
      <c r="Y683" s="68" t="s">
        <v>2631</v>
      </c>
      <c r="Z683" s="68" t="s">
        <v>2633</v>
      </c>
      <c r="AA683" s="68"/>
      <c r="AB683" s="68"/>
      <c r="AC683" s="68"/>
      <c r="AD683" s="68" t="s">
        <v>2942</v>
      </c>
      <c r="AE683" s="68"/>
      <c r="AF683" s="71"/>
      <c r="AG683" s="44"/>
      <c r="AH683" s="45"/>
      <c r="AI683" s="45"/>
      <c r="AJ683" s="45"/>
      <c r="AK683" s="45"/>
      <c r="AL683" s="28"/>
      <c r="AM683" s="28"/>
      <c r="AN683" s="28"/>
      <c r="AO683" s="28"/>
      <c r="AP683" s="28"/>
      <c r="AQ683" s="28"/>
      <c r="AR683" s="28"/>
      <c r="AS683" s="28"/>
      <c r="AT683" s="28"/>
      <c r="AU683" s="28"/>
    </row>
    <row r="684" ht="15.0" hidden="1" customHeight="1">
      <c r="A684" s="51"/>
      <c r="B684" s="52"/>
      <c r="C684" s="52" t="s">
        <v>1442</v>
      </c>
      <c r="D684" s="52" t="s">
        <v>7411</v>
      </c>
      <c r="E684" s="52" t="s">
        <v>2931</v>
      </c>
      <c r="F684" s="52"/>
      <c r="G684" s="52" t="s">
        <v>7110</v>
      </c>
      <c r="H684" s="52" t="s">
        <v>7111</v>
      </c>
      <c r="I684" s="52"/>
      <c r="J684" s="52"/>
      <c r="K684" s="52"/>
      <c r="L684" s="52" t="s">
        <v>404</v>
      </c>
      <c r="M684" s="52" t="s">
        <v>337</v>
      </c>
      <c r="N684" s="52" t="s">
        <v>2841</v>
      </c>
      <c r="O684" s="52" t="s">
        <v>7109</v>
      </c>
      <c r="P684" s="52"/>
      <c r="Q684" s="52"/>
      <c r="R684" s="52"/>
      <c r="S684" s="52"/>
      <c r="T684" s="52"/>
      <c r="U684" s="52"/>
      <c r="V684" s="52"/>
      <c r="W684" s="52"/>
      <c r="X684" s="52"/>
      <c r="Y684" s="52" t="s">
        <v>2631</v>
      </c>
      <c r="Z684" s="52" t="s">
        <v>2633</v>
      </c>
      <c r="AA684" s="52"/>
      <c r="AB684" s="52"/>
      <c r="AC684" s="52"/>
      <c r="AD684" s="52" t="s">
        <v>2942</v>
      </c>
      <c r="AE684" s="52"/>
      <c r="AF684" s="60"/>
      <c r="AG684" s="44"/>
      <c r="AH684" s="45"/>
      <c r="AI684" s="45"/>
      <c r="AJ684" s="45"/>
      <c r="AK684" s="45"/>
      <c r="AL684" s="28"/>
      <c r="AM684" s="28"/>
      <c r="AN684" s="28"/>
      <c r="AO684" s="28"/>
      <c r="AP684" s="28"/>
      <c r="AQ684" s="28"/>
      <c r="AR684" s="28"/>
      <c r="AS684" s="28"/>
      <c r="AT684" s="28"/>
      <c r="AU684" s="28"/>
    </row>
    <row r="685" ht="15.0" hidden="1" customHeight="1">
      <c r="A685" s="67"/>
      <c r="B685" s="68" t="s">
        <v>85</v>
      </c>
      <c r="C685" s="68" t="s">
        <v>7427</v>
      </c>
      <c r="D685" s="68" t="s">
        <v>7428</v>
      </c>
      <c r="E685" s="68" t="s">
        <v>87</v>
      </c>
      <c r="F685" s="68" t="s">
        <v>7114</v>
      </c>
      <c r="G685" s="68" t="s">
        <v>7120</v>
      </c>
      <c r="H685" s="68"/>
      <c r="I685" s="68"/>
      <c r="J685" s="68"/>
      <c r="K685" s="68"/>
      <c r="L685" s="68" t="s">
        <v>7122</v>
      </c>
      <c r="M685" s="68" t="s">
        <v>99</v>
      </c>
      <c r="N685" s="68" t="s">
        <v>7124</v>
      </c>
      <c r="O685" s="68" t="s">
        <v>7116</v>
      </c>
      <c r="P685" s="68"/>
      <c r="Q685" s="68" t="s">
        <v>7118</v>
      </c>
      <c r="R685" s="68"/>
      <c r="S685" s="68" t="s">
        <v>7117</v>
      </c>
      <c r="T685" s="68"/>
      <c r="U685" s="68"/>
      <c r="V685" s="68"/>
      <c r="W685" s="68"/>
      <c r="X685" s="68"/>
      <c r="Y685" s="68" t="s">
        <v>98</v>
      </c>
      <c r="Z685" s="68"/>
      <c r="AA685" s="68"/>
      <c r="AB685" s="68"/>
      <c r="AC685" s="68"/>
      <c r="AD685" s="68"/>
      <c r="AE685" s="68"/>
      <c r="AF685" s="71"/>
      <c r="AG685" s="44" t="s">
        <v>595</v>
      </c>
      <c r="AH685" s="45" t="s">
        <v>595</v>
      </c>
      <c r="AI685" s="45" t="s">
        <v>595</v>
      </c>
      <c r="AJ685" s="45" t="s">
        <v>595</v>
      </c>
      <c r="AK685" s="45" t="s">
        <v>595</v>
      </c>
      <c r="AL685" s="28"/>
      <c r="AM685" s="28"/>
      <c r="AN685" s="28"/>
      <c r="AO685" s="28"/>
      <c r="AP685" s="28"/>
      <c r="AQ685" s="28"/>
      <c r="AR685" s="28"/>
      <c r="AS685" s="28"/>
      <c r="AT685" s="28"/>
      <c r="AU685" s="28"/>
    </row>
    <row r="686" ht="15.0" hidden="1" customHeight="1">
      <c r="A686" s="51"/>
      <c r="B686" s="52" t="s">
        <v>85</v>
      </c>
      <c r="C686" s="52" t="s">
        <v>7440</v>
      </c>
      <c r="D686" s="52" t="s">
        <v>7443</v>
      </c>
      <c r="E686" s="52" t="s">
        <v>7129</v>
      </c>
      <c r="F686" s="52" t="s">
        <v>7125</v>
      </c>
      <c r="G686" s="52" t="s">
        <v>3025</v>
      </c>
      <c r="H686" s="52"/>
      <c r="I686" s="52"/>
      <c r="J686" s="52"/>
      <c r="K686" s="52"/>
      <c r="L686" s="52" t="s">
        <v>2222</v>
      </c>
      <c r="M686" s="52" t="s">
        <v>99</v>
      </c>
      <c r="N686" s="52" t="s">
        <v>3028</v>
      </c>
      <c r="O686" s="52" t="s">
        <v>7130</v>
      </c>
      <c r="P686" s="52"/>
      <c r="Q686" s="52" t="s">
        <v>7133</v>
      </c>
      <c r="R686" s="52"/>
      <c r="S686" s="52" t="s">
        <v>7132</v>
      </c>
      <c r="T686" s="52"/>
      <c r="U686" s="52"/>
      <c r="V686" s="52"/>
      <c r="W686" s="52"/>
      <c r="X686" s="52"/>
      <c r="Y686" s="52" t="s">
        <v>98</v>
      </c>
      <c r="Z686" s="52" t="s">
        <v>2644</v>
      </c>
      <c r="AA686" s="52"/>
      <c r="AB686" s="52"/>
      <c r="AC686" s="52"/>
      <c r="AD686" s="52"/>
      <c r="AE686" s="52"/>
      <c r="AF686" s="60"/>
      <c r="AG686" s="44" t="s">
        <v>595</v>
      </c>
      <c r="AH686" s="45" t="s">
        <v>595</v>
      </c>
      <c r="AI686" s="45" t="s">
        <v>595</v>
      </c>
      <c r="AJ686" s="45" t="s">
        <v>595</v>
      </c>
      <c r="AK686" s="45" t="s">
        <v>595</v>
      </c>
      <c r="AL686" s="28"/>
      <c r="AM686" s="28"/>
      <c r="AN686" s="28"/>
      <c r="AO686" s="28"/>
      <c r="AP686" s="28"/>
      <c r="AQ686" s="28"/>
      <c r="AR686" s="28"/>
      <c r="AS686" s="28"/>
      <c r="AT686" s="28"/>
      <c r="AU686" s="28"/>
    </row>
    <row r="687" ht="15.0" hidden="1" customHeight="1">
      <c r="A687" s="67"/>
      <c r="B687" s="68" t="s">
        <v>85</v>
      </c>
      <c r="C687" s="68" t="s">
        <v>3747</v>
      </c>
      <c r="D687" s="68" t="s">
        <v>7451</v>
      </c>
      <c r="E687" s="68" t="s">
        <v>2649</v>
      </c>
      <c r="F687" s="68"/>
      <c r="G687" s="68" t="s">
        <v>7139</v>
      </c>
      <c r="H687" s="68"/>
      <c r="I687" s="68"/>
      <c r="J687" s="68"/>
      <c r="K687" s="68"/>
      <c r="L687" s="68" t="s">
        <v>5815</v>
      </c>
      <c r="M687" s="68" t="s">
        <v>111</v>
      </c>
      <c r="N687" s="68" t="s">
        <v>7140</v>
      </c>
      <c r="O687" s="68" t="s">
        <v>7137</v>
      </c>
      <c r="P687" s="68"/>
      <c r="Q687" s="68" t="s">
        <v>7138</v>
      </c>
      <c r="R687" s="68"/>
      <c r="S687" s="68"/>
      <c r="T687" s="68"/>
      <c r="U687" s="68"/>
      <c r="V687" s="68"/>
      <c r="W687" s="68"/>
      <c r="X687" s="68"/>
      <c r="Y687" s="68" t="s">
        <v>98</v>
      </c>
      <c r="Z687" s="68" t="s">
        <v>2644</v>
      </c>
      <c r="AA687" s="68"/>
      <c r="AB687" s="68"/>
      <c r="AC687" s="68"/>
      <c r="AD687" s="68"/>
      <c r="AE687" s="68"/>
      <c r="AF687" s="71"/>
      <c r="AG687" s="44" t="s">
        <v>595</v>
      </c>
      <c r="AH687" s="45" t="s">
        <v>595</v>
      </c>
      <c r="AI687" s="45" t="s">
        <v>595</v>
      </c>
      <c r="AJ687" s="45" t="s">
        <v>595</v>
      </c>
      <c r="AK687" s="45" t="s">
        <v>595</v>
      </c>
      <c r="AL687" s="28"/>
      <c r="AM687" s="28"/>
      <c r="AN687" s="28"/>
      <c r="AO687" s="28"/>
      <c r="AP687" s="28"/>
      <c r="AQ687" s="28"/>
      <c r="AR687" s="28"/>
      <c r="AS687" s="28"/>
      <c r="AT687" s="28"/>
      <c r="AU687" s="28"/>
    </row>
    <row r="688" ht="15.0" hidden="1" customHeight="1">
      <c r="A688" s="51"/>
      <c r="B688" s="52" t="s">
        <v>85</v>
      </c>
      <c r="C688" s="52" t="s">
        <v>1522</v>
      </c>
      <c r="D688" s="52" t="s">
        <v>7466</v>
      </c>
      <c r="E688" s="52" t="s">
        <v>2649</v>
      </c>
      <c r="F688" s="52"/>
      <c r="G688" s="52" t="s">
        <v>7144</v>
      </c>
      <c r="H688" s="52"/>
      <c r="I688" s="52"/>
      <c r="J688" s="52"/>
      <c r="K688" s="52"/>
      <c r="L688" s="52" t="s">
        <v>7145</v>
      </c>
      <c r="M688" s="52" t="s">
        <v>80</v>
      </c>
      <c r="N688" s="52" t="s">
        <v>7148</v>
      </c>
      <c r="O688" s="52" t="s">
        <v>7143</v>
      </c>
      <c r="P688" s="52"/>
      <c r="Q688" s="52"/>
      <c r="R688" s="52"/>
      <c r="S688" s="52"/>
      <c r="T688" s="52"/>
      <c r="U688" s="52"/>
      <c r="V688" s="52"/>
      <c r="W688" s="52"/>
      <c r="X688" s="52"/>
      <c r="Y688" s="52" t="s">
        <v>2652</v>
      </c>
      <c r="Z688" s="52" t="s">
        <v>2653</v>
      </c>
      <c r="AA688" s="52"/>
      <c r="AB688" s="52"/>
      <c r="AC688" s="52"/>
      <c r="AD688" s="52"/>
      <c r="AE688" s="52"/>
      <c r="AF688" s="60"/>
      <c r="AG688" s="44"/>
      <c r="AH688" s="45"/>
      <c r="AI688" s="45"/>
      <c r="AJ688" s="45"/>
      <c r="AK688" s="45"/>
      <c r="AL688" s="28"/>
      <c r="AM688" s="28"/>
      <c r="AN688" s="28"/>
      <c r="AO688" s="28"/>
      <c r="AP688" s="28"/>
      <c r="AQ688" s="28"/>
      <c r="AR688" s="28"/>
      <c r="AS688" s="28"/>
      <c r="AT688" s="28"/>
      <c r="AU688" s="28"/>
    </row>
    <row r="689" ht="15.0" hidden="1" customHeight="1">
      <c r="A689" s="67"/>
      <c r="B689" s="68" t="s">
        <v>115</v>
      </c>
      <c r="C689" s="68" t="s">
        <v>7475</v>
      </c>
      <c r="D689" s="68" t="s">
        <v>7477</v>
      </c>
      <c r="E689" s="68" t="s">
        <v>87</v>
      </c>
      <c r="F689" s="68" t="s">
        <v>1107</v>
      </c>
      <c r="G689" s="68" t="s">
        <v>1112</v>
      </c>
      <c r="H689" s="68"/>
      <c r="I689" s="68"/>
      <c r="J689" s="68"/>
      <c r="K689" s="68"/>
      <c r="L689" s="68" t="s">
        <v>451</v>
      </c>
      <c r="M689" s="68" t="s">
        <v>80</v>
      </c>
      <c r="N689" s="68" t="s">
        <v>1113</v>
      </c>
      <c r="O689" s="68" t="s">
        <v>1109</v>
      </c>
      <c r="P689" s="68"/>
      <c r="Q689" s="68" t="s">
        <v>1111</v>
      </c>
      <c r="R689" s="68"/>
      <c r="S689" s="68" t="s">
        <v>7151</v>
      </c>
      <c r="T689" s="68"/>
      <c r="U689" s="68"/>
      <c r="V689" s="68"/>
      <c r="W689" s="68"/>
      <c r="X689" s="68"/>
      <c r="Y689" s="68" t="s">
        <v>98</v>
      </c>
      <c r="Z689" s="68" t="s">
        <v>2644</v>
      </c>
      <c r="AA689" s="68"/>
      <c r="AB689" s="68"/>
      <c r="AC689" s="68"/>
      <c r="AD689" s="68"/>
      <c r="AE689" s="68"/>
      <c r="AF689" s="71"/>
      <c r="AG689" s="44" t="s">
        <v>595</v>
      </c>
      <c r="AH689" s="45" t="s">
        <v>595</v>
      </c>
      <c r="AI689" s="45" t="s">
        <v>595</v>
      </c>
      <c r="AJ689" s="45" t="s">
        <v>595</v>
      </c>
      <c r="AK689" s="45" t="s">
        <v>595</v>
      </c>
      <c r="AL689" s="28"/>
      <c r="AM689" s="28"/>
      <c r="AN689" s="28"/>
      <c r="AO689" s="28"/>
      <c r="AP689" s="28"/>
      <c r="AQ689" s="28"/>
      <c r="AR689" s="28"/>
      <c r="AS689" s="28"/>
      <c r="AT689" s="28"/>
      <c r="AU689" s="28"/>
    </row>
    <row r="690" ht="15.0" hidden="1" customHeight="1">
      <c r="A690" s="51"/>
      <c r="B690" s="52" t="s">
        <v>85</v>
      </c>
      <c r="C690" s="52" t="s">
        <v>1522</v>
      </c>
      <c r="D690" s="52" t="s">
        <v>7507</v>
      </c>
      <c r="E690" s="52" t="s">
        <v>2649</v>
      </c>
      <c r="F690" s="52" t="s">
        <v>7162</v>
      </c>
      <c r="G690" s="52" t="s">
        <v>7166</v>
      </c>
      <c r="H690" s="52"/>
      <c r="I690" s="52"/>
      <c r="J690" s="52"/>
      <c r="K690" s="52"/>
      <c r="L690" s="52" t="s">
        <v>451</v>
      </c>
      <c r="M690" s="52" t="s">
        <v>80</v>
      </c>
      <c r="N690" s="52" t="s">
        <v>4930</v>
      </c>
      <c r="O690" s="52" t="s">
        <v>7165</v>
      </c>
      <c r="P690" s="52"/>
      <c r="Q690" s="52"/>
      <c r="R690" s="52"/>
      <c r="S690" s="52"/>
      <c r="T690" s="52"/>
      <c r="U690" s="52"/>
      <c r="V690" s="52"/>
      <c r="W690" s="52"/>
      <c r="X690" s="52"/>
      <c r="Y690" s="52" t="s">
        <v>2652</v>
      </c>
      <c r="Z690" s="52" t="s">
        <v>2653</v>
      </c>
      <c r="AA690" s="52"/>
      <c r="AB690" s="52"/>
      <c r="AC690" s="52"/>
      <c r="AD690" s="52"/>
      <c r="AE690" s="52"/>
      <c r="AF690" s="60"/>
      <c r="AG690" s="44"/>
      <c r="AH690" s="45"/>
      <c r="AI690" s="45"/>
      <c r="AJ690" s="45"/>
      <c r="AK690" s="45"/>
      <c r="AL690" s="28"/>
      <c r="AM690" s="28"/>
      <c r="AN690" s="28"/>
      <c r="AO690" s="28"/>
      <c r="AP690" s="28"/>
      <c r="AQ690" s="28"/>
      <c r="AR690" s="28"/>
      <c r="AS690" s="28"/>
      <c r="AT690" s="28"/>
      <c r="AU690" s="28"/>
    </row>
    <row r="691" ht="15.0" hidden="1" customHeight="1">
      <c r="A691" s="67"/>
      <c r="B691" s="68" t="s">
        <v>85</v>
      </c>
      <c r="C691" s="68" t="s">
        <v>3652</v>
      </c>
      <c r="D691" s="68" t="s">
        <v>7518</v>
      </c>
      <c r="E691" s="68" t="s">
        <v>87</v>
      </c>
      <c r="F691" s="68" t="s">
        <v>7167</v>
      </c>
      <c r="G691" s="68" t="s">
        <v>7173</v>
      </c>
      <c r="H691" s="68" t="s">
        <v>7174</v>
      </c>
      <c r="I691" s="68"/>
      <c r="J691" s="68" t="s">
        <v>7175</v>
      </c>
      <c r="K691" s="68"/>
      <c r="L691" s="68" t="s">
        <v>1414</v>
      </c>
      <c r="M691" s="68" t="s">
        <v>99</v>
      </c>
      <c r="N691" s="68" t="s">
        <v>7176</v>
      </c>
      <c r="O691" s="68" t="s">
        <v>7169</v>
      </c>
      <c r="P691" s="68"/>
      <c r="Q691" s="68" t="s">
        <v>7172</v>
      </c>
      <c r="R691" s="68"/>
      <c r="S691" s="68" t="s">
        <v>7170</v>
      </c>
      <c r="T691" s="68"/>
      <c r="U691" s="68"/>
      <c r="V691" s="68"/>
      <c r="W691" s="68"/>
      <c r="X691" s="68"/>
      <c r="Y691" s="68" t="s">
        <v>98</v>
      </c>
      <c r="Z691" s="68"/>
      <c r="AA691" s="68"/>
      <c r="AB691" s="68"/>
      <c r="AC691" s="68"/>
      <c r="AD691" s="68"/>
      <c r="AE691" s="68"/>
      <c r="AF691" s="71"/>
      <c r="AG691" s="44" t="s">
        <v>595</v>
      </c>
      <c r="AH691" s="45" t="s">
        <v>596</v>
      </c>
      <c r="AI691" s="45" t="s">
        <v>595</v>
      </c>
      <c r="AJ691" s="45" t="s">
        <v>595</v>
      </c>
      <c r="AK691" s="45" t="s">
        <v>595</v>
      </c>
      <c r="AL691" s="28"/>
      <c r="AM691" s="28"/>
      <c r="AN691" s="28"/>
      <c r="AO691" s="28"/>
      <c r="AP691" s="28"/>
      <c r="AQ691" s="28"/>
      <c r="AR691" s="28"/>
      <c r="AS691" s="28"/>
      <c r="AT691" s="28"/>
      <c r="AU691" s="28"/>
    </row>
    <row r="692" ht="15.0" hidden="1" customHeight="1">
      <c r="A692" s="51"/>
      <c r="B692" s="52" t="s">
        <v>85</v>
      </c>
      <c r="C692" s="52" t="s">
        <v>3573</v>
      </c>
      <c r="D692" s="52" t="s">
        <v>7533</v>
      </c>
      <c r="E692" s="52" t="s">
        <v>2649</v>
      </c>
      <c r="F692" s="52" t="s">
        <v>2794</v>
      </c>
      <c r="G692" s="52" t="s">
        <v>7179</v>
      </c>
      <c r="H692" s="52" t="s">
        <v>7180</v>
      </c>
      <c r="I692" s="52"/>
      <c r="J692" s="52"/>
      <c r="K692" s="52"/>
      <c r="L692" s="52" t="s">
        <v>451</v>
      </c>
      <c r="M692" s="52" t="s">
        <v>80</v>
      </c>
      <c r="N692" s="52" t="s">
        <v>2802</v>
      </c>
      <c r="O692" s="52"/>
      <c r="P692" s="52"/>
      <c r="Q692" s="52"/>
      <c r="R692" s="52"/>
      <c r="S692" s="52"/>
      <c r="T692" s="52"/>
      <c r="U692" s="52"/>
      <c r="V692" s="52"/>
      <c r="W692" s="52"/>
      <c r="X692" s="52"/>
      <c r="Y692" s="52" t="s">
        <v>2652</v>
      </c>
      <c r="Z692" s="52" t="s">
        <v>2653</v>
      </c>
      <c r="AA692" s="52"/>
      <c r="AB692" s="52"/>
      <c r="AC692" s="52"/>
      <c r="AD692" s="52"/>
      <c r="AE692" s="52"/>
      <c r="AF692" s="60"/>
      <c r="AG692" s="44"/>
      <c r="AH692" s="45"/>
      <c r="AI692" s="45"/>
      <c r="AJ692" s="45"/>
      <c r="AK692" s="45"/>
      <c r="AL692" s="28"/>
      <c r="AM692" s="28"/>
      <c r="AN692" s="28"/>
      <c r="AO692" s="28"/>
      <c r="AP692" s="28"/>
      <c r="AQ692" s="28"/>
      <c r="AR692" s="28"/>
      <c r="AS692" s="28"/>
      <c r="AT692" s="28"/>
      <c r="AU692" s="28"/>
    </row>
    <row r="693" ht="15.0" hidden="1" customHeight="1">
      <c r="A693" s="67"/>
      <c r="B693" s="68" t="s">
        <v>85</v>
      </c>
      <c r="C693" s="68" t="s">
        <v>1914</v>
      </c>
      <c r="D693" s="68" t="s">
        <v>7543</v>
      </c>
      <c r="E693" s="68" t="s">
        <v>2649</v>
      </c>
      <c r="F693" s="68" t="s">
        <v>7181</v>
      </c>
      <c r="G693" s="68" t="s">
        <v>7186</v>
      </c>
      <c r="H693" s="68"/>
      <c r="I693" s="68"/>
      <c r="J693" s="68"/>
      <c r="K693" s="68"/>
      <c r="L693" s="68" t="s">
        <v>7187</v>
      </c>
      <c r="M693" s="68" t="s">
        <v>271</v>
      </c>
      <c r="N693" s="68" t="s">
        <v>7188</v>
      </c>
      <c r="O693" s="68" t="s">
        <v>7183</v>
      </c>
      <c r="P693" s="68"/>
      <c r="Q693" s="68" t="s">
        <v>7185</v>
      </c>
      <c r="R693" s="68"/>
      <c r="S693" s="68" t="s">
        <v>7184</v>
      </c>
      <c r="T693" s="68"/>
      <c r="U693" s="68"/>
      <c r="V693" s="68"/>
      <c r="W693" s="68"/>
      <c r="X693" s="68"/>
      <c r="Y693" s="68" t="s">
        <v>98</v>
      </c>
      <c r="Z693" s="68" t="s">
        <v>2644</v>
      </c>
      <c r="AA693" s="68"/>
      <c r="AB693" s="68"/>
      <c r="AC693" s="68"/>
      <c r="AD693" s="68"/>
      <c r="AE693" s="68"/>
      <c r="AF693" s="71"/>
      <c r="AG693" s="44" t="s">
        <v>595</v>
      </c>
      <c r="AH693" s="45" t="s">
        <v>595</v>
      </c>
      <c r="AI693" s="45" t="s">
        <v>595</v>
      </c>
      <c r="AJ693" s="45" t="s">
        <v>595</v>
      </c>
      <c r="AK693" s="45" t="s">
        <v>595</v>
      </c>
      <c r="AL693" s="28"/>
      <c r="AM693" s="28"/>
      <c r="AN693" s="28"/>
      <c r="AO693" s="28"/>
      <c r="AP693" s="28"/>
      <c r="AQ693" s="28"/>
      <c r="AR693" s="28"/>
      <c r="AS693" s="28"/>
      <c r="AT693" s="28"/>
      <c r="AU693" s="28"/>
    </row>
    <row r="694" ht="15.0" hidden="1" customHeight="1">
      <c r="A694" s="51"/>
      <c r="B694" s="52" t="s">
        <v>85</v>
      </c>
      <c r="C694" s="52" t="s">
        <v>1536</v>
      </c>
      <c r="D694" s="52" t="s">
        <v>7571</v>
      </c>
      <c r="E694" s="52" t="s">
        <v>2649</v>
      </c>
      <c r="F694" s="52" t="s">
        <v>7190</v>
      </c>
      <c r="G694" s="52" t="s">
        <v>7193</v>
      </c>
      <c r="H694" s="52"/>
      <c r="I694" s="52"/>
      <c r="J694" s="52"/>
      <c r="K694" s="52"/>
      <c r="L694" s="52" t="s">
        <v>7022</v>
      </c>
      <c r="M694" s="52" t="s">
        <v>252</v>
      </c>
      <c r="N694" s="52" t="s">
        <v>7023</v>
      </c>
      <c r="O694" s="52" t="s">
        <v>7192</v>
      </c>
      <c r="P694" s="52"/>
      <c r="Q694" s="52"/>
      <c r="R694" s="52"/>
      <c r="S694" s="52"/>
      <c r="T694" s="52"/>
      <c r="U694" s="52"/>
      <c r="V694" s="52"/>
      <c r="W694" s="52"/>
      <c r="X694" s="52"/>
      <c r="Y694" s="52" t="s">
        <v>2652</v>
      </c>
      <c r="Z694" s="52" t="s">
        <v>2653</v>
      </c>
      <c r="AA694" s="52"/>
      <c r="AB694" s="52"/>
      <c r="AC694" s="52"/>
      <c r="AD694" s="52"/>
      <c r="AE694" s="52"/>
      <c r="AF694" s="60"/>
      <c r="AG694" s="44"/>
      <c r="AH694" s="45"/>
      <c r="AI694" s="45"/>
      <c r="AJ694" s="45"/>
      <c r="AK694" s="45"/>
      <c r="AL694" s="28"/>
      <c r="AM694" s="28"/>
      <c r="AN694" s="28"/>
      <c r="AO694" s="28"/>
      <c r="AP694" s="28"/>
      <c r="AQ694" s="28"/>
      <c r="AR694" s="28"/>
      <c r="AS694" s="28"/>
      <c r="AT694" s="28"/>
      <c r="AU694" s="28"/>
    </row>
    <row r="695" ht="15.0" hidden="1" customHeight="1">
      <c r="A695" s="67"/>
      <c r="B695" s="68" t="s">
        <v>85</v>
      </c>
      <c r="C695" s="68" t="s">
        <v>1536</v>
      </c>
      <c r="D695" s="68" t="s">
        <v>7584</v>
      </c>
      <c r="E695" s="68" t="s">
        <v>2649</v>
      </c>
      <c r="F695" s="68" t="s">
        <v>7194</v>
      </c>
      <c r="G695" s="68" t="s">
        <v>7198</v>
      </c>
      <c r="H695" s="68"/>
      <c r="I695" s="68"/>
      <c r="J695" s="68"/>
      <c r="K695" s="68"/>
      <c r="L695" s="68" t="s">
        <v>7199</v>
      </c>
      <c r="M695" s="68" t="s">
        <v>80</v>
      </c>
      <c r="N695" s="68" t="s">
        <v>7200</v>
      </c>
      <c r="O695" s="68" t="s">
        <v>7196</v>
      </c>
      <c r="P695" s="68"/>
      <c r="Q695" s="68"/>
      <c r="R695" s="68"/>
      <c r="S695" s="68" t="s">
        <v>7197</v>
      </c>
      <c r="T695" s="68"/>
      <c r="U695" s="68"/>
      <c r="V695" s="68"/>
      <c r="W695" s="68"/>
      <c r="X695" s="68"/>
      <c r="Y695" s="68" t="s">
        <v>2652</v>
      </c>
      <c r="Z695" s="68" t="s">
        <v>2653</v>
      </c>
      <c r="AA695" s="68"/>
      <c r="AB695" s="68"/>
      <c r="AC695" s="68"/>
      <c r="AD695" s="68"/>
      <c r="AE695" s="68"/>
      <c r="AF695" s="71"/>
      <c r="AG695" s="44"/>
      <c r="AH695" s="45"/>
      <c r="AI695" s="45"/>
      <c r="AJ695" s="45"/>
      <c r="AK695" s="45"/>
      <c r="AL695" s="28"/>
      <c r="AM695" s="28"/>
      <c r="AN695" s="28"/>
      <c r="AO695" s="28"/>
      <c r="AP695" s="28"/>
      <c r="AQ695" s="28"/>
      <c r="AR695" s="28"/>
      <c r="AS695" s="28"/>
      <c r="AT695" s="28"/>
      <c r="AU695" s="28"/>
    </row>
    <row r="696" ht="15.0" hidden="1" customHeight="1">
      <c r="A696" s="51"/>
      <c r="B696" s="52"/>
      <c r="C696" s="52" t="s">
        <v>3233</v>
      </c>
      <c r="D696" s="52" t="s">
        <v>7586</v>
      </c>
      <c r="E696" s="52" t="s">
        <v>560</v>
      </c>
      <c r="F696" s="52"/>
      <c r="G696" s="52" t="s">
        <v>7205</v>
      </c>
      <c r="H696" s="52"/>
      <c r="I696" s="52"/>
      <c r="J696" s="52"/>
      <c r="K696" s="52"/>
      <c r="L696" s="52" t="s">
        <v>451</v>
      </c>
      <c r="M696" s="52" t="s">
        <v>80</v>
      </c>
      <c r="N696" s="52" t="s">
        <v>7206</v>
      </c>
      <c r="O696" s="52" t="s">
        <v>7202</v>
      </c>
      <c r="P696" s="52"/>
      <c r="Q696" s="52" t="s">
        <v>7204</v>
      </c>
      <c r="R696" s="52"/>
      <c r="S696" s="52" t="s">
        <v>7203</v>
      </c>
      <c r="T696" s="52"/>
      <c r="U696" s="52"/>
      <c r="V696" s="52"/>
      <c r="W696" s="52"/>
      <c r="X696" s="52"/>
      <c r="Y696" s="52" t="s">
        <v>2631</v>
      </c>
      <c r="Z696" s="52" t="s">
        <v>2633</v>
      </c>
      <c r="AA696" s="52"/>
      <c r="AB696" s="52"/>
      <c r="AC696" s="52"/>
      <c r="AD696" s="52" t="s">
        <v>2942</v>
      </c>
      <c r="AE696" s="52"/>
      <c r="AF696" s="60"/>
      <c r="AG696" s="44"/>
      <c r="AH696" s="45"/>
      <c r="AI696" s="45"/>
      <c r="AJ696" s="45"/>
      <c r="AK696" s="45"/>
      <c r="AL696" s="28"/>
      <c r="AM696" s="28"/>
      <c r="AN696" s="28"/>
      <c r="AO696" s="28"/>
      <c r="AP696" s="28"/>
      <c r="AQ696" s="28"/>
      <c r="AR696" s="28"/>
      <c r="AS696" s="28"/>
      <c r="AT696" s="28"/>
      <c r="AU696" s="28"/>
    </row>
    <row r="697" ht="15.0" hidden="1" customHeight="1">
      <c r="A697" s="67"/>
      <c r="B697" s="68"/>
      <c r="C697" s="68" t="s">
        <v>2099</v>
      </c>
      <c r="D697" s="68" t="s">
        <v>7589</v>
      </c>
      <c r="E697" s="68" t="s">
        <v>560</v>
      </c>
      <c r="F697" s="68"/>
      <c r="G697" s="68" t="s">
        <v>7208</v>
      </c>
      <c r="H697" s="68"/>
      <c r="I697" s="68"/>
      <c r="J697" s="68"/>
      <c r="K697" s="68"/>
      <c r="L697" s="68" t="s">
        <v>7210</v>
      </c>
      <c r="M697" s="68" t="s">
        <v>337</v>
      </c>
      <c r="N697" s="68" t="s">
        <v>7211</v>
      </c>
      <c r="O697" s="68"/>
      <c r="P697" s="68"/>
      <c r="Q697" s="68"/>
      <c r="R697" s="68"/>
      <c r="S697" s="68"/>
      <c r="T697" s="68"/>
      <c r="U697" s="68"/>
      <c r="V697" s="68"/>
      <c r="W697" s="68"/>
      <c r="X697" s="68"/>
      <c r="Y697" s="68" t="s">
        <v>2631</v>
      </c>
      <c r="Z697" s="68" t="s">
        <v>2633</v>
      </c>
      <c r="AA697" s="68"/>
      <c r="AB697" s="68" t="s">
        <v>2939</v>
      </c>
      <c r="AC697" s="68"/>
      <c r="AD697" s="68" t="s">
        <v>2942</v>
      </c>
      <c r="AE697" s="68"/>
      <c r="AF697" s="71"/>
      <c r="AG697" s="44"/>
      <c r="AH697" s="45"/>
      <c r="AI697" s="45"/>
      <c r="AJ697" s="45"/>
      <c r="AK697" s="45"/>
      <c r="AL697" s="28"/>
      <c r="AM697" s="28"/>
      <c r="AN697" s="28"/>
      <c r="AO697" s="28"/>
      <c r="AP697" s="28"/>
      <c r="AQ697" s="28"/>
      <c r="AR697" s="28"/>
      <c r="AS697" s="28"/>
      <c r="AT697" s="28"/>
      <c r="AU697" s="28"/>
    </row>
    <row r="698" ht="15.0" hidden="1" customHeight="1">
      <c r="A698" s="51"/>
      <c r="B698" s="52"/>
      <c r="C698" s="52" t="s">
        <v>2743</v>
      </c>
      <c r="D698" s="52" t="s">
        <v>1709</v>
      </c>
      <c r="E698" s="52" t="s">
        <v>5493</v>
      </c>
      <c r="F698" s="52"/>
      <c r="G698" s="52"/>
      <c r="H698" s="52"/>
      <c r="I698" s="52"/>
      <c r="J698" s="52"/>
      <c r="K698" s="52"/>
      <c r="L698" s="52"/>
      <c r="M698" s="52" t="s">
        <v>694</v>
      </c>
      <c r="N698" s="52"/>
      <c r="O698" s="52"/>
      <c r="P698" s="52"/>
      <c r="Q698" s="52"/>
      <c r="R698" s="52"/>
      <c r="S698" s="52"/>
      <c r="T698" s="52"/>
      <c r="U698" s="52"/>
      <c r="V698" s="52"/>
      <c r="W698" s="52"/>
      <c r="X698" s="52"/>
      <c r="Y698" s="52" t="s">
        <v>2631</v>
      </c>
      <c r="Z698" s="52" t="s">
        <v>2633</v>
      </c>
      <c r="AA698" s="52"/>
      <c r="AB698" s="52"/>
      <c r="AC698" s="52"/>
      <c r="AD698" s="52" t="s">
        <v>5721</v>
      </c>
      <c r="AE698" s="52" t="s">
        <v>6781</v>
      </c>
      <c r="AF698" s="60"/>
      <c r="AG698" s="44"/>
      <c r="AH698" s="45"/>
      <c r="AI698" s="45"/>
      <c r="AJ698" s="45"/>
      <c r="AK698" s="45"/>
      <c r="AL698" s="28"/>
      <c r="AM698" s="28"/>
      <c r="AN698" s="28"/>
      <c r="AO698" s="28"/>
      <c r="AP698" s="28"/>
      <c r="AQ698" s="28"/>
      <c r="AR698" s="28"/>
      <c r="AS698" s="28"/>
      <c r="AT698" s="28"/>
      <c r="AU698" s="28"/>
    </row>
    <row r="699" ht="15.0" hidden="1" customHeight="1">
      <c r="A699" s="67"/>
      <c r="B699" s="68" t="s">
        <v>85</v>
      </c>
      <c r="C699" s="68" t="s">
        <v>3337</v>
      </c>
      <c r="D699" s="68" t="s">
        <v>7597</v>
      </c>
      <c r="E699" s="68" t="s">
        <v>2649</v>
      </c>
      <c r="F699" s="68" t="s">
        <v>7215</v>
      </c>
      <c r="G699" s="68" t="s">
        <v>7219</v>
      </c>
      <c r="H699" s="68"/>
      <c r="I699" s="68"/>
      <c r="J699" s="68"/>
      <c r="K699" s="68"/>
      <c r="L699" s="68" t="s">
        <v>730</v>
      </c>
      <c r="M699" s="68" t="s">
        <v>724</v>
      </c>
      <c r="N699" s="68" t="s">
        <v>731</v>
      </c>
      <c r="O699" s="68" t="s">
        <v>7217</v>
      </c>
      <c r="P699" s="68"/>
      <c r="Q699" s="68" t="s">
        <v>7218</v>
      </c>
      <c r="R699" s="68"/>
      <c r="S699" s="68"/>
      <c r="T699" s="68"/>
      <c r="U699" s="68"/>
      <c r="V699" s="68"/>
      <c r="W699" s="68"/>
      <c r="X699" s="68"/>
      <c r="Y699" s="68" t="s">
        <v>2652</v>
      </c>
      <c r="Z699" s="68" t="s">
        <v>2653</v>
      </c>
      <c r="AA699" s="68"/>
      <c r="AB699" s="68"/>
      <c r="AC699" s="68"/>
      <c r="AD699" s="68"/>
      <c r="AE699" s="68"/>
      <c r="AF699" s="71"/>
      <c r="AG699" s="44"/>
      <c r="AH699" s="45"/>
      <c r="AI699" s="45"/>
      <c r="AJ699" s="45"/>
      <c r="AK699" s="45"/>
      <c r="AL699" s="28"/>
      <c r="AM699" s="28"/>
      <c r="AN699" s="28"/>
      <c r="AO699" s="28"/>
      <c r="AP699" s="28"/>
      <c r="AQ699" s="28"/>
      <c r="AR699" s="28"/>
      <c r="AS699" s="28"/>
      <c r="AT699" s="28"/>
      <c r="AU699" s="28"/>
    </row>
    <row r="700" ht="15.0" hidden="1" customHeight="1">
      <c r="A700" s="51"/>
      <c r="B700" s="52" t="s">
        <v>115</v>
      </c>
      <c r="C700" s="52" t="s">
        <v>7084</v>
      </c>
      <c r="D700" s="52" t="s">
        <v>7085</v>
      </c>
      <c r="E700" s="52" t="s">
        <v>2931</v>
      </c>
      <c r="F700" s="52"/>
      <c r="G700" s="52" t="s">
        <v>7223</v>
      </c>
      <c r="H700" s="52" t="s">
        <v>7224</v>
      </c>
      <c r="I700" s="52"/>
      <c r="J700" s="52" t="s">
        <v>7226</v>
      </c>
      <c r="K700" s="52"/>
      <c r="L700" s="52" t="s">
        <v>4404</v>
      </c>
      <c r="M700" s="52" t="s">
        <v>80</v>
      </c>
      <c r="N700" s="52" t="s">
        <v>6837</v>
      </c>
      <c r="O700" s="52" t="s">
        <v>7222</v>
      </c>
      <c r="P700" s="52"/>
      <c r="Q700" s="52"/>
      <c r="R700" s="52"/>
      <c r="S700" s="52" t="s">
        <v>6833</v>
      </c>
      <c r="T700" s="52"/>
      <c r="U700" s="52"/>
      <c r="V700" s="52"/>
      <c r="W700" s="52"/>
      <c r="X700" s="52"/>
      <c r="Y700" s="52" t="s">
        <v>2631</v>
      </c>
      <c r="Z700" s="52" t="s">
        <v>2633</v>
      </c>
      <c r="AA700" s="52"/>
      <c r="AB700" s="52"/>
      <c r="AC700" s="52"/>
      <c r="AD700" s="52" t="s">
        <v>2942</v>
      </c>
      <c r="AE700" s="52"/>
      <c r="AF700" s="60"/>
      <c r="AG700" s="44"/>
      <c r="AH700" s="45"/>
      <c r="AI700" s="45"/>
      <c r="AJ700" s="45"/>
      <c r="AK700" s="45"/>
      <c r="AL700" s="28"/>
      <c r="AM700" s="28"/>
      <c r="AN700" s="28"/>
      <c r="AO700" s="28"/>
      <c r="AP700" s="28"/>
      <c r="AQ700" s="28"/>
      <c r="AR700" s="28"/>
      <c r="AS700" s="28"/>
      <c r="AT700" s="28"/>
      <c r="AU700" s="28"/>
    </row>
    <row r="701" ht="15.0" hidden="1" customHeight="1">
      <c r="A701" s="67"/>
      <c r="B701" s="68" t="s">
        <v>85</v>
      </c>
      <c r="C701" s="68" t="s">
        <v>1522</v>
      </c>
      <c r="D701" s="68" t="s">
        <v>7606</v>
      </c>
      <c r="E701" s="68" t="s">
        <v>2649</v>
      </c>
      <c r="F701" s="68" t="s">
        <v>7229</v>
      </c>
      <c r="G701" s="68" t="s">
        <v>7234</v>
      </c>
      <c r="H701" s="68"/>
      <c r="I701" s="68"/>
      <c r="J701" s="68"/>
      <c r="K701" s="68"/>
      <c r="L701" s="68" t="s">
        <v>451</v>
      </c>
      <c r="M701" s="68" t="s">
        <v>80</v>
      </c>
      <c r="N701" s="68" t="s">
        <v>999</v>
      </c>
      <c r="O701" s="68" t="s">
        <v>7233</v>
      </c>
      <c r="P701" s="68"/>
      <c r="Q701" s="68"/>
      <c r="R701" s="68"/>
      <c r="S701" s="68"/>
      <c r="T701" s="68"/>
      <c r="U701" s="68"/>
      <c r="V701" s="68"/>
      <c r="W701" s="68"/>
      <c r="X701" s="68"/>
      <c r="Y701" s="68" t="s">
        <v>2652</v>
      </c>
      <c r="Z701" s="68" t="s">
        <v>2653</v>
      </c>
      <c r="AA701" s="68"/>
      <c r="AB701" s="68"/>
      <c r="AC701" s="68"/>
      <c r="AD701" s="68"/>
      <c r="AE701" s="68"/>
      <c r="AF701" s="71"/>
      <c r="AG701" s="44"/>
      <c r="AH701" s="45"/>
      <c r="AI701" s="45"/>
      <c r="AJ701" s="45"/>
      <c r="AK701" s="45"/>
      <c r="AL701" s="28"/>
      <c r="AM701" s="28"/>
      <c r="AN701" s="28"/>
      <c r="AO701" s="28"/>
      <c r="AP701" s="28"/>
      <c r="AQ701" s="28"/>
      <c r="AR701" s="28"/>
      <c r="AS701" s="28"/>
      <c r="AT701" s="28"/>
      <c r="AU701" s="28"/>
    </row>
    <row r="702" ht="15.0" hidden="1" customHeight="1">
      <c r="A702" s="51"/>
      <c r="B702" s="52" t="s">
        <v>85</v>
      </c>
      <c r="C702" s="52" t="s">
        <v>4744</v>
      </c>
      <c r="D702" s="52" t="s">
        <v>7613</v>
      </c>
      <c r="E702" s="52" t="s">
        <v>2649</v>
      </c>
      <c r="F702" s="52" t="s">
        <v>7235</v>
      </c>
      <c r="G702" s="52" t="s">
        <v>7240</v>
      </c>
      <c r="H702" s="52"/>
      <c r="I702" s="52"/>
      <c r="J702" s="52"/>
      <c r="K702" s="52"/>
      <c r="L702" s="52" t="s">
        <v>3844</v>
      </c>
      <c r="M702" s="52" t="s">
        <v>1131</v>
      </c>
      <c r="N702" s="52" t="s">
        <v>7241</v>
      </c>
      <c r="O702" s="52" t="s">
        <v>7237</v>
      </c>
      <c r="P702" s="52"/>
      <c r="Q702" s="52" t="s">
        <v>7239</v>
      </c>
      <c r="R702" s="52"/>
      <c r="S702" s="52" t="s">
        <v>7238</v>
      </c>
      <c r="T702" s="52"/>
      <c r="U702" s="52"/>
      <c r="V702" s="52"/>
      <c r="W702" s="52"/>
      <c r="X702" s="52"/>
      <c r="Y702" s="52" t="s">
        <v>2652</v>
      </c>
      <c r="Z702" s="52" t="s">
        <v>2653</v>
      </c>
      <c r="AA702" s="52"/>
      <c r="AB702" s="52"/>
      <c r="AC702" s="52"/>
      <c r="AD702" s="52"/>
      <c r="AE702" s="52"/>
      <c r="AF702" s="60"/>
      <c r="AG702" s="44"/>
      <c r="AH702" s="45"/>
      <c r="AI702" s="45"/>
      <c r="AJ702" s="45"/>
      <c r="AK702" s="45"/>
      <c r="AL702" s="28"/>
      <c r="AM702" s="28"/>
      <c r="AN702" s="28"/>
      <c r="AO702" s="28"/>
      <c r="AP702" s="28"/>
      <c r="AQ702" s="28"/>
      <c r="AR702" s="28"/>
      <c r="AS702" s="28"/>
      <c r="AT702" s="28"/>
      <c r="AU702" s="28"/>
    </row>
    <row r="703" ht="15.0" hidden="1" customHeight="1">
      <c r="A703" s="67"/>
      <c r="B703" s="68" t="s">
        <v>85</v>
      </c>
      <c r="C703" s="68" t="s">
        <v>7614</v>
      </c>
      <c r="D703" s="68" t="s">
        <v>7615</v>
      </c>
      <c r="E703" s="68" t="s">
        <v>2931</v>
      </c>
      <c r="F703" s="68"/>
      <c r="G703" s="68" t="s">
        <v>7246</v>
      </c>
      <c r="H703" s="68"/>
      <c r="I703" s="68"/>
      <c r="J703" s="68"/>
      <c r="K703" s="68"/>
      <c r="L703" s="68" t="s">
        <v>7247</v>
      </c>
      <c r="M703" s="68" t="s">
        <v>1131</v>
      </c>
      <c r="N703" s="68" t="s">
        <v>7248</v>
      </c>
      <c r="O703" s="68" t="s">
        <v>7245</v>
      </c>
      <c r="P703" s="68"/>
      <c r="Q703" s="68"/>
      <c r="R703" s="68"/>
      <c r="S703" s="68"/>
      <c r="T703" s="68"/>
      <c r="U703" s="68"/>
      <c r="V703" s="68"/>
      <c r="W703" s="68"/>
      <c r="X703" s="68"/>
      <c r="Y703" s="68" t="s">
        <v>2631</v>
      </c>
      <c r="Z703" s="68" t="s">
        <v>2633</v>
      </c>
      <c r="AA703" s="68"/>
      <c r="AB703" s="68"/>
      <c r="AC703" s="68"/>
      <c r="AD703" s="68" t="s">
        <v>2634</v>
      </c>
      <c r="AE703" s="68"/>
      <c r="AF703" s="71"/>
      <c r="AG703" s="44"/>
      <c r="AH703" s="45"/>
      <c r="AI703" s="45"/>
      <c r="AJ703" s="45"/>
      <c r="AK703" s="45"/>
      <c r="AL703" s="28"/>
      <c r="AM703" s="28"/>
      <c r="AN703" s="28"/>
      <c r="AO703" s="28"/>
      <c r="AP703" s="28"/>
      <c r="AQ703" s="28"/>
      <c r="AR703" s="28"/>
      <c r="AS703" s="28"/>
      <c r="AT703" s="28"/>
      <c r="AU703" s="28"/>
    </row>
    <row r="704" ht="15.0" hidden="1" customHeight="1">
      <c r="A704" s="51"/>
      <c r="B704" s="52"/>
      <c r="C704" s="52" t="s">
        <v>1522</v>
      </c>
      <c r="D704" s="52" t="s">
        <v>2397</v>
      </c>
      <c r="E704" s="52" t="s">
        <v>2931</v>
      </c>
      <c r="F704" s="52" t="s">
        <v>7249</v>
      </c>
      <c r="G704" s="52" t="s">
        <v>4318</v>
      </c>
      <c r="H704" s="52"/>
      <c r="I704" s="52"/>
      <c r="J704" s="52"/>
      <c r="K704" s="52"/>
      <c r="L704" s="52" t="s">
        <v>4319</v>
      </c>
      <c r="M704" s="52" t="s">
        <v>111</v>
      </c>
      <c r="N704" s="52" t="s">
        <v>4321</v>
      </c>
      <c r="O704" s="52" t="s">
        <v>4317</v>
      </c>
      <c r="P704" s="52"/>
      <c r="Q704" s="52" t="s">
        <v>7252</v>
      </c>
      <c r="R704" s="52"/>
      <c r="S704" s="52" t="s">
        <v>7251</v>
      </c>
      <c r="T704" s="52"/>
      <c r="U704" s="52"/>
      <c r="V704" s="52"/>
      <c r="W704" s="52"/>
      <c r="X704" s="52"/>
      <c r="Y704" s="52" t="s">
        <v>2631</v>
      </c>
      <c r="Z704" s="52" t="s">
        <v>2633</v>
      </c>
      <c r="AA704" s="52"/>
      <c r="AB704" s="52"/>
      <c r="AC704" s="52"/>
      <c r="AD704" s="52" t="s">
        <v>2942</v>
      </c>
      <c r="AE704" s="52"/>
      <c r="AF704" s="60"/>
      <c r="AG704" s="44"/>
      <c r="AH704" s="45"/>
      <c r="AI704" s="45"/>
      <c r="AJ704" s="45"/>
      <c r="AK704" s="45"/>
      <c r="AL704" s="28"/>
      <c r="AM704" s="28"/>
      <c r="AN704" s="28"/>
      <c r="AO704" s="28"/>
      <c r="AP704" s="28"/>
      <c r="AQ704" s="28"/>
      <c r="AR704" s="28"/>
      <c r="AS704" s="28"/>
      <c r="AT704" s="28"/>
      <c r="AU704" s="28"/>
    </row>
    <row r="705" ht="15.0" hidden="1" customHeight="1">
      <c r="A705" s="67"/>
      <c r="B705" s="68" t="s">
        <v>85</v>
      </c>
      <c r="C705" s="68" t="s">
        <v>7621</v>
      </c>
      <c r="D705" s="68" t="s">
        <v>7623</v>
      </c>
      <c r="E705" s="68" t="s">
        <v>87</v>
      </c>
      <c r="F705" s="68" t="s">
        <v>531</v>
      </c>
      <c r="G705" s="68" t="s">
        <v>7263</v>
      </c>
      <c r="H705" s="68"/>
      <c r="I705" s="68"/>
      <c r="J705" s="68"/>
      <c r="K705" s="68"/>
      <c r="L705" s="68" t="s">
        <v>537</v>
      </c>
      <c r="M705" s="68" t="s">
        <v>111</v>
      </c>
      <c r="N705" s="68" t="s">
        <v>538</v>
      </c>
      <c r="O705" s="68" t="s">
        <v>533</v>
      </c>
      <c r="P705" s="68"/>
      <c r="Q705" s="68" t="s">
        <v>535</v>
      </c>
      <c r="R705" s="68"/>
      <c r="S705" s="68" t="s">
        <v>7261</v>
      </c>
      <c r="T705" s="68"/>
      <c r="U705" s="68" t="s">
        <v>539</v>
      </c>
      <c r="V705" s="68" t="s">
        <v>540</v>
      </c>
      <c r="W705" s="68"/>
      <c r="X705" s="68"/>
      <c r="Y705" s="68" t="s">
        <v>98</v>
      </c>
      <c r="Z705" s="68"/>
      <c r="AA705" s="68"/>
      <c r="AB705" s="68"/>
      <c r="AC705" s="68"/>
      <c r="AD705" s="68"/>
      <c r="AE705" s="68"/>
      <c r="AF705" s="71"/>
      <c r="AG705" s="44" t="s">
        <v>595</v>
      </c>
      <c r="AH705" s="45" t="s">
        <v>595</v>
      </c>
      <c r="AI705" s="45" t="s">
        <v>595</v>
      </c>
      <c r="AJ705" s="45" t="s">
        <v>595</v>
      </c>
      <c r="AK705" s="45" t="s">
        <v>595</v>
      </c>
      <c r="AL705" s="28"/>
      <c r="AM705" s="28"/>
      <c r="AN705" s="28"/>
      <c r="AO705" s="28"/>
      <c r="AP705" s="28"/>
      <c r="AQ705" s="28"/>
      <c r="AR705" s="28"/>
      <c r="AS705" s="28"/>
      <c r="AT705" s="28"/>
      <c r="AU705" s="28"/>
    </row>
    <row r="706" ht="15.0" customHeight="1">
      <c r="A706" s="51"/>
      <c r="B706" s="52"/>
      <c r="C706" s="52" t="s">
        <v>7008</v>
      </c>
      <c r="D706" s="52" t="s">
        <v>7010</v>
      </c>
      <c r="E706" s="52" t="s">
        <v>6800</v>
      </c>
      <c r="F706" s="52"/>
      <c r="G706" s="52"/>
      <c r="H706" s="52"/>
      <c r="I706" s="52"/>
      <c r="J706" s="52"/>
      <c r="K706" s="52"/>
      <c r="L706" s="52"/>
      <c r="M706" s="52"/>
      <c r="N706" s="52"/>
      <c r="O706" s="52"/>
      <c r="P706" s="52"/>
      <c r="Q706" s="52"/>
      <c r="R706" s="52"/>
      <c r="S706" s="52"/>
      <c r="T706" s="52"/>
      <c r="U706" s="52"/>
      <c r="V706" s="52"/>
      <c r="W706" s="52"/>
      <c r="X706" s="52"/>
      <c r="Y706" s="52" t="s">
        <v>2652</v>
      </c>
      <c r="Z706" s="52" t="s">
        <v>2653</v>
      </c>
      <c r="AA706" s="52"/>
      <c r="AB706" s="52"/>
      <c r="AC706" s="52"/>
      <c r="AD706" s="52"/>
      <c r="AE706" s="52"/>
      <c r="AF706" s="60"/>
      <c r="AG706" s="44"/>
      <c r="AH706" s="45"/>
      <c r="AI706" s="45"/>
      <c r="AJ706" s="45"/>
      <c r="AK706" s="45"/>
      <c r="AL706" s="28"/>
      <c r="AM706" s="28"/>
      <c r="AN706" s="28"/>
      <c r="AO706" s="28"/>
      <c r="AP706" s="28"/>
      <c r="AQ706" s="28"/>
      <c r="AR706" s="28"/>
      <c r="AS706" s="28"/>
      <c r="AT706" s="28"/>
      <c r="AU706" s="28"/>
    </row>
    <row r="707" ht="15.0" hidden="1" customHeight="1">
      <c r="A707" s="67"/>
      <c r="B707" s="68"/>
      <c r="C707" s="68" t="s">
        <v>7008</v>
      </c>
      <c r="D707" s="68" t="s">
        <v>7010</v>
      </c>
      <c r="E707" s="68" t="s">
        <v>6800</v>
      </c>
      <c r="F707" s="68" t="s">
        <v>7269</v>
      </c>
      <c r="G707" s="68" t="s">
        <v>7270</v>
      </c>
      <c r="H707" s="68"/>
      <c r="I707" s="68"/>
      <c r="J707" s="68"/>
      <c r="K707" s="68"/>
      <c r="L707" s="68" t="s">
        <v>7271</v>
      </c>
      <c r="M707" s="68" t="s">
        <v>230</v>
      </c>
      <c r="N707" s="68" t="s">
        <v>7272</v>
      </c>
      <c r="O707" s="68"/>
      <c r="P707" s="68"/>
      <c r="Q707" s="68"/>
      <c r="R707" s="68"/>
      <c r="S707" s="68"/>
      <c r="T707" s="68"/>
      <c r="U707" s="68"/>
      <c r="V707" s="68"/>
      <c r="W707" s="68"/>
      <c r="X707" s="68"/>
      <c r="Y707" s="68" t="s">
        <v>4283</v>
      </c>
      <c r="Z707" s="68" t="s">
        <v>4286</v>
      </c>
      <c r="AA707" s="68"/>
      <c r="AB707" s="68"/>
      <c r="AC707" s="68"/>
      <c r="AD707" s="68"/>
      <c r="AE707" s="68"/>
      <c r="AF707" s="71"/>
      <c r="AG707" s="44"/>
      <c r="AH707" s="45"/>
      <c r="AI707" s="45"/>
      <c r="AJ707" s="45"/>
      <c r="AK707" s="45"/>
      <c r="AL707" s="28"/>
      <c r="AM707" s="28"/>
      <c r="AN707" s="28"/>
      <c r="AO707" s="28"/>
      <c r="AP707" s="28"/>
      <c r="AQ707" s="28"/>
      <c r="AR707" s="28"/>
      <c r="AS707" s="28"/>
      <c r="AT707" s="28"/>
      <c r="AU707" s="28"/>
    </row>
    <row r="708" ht="15.0" hidden="1" customHeight="1">
      <c r="A708" s="51"/>
      <c r="B708" s="52"/>
      <c r="C708" s="52" t="s">
        <v>7638</v>
      </c>
      <c r="D708" s="52" t="s">
        <v>7639</v>
      </c>
      <c r="E708" s="52" t="s">
        <v>2931</v>
      </c>
      <c r="F708" s="52"/>
      <c r="G708" s="52" t="s">
        <v>7277</v>
      </c>
      <c r="H708" s="52" t="s">
        <v>7278</v>
      </c>
      <c r="I708" s="52"/>
      <c r="J708" s="52"/>
      <c r="K708" s="52"/>
      <c r="L708" s="52" t="s">
        <v>163</v>
      </c>
      <c r="M708" s="52" t="s">
        <v>156</v>
      </c>
      <c r="N708" s="52" t="s">
        <v>2141</v>
      </c>
      <c r="O708" s="52" t="s">
        <v>7276</v>
      </c>
      <c r="P708" s="52"/>
      <c r="Q708" s="52"/>
      <c r="R708" s="52"/>
      <c r="S708" s="52"/>
      <c r="T708" s="52"/>
      <c r="U708" s="52"/>
      <c r="V708" s="52"/>
      <c r="W708" s="52"/>
      <c r="X708" s="52"/>
      <c r="Y708" s="52" t="s">
        <v>98</v>
      </c>
      <c r="Z708" s="52" t="s">
        <v>2644</v>
      </c>
      <c r="AA708" s="52"/>
      <c r="AB708" s="52"/>
      <c r="AC708" s="52"/>
      <c r="AD708" s="52"/>
      <c r="AE708" s="52"/>
      <c r="AF708" s="60"/>
      <c r="AG708" s="44" t="s">
        <v>595</v>
      </c>
      <c r="AH708" s="45" t="s">
        <v>595</v>
      </c>
      <c r="AI708" s="45" t="s">
        <v>595</v>
      </c>
      <c r="AJ708" s="45" t="s">
        <v>595</v>
      </c>
      <c r="AK708" s="45" t="s">
        <v>595</v>
      </c>
      <c r="AL708" s="28"/>
      <c r="AM708" s="28"/>
      <c r="AN708" s="28"/>
      <c r="AO708" s="28"/>
      <c r="AP708" s="28"/>
      <c r="AQ708" s="28"/>
      <c r="AR708" s="28"/>
      <c r="AS708" s="28"/>
      <c r="AT708" s="28"/>
      <c r="AU708" s="28"/>
    </row>
    <row r="709" ht="15.0" hidden="1" customHeight="1">
      <c r="A709" s="67"/>
      <c r="B709" s="68"/>
      <c r="C709" s="68"/>
      <c r="D709" s="68"/>
      <c r="E709" s="68"/>
      <c r="F709" s="68"/>
      <c r="G709" s="68"/>
      <c r="H709" s="68"/>
      <c r="I709" s="68"/>
      <c r="J709" s="68"/>
      <c r="K709" s="68"/>
      <c r="L709" s="68"/>
      <c r="M709" s="68" t="s">
        <v>156</v>
      </c>
      <c r="N709" s="68"/>
      <c r="O709" s="68"/>
      <c r="P709" s="68"/>
      <c r="Q709" s="68"/>
      <c r="R709" s="68"/>
      <c r="S709" s="68"/>
      <c r="T709" s="68"/>
      <c r="U709" s="68"/>
      <c r="V709" s="68"/>
      <c r="W709" s="68"/>
      <c r="X709" s="68"/>
      <c r="Y709" s="68" t="s">
        <v>98</v>
      </c>
      <c r="Z709" s="68"/>
      <c r="AA709" s="68"/>
      <c r="AB709" s="68"/>
      <c r="AC709" s="68"/>
      <c r="AD709" s="68"/>
      <c r="AE709" s="68"/>
      <c r="AF709" s="71"/>
      <c r="AG709" s="44" t="s">
        <v>595</v>
      </c>
      <c r="AH709" s="45" t="s">
        <v>595</v>
      </c>
      <c r="AI709" s="45" t="s">
        <v>595</v>
      </c>
      <c r="AJ709" s="45" t="s">
        <v>595</v>
      </c>
      <c r="AK709" s="45" t="s">
        <v>595</v>
      </c>
      <c r="AL709" s="28"/>
      <c r="AM709" s="28"/>
      <c r="AN709" s="28"/>
      <c r="AO709" s="28"/>
      <c r="AP709" s="28"/>
      <c r="AQ709" s="28"/>
      <c r="AR709" s="28"/>
      <c r="AS709" s="28"/>
      <c r="AT709" s="28"/>
      <c r="AU709" s="28"/>
    </row>
    <row r="710" ht="15.0" hidden="1" customHeight="1">
      <c r="A710" s="51"/>
      <c r="B710" s="52" t="s">
        <v>85</v>
      </c>
      <c r="C710" s="52" t="s">
        <v>5944</v>
      </c>
      <c r="D710" s="52" t="s">
        <v>7645</v>
      </c>
      <c r="E710" s="52" t="s">
        <v>2931</v>
      </c>
      <c r="F710" s="52"/>
      <c r="G710" s="52" t="s">
        <v>6794</v>
      </c>
      <c r="H710" s="52"/>
      <c r="I710" s="52"/>
      <c r="J710" s="52"/>
      <c r="K710" s="52"/>
      <c r="L710" s="52" t="s">
        <v>5689</v>
      </c>
      <c r="M710" s="52" t="s">
        <v>80</v>
      </c>
      <c r="N710" s="52" t="s">
        <v>6795</v>
      </c>
      <c r="O710" s="52" t="s">
        <v>7286</v>
      </c>
      <c r="P710" s="52"/>
      <c r="Q710" s="52" t="s">
        <v>7288</v>
      </c>
      <c r="R710" s="52"/>
      <c r="S710" s="52"/>
      <c r="T710" s="52"/>
      <c r="U710" s="52"/>
      <c r="V710" s="52"/>
      <c r="W710" s="52"/>
      <c r="X710" s="52"/>
      <c r="Y710" s="52" t="s">
        <v>2631</v>
      </c>
      <c r="Z710" s="52" t="s">
        <v>2633</v>
      </c>
      <c r="AA710" s="52"/>
      <c r="AB710" s="52"/>
      <c r="AC710" s="52"/>
      <c r="AD710" s="52" t="s">
        <v>6773</v>
      </c>
      <c r="AE710" s="52"/>
      <c r="AF710" s="60"/>
      <c r="AG710" s="44"/>
      <c r="AH710" s="45"/>
      <c r="AI710" s="45"/>
      <c r="AJ710" s="45"/>
      <c r="AK710" s="45"/>
      <c r="AL710" s="28"/>
      <c r="AM710" s="28"/>
      <c r="AN710" s="28"/>
      <c r="AO710" s="28"/>
      <c r="AP710" s="28"/>
      <c r="AQ710" s="28"/>
      <c r="AR710" s="28"/>
      <c r="AS710" s="28"/>
      <c r="AT710" s="28"/>
      <c r="AU710" s="28"/>
    </row>
    <row r="711" ht="15.0" hidden="1" customHeight="1">
      <c r="A711" s="67"/>
      <c r="B711" s="68" t="s">
        <v>115</v>
      </c>
      <c r="C711" s="68" t="s">
        <v>7651</v>
      </c>
      <c r="D711" s="68" t="s">
        <v>7653</v>
      </c>
      <c r="E711" s="68" t="s">
        <v>2931</v>
      </c>
      <c r="F711" s="68" t="s">
        <v>7291</v>
      </c>
      <c r="G711" s="68" t="s">
        <v>7295</v>
      </c>
      <c r="H711" s="68"/>
      <c r="I711" s="68"/>
      <c r="J711" s="68"/>
      <c r="K711" s="68"/>
      <c r="L711" s="68" t="s">
        <v>5689</v>
      </c>
      <c r="M711" s="68" t="s">
        <v>80</v>
      </c>
      <c r="N711" s="68" t="s">
        <v>7297</v>
      </c>
      <c r="O711" s="68" t="s">
        <v>7294</v>
      </c>
      <c r="P711" s="68"/>
      <c r="Q711" s="68"/>
      <c r="R711" s="68"/>
      <c r="S711" s="68"/>
      <c r="T711" s="68"/>
      <c r="U711" s="68"/>
      <c r="V711" s="68"/>
      <c r="W711" s="68"/>
      <c r="X711" s="68"/>
      <c r="Y711" s="68" t="s">
        <v>2631</v>
      </c>
      <c r="Z711" s="68" t="s">
        <v>2633</v>
      </c>
      <c r="AA711" s="68"/>
      <c r="AB711" s="68"/>
      <c r="AC711" s="68"/>
      <c r="AD711" s="68" t="s">
        <v>2634</v>
      </c>
      <c r="AE711" s="68"/>
      <c r="AF711" s="71"/>
      <c r="AG711" s="44"/>
      <c r="AH711" s="45"/>
      <c r="AI711" s="45"/>
      <c r="AJ711" s="45"/>
      <c r="AK711" s="45"/>
      <c r="AL711" s="28"/>
      <c r="AM711" s="28"/>
      <c r="AN711" s="28"/>
      <c r="AO711" s="28"/>
      <c r="AP711" s="28"/>
      <c r="AQ711" s="28"/>
      <c r="AR711" s="28"/>
      <c r="AS711" s="28"/>
      <c r="AT711" s="28"/>
      <c r="AU711" s="28"/>
    </row>
    <row r="712" ht="15.0" hidden="1" customHeight="1">
      <c r="A712" s="51"/>
      <c r="B712" s="52" t="s">
        <v>85</v>
      </c>
      <c r="C712" s="52" t="s">
        <v>3904</v>
      </c>
      <c r="D712" s="52" t="s">
        <v>7655</v>
      </c>
      <c r="E712" s="52" t="s">
        <v>2931</v>
      </c>
      <c r="F712" s="52" t="s">
        <v>7298</v>
      </c>
      <c r="G712" s="52" t="s">
        <v>7303</v>
      </c>
      <c r="H712" s="52"/>
      <c r="I712" s="52"/>
      <c r="J712" s="52"/>
      <c r="K712" s="52"/>
      <c r="L712" s="52" t="s">
        <v>7304</v>
      </c>
      <c r="M712" s="52" t="s">
        <v>80</v>
      </c>
      <c r="N712" s="52" t="s">
        <v>7311</v>
      </c>
      <c r="O712" s="52" t="s">
        <v>7302</v>
      </c>
      <c r="P712" s="52"/>
      <c r="Q712" s="52"/>
      <c r="R712" s="52"/>
      <c r="S712" s="52"/>
      <c r="T712" s="52"/>
      <c r="U712" s="52"/>
      <c r="V712" s="52"/>
      <c r="W712" s="52"/>
      <c r="X712" s="52"/>
      <c r="Y712" s="52" t="s">
        <v>2631</v>
      </c>
      <c r="Z712" s="52" t="s">
        <v>2633</v>
      </c>
      <c r="AA712" s="52"/>
      <c r="AB712" s="52"/>
      <c r="AC712" s="52"/>
      <c r="AD712" s="52" t="s">
        <v>7312</v>
      </c>
      <c r="AE712" s="52"/>
      <c r="AF712" s="60"/>
      <c r="AG712" s="44"/>
      <c r="AH712" s="45"/>
      <c r="AI712" s="45"/>
      <c r="AJ712" s="45"/>
      <c r="AK712" s="45"/>
      <c r="AL712" s="28"/>
      <c r="AM712" s="28"/>
      <c r="AN712" s="28"/>
      <c r="AO712" s="28"/>
      <c r="AP712" s="28"/>
      <c r="AQ712" s="28"/>
      <c r="AR712" s="28"/>
      <c r="AS712" s="28"/>
      <c r="AT712" s="28"/>
      <c r="AU712" s="28"/>
    </row>
    <row r="713" ht="15.0" hidden="1" customHeight="1">
      <c r="A713" s="67"/>
      <c r="B713" s="68" t="s">
        <v>85</v>
      </c>
      <c r="C713" s="68" t="s">
        <v>7656</v>
      </c>
      <c r="D713" s="68" t="s">
        <v>7657</v>
      </c>
      <c r="E713" s="68" t="s">
        <v>2649</v>
      </c>
      <c r="F713" s="68" t="s">
        <v>1324</v>
      </c>
      <c r="G713" s="68" t="s">
        <v>1329</v>
      </c>
      <c r="H713" s="68"/>
      <c r="I713" s="68"/>
      <c r="J713" s="68"/>
      <c r="K713" s="68"/>
      <c r="L713" s="68" t="s">
        <v>451</v>
      </c>
      <c r="M713" s="68" t="s">
        <v>80</v>
      </c>
      <c r="N713" s="68" t="s">
        <v>1106</v>
      </c>
      <c r="O713" s="68" t="s">
        <v>1326</v>
      </c>
      <c r="P713" s="68"/>
      <c r="Q713" s="68" t="s">
        <v>1328</v>
      </c>
      <c r="R713" s="68"/>
      <c r="S713" s="68" t="s">
        <v>7315</v>
      </c>
      <c r="T713" s="68"/>
      <c r="U713" s="68" t="s">
        <v>686</v>
      </c>
      <c r="V713" s="68" t="s">
        <v>166</v>
      </c>
      <c r="W713" s="68" t="s">
        <v>416</v>
      </c>
      <c r="X713" s="68"/>
      <c r="Y713" s="68" t="s">
        <v>98</v>
      </c>
      <c r="Z713" s="68"/>
      <c r="AA713" s="68"/>
      <c r="AB713" s="68"/>
      <c r="AC713" s="68"/>
      <c r="AD713" s="68"/>
      <c r="AE713" s="68"/>
      <c r="AF713" s="71"/>
      <c r="AG713" s="44" t="s">
        <v>596</v>
      </c>
      <c r="AH713" s="45" t="s">
        <v>596</v>
      </c>
      <c r="AI713" s="45" t="s">
        <v>595</v>
      </c>
      <c r="AJ713" s="45" t="s">
        <v>595</v>
      </c>
      <c r="AK713" s="45" t="s">
        <v>595</v>
      </c>
      <c r="AL713" s="28"/>
      <c r="AM713" s="28"/>
      <c r="AN713" s="28"/>
      <c r="AO713" s="28"/>
      <c r="AP713" s="28"/>
      <c r="AQ713" s="28"/>
      <c r="AR713" s="28"/>
      <c r="AS713" s="28"/>
      <c r="AT713" s="28"/>
      <c r="AU713" s="28"/>
    </row>
    <row r="714" ht="15.0" hidden="1" customHeight="1">
      <c r="A714" s="51"/>
      <c r="B714" s="52" t="s">
        <v>85</v>
      </c>
      <c r="C714" s="52"/>
      <c r="D714" s="52"/>
      <c r="E714" s="52"/>
      <c r="F714" s="52"/>
      <c r="G714" s="52"/>
      <c r="H714" s="52"/>
      <c r="I714" s="52"/>
      <c r="J714" s="52"/>
      <c r="K714" s="52"/>
      <c r="L714" s="52"/>
      <c r="M714" s="52" t="s">
        <v>80</v>
      </c>
      <c r="N714" s="52"/>
      <c r="O714" s="52"/>
      <c r="P714" s="52"/>
      <c r="Q714" s="52"/>
      <c r="R714" s="52"/>
      <c r="S714" s="52"/>
      <c r="T714" s="52"/>
      <c r="U714" s="52"/>
      <c r="V714" s="52"/>
      <c r="W714" s="52"/>
      <c r="X714" s="52"/>
      <c r="Y714" s="52" t="s">
        <v>2652</v>
      </c>
      <c r="Z714" s="52" t="s">
        <v>2653</v>
      </c>
      <c r="AA714" s="52"/>
      <c r="AB714" s="52"/>
      <c r="AC714" s="52"/>
      <c r="AD714" s="52"/>
      <c r="AE714" s="52"/>
      <c r="AF714" s="60"/>
      <c r="AG714" s="44"/>
      <c r="AH714" s="45"/>
      <c r="AI714" s="45"/>
      <c r="AJ714" s="45"/>
      <c r="AK714" s="45"/>
      <c r="AL714" s="28"/>
      <c r="AM714" s="28"/>
      <c r="AN714" s="28"/>
      <c r="AO714" s="28"/>
      <c r="AP714" s="28"/>
      <c r="AQ714" s="28"/>
      <c r="AR714" s="28"/>
      <c r="AS714" s="28"/>
      <c r="AT714" s="28"/>
      <c r="AU714" s="28"/>
    </row>
    <row r="715" ht="15.0" hidden="1" customHeight="1">
      <c r="A715" s="67"/>
      <c r="B715" s="68" t="s">
        <v>85</v>
      </c>
      <c r="C715" s="68" t="s">
        <v>5630</v>
      </c>
      <c r="D715" s="68" t="s">
        <v>7658</v>
      </c>
      <c r="E715" s="68" t="s">
        <v>2649</v>
      </c>
      <c r="F715" s="68" t="s">
        <v>7318</v>
      </c>
      <c r="G715" s="68" t="s">
        <v>7321</v>
      </c>
      <c r="H715" s="68"/>
      <c r="I715" s="68"/>
      <c r="J715" s="68"/>
      <c r="K715" s="68"/>
      <c r="L715" s="68" t="s">
        <v>451</v>
      </c>
      <c r="M715" s="68" t="s">
        <v>80</v>
      </c>
      <c r="N715" s="68" t="s">
        <v>7322</v>
      </c>
      <c r="O715" s="68" t="s">
        <v>7320</v>
      </c>
      <c r="P715" s="68"/>
      <c r="Q715" s="68"/>
      <c r="R715" s="68"/>
      <c r="S715" s="68"/>
      <c r="T715" s="68"/>
      <c r="U715" s="68"/>
      <c r="V715" s="68"/>
      <c r="W715" s="68"/>
      <c r="X715" s="68"/>
      <c r="Y715" s="68" t="s">
        <v>2652</v>
      </c>
      <c r="Z715" s="68" t="s">
        <v>2653</v>
      </c>
      <c r="AA715" s="68"/>
      <c r="AB715" s="68"/>
      <c r="AC715" s="68"/>
      <c r="AD715" s="68"/>
      <c r="AE715" s="68"/>
      <c r="AF715" s="71"/>
      <c r="AG715" s="44"/>
      <c r="AH715" s="45"/>
      <c r="AI715" s="45"/>
      <c r="AJ715" s="45"/>
      <c r="AK715" s="45"/>
      <c r="AL715" s="28"/>
      <c r="AM715" s="28"/>
      <c r="AN715" s="28"/>
      <c r="AO715" s="28"/>
      <c r="AP715" s="28"/>
      <c r="AQ715" s="28"/>
      <c r="AR715" s="28"/>
      <c r="AS715" s="28"/>
      <c r="AT715" s="28"/>
      <c r="AU715" s="28"/>
    </row>
    <row r="716" ht="15.0" hidden="1" customHeight="1">
      <c r="A716" s="51"/>
      <c r="B716" s="52" t="s">
        <v>115</v>
      </c>
      <c r="C716" s="52" t="s">
        <v>5885</v>
      </c>
      <c r="D716" s="52" t="s">
        <v>3421</v>
      </c>
      <c r="E716" s="52" t="s">
        <v>87</v>
      </c>
      <c r="F716" s="52" t="s">
        <v>2574</v>
      </c>
      <c r="G716" s="52" t="s">
        <v>7329</v>
      </c>
      <c r="H716" s="52"/>
      <c r="I716" s="52"/>
      <c r="J716" s="52"/>
      <c r="K716" s="52"/>
      <c r="L716" s="52" t="s">
        <v>6175</v>
      </c>
      <c r="M716" s="52" t="s">
        <v>271</v>
      </c>
      <c r="N716" s="52" t="s">
        <v>6176</v>
      </c>
      <c r="O716" s="52" t="s">
        <v>7327</v>
      </c>
      <c r="P716" s="52"/>
      <c r="Q716" s="52" t="s">
        <v>7328</v>
      </c>
      <c r="R716" s="52"/>
      <c r="S716" s="52" t="s">
        <v>2577</v>
      </c>
      <c r="T716" s="52"/>
      <c r="U716" s="52" t="s">
        <v>94</v>
      </c>
      <c r="V716" s="52"/>
      <c r="W716" s="52" t="s">
        <v>416</v>
      </c>
      <c r="X716" s="52"/>
      <c r="Y716" s="52" t="s">
        <v>98</v>
      </c>
      <c r="Z716" s="52"/>
      <c r="AA716" s="52"/>
      <c r="AB716" s="52"/>
      <c r="AC716" s="52"/>
      <c r="AD716" s="52"/>
      <c r="AE716" s="52"/>
      <c r="AF716" s="60"/>
      <c r="AG716" s="44" t="s">
        <v>596</v>
      </c>
      <c r="AH716" s="45" t="s">
        <v>596</v>
      </c>
      <c r="AI716" s="45" t="s">
        <v>595</v>
      </c>
      <c r="AJ716" s="45" t="s">
        <v>595</v>
      </c>
      <c r="AK716" s="45" t="s">
        <v>595</v>
      </c>
      <c r="AL716" s="28"/>
      <c r="AM716" s="28"/>
      <c r="AN716" s="28"/>
      <c r="AO716" s="28"/>
      <c r="AP716" s="28"/>
      <c r="AQ716" s="28"/>
      <c r="AR716" s="28"/>
      <c r="AS716" s="28"/>
      <c r="AT716" s="28"/>
      <c r="AU716" s="28"/>
    </row>
    <row r="717" ht="15.0" hidden="1" customHeight="1">
      <c r="A717" s="67"/>
      <c r="B717" s="68" t="s">
        <v>85</v>
      </c>
      <c r="C717" s="68" t="s">
        <v>7667</v>
      </c>
      <c r="D717" s="68" t="s">
        <v>7668</v>
      </c>
      <c r="E717" s="68" t="s">
        <v>4601</v>
      </c>
      <c r="F717" s="68" t="s">
        <v>2325</v>
      </c>
      <c r="G717" s="68" t="s">
        <v>7333</v>
      </c>
      <c r="H717" s="68"/>
      <c r="I717" s="68"/>
      <c r="J717" s="68"/>
      <c r="K717" s="68"/>
      <c r="L717" s="68" t="s">
        <v>753</v>
      </c>
      <c r="M717" s="68" t="s">
        <v>80</v>
      </c>
      <c r="N717" s="68" t="s">
        <v>1968</v>
      </c>
      <c r="O717" s="68" t="s">
        <v>7331</v>
      </c>
      <c r="P717" s="68"/>
      <c r="Q717" s="68" t="s">
        <v>7332</v>
      </c>
      <c r="R717" s="68"/>
      <c r="S717" s="68"/>
      <c r="T717" s="68"/>
      <c r="U717" s="68"/>
      <c r="V717" s="68"/>
      <c r="W717" s="68"/>
      <c r="X717" s="68"/>
      <c r="Y717" s="68" t="s">
        <v>98</v>
      </c>
      <c r="Z717" s="68"/>
      <c r="AA717" s="68"/>
      <c r="AB717" s="68"/>
      <c r="AC717" s="68"/>
      <c r="AD717" s="68"/>
      <c r="AE717" s="68"/>
      <c r="AF717" s="71"/>
      <c r="AG717" s="44" t="s">
        <v>595</v>
      </c>
      <c r="AH717" s="45" t="s">
        <v>595</v>
      </c>
      <c r="AI717" s="45" t="s">
        <v>595</v>
      </c>
      <c r="AJ717" s="45" t="s">
        <v>595</v>
      </c>
      <c r="AK717" s="45" t="s">
        <v>595</v>
      </c>
      <c r="AL717" s="28"/>
      <c r="AM717" s="28"/>
      <c r="AN717" s="28"/>
      <c r="AO717" s="28"/>
      <c r="AP717" s="28"/>
      <c r="AQ717" s="28"/>
      <c r="AR717" s="28"/>
      <c r="AS717" s="28"/>
      <c r="AT717" s="28"/>
      <c r="AU717" s="28"/>
    </row>
    <row r="718" ht="15.0" hidden="1" customHeight="1">
      <c r="A718" s="51"/>
      <c r="B718" s="52" t="s">
        <v>85</v>
      </c>
      <c r="C718" s="52" t="s">
        <v>6981</v>
      </c>
      <c r="D718" s="52" t="s">
        <v>7674</v>
      </c>
      <c r="E718" s="52"/>
      <c r="F718" s="52"/>
      <c r="G718" s="52" t="s">
        <v>7340</v>
      </c>
      <c r="H718" s="52"/>
      <c r="I718" s="52"/>
      <c r="J718" s="52"/>
      <c r="K718" s="52"/>
      <c r="L718" s="52" t="s">
        <v>567</v>
      </c>
      <c r="M718" s="52" t="s">
        <v>560</v>
      </c>
      <c r="N718" s="52" t="s">
        <v>7341</v>
      </c>
      <c r="O718" s="52" t="s">
        <v>7337</v>
      </c>
      <c r="P718" s="52"/>
      <c r="Q718" s="52" t="s">
        <v>7339</v>
      </c>
      <c r="R718" s="52"/>
      <c r="S718" s="52" t="s">
        <v>7338</v>
      </c>
      <c r="T718" s="52"/>
      <c r="U718" s="52"/>
      <c r="V718" s="52"/>
      <c r="W718" s="52"/>
      <c r="X718" s="52"/>
      <c r="Y718" s="52" t="s">
        <v>2631</v>
      </c>
      <c r="Z718" s="52" t="s">
        <v>2633</v>
      </c>
      <c r="AA718" s="52"/>
      <c r="AB718" s="52" t="s">
        <v>6125</v>
      </c>
      <c r="AC718" s="52"/>
      <c r="AD718" s="52" t="s">
        <v>2942</v>
      </c>
      <c r="AE718" s="52"/>
      <c r="AF718" s="60"/>
      <c r="AG718" s="44"/>
      <c r="AH718" s="45"/>
      <c r="AI718" s="45"/>
      <c r="AJ718" s="45"/>
      <c r="AK718" s="45"/>
      <c r="AL718" s="28"/>
      <c r="AM718" s="28"/>
      <c r="AN718" s="28"/>
      <c r="AO718" s="28"/>
      <c r="AP718" s="28"/>
      <c r="AQ718" s="28"/>
      <c r="AR718" s="28"/>
      <c r="AS718" s="28"/>
      <c r="AT718" s="28"/>
      <c r="AU718" s="28"/>
    </row>
    <row r="719" ht="15.0" hidden="1" customHeight="1">
      <c r="A719" s="67"/>
      <c r="B719" s="68" t="s">
        <v>85</v>
      </c>
      <c r="C719" s="68" t="s">
        <v>1871</v>
      </c>
      <c r="D719" s="68" t="s">
        <v>7696</v>
      </c>
      <c r="E719" s="68" t="s">
        <v>87</v>
      </c>
      <c r="F719" s="68" t="s">
        <v>7342</v>
      </c>
      <c r="G719" s="68" t="s">
        <v>7346</v>
      </c>
      <c r="H719" s="68"/>
      <c r="I719" s="68"/>
      <c r="J719" s="68"/>
      <c r="K719" s="68"/>
      <c r="L719" s="68" t="s">
        <v>659</v>
      </c>
      <c r="M719" s="68" t="s">
        <v>217</v>
      </c>
      <c r="N719" s="68" t="s">
        <v>1174</v>
      </c>
      <c r="O719" s="68" t="s">
        <v>7344</v>
      </c>
      <c r="P719" s="68"/>
      <c r="Q719" s="68" t="s">
        <v>7345</v>
      </c>
      <c r="R719" s="68"/>
      <c r="S719" s="68"/>
      <c r="T719" s="68"/>
      <c r="U719" s="68"/>
      <c r="V719" s="68"/>
      <c r="W719" s="68"/>
      <c r="X719" s="68"/>
      <c r="Y719" s="68" t="s">
        <v>2652</v>
      </c>
      <c r="Z719" s="68" t="s">
        <v>2653</v>
      </c>
      <c r="AA719" s="68"/>
      <c r="AB719" s="68"/>
      <c r="AC719" s="68"/>
      <c r="AD719" s="68"/>
      <c r="AE719" s="68"/>
      <c r="AF719" s="71"/>
      <c r="AG719" s="44"/>
      <c r="AH719" s="45"/>
      <c r="AI719" s="45"/>
      <c r="AJ719" s="45"/>
      <c r="AK719" s="45"/>
      <c r="AL719" s="28"/>
      <c r="AM719" s="28"/>
      <c r="AN719" s="28"/>
      <c r="AO719" s="28"/>
      <c r="AP719" s="28"/>
      <c r="AQ719" s="28"/>
      <c r="AR719" s="28"/>
      <c r="AS719" s="28"/>
      <c r="AT719" s="28"/>
      <c r="AU719" s="28"/>
    </row>
    <row r="720" ht="15.0" hidden="1" customHeight="1">
      <c r="A720" s="51"/>
      <c r="B720" s="52" t="s">
        <v>85</v>
      </c>
      <c r="C720" s="52" t="s">
        <v>1542</v>
      </c>
      <c r="D720" s="52" t="s">
        <v>7707</v>
      </c>
      <c r="E720" s="52" t="s">
        <v>2649</v>
      </c>
      <c r="F720" s="52" t="s">
        <v>7348</v>
      </c>
      <c r="G720" s="52" t="s">
        <v>7352</v>
      </c>
      <c r="H720" s="52"/>
      <c r="I720" s="52"/>
      <c r="J720" s="52"/>
      <c r="K720" s="52"/>
      <c r="L720" s="52" t="s">
        <v>6191</v>
      </c>
      <c r="M720" s="52" t="s">
        <v>271</v>
      </c>
      <c r="N720" s="52" t="s">
        <v>6192</v>
      </c>
      <c r="O720" s="52" t="s">
        <v>7350</v>
      </c>
      <c r="P720" s="52"/>
      <c r="Q720" s="52"/>
      <c r="R720" s="52"/>
      <c r="S720" s="52"/>
      <c r="T720" s="52"/>
      <c r="U720" s="52"/>
      <c r="V720" s="52"/>
      <c r="W720" s="52"/>
      <c r="X720" s="52"/>
      <c r="Y720" s="52" t="s">
        <v>2652</v>
      </c>
      <c r="Z720" s="52" t="s">
        <v>2653</v>
      </c>
      <c r="AA720" s="52"/>
      <c r="AB720" s="52"/>
      <c r="AC720" s="52"/>
      <c r="AD720" s="52"/>
      <c r="AE720" s="52"/>
      <c r="AF720" s="60"/>
      <c r="AG720" s="44"/>
      <c r="AH720" s="45"/>
      <c r="AI720" s="45"/>
      <c r="AJ720" s="45"/>
      <c r="AK720" s="45"/>
      <c r="AL720" s="28"/>
      <c r="AM720" s="28"/>
      <c r="AN720" s="28"/>
      <c r="AO720" s="28"/>
      <c r="AP720" s="28"/>
      <c r="AQ720" s="28"/>
      <c r="AR720" s="28"/>
      <c r="AS720" s="28"/>
      <c r="AT720" s="28"/>
      <c r="AU720" s="28"/>
    </row>
    <row r="721" ht="15.0" hidden="1" customHeight="1">
      <c r="A721" s="67"/>
      <c r="B721" s="68"/>
      <c r="C721" s="68" t="s">
        <v>428</v>
      </c>
      <c r="D721" s="68" t="s">
        <v>7712</v>
      </c>
      <c r="E721" s="68"/>
      <c r="F721" s="68" t="s">
        <v>7355</v>
      </c>
      <c r="G721" s="68" t="s">
        <v>7358</v>
      </c>
      <c r="H721" s="68"/>
      <c r="I721" s="68"/>
      <c r="J721" s="68"/>
      <c r="K721" s="68"/>
      <c r="L721" s="68" t="s">
        <v>2092</v>
      </c>
      <c r="M721" s="68" t="s">
        <v>1461</v>
      </c>
      <c r="N721" s="68" t="s">
        <v>7359</v>
      </c>
      <c r="O721" s="68" t="s">
        <v>7357</v>
      </c>
      <c r="P721" s="68"/>
      <c r="Q721" s="68"/>
      <c r="R721" s="68"/>
      <c r="S721" s="68"/>
      <c r="T721" s="68"/>
      <c r="U721" s="68"/>
      <c r="V721" s="68"/>
      <c r="W721" s="68"/>
      <c r="X721" s="68"/>
      <c r="Y721" s="68" t="s">
        <v>98</v>
      </c>
      <c r="Z721" s="68" t="s">
        <v>2644</v>
      </c>
      <c r="AA721" s="68"/>
      <c r="AB721" s="68"/>
      <c r="AC721" s="68"/>
      <c r="AD721" s="68"/>
      <c r="AE721" s="68"/>
      <c r="AF721" s="71"/>
      <c r="AG721" s="44" t="s">
        <v>595</v>
      </c>
      <c r="AH721" s="45" t="s">
        <v>595</v>
      </c>
      <c r="AI721" s="45" t="s">
        <v>596</v>
      </c>
      <c r="AJ721" s="45" t="s">
        <v>595</v>
      </c>
      <c r="AK721" s="45" t="s">
        <v>595</v>
      </c>
      <c r="AL721" s="28"/>
      <c r="AM721" s="28"/>
      <c r="AN721" s="28"/>
      <c r="AO721" s="28"/>
      <c r="AP721" s="28"/>
      <c r="AQ721" s="28"/>
      <c r="AR721" s="28"/>
      <c r="AS721" s="28"/>
      <c r="AT721" s="28"/>
      <c r="AU721" s="28"/>
    </row>
    <row r="722" ht="15.0" hidden="1" customHeight="1">
      <c r="A722" s="51"/>
      <c r="B722" s="52" t="s">
        <v>85</v>
      </c>
      <c r="C722" s="52" t="s">
        <v>2099</v>
      </c>
      <c r="D722" s="52" t="s">
        <v>7729</v>
      </c>
      <c r="E722" s="52" t="s">
        <v>87</v>
      </c>
      <c r="F722" s="52" t="s">
        <v>262</v>
      </c>
      <c r="G722" s="52" t="s">
        <v>267</v>
      </c>
      <c r="H722" s="52" t="s">
        <v>268</v>
      </c>
      <c r="I722" s="52"/>
      <c r="J722" s="52"/>
      <c r="K722" s="52"/>
      <c r="L722" s="52" t="s">
        <v>269</v>
      </c>
      <c r="M722" s="52" t="s">
        <v>261</v>
      </c>
      <c r="N722" s="52" t="s">
        <v>270</v>
      </c>
      <c r="O722" s="52" t="s">
        <v>7362</v>
      </c>
      <c r="P722" s="52"/>
      <c r="Q722" s="52" t="s">
        <v>7364</v>
      </c>
      <c r="R722" s="52"/>
      <c r="S722" s="52" t="s">
        <v>7363</v>
      </c>
      <c r="T722" s="52"/>
      <c r="U722" s="52" t="s">
        <v>145</v>
      </c>
      <c r="V722" s="52"/>
      <c r="W722" s="52" t="s">
        <v>146</v>
      </c>
      <c r="X722" s="52"/>
      <c r="Y722" s="52" t="s">
        <v>98</v>
      </c>
      <c r="Z722" s="52"/>
      <c r="AA722" s="52"/>
      <c r="AB722" s="52"/>
      <c r="AC722" s="52"/>
      <c r="AD722" s="52"/>
      <c r="AE722" s="52"/>
      <c r="AF722" s="60"/>
      <c r="AG722" s="44" t="s">
        <v>596</v>
      </c>
      <c r="AH722" s="45" t="s">
        <v>596</v>
      </c>
      <c r="AI722" s="45" t="s">
        <v>596</v>
      </c>
      <c r="AJ722" s="45" t="s">
        <v>595</v>
      </c>
      <c r="AK722" s="45" t="s">
        <v>595</v>
      </c>
      <c r="AL722" s="28"/>
      <c r="AM722" s="28"/>
      <c r="AN722" s="28"/>
      <c r="AO722" s="28"/>
      <c r="AP722" s="28"/>
      <c r="AQ722" s="28"/>
      <c r="AR722" s="28"/>
      <c r="AS722" s="28"/>
      <c r="AT722" s="28"/>
      <c r="AU722" s="28"/>
    </row>
    <row r="723" ht="15.0" hidden="1" customHeight="1">
      <c r="A723" s="67"/>
      <c r="B723" s="68" t="s">
        <v>85</v>
      </c>
      <c r="C723" s="68" t="s">
        <v>842</v>
      </c>
      <c r="D723" s="68" t="s">
        <v>7759</v>
      </c>
      <c r="E723" s="68"/>
      <c r="F723" s="68"/>
      <c r="G723" s="68" t="s">
        <v>7373</v>
      </c>
      <c r="H723" s="68" t="s">
        <v>7374</v>
      </c>
      <c r="I723" s="68"/>
      <c r="J723" s="68"/>
      <c r="K723" s="68"/>
      <c r="L723" s="68" t="s">
        <v>4404</v>
      </c>
      <c r="M723" s="68" t="s">
        <v>80</v>
      </c>
      <c r="N723" s="68" t="s">
        <v>7375</v>
      </c>
      <c r="O723" s="68" t="s">
        <v>7370</v>
      </c>
      <c r="P723" s="68"/>
      <c r="Q723" s="68" t="s">
        <v>7372</v>
      </c>
      <c r="R723" s="68"/>
      <c r="S723" s="68" t="s">
        <v>7371</v>
      </c>
      <c r="T723" s="68"/>
      <c r="U723" s="68"/>
      <c r="V723" s="68"/>
      <c r="W723" s="68"/>
      <c r="X723" s="68"/>
      <c r="Y723" s="68" t="s">
        <v>2631</v>
      </c>
      <c r="Z723" s="68" t="s">
        <v>2633</v>
      </c>
      <c r="AA723" s="68"/>
      <c r="AB723" s="68"/>
      <c r="AC723" s="68"/>
      <c r="AD723" s="68" t="s">
        <v>2942</v>
      </c>
      <c r="AE723" s="68"/>
      <c r="AF723" s="71"/>
      <c r="AG723" s="44"/>
      <c r="AH723" s="45"/>
      <c r="AI723" s="45"/>
      <c r="AJ723" s="45"/>
      <c r="AK723" s="45"/>
      <c r="AL723" s="28"/>
      <c r="AM723" s="28"/>
      <c r="AN723" s="28"/>
      <c r="AO723" s="28"/>
      <c r="AP723" s="28"/>
      <c r="AQ723" s="28"/>
      <c r="AR723" s="28"/>
      <c r="AS723" s="28"/>
      <c r="AT723" s="28"/>
      <c r="AU723" s="28"/>
    </row>
    <row r="724" ht="15.0" hidden="1" customHeight="1">
      <c r="A724" s="51"/>
      <c r="B724" s="52" t="s">
        <v>85</v>
      </c>
      <c r="C724" s="52" t="s">
        <v>842</v>
      </c>
      <c r="D724" s="52" t="s">
        <v>7761</v>
      </c>
      <c r="E724" s="52" t="s">
        <v>87</v>
      </c>
      <c r="F724" s="52" t="s">
        <v>370</v>
      </c>
      <c r="G724" s="52" t="s">
        <v>1447</v>
      </c>
      <c r="H724" s="52"/>
      <c r="I724" s="52"/>
      <c r="J724" s="52"/>
      <c r="K724" s="52"/>
      <c r="L724" s="52" t="s">
        <v>354</v>
      </c>
      <c r="M724" s="52" t="s">
        <v>280</v>
      </c>
      <c r="N724" s="52" t="s">
        <v>377</v>
      </c>
      <c r="O724" s="52" t="s">
        <v>7381</v>
      </c>
      <c r="P724" s="52"/>
      <c r="Q724" s="52" t="s">
        <v>7382</v>
      </c>
      <c r="R724" s="52"/>
      <c r="S724" s="52"/>
      <c r="T724" s="52"/>
      <c r="U724" s="52"/>
      <c r="V724" s="52"/>
      <c r="W724" s="52"/>
      <c r="X724" s="52"/>
      <c r="Y724" s="52" t="s">
        <v>98</v>
      </c>
      <c r="Z724" s="52"/>
      <c r="AA724" s="52"/>
      <c r="AB724" s="52"/>
      <c r="AC724" s="52"/>
      <c r="AD724" s="52"/>
      <c r="AE724" s="52"/>
      <c r="AF724" s="60"/>
      <c r="AG724" s="44" t="s">
        <v>595</v>
      </c>
      <c r="AH724" s="45" t="s">
        <v>595</v>
      </c>
      <c r="AI724" s="45" t="s">
        <v>595</v>
      </c>
      <c r="AJ724" s="45" t="s">
        <v>595</v>
      </c>
      <c r="AK724" s="45" t="s">
        <v>595</v>
      </c>
      <c r="AL724" s="28"/>
      <c r="AM724" s="28"/>
      <c r="AN724" s="28"/>
      <c r="AO724" s="28"/>
      <c r="AP724" s="28"/>
      <c r="AQ724" s="28"/>
      <c r="AR724" s="28"/>
      <c r="AS724" s="28"/>
      <c r="AT724" s="28"/>
      <c r="AU724" s="28"/>
    </row>
    <row r="725" ht="15.0" hidden="1" customHeight="1">
      <c r="A725" s="67"/>
      <c r="B725" s="68" t="s">
        <v>85</v>
      </c>
      <c r="C725" s="68" t="s">
        <v>7768</v>
      </c>
      <c r="D725" s="68" t="s">
        <v>2692</v>
      </c>
      <c r="E725" s="68" t="s">
        <v>2649</v>
      </c>
      <c r="F725" s="68" t="s">
        <v>7383</v>
      </c>
      <c r="G725" s="68" t="s">
        <v>7388</v>
      </c>
      <c r="H725" s="68"/>
      <c r="I725" s="68"/>
      <c r="J725" s="68"/>
      <c r="K725" s="68"/>
      <c r="L725" s="68" t="s">
        <v>451</v>
      </c>
      <c r="M725" s="68" t="s">
        <v>80</v>
      </c>
      <c r="N725" s="68" t="s">
        <v>2788</v>
      </c>
      <c r="O725" s="68" t="s">
        <v>7385</v>
      </c>
      <c r="P725" s="68"/>
      <c r="Q725" s="68" t="s">
        <v>7387</v>
      </c>
      <c r="R725" s="68"/>
      <c r="S725" s="68" t="s">
        <v>7386</v>
      </c>
      <c r="T725" s="68"/>
      <c r="U725" s="68"/>
      <c r="V725" s="68"/>
      <c r="W725" s="68"/>
      <c r="X725" s="68"/>
      <c r="Y725" s="68" t="s">
        <v>98</v>
      </c>
      <c r="Z725" s="68"/>
      <c r="AA725" s="68"/>
      <c r="AB725" s="68"/>
      <c r="AC725" s="68"/>
      <c r="AD725" s="68"/>
      <c r="AE725" s="68"/>
      <c r="AF725" s="71"/>
      <c r="AG725" s="44" t="s">
        <v>595</v>
      </c>
      <c r="AH725" s="45" t="s">
        <v>595</v>
      </c>
      <c r="AI725" s="45" t="s">
        <v>595</v>
      </c>
      <c r="AJ725" s="45" t="s">
        <v>595</v>
      </c>
      <c r="AK725" s="45" t="s">
        <v>595</v>
      </c>
      <c r="AL725" s="28"/>
      <c r="AM725" s="28"/>
      <c r="AN725" s="28"/>
      <c r="AO725" s="28"/>
      <c r="AP725" s="28"/>
      <c r="AQ725" s="28"/>
      <c r="AR725" s="28"/>
      <c r="AS725" s="28"/>
      <c r="AT725" s="28"/>
      <c r="AU725" s="28"/>
    </row>
    <row r="726" ht="15.0" hidden="1" customHeight="1">
      <c r="A726" s="51"/>
      <c r="B726" s="52"/>
      <c r="C726" s="52" t="s">
        <v>922</v>
      </c>
      <c r="D726" s="52" t="s">
        <v>7769</v>
      </c>
      <c r="E726" s="52" t="s">
        <v>3331</v>
      </c>
      <c r="F726" s="52" t="s">
        <v>7389</v>
      </c>
      <c r="G726" s="52" t="s">
        <v>7395</v>
      </c>
      <c r="H726" s="52"/>
      <c r="I726" s="52"/>
      <c r="J726" s="52"/>
      <c r="K726" s="52"/>
      <c r="L726" s="52" t="s">
        <v>2729</v>
      </c>
      <c r="M726" s="52" t="s">
        <v>1131</v>
      </c>
      <c r="N726" s="52" t="s">
        <v>7396</v>
      </c>
      <c r="O726" s="52" t="s">
        <v>7392</v>
      </c>
      <c r="P726" s="52"/>
      <c r="Q726" s="52" t="s">
        <v>7394</v>
      </c>
      <c r="R726" s="52"/>
      <c r="S726" s="52"/>
      <c r="T726" s="52"/>
      <c r="U726" s="52"/>
      <c r="V726" s="52"/>
      <c r="W726" s="52"/>
      <c r="X726" s="52"/>
      <c r="Y726" s="52" t="s">
        <v>2631</v>
      </c>
      <c r="Z726" s="52" t="s">
        <v>2633</v>
      </c>
      <c r="AA726" s="52"/>
      <c r="AB726" s="52"/>
      <c r="AC726" s="52"/>
      <c r="AD726" s="52" t="s">
        <v>2942</v>
      </c>
      <c r="AE726" s="52" t="s">
        <v>4341</v>
      </c>
      <c r="AF726" s="60"/>
      <c r="AG726" s="44"/>
      <c r="AH726" s="45"/>
      <c r="AI726" s="45"/>
      <c r="AJ726" s="45"/>
      <c r="AK726" s="45"/>
      <c r="AL726" s="28"/>
      <c r="AM726" s="28"/>
      <c r="AN726" s="28"/>
      <c r="AO726" s="28"/>
      <c r="AP726" s="28"/>
      <c r="AQ726" s="28"/>
      <c r="AR726" s="28"/>
      <c r="AS726" s="28"/>
      <c r="AT726" s="28"/>
      <c r="AU726" s="28"/>
    </row>
    <row r="727" ht="15.0" hidden="1" customHeight="1">
      <c r="A727" s="67"/>
      <c r="B727" s="68"/>
      <c r="C727" s="68" t="s">
        <v>1161</v>
      </c>
      <c r="D727" s="68" t="s">
        <v>3237</v>
      </c>
      <c r="E727" s="68" t="s">
        <v>7399</v>
      </c>
      <c r="F727" s="68"/>
      <c r="G727" s="68" t="s">
        <v>7404</v>
      </c>
      <c r="H727" s="68"/>
      <c r="I727" s="68"/>
      <c r="J727" s="68"/>
      <c r="K727" s="68"/>
      <c r="L727" s="68" t="s">
        <v>4498</v>
      </c>
      <c r="M727" s="68" t="s">
        <v>217</v>
      </c>
      <c r="N727" s="68" t="s">
        <v>4499</v>
      </c>
      <c r="O727" s="68" t="s">
        <v>7400</v>
      </c>
      <c r="P727" s="68"/>
      <c r="Q727" s="68" t="s">
        <v>7402</v>
      </c>
      <c r="R727" s="68"/>
      <c r="S727" s="68" t="s">
        <v>7401</v>
      </c>
      <c r="T727" s="68"/>
      <c r="U727" s="68"/>
      <c r="V727" s="68"/>
      <c r="W727" s="68"/>
      <c r="X727" s="68"/>
      <c r="Y727" s="68" t="s">
        <v>4307</v>
      </c>
      <c r="Z727" s="68" t="s">
        <v>4308</v>
      </c>
      <c r="AA727" s="68"/>
      <c r="AB727" s="68"/>
      <c r="AC727" s="68"/>
      <c r="AD727" s="68"/>
      <c r="AE727" s="68"/>
      <c r="AF727" s="71"/>
      <c r="AG727" s="44"/>
      <c r="AH727" s="45"/>
      <c r="AI727" s="45"/>
      <c r="AJ727" s="45"/>
      <c r="AK727" s="45"/>
      <c r="AL727" s="28"/>
      <c r="AM727" s="28"/>
      <c r="AN727" s="28"/>
      <c r="AO727" s="28"/>
      <c r="AP727" s="28"/>
      <c r="AQ727" s="28"/>
      <c r="AR727" s="28"/>
      <c r="AS727" s="28"/>
      <c r="AT727" s="28"/>
      <c r="AU727" s="28"/>
    </row>
    <row r="728" ht="15.0" hidden="1" customHeight="1">
      <c r="A728" s="51"/>
      <c r="B728" s="52" t="s">
        <v>115</v>
      </c>
      <c r="C728" s="52" t="s">
        <v>7795</v>
      </c>
      <c r="D728" s="52" t="s">
        <v>7796</v>
      </c>
      <c r="E728" s="52" t="s">
        <v>87</v>
      </c>
      <c r="F728" s="52" t="s">
        <v>7405</v>
      </c>
      <c r="G728" s="52" t="s">
        <v>7412</v>
      </c>
      <c r="H728" s="52"/>
      <c r="I728" s="52"/>
      <c r="J728" s="52"/>
      <c r="K728" s="52"/>
      <c r="L728" s="52" t="s">
        <v>947</v>
      </c>
      <c r="M728" s="52" t="s">
        <v>938</v>
      </c>
      <c r="N728" s="52" t="s">
        <v>5260</v>
      </c>
      <c r="O728" s="52" t="s">
        <v>7407</v>
      </c>
      <c r="P728" s="52"/>
      <c r="Q728" s="52" t="s">
        <v>7410</v>
      </c>
      <c r="R728" s="52"/>
      <c r="S728" s="52" t="s">
        <v>7409</v>
      </c>
      <c r="T728" s="52"/>
      <c r="U728" s="52"/>
      <c r="V728" s="52"/>
      <c r="W728" s="52"/>
      <c r="X728" s="52"/>
      <c r="Y728" s="52" t="s">
        <v>98</v>
      </c>
      <c r="Z728" s="52" t="s">
        <v>2644</v>
      </c>
      <c r="AA728" s="52"/>
      <c r="AB728" s="52"/>
      <c r="AC728" s="52"/>
      <c r="AD728" s="52"/>
      <c r="AE728" s="52"/>
      <c r="AF728" s="60"/>
      <c r="AG728" s="44" t="s">
        <v>595</v>
      </c>
      <c r="AH728" s="45" t="s">
        <v>596</v>
      </c>
      <c r="AI728" s="45" t="s">
        <v>595</v>
      </c>
      <c r="AJ728" s="45" t="s">
        <v>595</v>
      </c>
      <c r="AK728" s="45" t="s">
        <v>595</v>
      </c>
      <c r="AL728" s="28"/>
      <c r="AM728" s="28"/>
      <c r="AN728" s="28"/>
      <c r="AO728" s="28"/>
      <c r="AP728" s="28"/>
      <c r="AQ728" s="28"/>
      <c r="AR728" s="28"/>
      <c r="AS728" s="28"/>
      <c r="AT728" s="28"/>
      <c r="AU728" s="28"/>
    </row>
    <row r="729" ht="15.0" hidden="1" customHeight="1">
      <c r="A729" s="67"/>
      <c r="B729" s="68" t="s">
        <v>85</v>
      </c>
      <c r="C729" s="68" t="s">
        <v>1914</v>
      </c>
      <c r="D729" s="68" t="s">
        <v>7798</v>
      </c>
      <c r="E729" s="68" t="s">
        <v>2649</v>
      </c>
      <c r="F729" s="68"/>
      <c r="G729" s="68" t="s">
        <v>7420</v>
      </c>
      <c r="H729" s="68"/>
      <c r="I729" s="68"/>
      <c r="J729" s="68"/>
      <c r="K729" s="68"/>
      <c r="L729" s="68" t="s">
        <v>602</v>
      </c>
      <c r="M729" s="68" t="s">
        <v>252</v>
      </c>
      <c r="N729" s="68" t="s">
        <v>603</v>
      </c>
      <c r="O729" s="68" t="s">
        <v>7419</v>
      </c>
      <c r="P729" s="68"/>
      <c r="Q729" s="68"/>
      <c r="R729" s="68"/>
      <c r="S729" s="68"/>
      <c r="T729" s="68"/>
      <c r="U729" s="68"/>
      <c r="V729" s="68"/>
      <c r="W729" s="68"/>
      <c r="X729" s="68"/>
      <c r="Y729" s="68" t="s">
        <v>2652</v>
      </c>
      <c r="Z729" s="68" t="s">
        <v>2653</v>
      </c>
      <c r="AA729" s="68"/>
      <c r="AB729" s="68"/>
      <c r="AC729" s="68"/>
      <c r="AD729" s="68"/>
      <c r="AE729" s="68"/>
      <c r="AF729" s="71"/>
      <c r="AG729" s="44"/>
      <c r="AH729" s="45"/>
      <c r="AI729" s="45"/>
      <c r="AJ729" s="45"/>
      <c r="AK729" s="45"/>
      <c r="AL729" s="28"/>
      <c r="AM729" s="28"/>
      <c r="AN729" s="28"/>
      <c r="AO729" s="28"/>
      <c r="AP729" s="28"/>
      <c r="AQ729" s="28"/>
      <c r="AR729" s="28"/>
      <c r="AS729" s="28"/>
      <c r="AT729" s="28"/>
      <c r="AU729" s="28"/>
    </row>
    <row r="730" ht="15.0" hidden="1" customHeight="1">
      <c r="A730" s="51"/>
      <c r="B730" s="52" t="s">
        <v>85</v>
      </c>
      <c r="C730" s="52" t="s">
        <v>7805</v>
      </c>
      <c r="D730" s="52" t="s">
        <v>7807</v>
      </c>
      <c r="E730" s="52" t="s">
        <v>87</v>
      </c>
      <c r="F730" s="52" t="s">
        <v>7422</v>
      </c>
      <c r="G730" s="52" t="s">
        <v>7425</v>
      </c>
      <c r="H730" s="52" t="s">
        <v>7426</v>
      </c>
      <c r="I730" s="52"/>
      <c r="J730" s="52"/>
      <c r="K730" s="52"/>
      <c r="L730" s="52" t="s">
        <v>1414</v>
      </c>
      <c r="M730" s="52" t="s">
        <v>99</v>
      </c>
      <c r="N730" s="52" t="s">
        <v>2893</v>
      </c>
      <c r="O730" s="52" t="s">
        <v>7424</v>
      </c>
      <c r="P730" s="52"/>
      <c r="Q730" s="52"/>
      <c r="R730" s="52"/>
      <c r="S730" s="52"/>
      <c r="T730" s="52"/>
      <c r="U730" s="52"/>
      <c r="V730" s="52"/>
      <c r="W730" s="52"/>
      <c r="X730" s="52"/>
      <c r="Y730" s="52" t="s">
        <v>98</v>
      </c>
      <c r="Z730" s="52" t="s">
        <v>2644</v>
      </c>
      <c r="AA730" s="52"/>
      <c r="AB730" s="52"/>
      <c r="AC730" s="52"/>
      <c r="AD730" s="52"/>
      <c r="AE730" s="52"/>
      <c r="AF730" s="60"/>
      <c r="AG730" s="44" t="s">
        <v>595</v>
      </c>
      <c r="AH730" s="45" t="s">
        <v>596</v>
      </c>
      <c r="AI730" s="45" t="s">
        <v>595</v>
      </c>
      <c r="AJ730" s="45" t="s">
        <v>595</v>
      </c>
      <c r="AK730" s="45" t="s">
        <v>595</v>
      </c>
      <c r="AL730" s="28"/>
      <c r="AM730" s="28"/>
      <c r="AN730" s="28"/>
      <c r="AO730" s="28"/>
      <c r="AP730" s="28"/>
      <c r="AQ730" s="28"/>
      <c r="AR730" s="28"/>
      <c r="AS730" s="28"/>
      <c r="AT730" s="28"/>
      <c r="AU730" s="28"/>
    </row>
    <row r="731" ht="15.0" hidden="1" customHeight="1">
      <c r="A731" s="67"/>
      <c r="B731" s="68" t="s">
        <v>85</v>
      </c>
      <c r="C731" s="68" t="s">
        <v>2513</v>
      </c>
      <c r="D731" s="68" t="s">
        <v>7815</v>
      </c>
      <c r="E731" s="68" t="s">
        <v>4601</v>
      </c>
      <c r="F731" s="68" t="s">
        <v>7431</v>
      </c>
      <c r="G731" s="68" t="s">
        <v>7435</v>
      </c>
      <c r="H731" s="68"/>
      <c r="I731" s="68"/>
      <c r="J731" s="68"/>
      <c r="K731" s="68"/>
      <c r="L731" s="68" t="s">
        <v>7436</v>
      </c>
      <c r="M731" s="68" t="s">
        <v>252</v>
      </c>
      <c r="N731" s="68" t="s">
        <v>7023</v>
      </c>
      <c r="O731" s="68" t="s">
        <v>7433</v>
      </c>
      <c r="P731" s="68"/>
      <c r="Q731" s="68" t="s">
        <v>7434</v>
      </c>
      <c r="R731" s="68"/>
      <c r="S731" s="68"/>
      <c r="T731" s="68"/>
      <c r="U731" s="68"/>
      <c r="V731" s="68"/>
      <c r="W731" s="68"/>
      <c r="X731" s="68"/>
      <c r="Y731" s="68" t="s">
        <v>2652</v>
      </c>
      <c r="Z731" s="68" t="s">
        <v>2653</v>
      </c>
      <c r="AA731" s="68"/>
      <c r="AB731" s="68"/>
      <c r="AC731" s="68"/>
      <c r="AD731" s="68"/>
      <c r="AE731" s="68"/>
      <c r="AF731" s="71"/>
      <c r="AG731" s="44"/>
      <c r="AH731" s="45"/>
      <c r="AI731" s="45"/>
      <c r="AJ731" s="45"/>
      <c r="AK731" s="45"/>
      <c r="AL731" s="28"/>
      <c r="AM731" s="28"/>
      <c r="AN731" s="28"/>
      <c r="AO731" s="28"/>
      <c r="AP731" s="28"/>
      <c r="AQ731" s="28"/>
      <c r="AR731" s="28"/>
      <c r="AS731" s="28"/>
      <c r="AT731" s="28"/>
      <c r="AU731" s="28"/>
    </row>
    <row r="732" ht="15.0" hidden="1" customHeight="1">
      <c r="A732" s="51"/>
      <c r="B732" s="52" t="s">
        <v>85</v>
      </c>
      <c r="C732" s="52" t="s">
        <v>7816</v>
      </c>
      <c r="D732" s="52" t="s">
        <v>7817</v>
      </c>
      <c r="E732" s="52" t="s">
        <v>2649</v>
      </c>
      <c r="F732" s="52" t="s">
        <v>7439</v>
      </c>
      <c r="G732" s="52" t="s">
        <v>7444</v>
      </c>
      <c r="H732" s="52"/>
      <c r="I732" s="52"/>
      <c r="J732" s="52"/>
      <c r="K732" s="52"/>
      <c r="L732" s="52" t="s">
        <v>730</v>
      </c>
      <c r="M732" s="52" t="s">
        <v>665</v>
      </c>
      <c r="N732" s="52" t="s">
        <v>7445</v>
      </c>
      <c r="O732" s="52" t="s">
        <v>7442</v>
      </c>
      <c r="P732" s="52"/>
      <c r="Q732" s="52"/>
      <c r="R732" s="52"/>
      <c r="S732" s="52"/>
      <c r="T732" s="52"/>
      <c r="U732" s="52"/>
      <c r="V732" s="52"/>
      <c r="W732" s="52"/>
      <c r="X732" s="52"/>
      <c r="Y732" s="52" t="s">
        <v>2652</v>
      </c>
      <c r="Z732" s="52" t="s">
        <v>2653</v>
      </c>
      <c r="AA732" s="52"/>
      <c r="AB732" s="52"/>
      <c r="AC732" s="52"/>
      <c r="AD732" s="52"/>
      <c r="AE732" s="52"/>
      <c r="AF732" s="60"/>
      <c r="AG732" s="44"/>
      <c r="AH732" s="45"/>
      <c r="AI732" s="45"/>
      <c r="AJ732" s="45"/>
      <c r="AK732" s="45"/>
      <c r="AL732" s="28"/>
      <c r="AM732" s="28"/>
      <c r="AN732" s="28"/>
      <c r="AO732" s="28"/>
      <c r="AP732" s="28"/>
      <c r="AQ732" s="28"/>
      <c r="AR732" s="28"/>
      <c r="AS732" s="28"/>
      <c r="AT732" s="28"/>
      <c r="AU732" s="28"/>
    </row>
    <row r="733" ht="15.0" hidden="1" customHeight="1">
      <c r="A733" s="67"/>
      <c r="B733" s="68" t="s">
        <v>85</v>
      </c>
      <c r="C733" s="68" t="s">
        <v>842</v>
      </c>
      <c r="D733" s="68" t="s">
        <v>7818</v>
      </c>
      <c r="E733" s="68"/>
      <c r="F733" s="68" t="s">
        <v>7450</v>
      </c>
      <c r="G733" s="68" t="s">
        <v>7454</v>
      </c>
      <c r="H733" s="68"/>
      <c r="I733" s="68"/>
      <c r="J733" s="68"/>
      <c r="K733" s="68"/>
      <c r="L733" s="68" t="s">
        <v>7455</v>
      </c>
      <c r="M733" s="68" t="s">
        <v>80</v>
      </c>
      <c r="N733" s="68" t="s">
        <v>7456</v>
      </c>
      <c r="O733" s="68" t="s">
        <v>7453</v>
      </c>
      <c r="P733" s="68"/>
      <c r="Q733" s="68"/>
      <c r="R733" s="68"/>
      <c r="S733" s="68"/>
      <c r="T733" s="68"/>
      <c r="U733" s="68"/>
      <c r="V733" s="68"/>
      <c r="W733" s="68"/>
      <c r="X733" s="68"/>
      <c r="Y733" s="68" t="s">
        <v>2652</v>
      </c>
      <c r="Z733" s="68" t="s">
        <v>2653</v>
      </c>
      <c r="AA733" s="68"/>
      <c r="AB733" s="68"/>
      <c r="AC733" s="68"/>
      <c r="AD733" s="68"/>
      <c r="AE733" s="68"/>
      <c r="AF733" s="71"/>
      <c r="AG733" s="44"/>
      <c r="AH733" s="45"/>
      <c r="AI733" s="45"/>
      <c r="AJ733" s="45"/>
      <c r="AK733" s="45"/>
      <c r="AL733" s="28"/>
      <c r="AM733" s="28"/>
      <c r="AN733" s="28"/>
      <c r="AO733" s="28"/>
      <c r="AP733" s="28"/>
      <c r="AQ733" s="28"/>
      <c r="AR733" s="28"/>
      <c r="AS733" s="28"/>
      <c r="AT733" s="28"/>
      <c r="AU733" s="28"/>
    </row>
    <row r="734" ht="15.0" hidden="1" customHeight="1">
      <c r="A734" s="51"/>
      <c r="B734" s="52" t="s">
        <v>85</v>
      </c>
      <c r="C734" s="52" t="s">
        <v>1522</v>
      </c>
      <c r="D734" s="52" t="s">
        <v>7827</v>
      </c>
      <c r="E734" s="52" t="s">
        <v>87</v>
      </c>
      <c r="F734" s="52" t="s">
        <v>7458</v>
      </c>
      <c r="G734" s="52" t="s">
        <v>7463</v>
      </c>
      <c r="H734" s="52" t="s">
        <v>7464</v>
      </c>
      <c r="I734" s="52"/>
      <c r="J734" s="52"/>
      <c r="K734" s="52"/>
      <c r="L734" s="52" t="s">
        <v>404</v>
      </c>
      <c r="M734" s="52" t="s">
        <v>337</v>
      </c>
      <c r="N734" s="52" t="s">
        <v>7465</v>
      </c>
      <c r="O734" s="52" t="s">
        <v>7460</v>
      </c>
      <c r="P734" s="52"/>
      <c r="Q734" s="52" t="s">
        <v>7462</v>
      </c>
      <c r="R734" s="52"/>
      <c r="S734" s="52" t="s">
        <v>7461</v>
      </c>
      <c r="T734" s="52"/>
      <c r="U734" s="52" t="s">
        <v>124</v>
      </c>
      <c r="V734" s="52" t="s">
        <v>125</v>
      </c>
      <c r="W734" s="52" t="s">
        <v>126</v>
      </c>
      <c r="X734" s="52"/>
      <c r="Y734" s="52" t="s">
        <v>98</v>
      </c>
      <c r="Z734" s="52"/>
      <c r="AA734" s="52"/>
      <c r="AB734" s="52"/>
      <c r="AC734" s="52"/>
      <c r="AD734" s="52"/>
      <c r="AE734" s="52"/>
      <c r="AF734" s="60"/>
      <c r="AG734" s="44" t="s">
        <v>596</v>
      </c>
      <c r="AH734" s="45" t="s">
        <v>596</v>
      </c>
      <c r="AI734" s="45" t="s">
        <v>596</v>
      </c>
      <c r="AJ734" s="45" t="s">
        <v>595</v>
      </c>
      <c r="AK734" s="45" t="s">
        <v>595</v>
      </c>
      <c r="AL734" s="28"/>
      <c r="AM734" s="28"/>
      <c r="AN734" s="28"/>
      <c r="AO734" s="28"/>
      <c r="AP734" s="28"/>
      <c r="AQ734" s="28"/>
      <c r="AR734" s="28"/>
      <c r="AS734" s="28"/>
      <c r="AT734" s="28"/>
      <c r="AU734" s="28"/>
    </row>
    <row r="735" ht="15.0" hidden="1" customHeight="1">
      <c r="A735" s="67"/>
      <c r="B735" s="68" t="s">
        <v>85</v>
      </c>
      <c r="C735" s="68" t="s">
        <v>3011</v>
      </c>
      <c r="D735" s="68" t="s">
        <v>7837</v>
      </c>
      <c r="E735" s="68" t="s">
        <v>2649</v>
      </c>
      <c r="F735" s="68" t="s">
        <v>7468</v>
      </c>
      <c r="G735" s="68" t="s">
        <v>7471</v>
      </c>
      <c r="H735" s="68" t="s">
        <v>7472</v>
      </c>
      <c r="I735" s="68"/>
      <c r="J735" s="68"/>
      <c r="K735" s="68"/>
      <c r="L735" s="68" t="s">
        <v>6191</v>
      </c>
      <c r="M735" s="68" t="s">
        <v>271</v>
      </c>
      <c r="N735" s="68" t="s">
        <v>7473</v>
      </c>
      <c r="O735" s="68" t="s">
        <v>7470</v>
      </c>
      <c r="P735" s="68"/>
      <c r="Q735" s="68"/>
      <c r="R735" s="68"/>
      <c r="S735" s="68"/>
      <c r="T735" s="68"/>
      <c r="U735" s="68"/>
      <c r="V735" s="68"/>
      <c r="W735" s="68"/>
      <c r="X735" s="68"/>
      <c r="Y735" s="68" t="s">
        <v>2652</v>
      </c>
      <c r="Z735" s="68" t="s">
        <v>2653</v>
      </c>
      <c r="AA735" s="68"/>
      <c r="AB735" s="68"/>
      <c r="AC735" s="68"/>
      <c r="AD735" s="68"/>
      <c r="AE735" s="68"/>
      <c r="AF735" s="71"/>
      <c r="AG735" s="44"/>
      <c r="AH735" s="45"/>
      <c r="AI735" s="45"/>
      <c r="AJ735" s="45"/>
      <c r="AK735" s="45"/>
      <c r="AL735" s="28"/>
      <c r="AM735" s="28"/>
      <c r="AN735" s="28"/>
      <c r="AO735" s="28"/>
      <c r="AP735" s="28"/>
      <c r="AQ735" s="28"/>
      <c r="AR735" s="28"/>
      <c r="AS735" s="28"/>
      <c r="AT735" s="28"/>
      <c r="AU735" s="28"/>
    </row>
    <row r="736" ht="15.0" hidden="1" customHeight="1">
      <c r="A736" s="51"/>
      <c r="B736" s="52" t="s">
        <v>85</v>
      </c>
      <c r="C736" s="52" t="s">
        <v>2003</v>
      </c>
      <c r="D736" s="52" t="s">
        <v>7846</v>
      </c>
      <c r="E736" s="52" t="s">
        <v>3973</v>
      </c>
      <c r="F736" s="52"/>
      <c r="G736" s="52" t="s">
        <v>7483</v>
      </c>
      <c r="H736" s="52"/>
      <c r="I736" s="52"/>
      <c r="J736" s="52"/>
      <c r="K736" s="52"/>
      <c r="L736" s="52" t="s">
        <v>7484</v>
      </c>
      <c r="M736" s="52" t="s">
        <v>80</v>
      </c>
      <c r="N736" s="52" t="s">
        <v>7485</v>
      </c>
      <c r="O736" s="52" t="s">
        <v>7480</v>
      </c>
      <c r="P736" s="52"/>
      <c r="Q736" s="52" t="s">
        <v>7482</v>
      </c>
      <c r="R736" s="52"/>
      <c r="S736" s="52"/>
      <c r="T736" s="52"/>
      <c r="U736" s="52"/>
      <c r="V736" s="52"/>
      <c r="W736" s="52"/>
      <c r="X736" s="52"/>
      <c r="Y736" s="52" t="s">
        <v>2631</v>
      </c>
      <c r="Z736" s="52" t="s">
        <v>2633</v>
      </c>
      <c r="AA736" s="52"/>
      <c r="AB736" s="52" t="s">
        <v>6125</v>
      </c>
      <c r="AC736" s="52"/>
      <c r="AD736" s="52" t="s">
        <v>2942</v>
      </c>
      <c r="AE736" s="52"/>
      <c r="AF736" s="60"/>
      <c r="AG736" s="44"/>
      <c r="AH736" s="45"/>
      <c r="AI736" s="45"/>
      <c r="AJ736" s="45"/>
      <c r="AK736" s="45"/>
      <c r="AL736" s="28"/>
      <c r="AM736" s="28"/>
      <c r="AN736" s="28"/>
      <c r="AO736" s="28"/>
      <c r="AP736" s="28"/>
      <c r="AQ736" s="28"/>
      <c r="AR736" s="28"/>
      <c r="AS736" s="28"/>
      <c r="AT736" s="28"/>
      <c r="AU736" s="28"/>
    </row>
    <row r="737" ht="15.0" hidden="1" customHeight="1">
      <c r="A737" s="67"/>
      <c r="B737" s="68"/>
      <c r="C737" s="68" t="s">
        <v>7850</v>
      </c>
      <c r="D737" s="68" t="s">
        <v>7851</v>
      </c>
      <c r="E737" s="68"/>
      <c r="F737" s="68" t="s">
        <v>7487</v>
      </c>
      <c r="G737" s="68" t="s">
        <v>7492</v>
      </c>
      <c r="H737" s="68"/>
      <c r="I737" s="68"/>
      <c r="J737" s="68"/>
      <c r="K737" s="68"/>
      <c r="L737" s="68" t="s">
        <v>674</v>
      </c>
      <c r="M737" s="68" t="s">
        <v>665</v>
      </c>
      <c r="N737" s="68" t="s">
        <v>2629</v>
      </c>
      <c r="O737" s="68" t="s">
        <v>7489</v>
      </c>
      <c r="P737" s="68"/>
      <c r="Q737" s="68" t="s">
        <v>7491</v>
      </c>
      <c r="R737" s="68"/>
      <c r="S737" s="68" t="s">
        <v>7490</v>
      </c>
      <c r="T737" s="68"/>
      <c r="U737" s="68" t="s">
        <v>125</v>
      </c>
      <c r="V737" s="68"/>
      <c r="W737" s="68"/>
      <c r="X737" s="68"/>
      <c r="Y737" s="68" t="s">
        <v>98</v>
      </c>
      <c r="Z737" s="68" t="s">
        <v>2644</v>
      </c>
      <c r="AA737" s="68"/>
      <c r="AB737" s="68"/>
      <c r="AC737" s="68"/>
      <c r="AD737" s="68"/>
      <c r="AE737" s="68"/>
      <c r="AF737" s="71"/>
      <c r="AG737" s="44" t="s">
        <v>595</v>
      </c>
      <c r="AH737" s="45" t="s">
        <v>595</v>
      </c>
      <c r="AI737" s="45" t="s">
        <v>596</v>
      </c>
      <c r="AJ737" s="45" t="s">
        <v>595</v>
      </c>
      <c r="AK737" s="45" t="s">
        <v>595</v>
      </c>
      <c r="AL737" s="28"/>
      <c r="AM737" s="28"/>
      <c r="AN737" s="28"/>
      <c r="AO737" s="28"/>
      <c r="AP737" s="28"/>
      <c r="AQ737" s="28"/>
      <c r="AR737" s="28"/>
      <c r="AS737" s="28"/>
      <c r="AT737" s="28"/>
      <c r="AU737" s="28"/>
    </row>
    <row r="738" ht="15.0" hidden="1" customHeight="1">
      <c r="A738" s="51"/>
      <c r="B738" s="52" t="s">
        <v>85</v>
      </c>
      <c r="C738" s="52" t="s">
        <v>7852</v>
      </c>
      <c r="D738" s="52" t="s">
        <v>5941</v>
      </c>
      <c r="E738" s="52" t="s">
        <v>2649</v>
      </c>
      <c r="F738" s="52" t="s">
        <v>7494</v>
      </c>
      <c r="G738" s="52" t="s">
        <v>7497</v>
      </c>
      <c r="H738" s="52"/>
      <c r="I738" s="52"/>
      <c r="J738" s="52"/>
      <c r="K738" s="52"/>
      <c r="L738" s="52" t="s">
        <v>1888</v>
      </c>
      <c r="M738" s="52" t="s">
        <v>133</v>
      </c>
      <c r="N738" s="52" t="s">
        <v>7498</v>
      </c>
      <c r="O738" s="52" t="s">
        <v>7496</v>
      </c>
      <c r="P738" s="52"/>
      <c r="Q738" s="52"/>
      <c r="R738" s="52"/>
      <c r="S738" s="52"/>
      <c r="T738" s="52"/>
      <c r="U738" s="52"/>
      <c r="V738" s="52"/>
      <c r="W738" s="52"/>
      <c r="X738" s="52"/>
      <c r="Y738" s="52" t="s">
        <v>98</v>
      </c>
      <c r="Z738" s="52"/>
      <c r="AA738" s="52"/>
      <c r="AB738" s="52"/>
      <c r="AC738" s="52"/>
      <c r="AD738" s="52"/>
      <c r="AE738" s="52"/>
      <c r="AF738" s="60"/>
      <c r="AG738" s="44" t="s">
        <v>595</v>
      </c>
      <c r="AH738" s="45" t="s">
        <v>595</v>
      </c>
      <c r="AI738" s="45" t="s">
        <v>595</v>
      </c>
      <c r="AJ738" s="45" t="s">
        <v>595</v>
      </c>
      <c r="AK738" s="45" t="s">
        <v>595</v>
      </c>
      <c r="AL738" s="28"/>
      <c r="AM738" s="28"/>
      <c r="AN738" s="28"/>
      <c r="AO738" s="28"/>
      <c r="AP738" s="28"/>
      <c r="AQ738" s="28"/>
      <c r="AR738" s="28"/>
      <c r="AS738" s="28"/>
      <c r="AT738" s="28"/>
      <c r="AU738" s="28"/>
    </row>
    <row r="739" ht="15.0" hidden="1" customHeight="1">
      <c r="A739" s="67"/>
      <c r="B739" s="68" t="s">
        <v>85</v>
      </c>
      <c r="C739" s="68" t="s">
        <v>7861</v>
      </c>
      <c r="D739" s="68" t="s">
        <v>7862</v>
      </c>
      <c r="E739" s="68" t="s">
        <v>2649</v>
      </c>
      <c r="F739" s="68" t="s">
        <v>7500</v>
      </c>
      <c r="G739" s="68" t="s">
        <v>7505</v>
      </c>
      <c r="H739" s="68"/>
      <c r="I739" s="68"/>
      <c r="J739" s="68"/>
      <c r="K739" s="68"/>
      <c r="L739" s="68" t="s">
        <v>7506</v>
      </c>
      <c r="M739" s="68" t="s">
        <v>133</v>
      </c>
      <c r="N739" s="68" t="s">
        <v>7508</v>
      </c>
      <c r="O739" s="68" t="s">
        <v>7502</v>
      </c>
      <c r="P739" s="68"/>
      <c r="Q739" s="68" t="s">
        <v>7504</v>
      </c>
      <c r="R739" s="68"/>
      <c r="S739" s="68" t="s">
        <v>7503</v>
      </c>
      <c r="T739" s="68"/>
      <c r="U739" s="68"/>
      <c r="V739" s="68"/>
      <c r="W739" s="68"/>
      <c r="X739" s="68"/>
      <c r="Y739" s="68" t="s">
        <v>2652</v>
      </c>
      <c r="Z739" s="68" t="s">
        <v>2653</v>
      </c>
      <c r="AA739" s="68"/>
      <c r="AB739" s="68"/>
      <c r="AC739" s="68"/>
      <c r="AD739" s="68"/>
      <c r="AE739" s="68"/>
      <c r="AF739" s="71"/>
      <c r="AG739" s="44"/>
      <c r="AH739" s="45"/>
      <c r="AI739" s="45"/>
      <c r="AJ739" s="45"/>
      <c r="AK739" s="45"/>
      <c r="AL739" s="28"/>
      <c r="AM739" s="28"/>
      <c r="AN739" s="28"/>
      <c r="AO739" s="28"/>
      <c r="AP739" s="28"/>
      <c r="AQ739" s="28"/>
      <c r="AR739" s="28"/>
      <c r="AS739" s="28"/>
      <c r="AT739" s="28"/>
      <c r="AU739" s="28"/>
    </row>
    <row r="740" ht="15.0" hidden="1" customHeight="1">
      <c r="A740" s="51"/>
      <c r="B740" s="52" t="s">
        <v>85</v>
      </c>
      <c r="C740" s="52" t="s">
        <v>896</v>
      </c>
      <c r="D740" s="52" t="s">
        <v>4934</v>
      </c>
      <c r="E740" s="52" t="s">
        <v>2649</v>
      </c>
      <c r="F740" s="52" t="s">
        <v>7510</v>
      </c>
      <c r="G740" s="52" t="s">
        <v>7516</v>
      </c>
      <c r="H740" s="52"/>
      <c r="I740" s="52"/>
      <c r="J740" s="52"/>
      <c r="K740" s="52"/>
      <c r="L740" s="52" t="s">
        <v>1888</v>
      </c>
      <c r="M740" s="52" t="s">
        <v>133</v>
      </c>
      <c r="N740" s="52" t="s">
        <v>7517</v>
      </c>
      <c r="O740" s="52" t="s">
        <v>7512</v>
      </c>
      <c r="P740" s="52"/>
      <c r="Q740" s="52" t="s">
        <v>7514</v>
      </c>
      <c r="R740" s="52"/>
      <c r="S740" s="52" t="s">
        <v>7513</v>
      </c>
      <c r="T740" s="52"/>
      <c r="U740" s="52"/>
      <c r="V740" s="52"/>
      <c r="W740" s="52"/>
      <c r="X740" s="52"/>
      <c r="Y740" s="52" t="s">
        <v>2652</v>
      </c>
      <c r="Z740" s="52" t="s">
        <v>2653</v>
      </c>
      <c r="AA740" s="52"/>
      <c r="AB740" s="52"/>
      <c r="AC740" s="52"/>
      <c r="AD740" s="52"/>
      <c r="AE740" s="52"/>
      <c r="AF740" s="60"/>
      <c r="AG740" s="44"/>
      <c r="AH740" s="45"/>
      <c r="AI740" s="45"/>
      <c r="AJ740" s="45"/>
      <c r="AK740" s="45"/>
      <c r="AL740" s="28"/>
      <c r="AM740" s="28"/>
      <c r="AN740" s="28"/>
      <c r="AO740" s="28"/>
      <c r="AP740" s="28"/>
      <c r="AQ740" s="28"/>
      <c r="AR740" s="28"/>
      <c r="AS740" s="28"/>
      <c r="AT740" s="28"/>
      <c r="AU740" s="28"/>
    </row>
    <row r="741" ht="15.0" hidden="1" customHeight="1">
      <c r="A741" s="67"/>
      <c r="B741" s="68" t="s">
        <v>85</v>
      </c>
      <c r="C741" s="68" t="s">
        <v>929</v>
      </c>
      <c r="D741" s="68" t="s">
        <v>7886</v>
      </c>
      <c r="E741" s="68" t="s">
        <v>2649</v>
      </c>
      <c r="F741" s="68" t="s">
        <v>7519</v>
      </c>
      <c r="G741" s="68" t="s">
        <v>7525</v>
      </c>
      <c r="H741" s="68"/>
      <c r="I741" s="68"/>
      <c r="J741" s="68"/>
      <c r="K741" s="68"/>
      <c r="L741" s="68" t="s">
        <v>1888</v>
      </c>
      <c r="M741" s="68" t="s">
        <v>133</v>
      </c>
      <c r="N741" s="68" t="s">
        <v>5673</v>
      </c>
      <c r="O741" s="68" t="s">
        <v>7522</v>
      </c>
      <c r="P741" s="68"/>
      <c r="Q741" s="68" t="s">
        <v>7524</v>
      </c>
      <c r="R741" s="68"/>
      <c r="S741" s="68" t="s">
        <v>7523</v>
      </c>
      <c r="T741" s="68"/>
      <c r="U741" s="68"/>
      <c r="V741" s="68"/>
      <c r="W741" s="68"/>
      <c r="X741" s="68"/>
      <c r="Y741" s="68" t="s">
        <v>2652</v>
      </c>
      <c r="Z741" s="68" t="s">
        <v>2653</v>
      </c>
      <c r="AA741" s="68"/>
      <c r="AB741" s="68"/>
      <c r="AC741" s="68"/>
      <c r="AD741" s="68"/>
      <c r="AE741" s="68"/>
      <c r="AF741" s="71"/>
      <c r="AG741" s="44"/>
      <c r="AH741" s="45"/>
      <c r="AI741" s="45"/>
      <c r="AJ741" s="45"/>
      <c r="AK741" s="45"/>
      <c r="AL741" s="28"/>
      <c r="AM741" s="28"/>
      <c r="AN741" s="28"/>
      <c r="AO741" s="28"/>
      <c r="AP741" s="28"/>
      <c r="AQ741" s="28"/>
      <c r="AR741" s="28"/>
      <c r="AS741" s="28"/>
      <c r="AT741" s="28"/>
      <c r="AU741" s="28"/>
    </row>
    <row r="742" ht="15.0" hidden="1" customHeight="1">
      <c r="A742" s="51"/>
      <c r="B742" s="52" t="s">
        <v>85</v>
      </c>
      <c r="C742" s="52" t="s">
        <v>896</v>
      </c>
      <c r="D742" s="52" t="s">
        <v>7887</v>
      </c>
      <c r="E742" s="52" t="s">
        <v>87</v>
      </c>
      <c r="F742" s="52" t="s">
        <v>7527</v>
      </c>
      <c r="G742" s="52" t="s">
        <v>7531</v>
      </c>
      <c r="H742" s="52"/>
      <c r="I742" s="52"/>
      <c r="J742" s="52"/>
      <c r="K742" s="52"/>
      <c r="L742" s="52" t="s">
        <v>1338</v>
      </c>
      <c r="M742" s="52" t="s">
        <v>111</v>
      </c>
      <c r="N742" s="52" t="s">
        <v>1339</v>
      </c>
      <c r="O742" s="52" t="s">
        <v>7529</v>
      </c>
      <c r="P742" s="52"/>
      <c r="Q742" s="52"/>
      <c r="R742" s="52"/>
      <c r="S742" s="52" t="s">
        <v>7530</v>
      </c>
      <c r="T742" s="52"/>
      <c r="U742" s="52"/>
      <c r="V742" s="52"/>
      <c r="W742" s="52"/>
      <c r="X742" s="52"/>
      <c r="Y742" s="52" t="s">
        <v>98</v>
      </c>
      <c r="Z742" s="52"/>
      <c r="AA742" s="52"/>
      <c r="AB742" s="52"/>
      <c r="AC742" s="52"/>
      <c r="AD742" s="52"/>
      <c r="AE742" s="52"/>
      <c r="AF742" s="60"/>
      <c r="AG742" s="44" t="s">
        <v>595</v>
      </c>
      <c r="AH742" s="45" t="s">
        <v>596</v>
      </c>
      <c r="AI742" s="45" t="s">
        <v>595</v>
      </c>
      <c r="AJ742" s="45" t="s">
        <v>595</v>
      </c>
      <c r="AK742" s="45" t="s">
        <v>595</v>
      </c>
      <c r="AL742" s="28"/>
      <c r="AM742" s="28"/>
      <c r="AN742" s="28"/>
      <c r="AO742" s="28"/>
      <c r="AP742" s="28"/>
      <c r="AQ742" s="28"/>
      <c r="AR742" s="28"/>
      <c r="AS742" s="28"/>
      <c r="AT742" s="28"/>
      <c r="AU742" s="28"/>
    </row>
    <row r="743" ht="15.0" hidden="1" customHeight="1">
      <c r="A743" s="67"/>
      <c r="B743" s="68" t="s">
        <v>115</v>
      </c>
      <c r="C743" s="68" t="s">
        <v>1219</v>
      </c>
      <c r="D743" s="68" t="s">
        <v>7888</v>
      </c>
      <c r="E743" s="68" t="s">
        <v>87</v>
      </c>
      <c r="F743" s="68" t="s">
        <v>7535</v>
      </c>
      <c r="G743" s="68" t="s">
        <v>7538</v>
      </c>
      <c r="H743" s="68"/>
      <c r="I743" s="68"/>
      <c r="J743" s="68"/>
      <c r="K743" s="68"/>
      <c r="L743" s="68" t="s">
        <v>1338</v>
      </c>
      <c r="M743" s="68" t="s">
        <v>111</v>
      </c>
      <c r="N743" s="68" t="s">
        <v>1339</v>
      </c>
      <c r="O743" s="68" t="s">
        <v>1334</v>
      </c>
      <c r="P743" s="68"/>
      <c r="Q743" s="68"/>
      <c r="R743" s="68"/>
      <c r="S743" s="68" t="s">
        <v>7537</v>
      </c>
      <c r="T743" s="68"/>
      <c r="U743" s="68" t="s">
        <v>165</v>
      </c>
      <c r="V743" s="68" t="s">
        <v>317</v>
      </c>
      <c r="W743" s="68" t="s">
        <v>251</v>
      </c>
      <c r="X743" s="68"/>
      <c r="Y743" s="68" t="s">
        <v>98</v>
      </c>
      <c r="Z743" s="68"/>
      <c r="AA743" s="68"/>
      <c r="AB743" s="68"/>
      <c r="AC743" s="68"/>
      <c r="AD743" s="68"/>
      <c r="AE743" s="68"/>
      <c r="AF743" s="71"/>
      <c r="AG743" s="44" t="s">
        <v>596</v>
      </c>
      <c r="AH743" s="45" t="s">
        <v>595</v>
      </c>
      <c r="AI743" s="45" t="s">
        <v>595</v>
      </c>
      <c r="AJ743" s="45" t="s">
        <v>595</v>
      </c>
      <c r="AK743" s="45" t="s">
        <v>595</v>
      </c>
      <c r="AL743" s="28"/>
      <c r="AM743" s="28"/>
      <c r="AN743" s="28"/>
      <c r="AO743" s="28"/>
      <c r="AP743" s="28"/>
      <c r="AQ743" s="28"/>
      <c r="AR743" s="28"/>
      <c r="AS743" s="28"/>
      <c r="AT743" s="28"/>
      <c r="AU743" s="28"/>
    </row>
    <row r="744" ht="15.0" hidden="1" customHeight="1">
      <c r="A744" s="51"/>
      <c r="B744" s="52" t="s">
        <v>115</v>
      </c>
      <c r="C744" s="52" t="s">
        <v>7894</v>
      </c>
      <c r="D744" s="52" t="s">
        <v>7895</v>
      </c>
      <c r="E744" s="52" t="s">
        <v>87</v>
      </c>
      <c r="F744" s="52" t="s">
        <v>7544</v>
      </c>
      <c r="G744" s="52" t="s">
        <v>7549</v>
      </c>
      <c r="H744" s="52"/>
      <c r="I744" s="52"/>
      <c r="J744" s="52"/>
      <c r="K744" s="52"/>
      <c r="L744" s="52" t="s">
        <v>7550</v>
      </c>
      <c r="M744" s="52" t="s">
        <v>307</v>
      </c>
      <c r="N744" s="52" t="s">
        <v>7551</v>
      </c>
      <c r="O744" s="52" t="s">
        <v>7547</v>
      </c>
      <c r="P744" s="52"/>
      <c r="Q744" s="52"/>
      <c r="R744" s="52"/>
      <c r="S744" s="52" t="s">
        <v>7548</v>
      </c>
      <c r="T744" s="52"/>
      <c r="U744" s="52" t="s">
        <v>415</v>
      </c>
      <c r="V744" s="52"/>
      <c r="W744" s="52"/>
      <c r="X744" s="52"/>
      <c r="Y744" s="52" t="s">
        <v>98</v>
      </c>
      <c r="Z744" s="52" t="s">
        <v>2644</v>
      </c>
      <c r="AA744" s="52"/>
      <c r="AB744" s="52"/>
      <c r="AC744" s="52"/>
      <c r="AD744" s="52"/>
      <c r="AE744" s="52"/>
      <c r="AF744" s="60" t="s">
        <v>7552</v>
      </c>
      <c r="AG744" s="44" t="s">
        <v>596</v>
      </c>
      <c r="AH744" s="45" t="s">
        <v>595</v>
      </c>
      <c r="AI744" s="45" t="s">
        <v>595</v>
      </c>
      <c r="AJ744" s="45" t="s">
        <v>595</v>
      </c>
      <c r="AK744" s="45" t="s">
        <v>595</v>
      </c>
      <c r="AL744" s="28"/>
      <c r="AM744" s="28"/>
      <c r="AN744" s="28"/>
      <c r="AO744" s="28"/>
      <c r="AP744" s="28"/>
      <c r="AQ744" s="28"/>
      <c r="AR744" s="28"/>
      <c r="AS744" s="28"/>
      <c r="AT744" s="28"/>
      <c r="AU744" s="28"/>
    </row>
    <row r="745" ht="15.0" hidden="1" customHeight="1">
      <c r="A745" s="67"/>
      <c r="B745" s="68" t="s">
        <v>85</v>
      </c>
      <c r="C745" s="68" t="s">
        <v>3521</v>
      </c>
      <c r="D745" s="68" t="s">
        <v>7900</v>
      </c>
      <c r="E745" s="68" t="s">
        <v>87</v>
      </c>
      <c r="F745" s="68" t="s">
        <v>7553</v>
      </c>
      <c r="G745" s="68" t="s">
        <v>7558</v>
      </c>
      <c r="H745" s="68"/>
      <c r="I745" s="68"/>
      <c r="J745" s="68"/>
      <c r="K745" s="68"/>
      <c r="L745" s="68" t="s">
        <v>1405</v>
      </c>
      <c r="M745" s="68" t="s">
        <v>307</v>
      </c>
      <c r="N745" s="68" t="s">
        <v>6501</v>
      </c>
      <c r="O745" s="68" t="s">
        <v>7555</v>
      </c>
      <c r="P745" s="68"/>
      <c r="Q745" s="68" t="s">
        <v>7557</v>
      </c>
      <c r="R745" s="68"/>
      <c r="S745" s="68" t="s">
        <v>7556</v>
      </c>
      <c r="T745" s="68"/>
      <c r="U745" s="68"/>
      <c r="V745" s="68"/>
      <c r="W745" s="68"/>
      <c r="X745" s="68"/>
      <c r="Y745" s="68" t="s">
        <v>98</v>
      </c>
      <c r="Z745" s="68" t="s">
        <v>2644</v>
      </c>
      <c r="AA745" s="68"/>
      <c r="AB745" s="68"/>
      <c r="AC745" s="68"/>
      <c r="AD745" s="68"/>
      <c r="AE745" s="68"/>
      <c r="AF745" s="71" t="s">
        <v>7559</v>
      </c>
      <c r="AG745" s="44" t="s">
        <v>596</v>
      </c>
      <c r="AH745" s="45" t="s">
        <v>595</v>
      </c>
      <c r="AI745" s="45" t="s">
        <v>595</v>
      </c>
      <c r="AJ745" s="45" t="s">
        <v>595</v>
      </c>
      <c r="AK745" s="45" t="s">
        <v>595</v>
      </c>
      <c r="AL745" s="28"/>
      <c r="AM745" s="28"/>
      <c r="AN745" s="28"/>
      <c r="AO745" s="28"/>
      <c r="AP745" s="28"/>
      <c r="AQ745" s="28"/>
      <c r="AR745" s="28"/>
      <c r="AS745" s="28"/>
      <c r="AT745" s="28"/>
      <c r="AU745" s="28"/>
    </row>
    <row r="746" ht="15.0" hidden="1" customHeight="1">
      <c r="A746" s="51"/>
      <c r="B746" s="52" t="s">
        <v>85</v>
      </c>
      <c r="C746" s="52" t="s">
        <v>3521</v>
      </c>
      <c r="D746" s="52" t="s">
        <v>7907</v>
      </c>
      <c r="E746" s="52" t="s">
        <v>87</v>
      </c>
      <c r="F746" s="52" t="s">
        <v>7560</v>
      </c>
      <c r="G746" s="52" t="s">
        <v>7564</v>
      </c>
      <c r="H746" s="52"/>
      <c r="I746" s="52"/>
      <c r="J746" s="52"/>
      <c r="K746" s="52"/>
      <c r="L746" s="52" t="s">
        <v>3242</v>
      </c>
      <c r="M746" s="52" t="s">
        <v>261</v>
      </c>
      <c r="N746" s="52" t="s">
        <v>3243</v>
      </c>
      <c r="O746" s="52" t="s">
        <v>7562</v>
      </c>
      <c r="P746" s="52"/>
      <c r="Q746" s="52"/>
      <c r="R746" s="52"/>
      <c r="S746" s="52" t="s">
        <v>7563</v>
      </c>
      <c r="T746" s="52"/>
      <c r="U746" s="52"/>
      <c r="V746" s="52"/>
      <c r="W746" s="52"/>
      <c r="X746" s="52"/>
      <c r="Y746" s="52" t="s">
        <v>98</v>
      </c>
      <c r="Z746" s="52" t="s">
        <v>2644</v>
      </c>
      <c r="AA746" s="52"/>
      <c r="AB746" s="52"/>
      <c r="AC746" s="52"/>
      <c r="AD746" s="52"/>
      <c r="AE746" s="52"/>
      <c r="AF746" s="60"/>
      <c r="AG746" s="44" t="s">
        <v>595</v>
      </c>
      <c r="AH746" s="45" t="s">
        <v>595</v>
      </c>
      <c r="AI746" s="45" t="s">
        <v>595</v>
      </c>
      <c r="AJ746" s="45" t="s">
        <v>595</v>
      </c>
      <c r="AK746" s="45" t="s">
        <v>595</v>
      </c>
      <c r="AL746" s="28"/>
      <c r="AM746" s="28"/>
      <c r="AN746" s="28"/>
      <c r="AO746" s="28"/>
      <c r="AP746" s="28"/>
      <c r="AQ746" s="28"/>
      <c r="AR746" s="28"/>
      <c r="AS746" s="28"/>
      <c r="AT746" s="28"/>
      <c r="AU746" s="28"/>
    </row>
    <row r="747" ht="15.0" hidden="1" customHeight="1">
      <c r="A747" s="67"/>
      <c r="B747" s="68" t="s">
        <v>85</v>
      </c>
      <c r="C747" s="68" t="s">
        <v>7926</v>
      </c>
      <c r="D747" s="68" t="s">
        <v>4934</v>
      </c>
      <c r="E747" s="68" t="s">
        <v>2649</v>
      </c>
      <c r="F747" s="68" t="s">
        <v>7565</v>
      </c>
      <c r="G747" s="68" t="s">
        <v>7570</v>
      </c>
      <c r="H747" s="68"/>
      <c r="I747" s="68"/>
      <c r="J747" s="68"/>
      <c r="K747" s="68"/>
      <c r="L747" s="68" t="s">
        <v>4336</v>
      </c>
      <c r="M747" s="68" t="s">
        <v>252</v>
      </c>
      <c r="N747" s="68" t="s">
        <v>7430</v>
      </c>
      <c r="O747" s="68" t="s">
        <v>7567</v>
      </c>
      <c r="P747" s="68"/>
      <c r="Q747" s="68" t="s">
        <v>7569</v>
      </c>
      <c r="R747" s="68"/>
      <c r="S747" s="68" t="s">
        <v>7568</v>
      </c>
      <c r="T747" s="68"/>
      <c r="U747" s="68"/>
      <c r="V747" s="68"/>
      <c r="W747" s="68"/>
      <c r="X747" s="68"/>
      <c r="Y747" s="68" t="s">
        <v>98</v>
      </c>
      <c r="Z747" s="68" t="s">
        <v>2644</v>
      </c>
      <c r="AA747" s="68"/>
      <c r="AB747" s="68"/>
      <c r="AC747" s="68"/>
      <c r="AD747" s="68"/>
      <c r="AE747" s="68"/>
      <c r="AF747" s="71"/>
      <c r="AG747" s="44" t="s">
        <v>596</v>
      </c>
      <c r="AH747" s="45" t="s">
        <v>595</v>
      </c>
      <c r="AI747" s="45" t="s">
        <v>595</v>
      </c>
      <c r="AJ747" s="45" t="s">
        <v>595</v>
      </c>
      <c r="AK747" s="45" t="s">
        <v>595</v>
      </c>
      <c r="AL747" s="28"/>
      <c r="AM747" s="28"/>
      <c r="AN747" s="28"/>
      <c r="AO747" s="28"/>
      <c r="AP747" s="28"/>
      <c r="AQ747" s="28"/>
      <c r="AR747" s="28"/>
      <c r="AS747" s="28"/>
      <c r="AT747" s="28"/>
      <c r="AU747" s="28"/>
    </row>
    <row r="748" ht="15.0" hidden="1" customHeight="1">
      <c r="A748" s="51"/>
      <c r="B748" s="52" t="s">
        <v>85</v>
      </c>
      <c r="C748" s="52" t="s">
        <v>842</v>
      </c>
      <c r="D748" s="52" t="s">
        <v>7928</v>
      </c>
      <c r="E748" s="52" t="s">
        <v>2649</v>
      </c>
      <c r="F748" s="52" t="s">
        <v>7572</v>
      </c>
      <c r="G748" s="52" t="s">
        <v>7576</v>
      </c>
      <c r="H748" s="52"/>
      <c r="I748" s="52"/>
      <c r="J748" s="52"/>
      <c r="K748" s="52"/>
      <c r="L748" s="52" t="s">
        <v>7577</v>
      </c>
      <c r="M748" s="52" t="s">
        <v>80</v>
      </c>
      <c r="N748" s="52" t="s">
        <v>7578</v>
      </c>
      <c r="O748" s="52" t="s">
        <v>7575</v>
      </c>
      <c r="P748" s="52"/>
      <c r="Q748" s="52"/>
      <c r="R748" s="52"/>
      <c r="S748" s="52"/>
      <c r="T748" s="52"/>
      <c r="U748" s="52"/>
      <c r="V748" s="52"/>
      <c r="W748" s="52"/>
      <c r="X748" s="52"/>
      <c r="Y748" s="52" t="s">
        <v>98</v>
      </c>
      <c r="Z748" s="52" t="s">
        <v>2644</v>
      </c>
      <c r="AA748" s="52"/>
      <c r="AB748" s="52"/>
      <c r="AC748" s="52"/>
      <c r="AD748" s="52"/>
      <c r="AE748" s="52"/>
      <c r="AF748" s="60"/>
      <c r="AG748" s="44" t="s">
        <v>596</v>
      </c>
      <c r="AH748" s="45" t="s">
        <v>595</v>
      </c>
      <c r="AI748" s="45" t="s">
        <v>595</v>
      </c>
      <c r="AJ748" s="45" t="s">
        <v>595</v>
      </c>
      <c r="AK748" s="45" t="s">
        <v>595</v>
      </c>
      <c r="AL748" s="28"/>
      <c r="AM748" s="28"/>
      <c r="AN748" s="28"/>
      <c r="AO748" s="28"/>
      <c r="AP748" s="28"/>
      <c r="AQ748" s="28"/>
      <c r="AR748" s="28"/>
      <c r="AS748" s="28"/>
      <c r="AT748" s="28"/>
      <c r="AU748" s="28"/>
    </row>
    <row r="749" ht="15.0" customHeight="1">
      <c r="A749" s="67"/>
      <c r="B749" s="68" t="s">
        <v>85</v>
      </c>
      <c r="C749" s="68" t="s">
        <v>7934</v>
      </c>
      <c r="D749" s="68" t="s">
        <v>7936</v>
      </c>
      <c r="E749" s="68" t="s">
        <v>560</v>
      </c>
      <c r="F749" s="68"/>
      <c r="G749" s="68"/>
      <c r="H749" s="68"/>
      <c r="I749" s="68"/>
      <c r="J749" s="68"/>
      <c r="K749" s="68"/>
      <c r="L749" s="68"/>
      <c r="M749" s="68"/>
      <c r="N749" s="68"/>
      <c r="O749" s="68"/>
      <c r="P749" s="68"/>
      <c r="Q749" s="68"/>
      <c r="R749" s="68"/>
      <c r="S749" s="68"/>
      <c r="T749" s="68"/>
      <c r="U749" s="68"/>
      <c r="V749" s="68"/>
      <c r="W749" s="68"/>
      <c r="X749" s="68"/>
      <c r="Y749" s="68" t="s">
        <v>2631</v>
      </c>
      <c r="Z749" s="68" t="s">
        <v>2633</v>
      </c>
      <c r="AA749" s="68"/>
      <c r="AB749" s="68"/>
      <c r="AC749" s="68"/>
      <c r="AD749" s="68" t="s">
        <v>2942</v>
      </c>
      <c r="AE749" s="68"/>
      <c r="AF749" s="71"/>
      <c r="AG749" s="44"/>
      <c r="AH749" s="45"/>
      <c r="AI749" s="45"/>
      <c r="AJ749" s="45"/>
      <c r="AK749" s="45"/>
      <c r="AL749" s="28"/>
      <c r="AM749" s="28"/>
      <c r="AN749" s="28"/>
      <c r="AO749" s="28"/>
      <c r="AP749" s="28"/>
      <c r="AQ749" s="28"/>
      <c r="AR749" s="28"/>
      <c r="AS749" s="28"/>
      <c r="AT749" s="28"/>
      <c r="AU749" s="28"/>
    </row>
    <row r="750" ht="15.0" customHeight="1">
      <c r="A750" s="51"/>
      <c r="B750" s="52" t="s">
        <v>85</v>
      </c>
      <c r="C750" s="52" t="s">
        <v>1442</v>
      </c>
      <c r="D750" s="52" t="s">
        <v>6284</v>
      </c>
      <c r="E750" s="52" t="s">
        <v>560</v>
      </c>
      <c r="F750" s="52"/>
      <c r="G750" s="52"/>
      <c r="H750" s="52"/>
      <c r="I750" s="52"/>
      <c r="J750" s="52"/>
      <c r="K750" s="52"/>
      <c r="L750" s="52"/>
      <c r="M750" s="52"/>
      <c r="N750" s="52"/>
      <c r="O750" s="52"/>
      <c r="P750" s="52"/>
      <c r="Q750" s="52"/>
      <c r="R750" s="52"/>
      <c r="S750" s="52"/>
      <c r="T750" s="52"/>
      <c r="U750" s="52"/>
      <c r="V750" s="52"/>
      <c r="W750" s="52"/>
      <c r="X750" s="52"/>
      <c r="Y750" s="52" t="s">
        <v>2631</v>
      </c>
      <c r="Z750" s="52" t="s">
        <v>2633</v>
      </c>
      <c r="AA750" s="52"/>
      <c r="AB750" s="52"/>
      <c r="AC750" s="52"/>
      <c r="AD750" s="52" t="s">
        <v>3807</v>
      </c>
      <c r="AE750" s="52"/>
      <c r="AF750" s="60"/>
      <c r="AG750" s="44"/>
      <c r="AH750" s="45"/>
      <c r="AI750" s="45"/>
      <c r="AJ750" s="45"/>
      <c r="AK750" s="45"/>
      <c r="AL750" s="28"/>
      <c r="AM750" s="28"/>
      <c r="AN750" s="28"/>
      <c r="AO750" s="28"/>
      <c r="AP750" s="28"/>
      <c r="AQ750" s="28"/>
      <c r="AR750" s="28"/>
      <c r="AS750" s="28"/>
      <c r="AT750" s="28"/>
      <c r="AU750" s="28"/>
    </row>
    <row r="751" ht="15.0" hidden="1" customHeight="1">
      <c r="A751" s="67"/>
      <c r="B751" s="68" t="s">
        <v>85</v>
      </c>
      <c r="C751" s="68" t="s">
        <v>4744</v>
      </c>
      <c r="D751" s="68" t="s">
        <v>7946</v>
      </c>
      <c r="E751" s="68" t="s">
        <v>7593</v>
      </c>
      <c r="F751" s="68" t="s">
        <v>7591</v>
      </c>
      <c r="G751" s="68" t="s">
        <v>7596</v>
      </c>
      <c r="H751" s="68"/>
      <c r="I751" s="68"/>
      <c r="J751" s="68"/>
      <c r="K751" s="68"/>
      <c r="L751" s="68" t="s">
        <v>6895</v>
      </c>
      <c r="M751" s="68" t="s">
        <v>80</v>
      </c>
      <c r="N751" s="68" t="s">
        <v>6896</v>
      </c>
      <c r="O751" s="68" t="s">
        <v>7595</v>
      </c>
      <c r="P751" s="68"/>
      <c r="Q751" s="68"/>
      <c r="R751" s="68"/>
      <c r="S751" s="68"/>
      <c r="T751" s="68"/>
      <c r="U751" s="68"/>
      <c r="V751" s="68"/>
      <c r="W751" s="68"/>
      <c r="X751" s="68"/>
      <c r="Y751" s="68" t="s">
        <v>98</v>
      </c>
      <c r="Z751" s="68" t="s">
        <v>2644</v>
      </c>
      <c r="AA751" s="68"/>
      <c r="AB751" s="68"/>
      <c r="AC751" s="68"/>
      <c r="AD751" s="68"/>
      <c r="AE751" s="68"/>
      <c r="AF751" s="71"/>
      <c r="AG751" s="44" t="s">
        <v>595</v>
      </c>
      <c r="AH751" s="45" t="s">
        <v>595</v>
      </c>
      <c r="AI751" s="45" t="s">
        <v>596</v>
      </c>
      <c r="AJ751" s="45" t="s">
        <v>595</v>
      </c>
      <c r="AK751" s="45" t="s">
        <v>595</v>
      </c>
      <c r="AL751" s="28"/>
      <c r="AM751" s="28"/>
      <c r="AN751" s="28"/>
      <c r="AO751" s="28"/>
      <c r="AP751" s="28"/>
      <c r="AQ751" s="28"/>
      <c r="AR751" s="28"/>
      <c r="AS751" s="28"/>
      <c r="AT751" s="28"/>
      <c r="AU751" s="28"/>
    </row>
    <row r="752" ht="15.0" hidden="1" customHeight="1">
      <c r="A752" s="51"/>
      <c r="B752" s="52" t="s">
        <v>85</v>
      </c>
      <c r="C752" s="52" t="s">
        <v>428</v>
      </c>
      <c r="D752" s="52" t="s">
        <v>7956</v>
      </c>
      <c r="E752" s="52" t="s">
        <v>2649</v>
      </c>
      <c r="F752" s="52" t="s">
        <v>7600</v>
      </c>
      <c r="G752" s="52" t="s">
        <v>7603</v>
      </c>
      <c r="H752" s="52"/>
      <c r="I752" s="52"/>
      <c r="J752" s="52"/>
      <c r="K752" s="52"/>
      <c r="L752" s="52" t="s">
        <v>2222</v>
      </c>
      <c r="M752" s="52" t="s">
        <v>99</v>
      </c>
      <c r="N752" s="52" t="s">
        <v>7605</v>
      </c>
      <c r="O752" s="52" t="s">
        <v>7602</v>
      </c>
      <c r="P752" s="52"/>
      <c r="Q752" s="52"/>
      <c r="R752" s="52"/>
      <c r="S752" s="52"/>
      <c r="T752" s="52"/>
      <c r="U752" s="52"/>
      <c r="V752" s="52"/>
      <c r="W752" s="52"/>
      <c r="X752" s="52"/>
      <c r="Y752" s="52" t="s">
        <v>2652</v>
      </c>
      <c r="Z752" s="52" t="s">
        <v>2653</v>
      </c>
      <c r="AA752" s="52"/>
      <c r="AB752" s="52"/>
      <c r="AC752" s="52"/>
      <c r="AD752" s="52"/>
      <c r="AE752" s="52"/>
      <c r="AF752" s="60"/>
      <c r="AG752" s="44"/>
      <c r="AH752" s="45"/>
      <c r="AI752" s="45"/>
      <c r="AJ752" s="45"/>
      <c r="AK752" s="45"/>
      <c r="AL752" s="28"/>
      <c r="AM752" s="28"/>
      <c r="AN752" s="28"/>
      <c r="AO752" s="28"/>
      <c r="AP752" s="28"/>
      <c r="AQ752" s="28"/>
      <c r="AR752" s="28"/>
      <c r="AS752" s="28"/>
      <c r="AT752" s="28"/>
      <c r="AU752" s="28"/>
    </row>
    <row r="753" ht="15.0" hidden="1" customHeight="1">
      <c r="A753" s="67"/>
      <c r="B753" s="68" t="s">
        <v>85</v>
      </c>
      <c r="C753" s="68" t="s">
        <v>2241</v>
      </c>
      <c r="D753" s="68" t="s">
        <v>7959</v>
      </c>
      <c r="E753" s="68" t="s">
        <v>2649</v>
      </c>
      <c r="F753" s="68" t="s">
        <v>7608</v>
      </c>
      <c r="G753" s="68" t="s">
        <v>7612</v>
      </c>
      <c r="H753" s="68"/>
      <c r="I753" s="68"/>
      <c r="J753" s="68"/>
      <c r="K753" s="68"/>
      <c r="L753" s="68" t="s">
        <v>1067</v>
      </c>
      <c r="M753" s="68" t="s">
        <v>1058</v>
      </c>
      <c r="N753" s="68" t="s">
        <v>1997</v>
      </c>
      <c r="O753" s="68" t="s">
        <v>7610</v>
      </c>
      <c r="P753" s="68"/>
      <c r="Q753" s="68"/>
      <c r="R753" s="68"/>
      <c r="S753" s="68" t="s">
        <v>7611</v>
      </c>
      <c r="T753" s="68"/>
      <c r="U753" s="68"/>
      <c r="V753" s="68"/>
      <c r="W753" s="68"/>
      <c r="X753" s="68"/>
      <c r="Y753" s="68" t="s">
        <v>98</v>
      </c>
      <c r="Z753" s="68" t="s">
        <v>2644</v>
      </c>
      <c r="AA753" s="68"/>
      <c r="AB753" s="68"/>
      <c r="AC753" s="68"/>
      <c r="AD753" s="68"/>
      <c r="AE753" s="68"/>
      <c r="AF753" s="71"/>
      <c r="AG753" s="44" t="s">
        <v>595</v>
      </c>
      <c r="AH753" s="45" t="s">
        <v>595</v>
      </c>
      <c r="AI753" s="45" t="s">
        <v>596</v>
      </c>
      <c r="AJ753" s="45" t="s">
        <v>595</v>
      </c>
      <c r="AK753" s="45" t="s">
        <v>595</v>
      </c>
      <c r="AL753" s="28"/>
      <c r="AM753" s="28"/>
      <c r="AN753" s="28"/>
      <c r="AO753" s="28"/>
      <c r="AP753" s="28"/>
      <c r="AQ753" s="28"/>
      <c r="AR753" s="28"/>
      <c r="AS753" s="28"/>
      <c r="AT753" s="28"/>
      <c r="AU753" s="28"/>
    </row>
    <row r="754" ht="15.0" hidden="1" customHeight="1">
      <c r="A754" s="51"/>
      <c r="B754" s="52" t="s">
        <v>85</v>
      </c>
      <c r="C754" s="52" t="s">
        <v>2743</v>
      </c>
      <c r="D754" s="52" t="s">
        <v>2399</v>
      </c>
      <c r="E754" s="52" t="s">
        <v>2649</v>
      </c>
      <c r="F754" s="52" t="s">
        <v>7616</v>
      </c>
      <c r="G754" s="52" t="s">
        <v>7618</v>
      </c>
      <c r="H754" s="52"/>
      <c r="I754" s="52"/>
      <c r="J754" s="52"/>
      <c r="K754" s="52"/>
      <c r="L754" s="52" t="s">
        <v>7619</v>
      </c>
      <c r="M754" s="52" t="s">
        <v>217</v>
      </c>
      <c r="N754" s="52" t="s">
        <v>4609</v>
      </c>
      <c r="O754" s="52" t="s">
        <v>4602</v>
      </c>
      <c r="P754" s="52"/>
      <c r="Q754" s="52"/>
      <c r="R754" s="52"/>
      <c r="S754" s="52"/>
      <c r="T754" s="52"/>
      <c r="U754" s="52"/>
      <c r="V754" s="52"/>
      <c r="W754" s="52"/>
      <c r="X754" s="52"/>
      <c r="Y754" s="52" t="s">
        <v>2652</v>
      </c>
      <c r="Z754" s="52" t="s">
        <v>2653</v>
      </c>
      <c r="AA754" s="52"/>
      <c r="AB754" s="52"/>
      <c r="AC754" s="52"/>
      <c r="AD754" s="52"/>
      <c r="AE754" s="52"/>
      <c r="AF754" s="60"/>
      <c r="AG754" s="44"/>
      <c r="AH754" s="45"/>
      <c r="AI754" s="45"/>
      <c r="AJ754" s="45"/>
      <c r="AK754" s="45"/>
      <c r="AL754" s="28"/>
      <c r="AM754" s="28"/>
      <c r="AN754" s="28"/>
      <c r="AO754" s="28"/>
      <c r="AP754" s="28"/>
      <c r="AQ754" s="28"/>
      <c r="AR754" s="28"/>
      <c r="AS754" s="28"/>
      <c r="AT754" s="28"/>
      <c r="AU754" s="28"/>
    </row>
    <row r="755" ht="15.0" hidden="1" customHeight="1">
      <c r="A755" s="67"/>
      <c r="B755" s="68"/>
      <c r="C755" s="68" t="s">
        <v>1161</v>
      </c>
      <c r="D755" s="68" t="s">
        <v>7963</v>
      </c>
      <c r="E755" s="68" t="s">
        <v>7622</v>
      </c>
      <c r="F755" s="68"/>
      <c r="G755" s="68" t="s">
        <v>7626</v>
      </c>
      <c r="H755" s="68"/>
      <c r="I755" s="68"/>
      <c r="J755" s="68"/>
      <c r="K755" s="68"/>
      <c r="L755" s="68" t="s">
        <v>1520</v>
      </c>
      <c r="M755" s="68" t="s">
        <v>80</v>
      </c>
      <c r="N755" s="68" t="s">
        <v>1521</v>
      </c>
      <c r="O755" s="68" t="s">
        <v>7624</v>
      </c>
      <c r="P755" s="68"/>
      <c r="Q755" s="68"/>
      <c r="R755" s="68"/>
      <c r="S755" s="68" t="s">
        <v>7625</v>
      </c>
      <c r="T755" s="68"/>
      <c r="U755" s="68"/>
      <c r="V755" s="68"/>
      <c r="W755" s="68"/>
      <c r="X755" s="68"/>
      <c r="Y755" s="68" t="s">
        <v>2631</v>
      </c>
      <c r="Z755" s="68" t="s">
        <v>2633</v>
      </c>
      <c r="AA755" s="68"/>
      <c r="AB755" s="68"/>
      <c r="AC755" s="68"/>
      <c r="AD755" s="68" t="s">
        <v>6095</v>
      </c>
      <c r="AE755" s="68"/>
      <c r="AF755" s="71"/>
      <c r="AG755" s="44"/>
      <c r="AH755" s="45"/>
      <c r="AI755" s="45"/>
      <c r="AJ755" s="45"/>
      <c r="AK755" s="45"/>
      <c r="AL755" s="28"/>
      <c r="AM755" s="28"/>
      <c r="AN755" s="28"/>
      <c r="AO755" s="28"/>
      <c r="AP755" s="28"/>
      <c r="AQ755" s="28"/>
      <c r="AR755" s="28"/>
      <c r="AS755" s="28"/>
      <c r="AT755" s="28"/>
      <c r="AU755" s="28"/>
    </row>
    <row r="756" ht="15.0" hidden="1" customHeight="1">
      <c r="A756" s="51"/>
      <c r="B756" s="52" t="s">
        <v>85</v>
      </c>
      <c r="C756" s="52" t="s">
        <v>7968</v>
      </c>
      <c r="D756" s="52" t="s">
        <v>7969</v>
      </c>
      <c r="E756" s="52" t="s">
        <v>87</v>
      </c>
      <c r="F756" s="52" t="s">
        <v>7627</v>
      </c>
      <c r="G756" s="52" t="s">
        <v>7632</v>
      </c>
      <c r="H756" s="52"/>
      <c r="I756" s="52"/>
      <c r="J756" s="52"/>
      <c r="K756" s="52"/>
      <c r="L756" s="52" t="s">
        <v>7633</v>
      </c>
      <c r="M756" s="52" t="s">
        <v>307</v>
      </c>
      <c r="N756" s="52" t="s">
        <v>7634</v>
      </c>
      <c r="O756" s="52" t="s">
        <v>7629</v>
      </c>
      <c r="P756" s="52"/>
      <c r="Q756" s="52" t="s">
        <v>7631</v>
      </c>
      <c r="R756" s="52"/>
      <c r="S756" s="52" t="s">
        <v>7630</v>
      </c>
      <c r="T756" s="52"/>
      <c r="U756" s="52"/>
      <c r="V756" s="52"/>
      <c r="W756" s="52"/>
      <c r="X756" s="52"/>
      <c r="Y756" s="52" t="s">
        <v>98</v>
      </c>
      <c r="Z756" s="52" t="s">
        <v>2644</v>
      </c>
      <c r="AA756" s="52"/>
      <c r="AB756" s="52"/>
      <c r="AC756" s="52"/>
      <c r="AD756" s="52"/>
      <c r="AE756" s="52"/>
      <c r="AF756" s="60"/>
      <c r="AG756" s="44" t="s">
        <v>596</v>
      </c>
      <c r="AH756" s="45" t="s">
        <v>595</v>
      </c>
      <c r="AI756" s="45" t="s">
        <v>595</v>
      </c>
      <c r="AJ756" s="45" t="s">
        <v>595</v>
      </c>
      <c r="AK756" s="45" t="s">
        <v>595</v>
      </c>
      <c r="AL756" s="28"/>
      <c r="AM756" s="28"/>
      <c r="AN756" s="28"/>
      <c r="AO756" s="28"/>
      <c r="AP756" s="28"/>
      <c r="AQ756" s="28"/>
      <c r="AR756" s="28"/>
      <c r="AS756" s="28"/>
      <c r="AT756" s="28"/>
      <c r="AU756" s="28"/>
    </row>
    <row r="757" ht="15.0" hidden="1" customHeight="1">
      <c r="A757" s="67"/>
      <c r="B757" s="68" t="s">
        <v>85</v>
      </c>
      <c r="C757" s="68" t="s">
        <v>7974</v>
      </c>
      <c r="D757" s="68" t="s">
        <v>7975</v>
      </c>
      <c r="E757" s="68" t="s">
        <v>87</v>
      </c>
      <c r="F757" s="68" t="s">
        <v>7635</v>
      </c>
      <c r="G757" s="68" t="s">
        <v>7637</v>
      </c>
      <c r="H757" s="68"/>
      <c r="I757" s="68"/>
      <c r="J757" s="68"/>
      <c r="K757" s="68"/>
      <c r="L757" s="68" t="s">
        <v>7640</v>
      </c>
      <c r="M757" s="68" t="s">
        <v>337</v>
      </c>
      <c r="N757" s="68" t="s">
        <v>7641</v>
      </c>
      <c r="O757" s="68"/>
      <c r="P757" s="68"/>
      <c r="Q757" s="68"/>
      <c r="R757" s="68"/>
      <c r="S757" s="68"/>
      <c r="T757" s="68"/>
      <c r="U757" s="68"/>
      <c r="V757" s="68"/>
      <c r="W757" s="68"/>
      <c r="X757" s="68"/>
      <c r="Y757" s="68" t="s">
        <v>98</v>
      </c>
      <c r="Z757" s="68" t="s">
        <v>2644</v>
      </c>
      <c r="AA757" s="68"/>
      <c r="AB757" s="68"/>
      <c r="AC757" s="68"/>
      <c r="AD757" s="68"/>
      <c r="AE757" s="68"/>
      <c r="AF757" s="71"/>
      <c r="AG757" s="44" t="s">
        <v>595</v>
      </c>
      <c r="AH757" s="45" t="s">
        <v>595</v>
      </c>
      <c r="AI757" s="45" t="s">
        <v>595</v>
      </c>
      <c r="AJ757" s="45" t="s">
        <v>595</v>
      </c>
      <c r="AK757" s="45" t="s">
        <v>595</v>
      </c>
      <c r="AL757" s="28"/>
      <c r="AM757" s="28"/>
      <c r="AN757" s="28"/>
      <c r="AO757" s="28"/>
      <c r="AP757" s="28"/>
      <c r="AQ757" s="28"/>
      <c r="AR757" s="28"/>
      <c r="AS757" s="28"/>
      <c r="AT757" s="28"/>
      <c r="AU757" s="28"/>
    </row>
    <row r="758" ht="15.0" hidden="1" customHeight="1">
      <c r="A758" s="51"/>
      <c r="B758" s="52" t="s">
        <v>115</v>
      </c>
      <c r="C758" s="52" t="s">
        <v>7976</v>
      </c>
      <c r="D758" s="52" t="s">
        <v>7977</v>
      </c>
      <c r="E758" s="52" t="s">
        <v>2649</v>
      </c>
      <c r="F758" s="52" t="s">
        <v>7642</v>
      </c>
      <c r="G758" s="52" t="s">
        <v>7654</v>
      </c>
      <c r="H758" s="52"/>
      <c r="I758" s="52"/>
      <c r="J758" s="52"/>
      <c r="K758" s="52"/>
      <c r="L758" s="52" t="s">
        <v>1888</v>
      </c>
      <c r="M758" s="52" t="s">
        <v>133</v>
      </c>
      <c r="N758" s="52" t="s">
        <v>7498</v>
      </c>
      <c r="O758" s="52" t="s">
        <v>7648</v>
      </c>
      <c r="P758" s="52"/>
      <c r="Q758" s="52" t="s">
        <v>7652</v>
      </c>
      <c r="R758" s="52"/>
      <c r="S758" s="52" t="s">
        <v>7650</v>
      </c>
      <c r="T758" s="52"/>
      <c r="U758" s="52"/>
      <c r="V758" s="52"/>
      <c r="W758" s="52"/>
      <c r="X758" s="52"/>
      <c r="Y758" s="52" t="s">
        <v>2652</v>
      </c>
      <c r="Z758" s="52" t="s">
        <v>2653</v>
      </c>
      <c r="AA758" s="52"/>
      <c r="AB758" s="52"/>
      <c r="AC758" s="52"/>
      <c r="AD758" s="52"/>
      <c r="AE758" s="52"/>
      <c r="AF758" s="60"/>
      <c r="AG758" s="44"/>
      <c r="AH758" s="45"/>
      <c r="AI758" s="45"/>
      <c r="AJ758" s="45"/>
      <c r="AK758" s="45"/>
      <c r="AL758" s="28"/>
      <c r="AM758" s="28"/>
      <c r="AN758" s="28"/>
      <c r="AO758" s="28"/>
      <c r="AP758" s="28"/>
      <c r="AQ758" s="28"/>
      <c r="AR758" s="28"/>
      <c r="AS758" s="28"/>
      <c r="AT758" s="28"/>
      <c r="AU758" s="28"/>
    </row>
    <row r="759" ht="15.0" hidden="1" customHeight="1">
      <c r="A759" s="67"/>
      <c r="B759" s="68" t="s">
        <v>85</v>
      </c>
      <c r="C759" s="68" t="s">
        <v>842</v>
      </c>
      <c r="D759" s="68" t="s">
        <v>7978</v>
      </c>
      <c r="E759" s="68" t="s">
        <v>2649</v>
      </c>
      <c r="F759" s="68" t="s">
        <v>7659</v>
      </c>
      <c r="G759" s="68" t="s">
        <v>7662</v>
      </c>
      <c r="H759" s="68"/>
      <c r="I759" s="68"/>
      <c r="J759" s="68"/>
      <c r="K759" s="68"/>
      <c r="L759" s="68" t="s">
        <v>4003</v>
      </c>
      <c r="M759" s="68" t="s">
        <v>133</v>
      </c>
      <c r="N759" s="68" t="s">
        <v>7663</v>
      </c>
      <c r="O759" s="68" t="s">
        <v>7661</v>
      </c>
      <c r="P759" s="68"/>
      <c r="Q759" s="68"/>
      <c r="R759" s="68"/>
      <c r="S759" s="68"/>
      <c r="T759" s="68"/>
      <c r="U759" s="68"/>
      <c r="V759" s="68"/>
      <c r="W759" s="68"/>
      <c r="X759" s="68"/>
      <c r="Y759" s="68" t="s">
        <v>98</v>
      </c>
      <c r="Z759" s="68" t="s">
        <v>2644</v>
      </c>
      <c r="AA759" s="68"/>
      <c r="AB759" s="68"/>
      <c r="AC759" s="68"/>
      <c r="AD759" s="68"/>
      <c r="AE759" s="68"/>
      <c r="AF759" s="71"/>
      <c r="AG759" s="44" t="s">
        <v>595</v>
      </c>
      <c r="AH759" s="45" t="s">
        <v>595</v>
      </c>
      <c r="AI759" s="45" t="s">
        <v>595</v>
      </c>
      <c r="AJ759" s="45" t="s">
        <v>595</v>
      </c>
      <c r="AK759" s="45" t="s">
        <v>595</v>
      </c>
      <c r="AL759" s="28"/>
      <c r="AM759" s="28"/>
      <c r="AN759" s="28"/>
      <c r="AO759" s="28"/>
      <c r="AP759" s="28"/>
      <c r="AQ759" s="28"/>
      <c r="AR759" s="28"/>
      <c r="AS759" s="28"/>
      <c r="AT759" s="28"/>
      <c r="AU759" s="28"/>
    </row>
    <row r="760" ht="15.0" hidden="1" customHeight="1">
      <c r="A760" s="51"/>
      <c r="B760" s="52" t="s">
        <v>85</v>
      </c>
      <c r="C760" s="52" t="s">
        <v>1163</v>
      </c>
      <c r="D760" s="52" t="s">
        <v>1709</v>
      </c>
      <c r="E760" s="52" t="s">
        <v>2649</v>
      </c>
      <c r="F760" s="52" t="s">
        <v>7664</v>
      </c>
      <c r="G760" s="52" t="s">
        <v>7671</v>
      </c>
      <c r="H760" s="52"/>
      <c r="I760" s="52"/>
      <c r="J760" s="52"/>
      <c r="K760" s="52"/>
      <c r="L760" s="52" t="s">
        <v>7672</v>
      </c>
      <c r="M760" s="52" t="s">
        <v>133</v>
      </c>
      <c r="N760" s="52" t="s">
        <v>7673</v>
      </c>
      <c r="O760" s="52" t="s">
        <v>7669</v>
      </c>
      <c r="P760" s="52"/>
      <c r="Q760" s="52" t="s">
        <v>7670</v>
      </c>
      <c r="R760" s="52"/>
      <c r="S760" s="52"/>
      <c r="T760" s="52"/>
      <c r="U760" s="52"/>
      <c r="V760" s="52"/>
      <c r="W760" s="52"/>
      <c r="X760" s="52"/>
      <c r="Y760" s="52" t="s">
        <v>2652</v>
      </c>
      <c r="Z760" s="52" t="s">
        <v>2653</v>
      </c>
      <c r="AA760" s="52"/>
      <c r="AB760" s="52"/>
      <c r="AC760" s="52"/>
      <c r="AD760" s="52"/>
      <c r="AE760" s="52"/>
      <c r="AF760" s="60"/>
      <c r="AG760" s="44"/>
      <c r="AH760" s="45"/>
      <c r="AI760" s="45"/>
      <c r="AJ760" s="45"/>
      <c r="AK760" s="45"/>
      <c r="AL760" s="28"/>
      <c r="AM760" s="28"/>
      <c r="AN760" s="28"/>
      <c r="AO760" s="28"/>
      <c r="AP760" s="28"/>
      <c r="AQ760" s="28"/>
      <c r="AR760" s="28"/>
      <c r="AS760" s="28"/>
      <c r="AT760" s="28"/>
      <c r="AU760" s="28"/>
    </row>
    <row r="761" ht="15.0" hidden="1" customHeight="1">
      <c r="A761" s="67"/>
      <c r="B761" s="68" t="s">
        <v>85</v>
      </c>
      <c r="C761" s="68" t="s">
        <v>7991</v>
      </c>
      <c r="D761" s="68" t="s">
        <v>7992</v>
      </c>
      <c r="E761" s="68" t="s">
        <v>2649</v>
      </c>
      <c r="F761" s="68"/>
      <c r="G761" s="68" t="s">
        <v>7679</v>
      </c>
      <c r="H761" s="68"/>
      <c r="I761" s="68"/>
      <c r="J761" s="68"/>
      <c r="K761" s="68"/>
      <c r="L761" s="68" t="s">
        <v>154</v>
      </c>
      <c r="M761" s="68" t="s">
        <v>133</v>
      </c>
      <c r="N761" s="68" t="s">
        <v>1086</v>
      </c>
      <c r="O761" s="68" t="s">
        <v>7676</v>
      </c>
      <c r="P761" s="68"/>
      <c r="Q761" s="68" t="s">
        <v>7678</v>
      </c>
      <c r="R761" s="68"/>
      <c r="S761" s="68" t="s">
        <v>7677</v>
      </c>
      <c r="T761" s="68"/>
      <c r="U761" s="68"/>
      <c r="V761" s="68"/>
      <c r="W761" s="68"/>
      <c r="X761" s="68"/>
      <c r="Y761" s="68" t="s">
        <v>2652</v>
      </c>
      <c r="Z761" s="68" t="s">
        <v>2653</v>
      </c>
      <c r="AA761" s="68"/>
      <c r="AB761" s="68"/>
      <c r="AC761" s="68"/>
      <c r="AD761" s="68"/>
      <c r="AE761" s="68"/>
      <c r="AF761" s="71"/>
      <c r="AG761" s="44"/>
      <c r="AH761" s="45"/>
      <c r="AI761" s="45"/>
      <c r="AJ761" s="45"/>
      <c r="AK761" s="45"/>
      <c r="AL761" s="28"/>
      <c r="AM761" s="28"/>
      <c r="AN761" s="28"/>
      <c r="AO761" s="28"/>
      <c r="AP761" s="28"/>
      <c r="AQ761" s="28"/>
      <c r="AR761" s="28"/>
      <c r="AS761" s="28"/>
      <c r="AT761" s="28"/>
      <c r="AU761" s="28"/>
    </row>
    <row r="762" ht="15.0" hidden="1" customHeight="1">
      <c r="A762" s="51"/>
      <c r="B762" s="52" t="s">
        <v>85</v>
      </c>
      <c r="C762" s="52" t="s">
        <v>428</v>
      </c>
      <c r="D762" s="52" t="s">
        <v>8015</v>
      </c>
      <c r="E762" s="52" t="s">
        <v>2649</v>
      </c>
      <c r="F762" s="52" t="s">
        <v>7681</v>
      </c>
      <c r="G762" s="52" t="s">
        <v>7684</v>
      </c>
      <c r="H762" s="52"/>
      <c r="I762" s="52"/>
      <c r="J762" s="52"/>
      <c r="K762" s="52"/>
      <c r="L762" s="52" t="s">
        <v>7685</v>
      </c>
      <c r="M762" s="52" t="s">
        <v>724</v>
      </c>
      <c r="N762" s="52" t="s">
        <v>7686</v>
      </c>
      <c r="O762" s="52" t="s">
        <v>7683</v>
      </c>
      <c r="P762" s="52"/>
      <c r="Q762" s="52"/>
      <c r="R762" s="52"/>
      <c r="S762" s="52"/>
      <c r="T762" s="52"/>
      <c r="U762" s="52"/>
      <c r="V762" s="52"/>
      <c r="W762" s="52"/>
      <c r="X762" s="52"/>
      <c r="Y762" s="52" t="s">
        <v>2652</v>
      </c>
      <c r="Z762" s="52" t="s">
        <v>2653</v>
      </c>
      <c r="AA762" s="52"/>
      <c r="AB762" s="52"/>
      <c r="AC762" s="52"/>
      <c r="AD762" s="52"/>
      <c r="AE762" s="52"/>
      <c r="AF762" s="60"/>
      <c r="AG762" s="44"/>
      <c r="AH762" s="45"/>
      <c r="AI762" s="45"/>
      <c r="AJ762" s="45"/>
      <c r="AK762" s="45"/>
      <c r="AL762" s="28"/>
      <c r="AM762" s="28"/>
      <c r="AN762" s="28"/>
      <c r="AO762" s="28"/>
      <c r="AP762" s="28"/>
      <c r="AQ762" s="28"/>
      <c r="AR762" s="28"/>
      <c r="AS762" s="28"/>
      <c r="AT762" s="28"/>
      <c r="AU762" s="28"/>
    </row>
    <row r="763" ht="15.0" hidden="1" customHeight="1">
      <c r="A763" s="67"/>
      <c r="B763" s="68" t="s">
        <v>85</v>
      </c>
      <c r="C763" s="68" t="s">
        <v>1536</v>
      </c>
      <c r="D763" s="68" t="s">
        <v>8024</v>
      </c>
      <c r="E763" s="68" t="s">
        <v>2649</v>
      </c>
      <c r="F763" s="68"/>
      <c r="G763" s="68" t="s">
        <v>7689</v>
      </c>
      <c r="H763" s="68"/>
      <c r="I763" s="68"/>
      <c r="J763" s="68"/>
      <c r="K763" s="68"/>
      <c r="L763" s="68" t="s">
        <v>7690</v>
      </c>
      <c r="M763" s="68" t="s">
        <v>271</v>
      </c>
      <c r="N763" s="68" t="s">
        <v>7691</v>
      </c>
      <c r="O763" s="68" t="s">
        <v>7688</v>
      </c>
      <c r="P763" s="68"/>
      <c r="Q763" s="68"/>
      <c r="R763" s="68"/>
      <c r="S763" s="68"/>
      <c r="T763" s="68"/>
      <c r="U763" s="68"/>
      <c r="V763" s="68"/>
      <c r="W763" s="68"/>
      <c r="X763" s="68"/>
      <c r="Y763" s="68" t="s">
        <v>2652</v>
      </c>
      <c r="Z763" s="68" t="s">
        <v>2653</v>
      </c>
      <c r="AA763" s="68"/>
      <c r="AB763" s="68"/>
      <c r="AC763" s="68"/>
      <c r="AD763" s="68"/>
      <c r="AE763" s="68"/>
      <c r="AF763" s="71"/>
      <c r="AG763" s="44"/>
      <c r="AH763" s="45"/>
      <c r="AI763" s="45"/>
      <c r="AJ763" s="45"/>
      <c r="AK763" s="45"/>
      <c r="AL763" s="28"/>
      <c r="AM763" s="28"/>
      <c r="AN763" s="28"/>
      <c r="AO763" s="28"/>
      <c r="AP763" s="28"/>
      <c r="AQ763" s="28"/>
      <c r="AR763" s="28"/>
      <c r="AS763" s="28"/>
      <c r="AT763" s="28"/>
      <c r="AU763" s="28"/>
    </row>
    <row r="764" ht="15.0" hidden="1" customHeight="1">
      <c r="A764" s="51"/>
      <c r="B764" s="52" t="s">
        <v>115</v>
      </c>
      <c r="C764" s="52" t="s">
        <v>8027</v>
      </c>
      <c r="D764" s="52" t="s">
        <v>8028</v>
      </c>
      <c r="E764" s="52" t="s">
        <v>87</v>
      </c>
      <c r="F764" s="52" t="s">
        <v>7693</v>
      </c>
      <c r="G764" s="52" t="s">
        <v>7699</v>
      </c>
      <c r="H764" s="52" t="s">
        <v>7700</v>
      </c>
      <c r="I764" s="52"/>
      <c r="J764" s="52"/>
      <c r="K764" s="52"/>
      <c r="L764" s="52" t="s">
        <v>4665</v>
      </c>
      <c r="M764" s="52" t="s">
        <v>3874</v>
      </c>
      <c r="N764" s="52" t="s">
        <v>7701</v>
      </c>
      <c r="O764" s="52" t="s">
        <v>7695</v>
      </c>
      <c r="P764" s="52"/>
      <c r="Q764" s="52" t="s">
        <v>7698</v>
      </c>
      <c r="R764" s="52"/>
      <c r="S764" s="52" t="s">
        <v>7697</v>
      </c>
      <c r="T764" s="52"/>
      <c r="U764" s="52" t="s">
        <v>226</v>
      </c>
      <c r="V764" s="52" t="s">
        <v>95</v>
      </c>
      <c r="W764" s="52" t="s">
        <v>454</v>
      </c>
      <c r="X764" s="52"/>
      <c r="Y764" s="52" t="s">
        <v>98</v>
      </c>
      <c r="Z764" s="52"/>
      <c r="AA764" s="52"/>
      <c r="AB764" s="52"/>
      <c r="AC764" s="52"/>
      <c r="AD764" s="52"/>
      <c r="AE764" s="52"/>
      <c r="AF764" s="60"/>
      <c r="AG764" s="44" t="s">
        <v>595</v>
      </c>
      <c r="AH764" s="45" t="s">
        <v>596</v>
      </c>
      <c r="AI764" s="45" t="s">
        <v>595</v>
      </c>
      <c r="AJ764" s="45" t="s">
        <v>595</v>
      </c>
      <c r="AK764" s="45" t="s">
        <v>595</v>
      </c>
      <c r="AL764" s="28"/>
      <c r="AM764" s="28"/>
      <c r="AN764" s="28"/>
      <c r="AO764" s="28"/>
      <c r="AP764" s="28"/>
      <c r="AQ764" s="28"/>
      <c r="AR764" s="28"/>
      <c r="AS764" s="28"/>
      <c r="AT764" s="28"/>
      <c r="AU764" s="28"/>
    </row>
    <row r="765" ht="15.0" hidden="1" customHeight="1">
      <c r="A765" s="67"/>
      <c r="B765" s="68" t="s">
        <v>115</v>
      </c>
      <c r="C765" s="68" t="s">
        <v>8039</v>
      </c>
      <c r="D765" s="68" t="s">
        <v>8040</v>
      </c>
      <c r="E765" s="68" t="s">
        <v>2649</v>
      </c>
      <c r="F765" s="68" t="s">
        <v>7703</v>
      </c>
      <c r="G765" s="68" t="s">
        <v>7706</v>
      </c>
      <c r="H765" s="68"/>
      <c r="I765" s="68"/>
      <c r="J765" s="68"/>
      <c r="K765" s="68"/>
      <c r="L765" s="68" t="s">
        <v>451</v>
      </c>
      <c r="M765" s="68" t="s">
        <v>80</v>
      </c>
      <c r="N765" s="68" t="s">
        <v>7708</v>
      </c>
      <c r="O765" s="68" t="s">
        <v>7705</v>
      </c>
      <c r="P765" s="68"/>
      <c r="Q765" s="68"/>
      <c r="R765" s="68"/>
      <c r="S765" s="68"/>
      <c r="T765" s="68"/>
      <c r="U765" s="68"/>
      <c r="V765" s="68"/>
      <c r="W765" s="68"/>
      <c r="X765" s="68"/>
      <c r="Y765" s="68" t="s">
        <v>2652</v>
      </c>
      <c r="Z765" s="68" t="s">
        <v>2653</v>
      </c>
      <c r="AA765" s="68"/>
      <c r="AB765" s="68"/>
      <c r="AC765" s="68"/>
      <c r="AD765" s="68"/>
      <c r="AE765" s="68"/>
      <c r="AF765" s="71"/>
      <c r="AG765" s="44"/>
      <c r="AH765" s="45"/>
      <c r="AI765" s="45"/>
      <c r="AJ765" s="45"/>
      <c r="AK765" s="45"/>
      <c r="AL765" s="28"/>
      <c r="AM765" s="28"/>
      <c r="AN765" s="28"/>
      <c r="AO765" s="28"/>
      <c r="AP765" s="28"/>
      <c r="AQ765" s="28"/>
      <c r="AR765" s="28"/>
      <c r="AS765" s="28"/>
      <c r="AT765" s="28"/>
      <c r="AU765" s="28"/>
    </row>
    <row r="766" ht="15.0" hidden="1" customHeight="1">
      <c r="A766" s="51"/>
      <c r="B766" s="52" t="s">
        <v>115</v>
      </c>
      <c r="C766" s="52" t="s">
        <v>2286</v>
      </c>
      <c r="D766" s="52" t="s">
        <v>8048</v>
      </c>
      <c r="E766" s="52" t="s">
        <v>2649</v>
      </c>
      <c r="F766" s="52" t="s">
        <v>7713</v>
      </c>
      <c r="G766" s="52" t="s">
        <v>7716</v>
      </c>
      <c r="H766" s="52"/>
      <c r="I766" s="52"/>
      <c r="J766" s="52"/>
      <c r="K766" s="52"/>
      <c r="L766" s="52" t="s">
        <v>761</v>
      </c>
      <c r="M766" s="52" t="s">
        <v>261</v>
      </c>
      <c r="N766" s="52" t="s">
        <v>7007</v>
      </c>
      <c r="O766" s="52" t="s">
        <v>7715</v>
      </c>
      <c r="P766" s="52"/>
      <c r="Q766" s="52"/>
      <c r="R766" s="52"/>
      <c r="S766" s="52"/>
      <c r="T766" s="52"/>
      <c r="U766" s="52"/>
      <c r="V766" s="52"/>
      <c r="W766" s="52"/>
      <c r="X766" s="52"/>
      <c r="Y766" s="52" t="s">
        <v>98</v>
      </c>
      <c r="Z766" s="52" t="s">
        <v>2644</v>
      </c>
      <c r="AA766" s="52"/>
      <c r="AB766" s="52"/>
      <c r="AC766" s="52"/>
      <c r="AD766" s="52"/>
      <c r="AE766" s="52"/>
      <c r="AF766" s="60"/>
      <c r="AG766" s="44" t="s">
        <v>596</v>
      </c>
      <c r="AH766" s="45" t="s">
        <v>595</v>
      </c>
      <c r="AI766" s="45" t="s">
        <v>595</v>
      </c>
      <c r="AJ766" s="45" t="s">
        <v>595</v>
      </c>
      <c r="AK766" s="45" t="s">
        <v>595</v>
      </c>
      <c r="AL766" s="28"/>
      <c r="AM766" s="28"/>
      <c r="AN766" s="28"/>
      <c r="AO766" s="28"/>
      <c r="AP766" s="28"/>
      <c r="AQ766" s="28"/>
      <c r="AR766" s="28"/>
      <c r="AS766" s="28"/>
      <c r="AT766" s="28"/>
      <c r="AU766" s="28"/>
    </row>
    <row r="767" ht="15.0" hidden="1" customHeight="1">
      <c r="A767" s="67"/>
      <c r="B767" s="68" t="s">
        <v>85</v>
      </c>
      <c r="C767" s="68" t="s">
        <v>2241</v>
      </c>
      <c r="D767" s="68" t="s">
        <v>8058</v>
      </c>
      <c r="E767" s="68" t="s">
        <v>87</v>
      </c>
      <c r="F767" s="68"/>
      <c r="G767" s="68" t="s">
        <v>7719</v>
      </c>
      <c r="H767" s="68"/>
      <c r="I767" s="68"/>
      <c r="J767" s="68"/>
      <c r="K767" s="68"/>
      <c r="L767" s="68" t="s">
        <v>7720</v>
      </c>
      <c r="M767" s="68" t="s">
        <v>605</v>
      </c>
      <c r="N767" s="68" t="s">
        <v>7721</v>
      </c>
      <c r="O767" s="68" t="s">
        <v>7718</v>
      </c>
      <c r="P767" s="68"/>
      <c r="Q767" s="68"/>
      <c r="R767" s="68"/>
      <c r="S767" s="68"/>
      <c r="T767" s="68"/>
      <c r="U767" s="68"/>
      <c r="V767" s="68"/>
      <c r="W767" s="68"/>
      <c r="X767" s="68"/>
      <c r="Y767" s="68" t="s">
        <v>2652</v>
      </c>
      <c r="Z767" s="68" t="s">
        <v>2653</v>
      </c>
      <c r="AA767" s="68"/>
      <c r="AB767" s="68"/>
      <c r="AC767" s="68"/>
      <c r="AD767" s="68"/>
      <c r="AE767" s="68"/>
      <c r="AF767" s="71"/>
      <c r="AG767" s="44"/>
      <c r="AH767" s="45"/>
      <c r="AI767" s="45"/>
      <c r="AJ767" s="45"/>
      <c r="AK767" s="45"/>
      <c r="AL767" s="28"/>
      <c r="AM767" s="28"/>
      <c r="AN767" s="28"/>
      <c r="AO767" s="28"/>
      <c r="AP767" s="28"/>
      <c r="AQ767" s="28"/>
      <c r="AR767" s="28"/>
      <c r="AS767" s="28"/>
      <c r="AT767" s="28"/>
      <c r="AU767" s="28"/>
    </row>
    <row r="768" ht="15.0" hidden="1" customHeight="1">
      <c r="A768" s="51"/>
      <c r="B768" s="52"/>
      <c r="C768" s="52" t="s">
        <v>8069</v>
      </c>
      <c r="D768" s="52" t="s">
        <v>2556</v>
      </c>
      <c r="E768" s="52" t="s">
        <v>3973</v>
      </c>
      <c r="F768" s="52" t="s">
        <v>7723</v>
      </c>
      <c r="G768" s="52" t="s">
        <v>7725</v>
      </c>
      <c r="H768" s="52" t="s">
        <v>7726</v>
      </c>
      <c r="I768" s="52"/>
      <c r="J768" s="52"/>
      <c r="K768" s="52"/>
      <c r="L768" s="52" t="s">
        <v>6157</v>
      </c>
      <c r="M768" s="52" t="s">
        <v>99</v>
      </c>
      <c r="N768" s="52" t="s">
        <v>7727</v>
      </c>
      <c r="O768" s="52"/>
      <c r="P768" s="52"/>
      <c r="Q768" s="52"/>
      <c r="R768" s="52"/>
      <c r="S768" s="52"/>
      <c r="T768" s="52"/>
      <c r="U768" s="52"/>
      <c r="V768" s="52"/>
      <c r="W768" s="52"/>
      <c r="X768" s="52"/>
      <c r="Y768" s="52" t="s">
        <v>2631</v>
      </c>
      <c r="Z768" s="52" t="s">
        <v>2633</v>
      </c>
      <c r="AA768" s="52"/>
      <c r="AB768" s="52"/>
      <c r="AC768" s="52"/>
      <c r="AD768" s="52" t="s">
        <v>2942</v>
      </c>
      <c r="AE768" s="52"/>
      <c r="AF768" s="60"/>
      <c r="AG768" s="44"/>
      <c r="AH768" s="45"/>
      <c r="AI768" s="45"/>
      <c r="AJ768" s="45"/>
      <c r="AK768" s="45"/>
      <c r="AL768" s="28"/>
      <c r="AM768" s="28"/>
      <c r="AN768" s="28"/>
      <c r="AO768" s="28"/>
      <c r="AP768" s="28"/>
      <c r="AQ768" s="28"/>
      <c r="AR768" s="28"/>
      <c r="AS768" s="28"/>
      <c r="AT768" s="28"/>
      <c r="AU768" s="28"/>
    </row>
    <row r="769" ht="15.0" hidden="1" customHeight="1">
      <c r="A769" s="67"/>
      <c r="B769" s="68" t="s">
        <v>85</v>
      </c>
      <c r="C769" s="68" t="s">
        <v>5882</v>
      </c>
      <c r="D769" s="68" t="s">
        <v>8087</v>
      </c>
      <c r="E769" s="68" t="s">
        <v>87</v>
      </c>
      <c r="F769" s="68" t="s">
        <v>7730</v>
      </c>
      <c r="G769" s="68" t="s">
        <v>791</v>
      </c>
      <c r="H769" s="68"/>
      <c r="I769" s="68"/>
      <c r="J769" s="68"/>
      <c r="K769" s="68"/>
      <c r="L769" s="68" t="s">
        <v>792</v>
      </c>
      <c r="M769" s="68" t="s">
        <v>605</v>
      </c>
      <c r="N769" s="68" t="s">
        <v>793</v>
      </c>
      <c r="O769" s="68" t="s">
        <v>7732</v>
      </c>
      <c r="P769" s="68"/>
      <c r="Q769" s="68" t="s">
        <v>7734</v>
      </c>
      <c r="R769" s="68"/>
      <c r="S769" s="68" t="s">
        <v>7733</v>
      </c>
      <c r="T769" s="68"/>
      <c r="U769" s="68"/>
      <c r="V769" s="68"/>
      <c r="W769" s="68"/>
      <c r="X769" s="68"/>
      <c r="Y769" s="68" t="s">
        <v>98</v>
      </c>
      <c r="Z769" s="68" t="s">
        <v>2644</v>
      </c>
      <c r="AA769" s="68"/>
      <c r="AB769" s="68"/>
      <c r="AC769" s="68"/>
      <c r="AD769" s="68"/>
      <c r="AE769" s="68"/>
      <c r="AF769" s="71"/>
      <c r="AG769" s="44" t="s">
        <v>595</v>
      </c>
      <c r="AH769" s="45" t="s">
        <v>596</v>
      </c>
      <c r="AI769" s="45" t="s">
        <v>595</v>
      </c>
      <c r="AJ769" s="45" t="s">
        <v>595</v>
      </c>
      <c r="AK769" s="45" t="s">
        <v>595</v>
      </c>
      <c r="AL769" s="28"/>
      <c r="AM769" s="28"/>
      <c r="AN769" s="28"/>
      <c r="AO769" s="28"/>
      <c r="AP769" s="28"/>
      <c r="AQ769" s="28"/>
      <c r="AR769" s="28"/>
      <c r="AS769" s="28"/>
      <c r="AT769" s="28"/>
      <c r="AU769" s="28"/>
    </row>
    <row r="770" ht="15.0" hidden="1" customHeight="1">
      <c r="A770" s="51"/>
      <c r="B770" s="52" t="s">
        <v>85</v>
      </c>
      <c r="C770" s="52" t="s">
        <v>8092</v>
      </c>
      <c r="D770" s="52" t="s">
        <v>8093</v>
      </c>
      <c r="E770" s="52" t="s">
        <v>4601</v>
      </c>
      <c r="F770" s="52"/>
      <c r="G770" s="52" t="s">
        <v>7738</v>
      </c>
      <c r="H770" s="52"/>
      <c r="I770" s="52"/>
      <c r="J770" s="52"/>
      <c r="K770" s="52"/>
      <c r="L770" s="52" t="s">
        <v>7739</v>
      </c>
      <c r="M770" s="52" t="s">
        <v>1131</v>
      </c>
      <c r="N770" s="52" t="s">
        <v>7741</v>
      </c>
      <c r="O770" s="52" t="s">
        <v>7736</v>
      </c>
      <c r="P770" s="52"/>
      <c r="Q770" s="52" t="s">
        <v>7737</v>
      </c>
      <c r="R770" s="52"/>
      <c r="S770" s="52"/>
      <c r="T770" s="52"/>
      <c r="U770" s="52"/>
      <c r="V770" s="52"/>
      <c r="W770" s="52"/>
      <c r="X770" s="52"/>
      <c r="Y770" s="52" t="s">
        <v>98</v>
      </c>
      <c r="Z770" s="52" t="s">
        <v>2644</v>
      </c>
      <c r="AA770" s="52"/>
      <c r="AB770" s="52"/>
      <c r="AC770" s="52"/>
      <c r="AD770" s="52"/>
      <c r="AE770" s="52"/>
      <c r="AF770" s="60"/>
      <c r="AG770" s="44" t="s">
        <v>595</v>
      </c>
      <c r="AH770" s="45" t="s">
        <v>595</v>
      </c>
      <c r="AI770" s="45" t="s">
        <v>596</v>
      </c>
      <c r="AJ770" s="45" t="s">
        <v>595</v>
      </c>
      <c r="AK770" s="45" t="s">
        <v>595</v>
      </c>
      <c r="AL770" s="28"/>
      <c r="AM770" s="28"/>
      <c r="AN770" s="28"/>
      <c r="AO770" s="28"/>
      <c r="AP770" s="28"/>
      <c r="AQ770" s="28"/>
      <c r="AR770" s="28"/>
      <c r="AS770" s="28"/>
      <c r="AT770" s="28"/>
      <c r="AU770" s="28"/>
    </row>
    <row r="771" ht="15.0" hidden="1" customHeight="1">
      <c r="A771" s="67"/>
      <c r="B771" s="68" t="s">
        <v>85</v>
      </c>
      <c r="C771" s="68" t="s">
        <v>4924</v>
      </c>
      <c r="D771" s="68" t="s">
        <v>8100</v>
      </c>
      <c r="E771" s="68" t="s">
        <v>2649</v>
      </c>
      <c r="F771" s="68" t="s">
        <v>7642</v>
      </c>
      <c r="G771" s="68" t="s">
        <v>7744</v>
      </c>
      <c r="H771" s="68"/>
      <c r="I771" s="68"/>
      <c r="J771" s="68"/>
      <c r="K771" s="68"/>
      <c r="L771" s="68" t="s">
        <v>1888</v>
      </c>
      <c r="M771" s="68" t="s">
        <v>133</v>
      </c>
      <c r="N771" s="68" t="s">
        <v>7745</v>
      </c>
      <c r="O771" s="68" t="s">
        <v>7743</v>
      </c>
      <c r="P771" s="68"/>
      <c r="Q771" s="68" t="s">
        <v>7652</v>
      </c>
      <c r="R771" s="68"/>
      <c r="S771" s="68"/>
      <c r="T771" s="68"/>
      <c r="U771" s="68"/>
      <c r="V771" s="68"/>
      <c r="W771" s="68"/>
      <c r="X771" s="68"/>
      <c r="Y771" s="68" t="s">
        <v>2652</v>
      </c>
      <c r="Z771" s="68" t="s">
        <v>2653</v>
      </c>
      <c r="AA771" s="68"/>
      <c r="AB771" s="68"/>
      <c r="AC771" s="68"/>
      <c r="AD771" s="68"/>
      <c r="AE771" s="68"/>
      <c r="AF771" s="71"/>
      <c r="AG771" s="44"/>
      <c r="AH771" s="45"/>
      <c r="AI771" s="45"/>
      <c r="AJ771" s="45"/>
      <c r="AK771" s="45"/>
      <c r="AL771" s="28"/>
      <c r="AM771" s="28"/>
      <c r="AN771" s="28"/>
      <c r="AO771" s="28"/>
      <c r="AP771" s="28"/>
      <c r="AQ771" s="28"/>
      <c r="AR771" s="28"/>
      <c r="AS771" s="28"/>
      <c r="AT771" s="28"/>
      <c r="AU771" s="28"/>
    </row>
    <row r="772" ht="15.0" hidden="1" customHeight="1">
      <c r="A772" s="51"/>
      <c r="B772" s="52" t="s">
        <v>85</v>
      </c>
      <c r="C772" s="52" t="s">
        <v>3492</v>
      </c>
      <c r="D772" s="52" t="s">
        <v>1227</v>
      </c>
      <c r="E772" s="52" t="s">
        <v>2649</v>
      </c>
      <c r="F772" s="52" t="s">
        <v>7746</v>
      </c>
      <c r="G772" s="52" t="s">
        <v>7749</v>
      </c>
      <c r="H772" s="52"/>
      <c r="I772" s="52"/>
      <c r="J772" s="52"/>
      <c r="K772" s="52"/>
      <c r="L772" s="52" t="s">
        <v>7750</v>
      </c>
      <c r="M772" s="52" t="s">
        <v>133</v>
      </c>
      <c r="N772" s="52" t="s">
        <v>7751</v>
      </c>
      <c r="O772" s="52"/>
      <c r="P772" s="52"/>
      <c r="Q772" s="52"/>
      <c r="R772" s="52"/>
      <c r="S772" s="52" t="s">
        <v>7748</v>
      </c>
      <c r="T772" s="52"/>
      <c r="U772" s="52"/>
      <c r="V772" s="52"/>
      <c r="W772" s="52"/>
      <c r="X772" s="52"/>
      <c r="Y772" s="52" t="s">
        <v>98</v>
      </c>
      <c r="Z772" s="52" t="s">
        <v>2644</v>
      </c>
      <c r="AA772" s="52"/>
      <c r="AB772" s="52"/>
      <c r="AC772" s="52"/>
      <c r="AD772" s="52"/>
      <c r="AE772" s="52"/>
      <c r="AF772" s="60"/>
      <c r="AG772" s="44" t="s">
        <v>595</v>
      </c>
      <c r="AH772" s="45" t="s">
        <v>595</v>
      </c>
      <c r="AI772" s="45" t="s">
        <v>595</v>
      </c>
      <c r="AJ772" s="45" t="s">
        <v>595</v>
      </c>
      <c r="AK772" s="45" t="s">
        <v>595</v>
      </c>
      <c r="AL772" s="28"/>
      <c r="AM772" s="28"/>
      <c r="AN772" s="28"/>
      <c r="AO772" s="28"/>
      <c r="AP772" s="28"/>
      <c r="AQ772" s="28"/>
      <c r="AR772" s="28"/>
      <c r="AS772" s="28"/>
      <c r="AT772" s="28"/>
      <c r="AU772" s="28"/>
    </row>
    <row r="773" ht="15.0" hidden="1" customHeight="1">
      <c r="A773" s="67"/>
      <c r="B773" s="68" t="s">
        <v>85</v>
      </c>
      <c r="C773" s="68" t="s">
        <v>1536</v>
      </c>
      <c r="D773" s="68" t="s">
        <v>8108</v>
      </c>
      <c r="E773" s="68" t="s">
        <v>2649</v>
      </c>
      <c r="F773" s="68" t="s">
        <v>7752</v>
      </c>
      <c r="G773" s="68" t="s">
        <v>7757</v>
      </c>
      <c r="H773" s="68" t="s">
        <v>7758</v>
      </c>
      <c r="I773" s="68"/>
      <c r="J773" s="68"/>
      <c r="K773" s="68"/>
      <c r="L773" s="68" t="s">
        <v>4807</v>
      </c>
      <c r="M773" s="68" t="s">
        <v>560</v>
      </c>
      <c r="N773" s="68" t="s">
        <v>7760</v>
      </c>
      <c r="O773" s="68" t="s">
        <v>7754</v>
      </c>
      <c r="P773" s="68"/>
      <c r="Q773" s="68" t="s">
        <v>7756</v>
      </c>
      <c r="R773" s="68"/>
      <c r="S773" s="68" t="s">
        <v>7755</v>
      </c>
      <c r="T773" s="68"/>
      <c r="U773" s="68"/>
      <c r="V773" s="68"/>
      <c r="W773" s="68"/>
      <c r="X773" s="68"/>
      <c r="Y773" s="68" t="s">
        <v>98</v>
      </c>
      <c r="Z773" s="68" t="s">
        <v>2644</v>
      </c>
      <c r="AA773" s="68"/>
      <c r="AB773" s="68"/>
      <c r="AC773" s="68"/>
      <c r="AD773" s="68"/>
      <c r="AE773" s="68"/>
      <c r="AF773" s="71"/>
      <c r="AG773" s="44" t="s">
        <v>596</v>
      </c>
      <c r="AH773" s="45" t="s">
        <v>595</v>
      </c>
      <c r="AI773" s="45" t="s">
        <v>595</v>
      </c>
      <c r="AJ773" s="45" t="s">
        <v>595</v>
      </c>
      <c r="AK773" s="45" t="s">
        <v>595</v>
      </c>
      <c r="AL773" s="28"/>
      <c r="AM773" s="28"/>
      <c r="AN773" s="28"/>
      <c r="AO773" s="28"/>
      <c r="AP773" s="28"/>
      <c r="AQ773" s="28"/>
      <c r="AR773" s="28"/>
      <c r="AS773" s="28"/>
      <c r="AT773" s="28"/>
      <c r="AU773" s="28"/>
    </row>
    <row r="774" ht="15.0" hidden="1" customHeight="1">
      <c r="A774" s="51"/>
      <c r="B774" s="52" t="s">
        <v>85</v>
      </c>
      <c r="C774" s="52" t="s">
        <v>8109</v>
      </c>
      <c r="D774" s="52" t="s">
        <v>8110</v>
      </c>
      <c r="E774" s="52" t="s">
        <v>87</v>
      </c>
      <c r="F774" s="52" t="s">
        <v>7762</v>
      </c>
      <c r="G774" s="52" t="s">
        <v>7767</v>
      </c>
      <c r="H774" s="52"/>
      <c r="I774" s="52"/>
      <c r="J774" s="52"/>
      <c r="K774" s="52"/>
      <c r="L774" s="52" t="s">
        <v>2406</v>
      </c>
      <c r="M774" s="52" t="s">
        <v>111</v>
      </c>
      <c r="N774" s="52" t="s">
        <v>5151</v>
      </c>
      <c r="O774" s="52" t="s">
        <v>7764</v>
      </c>
      <c r="P774" s="52"/>
      <c r="Q774" s="52" t="s">
        <v>7766</v>
      </c>
      <c r="R774" s="52"/>
      <c r="S774" s="52" t="s">
        <v>7765</v>
      </c>
      <c r="T774" s="52"/>
      <c r="U774" s="52" t="s">
        <v>477</v>
      </c>
      <c r="V774" s="52" t="s">
        <v>4565</v>
      </c>
      <c r="W774" s="52" t="s">
        <v>146</v>
      </c>
      <c r="X774" s="52"/>
      <c r="Y774" s="52" t="s">
        <v>98</v>
      </c>
      <c r="Z774" s="52" t="s">
        <v>2644</v>
      </c>
      <c r="AA774" s="52"/>
      <c r="AB774" s="52"/>
      <c r="AC774" s="52"/>
      <c r="AD774" s="52"/>
      <c r="AE774" s="52"/>
      <c r="AF774" s="60"/>
      <c r="AG774" s="44" t="s">
        <v>596</v>
      </c>
      <c r="AH774" s="45" t="s">
        <v>595</v>
      </c>
      <c r="AI774" s="45" t="s">
        <v>595</v>
      </c>
      <c r="AJ774" s="45" t="s">
        <v>595</v>
      </c>
      <c r="AK774" s="45" t="s">
        <v>595</v>
      </c>
      <c r="AL774" s="28"/>
      <c r="AM774" s="28"/>
      <c r="AN774" s="28"/>
      <c r="AO774" s="28"/>
      <c r="AP774" s="28"/>
      <c r="AQ774" s="28"/>
      <c r="AR774" s="28"/>
      <c r="AS774" s="28"/>
      <c r="AT774" s="28"/>
      <c r="AU774" s="28"/>
    </row>
    <row r="775" ht="15.0" hidden="1" customHeight="1">
      <c r="A775" s="67"/>
      <c r="B775" s="68" t="s">
        <v>85</v>
      </c>
      <c r="C775" s="68" t="s">
        <v>1474</v>
      </c>
      <c r="D775" s="68" t="s">
        <v>1808</v>
      </c>
      <c r="E775" s="68" t="s">
        <v>87</v>
      </c>
      <c r="F775" s="68" t="s">
        <v>7770</v>
      </c>
      <c r="G775" s="68" t="s">
        <v>7774</v>
      </c>
      <c r="H775" s="68"/>
      <c r="I775" s="68"/>
      <c r="J775" s="68"/>
      <c r="K775" s="68"/>
      <c r="L775" s="68" t="s">
        <v>761</v>
      </c>
      <c r="M775" s="68" t="s">
        <v>261</v>
      </c>
      <c r="N775" s="68" t="s">
        <v>7007</v>
      </c>
      <c r="O775" s="68" t="s">
        <v>7772</v>
      </c>
      <c r="P775" s="68"/>
      <c r="Q775" s="68"/>
      <c r="R775" s="68"/>
      <c r="S775" s="68" t="s">
        <v>7773</v>
      </c>
      <c r="T775" s="68"/>
      <c r="U775" s="68" t="s">
        <v>145</v>
      </c>
      <c r="V775" s="68"/>
      <c r="W775" s="68"/>
      <c r="X775" s="68"/>
      <c r="Y775" s="68" t="s">
        <v>98</v>
      </c>
      <c r="Z775" s="68"/>
      <c r="AA775" s="68"/>
      <c r="AB775" s="68"/>
      <c r="AC775" s="68"/>
      <c r="AD775" s="68"/>
      <c r="AE775" s="68"/>
      <c r="AF775" s="71"/>
      <c r="AG775" s="44" t="s">
        <v>596</v>
      </c>
      <c r="AH775" s="45" t="s">
        <v>596</v>
      </c>
      <c r="AI775" s="45" t="s">
        <v>596</v>
      </c>
      <c r="AJ775" s="45" t="s">
        <v>595</v>
      </c>
      <c r="AK775" s="45" t="s">
        <v>595</v>
      </c>
      <c r="AL775" s="28"/>
      <c r="AM775" s="28"/>
      <c r="AN775" s="28"/>
      <c r="AO775" s="28"/>
      <c r="AP775" s="28"/>
      <c r="AQ775" s="28"/>
      <c r="AR775" s="28"/>
      <c r="AS775" s="28"/>
      <c r="AT775" s="28"/>
      <c r="AU775" s="28"/>
    </row>
    <row r="776" ht="15.0" hidden="1" customHeight="1">
      <c r="A776" s="51"/>
      <c r="B776" s="52" t="s">
        <v>85</v>
      </c>
      <c r="C776" s="52" t="s">
        <v>3337</v>
      </c>
      <c r="D776" s="52" t="s">
        <v>8117</v>
      </c>
      <c r="E776" s="52" t="s">
        <v>2649</v>
      </c>
      <c r="F776" s="52" t="s">
        <v>7775</v>
      </c>
      <c r="G776" s="52" t="s">
        <v>7780</v>
      </c>
      <c r="H776" s="52"/>
      <c r="I776" s="52"/>
      <c r="J776" s="52"/>
      <c r="K776" s="52"/>
      <c r="L776" s="52" t="s">
        <v>154</v>
      </c>
      <c r="M776" s="52" t="s">
        <v>133</v>
      </c>
      <c r="N776" s="52" t="s">
        <v>3797</v>
      </c>
      <c r="O776" s="52" t="s">
        <v>7777</v>
      </c>
      <c r="P776" s="52"/>
      <c r="Q776" s="52" t="s">
        <v>7779</v>
      </c>
      <c r="R776" s="52"/>
      <c r="S776" s="52" t="s">
        <v>7778</v>
      </c>
      <c r="T776" s="52"/>
      <c r="U776" s="52"/>
      <c r="V776" s="52"/>
      <c r="W776" s="52"/>
      <c r="X776" s="52"/>
      <c r="Y776" s="52" t="s">
        <v>2652</v>
      </c>
      <c r="Z776" s="52" t="s">
        <v>2653</v>
      </c>
      <c r="AA776" s="52"/>
      <c r="AB776" s="52"/>
      <c r="AC776" s="52"/>
      <c r="AD776" s="52"/>
      <c r="AE776" s="52"/>
      <c r="AF776" s="60"/>
      <c r="AG776" s="44"/>
      <c r="AH776" s="45"/>
      <c r="AI776" s="45"/>
      <c r="AJ776" s="45"/>
      <c r="AK776" s="45"/>
      <c r="AL776" s="28"/>
      <c r="AM776" s="28"/>
      <c r="AN776" s="28"/>
      <c r="AO776" s="28"/>
      <c r="AP776" s="28"/>
      <c r="AQ776" s="28"/>
      <c r="AR776" s="28"/>
      <c r="AS776" s="28"/>
      <c r="AT776" s="28"/>
      <c r="AU776" s="28"/>
    </row>
    <row r="777" ht="15.0" hidden="1" customHeight="1">
      <c r="A777" s="67"/>
      <c r="B777" s="68" t="s">
        <v>85</v>
      </c>
      <c r="C777" s="68" t="s">
        <v>1536</v>
      </c>
      <c r="D777" s="68" t="s">
        <v>8120</v>
      </c>
      <c r="E777" s="68"/>
      <c r="F777" s="68" t="s">
        <v>7781</v>
      </c>
      <c r="G777" s="68" t="s">
        <v>7786</v>
      </c>
      <c r="H777" s="68" t="s">
        <v>7787</v>
      </c>
      <c r="I777" s="68"/>
      <c r="J777" s="68"/>
      <c r="K777" s="68"/>
      <c r="L777" s="68" t="s">
        <v>868</v>
      </c>
      <c r="M777" s="68" t="s">
        <v>80</v>
      </c>
      <c r="N777" s="68" t="s">
        <v>7789</v>
      </c>
      <c r="O777" s="68" t="s">
        <v>7783</v>
      </c>
      <c r="P777" s="68"/>
      <c r="Q777" s="68" t="s">
        <v>7785</v>
      </c>
      <c r="R777" s="68"/>
      <c r="S777" s="68" t="s">
        <v>7784</v>
      </c>
      <c r="T777" s="68"/>
      <c r="U777" s="68"/>
      <c r="V777" s="68"/>
      <c r="W777" s="68"/>
      <c r="X777" s="68"/>
      <c r="Y777" s="68" t="s">
        <v>98</v>
      </c>
      <c r="Z777" s="68" t="s">
        <v>2644</v>
      </c>
      <c r="AA777" s="68"/>
      <c r="AB777" s="68"/>
      <c r="AC777" s="68"/>
      <c r="AD777" s="68"/>
      <c r="AE777" s="68"/>
      <c r="AF777" s="71"/>
      <c r="AG777" s="44" t="s">
        <v>595</v>
      </c>
      <c r="AH777" s="45" t="s">
        <v>595</v>
      </c>
      <c r="AI777" s="45" t="s">
        <v>595</v>
      </c>
      <c r="AJ777" s="45" t="s">
        <v>595</v>
      </c>
      <c r="AK777" s="45" t="s">
        <v>595</v>
      </c>
      <c r="AL777" s="28"/>
      <c r="AM777" s="28"/>
      <c r="AN777" s="28"/>
      <c r="AO777" s="28"/>
      <c r="AP777" s="28"/>
      <c r="AQ777" s="28"/>
      <c r="AR777" s="28"/>
      <c r="AS777" s="28"/>
      <c r="AT777" s="28"/>
      <c r="AU777" s="28"/>
    </row>
    <row r="778" ht="15.0" hidden="1" customHeight="1">
      <c r="A778" s="51"/>
      <c r="B778" s="52" t="s">
        <v>85</v>
      </c>
      <c r="C778" s="52" t="s">
        <v>842</v>
      </c>
      <c r="D778" s="52" t="s">
        <v>8123</v>
      </c>
      <c r="E778" s="52" t="s">
        <v>87</v>
      </c>
      <c r="F778" s="52"/>
      <c r="G778" s="52" t="s">
        <v>7792</v>
      </c>
      <c r="H778" s="52"/>
      <c r="I778" s="52"/>
      <c r="J778" s="52"/>
      <c r="K778" s="52"/>
      <c r="L778" s="52" t="s">
        <v>7793</v>
      </c>
      <c r="M778" s="52" t="s">
        <v>99</v>
      </c>
      <c r="N778" s="52" t="s">
        <v>7794</v>
      </c>
      <c r="O778" s="52" t="s">
        <v>7791</v>
      </c>
      <c r="P778" s="52"/>
      <c r="Q778" s="52"/>
      <c r="R778" s="52"/>
      <c r="S778" s="52"/>
      <c r="T778" s="52"/>
      <c r="U778" s="52"/>
      <c r="V778" s="52"/>
      <c r="W778" s="52"/>
      <c r="X778" s="52"/>
      <c r="Y778" s="52" t="s">
        <v>2652</v>
      </c>
      <c r="Z778" s="52" t="s">
        <v>2653</v>
      </c>
      <c r="AA778" s="52"/>
      <c r="AB778" s="52"/>
      <c r="AC778" s="52"/>
      <c r="AD778" s="52"/>
      <c r="AE778" s="52"/>
      <c r="AF778" s="60"/>
      <c r="AG778" s="44"/>
      <c r="AH778" s="45"/>
      <c r="AI778" s="45"/>
      <c r="AJ778" s="45"/>
      <c r="AK778" s="45"/>
      <c r="AL778" s="28"/>
      <c r="AM778" s="28"/>
      <c r="AN778" s="28"/>
      <c r="AO778" s="28"/>
      <c r="AP778" s="28"/>
      <c r="AQ778" s="28"/>
      <c r="AR778" s="28"/>
      <c r="AS778" s="28"/>
      <c r="AT778" s="28"/>
      <c r="AU778" s="28"/>
    </row>
    <row r="779" ht="15.0" hidden="1" customHeight="1">
      <c r="A779" s="67"/>
      <c r="B779" s="68" t="s">
        <v>85</v>
      </c>
      <c r="C779" s="68" t="s">
        <v>842</v>
      </c>
      <c r="D779" s="68" t="s">
        <v>8125</v>
      </c>
      <c r="E779" s="68" t="s">
        <v>87</v>
      </c>
      <c r="F779" s="68" t="s">
        <v>7800</v>
      </c>
      <c r="G779" s="68" t="s">
        <v>7806</v>
      </c>
      <c r="H779" s="68"/>
      <c r="I779" s="68"/>
      <c r="J779" s="68"/>
      <c r="K779" s="68"/>
      <c r="L779" s="68" t="s">
        <v>7808</v>
      </c>
      <c r="M779" s="68" t="s">
        <v>307</v>
      </c>
      <c r="N779" s="68" t="s">
        <v>7809</v>
      </c>
      <c r="O779" s="68" t="s">
        <v>7803</v>
      </c>
      <c r="P779" s="68"/>
      <c r="Q779" s="68"/>
      <c r="R779" s="68"/>
      <c r="S779" s="68" t="s">
        <v>7804</v>
      </c>
      <c r="T779" s="68"/>
      <c r="U779" s="68" t="s">
        <v>623</v>
      </c>
      <c r="V779" s="68"/>
      <c r="W779" s="68" t="s">
        <v>662</v>
      </c>
      <c r="X779" s="68"/>
      <c r="Y779" s="68" t="s">
        <v>98</v>
      </c>
      <c r="Z779" s="68" t="s">
        <v>2644</v>
      </c>
      <c r="AA779" s="68"/>
      <c r="AB779" s="68"/>
      <c r="AC779" s="68"/>
      <c r="AD779" s="68"/>
      <c r="AE779" s="68"/>
      <c r="AF779" s="71"/>
      <c r="AG779" s="44" t="s">
        <v>596</v>
      </c>
      <c r="AH779" s="45" t="s">
        <v>595</v>
      </c>
      <c r="AI779" s="45" t="s">
        <v>595</v>
      </c>
      <c r="AJ779" s="45" t="s">
        <v>595</v>
      </c>
      <c r="AK779" s="45" t="s">
        <v>595</v>
      </c>
      <c r="AL779" s="28"/>
      <c r="AM779" s="28"/>
      <c r="AN779" s="28"/>
      <c r="AO779" s="28"/>
      <c r="AP779" s="28"/>
      <c r="AQ779" s="28"/>
      <c r="AR779" s="28"/>
      <c r="AS779" s="28"/>
      <c r="AT779" s="28"/>
      <c r="AU779" s="28"/>
    </row>
    <row r="780" ht="15.0" hidden="1" customHeight="1">
      <c r="A780" s="51"/>
      <c r="B780" s="52" t="s">
        <v>85</v>
      </c>
      <c r="C780" s="52" t="s">
        <v>1241</v>
      </c>
      <c r="D780" s="52" t="s">
        <v>8134</v>
      </c>
      <c r="E780" s="52" t="s">
        <v>87</v>
      </c>
      <c r="F780" s="52" t="s">
        <v>262</v>
      </c>
      <c r="G780" s="52" t="s">
        <v>759</v>
      </c>
      <c r="H780" s="52" t="s">
        <v>760</v>
      </c>
      <c r="I780" s="52"/>
      <c r="J780" s="52"/>
      <c r="K780" s="52"/>
      <c r="L780" s="52" t="s">
        <v>761</v>
      </c>
      <c r="M780" s="52" t="s">
        <v>261</v>
      </c>
      <c r="N780" s="52" t="s">
        <v>762</v>
      </c>
      <c r="O780" s="52" t="s">
        <v>756</v>
      </c>
      <c r="P780" s="52"/>
      <c r="Q780" s="52" t="s">
        <v>758</v>
      </c>
      <c r="R780" s="52"/>
      <c r="S780" s="52" t="s">
        <v>7814</v>
      </c>
      <c r="T780" s="52"/>
      <c r="U780" s="52" t="s">
        <v>145</v>
      </c>
      <c r="V780" s="52"/>
      <c r="W780" s="52" t="s">
        <v>146</v>
      </c>
      <c r="X780" s="52" t="s">
        <v>97</v>
      </c>
      <c r="Y780" s="52" t="s">
        <v>98</v>
      </c>
      <c r="Z780" s="52"/>
      <c r="AA780" s="52"/>
      <c r="AB780" s="52"/>
      <c r="AC780" s="52"/>
      <c r="AD780" s="52"/>
      <c r="AE780" s="52"/>
      <c r="AF780" s="60"/>
      <c r="AG780" s="44" t="s">
        <v>595</v>
      </c>
      <c r="AH780" s="45" t="s">
        <v>596</v>
      </c>
      <c r="AI780" s="45" t="s">
        <v>596</v>
      </c>
      <c r="AJ780" s="45" t="s">
        <v>595</v>
      </c>
      <c r="AK780" s="45" t="s">
        <v>595</v>
      </c>
      <c r="AL780" s="28"/>
      <c r="AM780" s="28"/>
      <c r="AN780" s="28"/>
      <c r="AO780" s="28"/>
      <c r="AP780" s="28"/>
      <c r="AQ780" s="28"/>
      <c r="AR780" s="28"/>
      <c r="AS780" s="28"/>
      <c r="AT780" s="28"/>
      <c r="AU780" s="28"/>
    </row>
    <row r="781" ht="15.0" hidden="1" customHeight="1">
      <c r="A781" s="67"/>
      <c r="B781" s="68" t="s">
        <v>85</v>
      </c>
      <c r="C781" s="68" t="s">
        <v>842</v>
      </c>
      <c r="D781" s="68" t="s">
        <v>8142</v>
      </c>
      <c r="E781" s="68" t="s">
        <v>87</v>
      </c>
      <c r="F781" s="68" t="s">
        <v>7819</v>
      </c>
      <c r="G781" s="68" t="s">
        <v>7824</v>
      </c>
      <c r="H781" s="68" t="s">
        <v>7825</v>
      </c>
      <c r="I781" s="68"/>
      <c r="J781" s="68"/>
      <c r="K781" s="68"/>
      <c r="L781" s="68" t="s">
        <v>482</v>
      </c>
      <c r="M781" s="68" t="s">
        <v>579</v>
      </c>
      <c r="N781" s="68" t="s">
        <v>7826</v>
      </c>
      <c r="O781" s="68" t="s">
        <v>7821</v>
      </c>
      <c r="P781" s="68"/>
      <c r="Q781" s="68" t="s">
        <v>7823</v>
      </c>
      <c r="R781" s="68"/>
      <c r="S781" s="68" t="s">
        <v>7822</v>
      </c>
      <c r="T781" s="68"/>
      <c r="U781" s="68" t="s">
        <v>4257</v>
      </c>
      <c r="V781" s="68"/>
      <c r="W781" s="68"/>
      <c r="X781" s="68"/>
      <c r="Y781" s="68" t="s">
        <v>98</v>
      </c>
      <c r="Z781" s="68" t="s">
        <v>2644</v>
      </c>
      <c r="AA781" s="68"/>
      <c r="AB781" s="68"/>
      <c r="AC781" s="68"/>
      <c r="AD781" s="68"/>
      <c r="AE781" s="68"/>
      <c r="AF781" s="71"/>
      <c r="AG781" s="44" t="s">
        <v>595</v>
      </c>
      <c r="AH781" s="45" t="s">
        <v>595</v>
      </c>
      <c r="AI781" s="45" t="s">
        <v>596</v>
      </c>
      <c r="AJ781" s="45" t="s">
        <v>595</v>
      </c>
      <c r="AK781" s="45" t="s">
        <v>595</v>
      </c>
      <c r="AL781" s="28"/>
      <c r="AM781" s="28"/>
      <c r="AN781" s="28"/>
      <c r="AO781" s="28"/>
      <c r="AP781" s="28"/>
      <c r="AQ781" s="28"/>
      <c r="AR781" s="28"/>
      <c r="AS781" s="28"/>
      <c r="AT781" s="28"/>
      <c r="AU781" s="28"/>
    </row>
    <row r="782" ht="15.0" hidden="1" customHeight="1">
      <c r="A782" s="51"/>
      <c r="B782" s="52" t="s">
        <v>85</v>
      </c>
      <c r="C782" s="52" t="s">
        <v>3890</v>
      </c>
      <c r="D782" s="52" t="s">
        <v>8144</v>
      </c>
      <c r="E782" s="52" t="s">
        <v>87</v>
      </c>
      <c r="F782" s="52" t="s">
        <v>7828</v>
      </c>
      <c r="G782" s="52" t="s">
        <v>4422</v>
      </c>
      <c r="H782" s="52"/>
      <c r="I782" s="52"/>
      <c r="J782" s="52"/>
      <c r="K782" s="52"/>
      <c r="L782" s="52" t="s">
        <v>4423</v>
      </c>
      <c r="M782" s="52" t="s">
        <v>80</v>
      </c>
      <c r="N782" s="52" t="s">
        <v>6563</v>
      </c>
      <c r="O782" s="52"/>
      <c r="P782" s="52"/>
      <c r="Q782" s="52"/>
      <c r="R782" s="52"/>
      <c r="S782" s="52"/>
      <c r="T782" s="52"/>
      <c r="U782" s="52"/>
      <c r="V782" s="52"/>
      <c r="W782" s="52"/>
      <c r="X782" s="52"/>
      <c r="Y782" s="52" t="s">
        <v>98</v>
      </c>
      <c r="Z782" s="52" t="s">
        <v>2644</v>
      </c>
      <c r="AA782" s="52"/>
      <c r="AB782" s="52"/>
      <c r="AC782" s="52"/>
      <c r="AD782" s="52"/>
      <c r="AE782" s="52"/>
      <c r="AF782" s="60"/>
      <c r="AG782" s="44" t="s">
        <v>596</v>
      </c>
      <c r="AH782" s="45" t="s">
        <v>595</v>
      </c>
      <c r="AI782" s="45" t="s">
        <v>595</v>
      </c>
      <c r="AJ782" s="45" t="s">
        <v>595</v>
      </c>
      <c r="AK782" s="45" t="s">
        <v>595</v>
      </c>
      <c r="AL782" s="28"/>
      <c r="AM782" s="28"/>
      <c r="AN782" s="28"/>
      <c r="AO782" s="28"/>
      <c r="AP782" s="28"/>
      <c r="AQ782" s="28"/>
      <c r="AR782" s="28"/>
      <c r="AS782" s="28"/>
      <c r="AT782" s="28"/>
      <c r="AU782" s="28"/>
    </row>
    <row r="783" ht="15.0" hidden="1" customHeight="1">
      <c r="A783" s="67"/>
      <c r="B783" s="68" t="s">
        <v>85</v>
      </c>
      <c r="C783" s="68" t="s">
        <v>5944</v>
      </c>
      <c r="D783" s="68" t="s">
        <v>8146</v>
      </c>
      <c r="E783" s="68" t="s">
        <v>2649</v>
      </c>
      <c r="F783" s="68" t="s">
        <v>7830</v>
      </c>
      <c r="G783" s="68" t="s">
        <v>7834</v>
      </c>
      <c r="H783" s="68"/>
      <c r="I783" s="68"/>
      <c r="J783" s="68"/>
      <c r="K783" s="68"/>
      <c r="L783" s="68" t="s">
        <v>7835</v>
      </c>
      <c r="M783" s="68" t="s">
        <v>560</v>
      </c>
      <c r="N783" s="68" t="s">
        <v>7836</v>
      </c>
      <c r="O783" s="68" t="s">
        <v>7832</v>
      </c>
      <c r="P783" s="68"/>
      <c r="Q783" s="68" t="s">
        <v>7833</v>
      </c>
      <c r="R783" s="68"/>
      <c r="S783" s="68"/>
      <c r="T783" s="68"/>
      <c r="U783" s="68"/>
      <c r="V783" s="68"/>
      <c r="W783" s="68"/>
      <c r="X783" s="68"/>
      <c r="Y783" s="68" t="s">
        <v>98</v>
      </c>
      <c r="Z783" s="68" t="s">
        <v>2644</v>
      </c>
      <c r="AA783" s="68"/>
      <c r="AB783" s="68"/>
      <c r="AC783" s="68"/>
      <c r="AD783" s="68"/>
      <c r="AE783" s="68"/>
      <c r="AF783" s="71"/>
      <c r="AG783" s="44" t="s">
        <v>596</v>
      </c>
      <c r="AH783" s="45" t="s">
        <v>595</v>
      </c>
      <c r="AI783" s="45" t="s">
        <v>595</v>
      </c>
      <c r="AJ783" s="45" t="s">
        <v>595</v>
      </c>
      <c r="AK783" s="45" t="s">
        <v>595</v>
      </c>
      <c r="AL783" s="28"/>
      <c r="AM783" s="28"/>
      <c r="AN783" s="28"/>
      <c r="AO783" s="28"/>
      <c r="AP783" s="28"/>
      <c r="AQ783" s="28"/>
      <c r="AR783" s="28"/>
      <c r="AS783" s="28"/>
      <c r="AT783" s="28"/>
      <c r="AU783" s="28"/>
    </row>
    <row r="784" ht="15.0" hidden="1" customHeight="1">
      <c r="A784" s="51"/>
      <c r="B784" s="52" t="s">
        <v>85</v>
      </c>
      <c r="C784" s="52" t="s">
        <v>8147</v>
      </c>
      <c r="D784" s="52" t="s">
        <v>3759</v>
      </c>
      <c r="E784" s="52" t="s">
        <v>87</v>
      </c>
      <c r="F784" s="52" t="s">
        <v>7838</v>
      </c>
      <c r="G784" s="52" t="s">
        <v>7843</v>
      </c>
      <c r="H784" s="52" t="s">
        <v>4264</v>
      </c>
      <c r="I784" s="52"/>
      <c r="J784" s="52" t="s">
        <v>7844</v>
      </c>
      <c r="K784" s="52"/>
      <c r="L784" s="52" t="s">
        <v>5031</v>
      </c>
      <c r="M784" s="52" t="s">
        <v>794</v>
      </c>
      <c r="N784" s="52" t="s">
        <v>7845</v>
      </c>
      <c r="O784" s="52" t="s">
        <v>7840</v>
      </c>
      <c r="P784" s="52"/>
      <c r="Q784" s="52" t="s">
        <v>7842</v>
      </c>
      <c r="R784" s="52"/>
      <c r="S784" s="52" t="s">
        <v>7841</v>
      </c>
      <c r="T784" s="52"/>
      <c r="U784" s="52" t="s">
        <v>166</v>
      </c>
      <c r="V784" s="52" t="s">
        <v>95</v>
      </c>
      <c r="W784" s="52" t="s">
        <v>197</v>
      </c>
      <c r="X784" s="52" t="s">
        <v>97</v>
      </c>
      <c r="Y784" s="52" t="s">
        <v>98</v>
      </c>
      <c r="Z784" s="52"/>
      <c r="AA784" s="52"/>
      <c r="AB784" s="52"/>
      <c r="AC784" s="52"/>
      <c r="AD784" s="52"/>
      <c r="AE784" s="52"/>
      <c r="AF784" s="60"/>
      <c r="AG784" s="44"/>
      <c r="AH784" s="45" t="s">
        <v>596</v>
      </c>
      <c r="AI784" s="45"/>
      <c r="AJ784" s="45"/>
      <c r="AK784" s="45"/>
      <c r="AL784" s="28"/>
      <c r="AM784" s="28"/>
      <c r="AN784" s="28"/>
      <c r="AO784" s="28"/>
      <c r="AP784" s="28"/>
      <c r="AQ784" s="28"/>
      <c r="AR784" s="28"/>
      <c r="AS784" s="28"/>
      <c r="AT784" s="28"/>
      <c r="AU784" s="28"/>
    </row>
    <row r="785" ht="15.0" hidden="1" customHeight="1">
      <c r="A785" s="67"/>
      <c r="B785" s="68" t="s">
        <v>115</v>
      </c>
      <c r="C785" s="68" t="s">
        <v>8150</v>
      </c>
      <c r="D785" s="68" t="s">
        <v>8151</v>
      </c>
      <c r="E785" s="68" t="s">
        <v>87</v>
      </c>
      <c r="F785" s="68" t="s">
        <v>967</v>
      </c>
      <c r="G785" s="68" t="s">
        <v>972</v>
      </c>
      <c r="H785" s="68"/>
      <c r="I785" s="68"/>
      <c r="J785" s="68"/>
      <c r="K785" s="68"/>
      <c r="L785" s="68" t="s">
        <v>177</v>
      </c>
      <c r="M785" s="68" t="s">
        <v>168</v>
      </c>
      <c r="N785" s="68" t="s">
        <v>973</v>
      </c>
      <c r="O785" s="68" t="s">
        <v>969</v>
      </c>
      <c r="P785" s="68"/>
      <c r="Q785" s="68" t="s">
        <v>971</v>
      </c>
      <c r="R785" s="68"/>
      <c r="S785" s="68" t="s">
        <v>7849</v>
      </c>
      <c r="T785" s="68"/>
      <c r="U785" s="68" t="s">
        <v>124</v>
      </c>
      <c r="V785" s="68" t="s">
        <v>108</v>
      </c>
      <c r="W785" s="68" t="s">
        <v>251</v>
      </c>
      <c r="X785" s="68" t="s">
        <v>110</v>
      </c>
      <c r="Y785" s="68" t="s">
        <v>98</v>
      </c>
      <c r="Z785" s="68"/>
      <c r="AA785" s="68"/>
      <c r="AB785" s="68"/>
      <c r="AC785" s="68"/>
      <c r="AD785" s="68"/>
      <c r="AE785" s="68"/>
      <c r="AF785" s="71"/>
      <c r="AG785" s="44" t="s">
        <v>595</v>
      </c>
      <c r="AH785" s="45" t="s">
        <v>596</v>
      </c>
      <c r="AI785" s="45" t="s">
        <v>595</v>
      </c>
      <c r="AJ785" s="45" t="s">
        <v>595</v>
      </c>
      <c r="AK785" s="45" t="s">
        <v>595</v>
      </c>
      <c r="AL785" s="28"/>
      <c r="AM785" s="28"/>
      <c r="AN785" s="28"/>
      <c r="AO785" s="28"/>
      <c r="AP785" s="28"/>
      <c r="AQ785" s="28"/>
      <c r="AR785" s="28"/>
      <c r="AS785" s="28"/>
      <c r="AT785" s="28"/>
      <c r="AU785" s="28"/>
    </row>
    <row r="786" ht="15.0" hidden="1" customHeight="1">
      <c r="A786" s="51"/>
      <c r="B786" s="52" t="s">
        <v>85</v>
      </c>
      <c r="C786" s="52" t="s">
        <v>8153</v>
      </c>
      <c r="D786" s="52" t="s">
        <v>8154</v>
      </c>
      <c r="E786" s="52" t="s">
        <v>87</v>
      </c>
      <c r="F786" s="52" t="s">
        <v>7853</v>
      </c>
      <c r="G786" s="52" t="s">
        <v>7858</v>
      </c>
      <c r="H786" s="52"/>
      <c r="I786" s="52"/>
      <c r="J786" s="52"/>
      <c r="K786" s="52"/>
      <c r="L786" s="52" t="s">
        <v>7859</v>
      </c>
      <c r="M786" s="52" t="s">
        <v>1008</v>
      </c>
      <c r="N786" s="52" t="s">
        <v>7860</v>
      </c>
      <c r="O786" s="52" t="s">
        <v>7855</v>
      </c>
      <c r="P786" s="52"/>
      <c r="Q786" s="52" t="s">
        <v>7856</v>
      </c>
      <c r="R786" s="52"/>
      <c r="S786" s="52"/>
      <c r="T786" s="52"/>
      <c r="U786" s="52" t="s">
        <v>97</v>
      </c>
      <c r="V786" s="52" t="s">
        <v>97</v>
      </c>
      <c r="W786" s="52" t="s">
        <v>97</v>
      </c>
      <c r="X786" s="52" t="s">
        <v>97</v>
      </c>
      <c r="Y786" s="52" t="s">
        <v>98</v>
      </c>
      <c r="Z786" s="52"/>
      <c r="AA786" s="52"/>
      <c r="AB786" s="52"/>
      <c r="AC786" s="52"/>
      <c r="AD786" s="52"/>
      <c r="AE786" s="52"/>
      <c r="AF786" s="60"/>
      <c r="AG786" s="44"/>
      <c r="AH786" s="45" t="s">
        <v>595</v>
      </c>
      <c r="AI786" s="45"/>
      <c r="AJ786" s="45"/>
      <c r="AK786" s="45"/>
      <c r="AL786" s="28"/>
      <c r="AM786" s="28"/>
      <c r="AN786" s="28"/>
      <c r="AO786" s="28"/>
      <c r="AP786" s="28"/>
      <c r="AQ786" s="28"/>
      <c r="AR786" s="28"/>
      <c r="AS786" s="28"/>
      <c r="AT786" s="28"/>
      <c r="AU786" s="28"/>
    </row>
    <row r="787" ht="15.0" hidden="1" customHeight="1">
      <c r="A787" s="67"/>
      <c r="B787" s="68" t="s">
        <v>85</v>
      </c>
      <c r="C787" s="68" t="s">
        <v>8159</v>
      </c>
      <c r="D787" s="68" t="s">
        <v>8160</v>
      </c>
      <c r="E787" s="68" t="s">
        <v>87</v>
      </c>
      <c r="F787" s="68" t="s">
        <v>7863</v>
      </c>
      <c r="G787" s="68" t="s">
        <v>7868</v>
      </c>
      <c r="H787" s="68"/>
      <c r="I787" s="68"/>
      <c r="J787" s="68" t="s">
        <v>7869</v>
      </c>
      <c r="K787" s="68"/>
      <c r="L787" s="68" t="s">
        <v>1606</v>
      </c>
      <c r="M787" s="68" t="s">
        <v>665</v>
      </c>
      <c r="N787" s="68" t="s">
        <v>7870</v>
      </c>
      <c r="O787" s="68" t="s">
        <v>7865</v>
      </c>
      <c r="P787" s="68"/>
      <c r="Q787" s="68" t="s">
        <v>7867</v>
      </c>
      <c r="R787" s="68"/>
      <c r="S787" s="68" t="s">
        <v>7866</v>
      </c>
      <c r="T787" s="68"/>
      <c r="U787" s="68" t="s">
        <v>126</v>
      </c>
      <c r="V787" s="68" t="s">
        <v>197</v>
      </c>
      <c r="W787" s="68" t="s">
        <v>7871</v>
      </c>
      <c r="X787" s="68" t="s">
        <v>110</v>
      </c>
      <c r="Y787" s="68" t="s">
        <v>98</v>
      </c>
      <c r="Z787" s="68"/>
      <c r="AA787" s="68"/>
      <c r="AB787" s="68"/>
      <c r="AC787" s="68"/>
      <c r="AD787" s="68"/>
      <c r="AE787" s="68"/>
      <c r="AF787" s="71"/>
      <c r="AG787" s="44" t="s">
        <v>595</v>
      </c>
      <c r="AH787" s="45" t="s">
        <v>596</v>
      </c>
      <c r="AI787" s="45" t="s">
        <v>595</v>
      </c>
      <c r="AJ787" s="45" t="s">
        <v>595</v>
      </c>
      <c r="AK787" s="45" t="s">
        <v>595</v>
      </c>
      <c r="AL787" s="28"/>
      <c r="AM787" s="28"/>
      <c r="AN787" s="28"/>
      <c r="AO787" s="28"/>
      <c r="AP787" s="28"/>
      <c r="AQ787" s="28"/>
      <c r="AR787" s="28"/>
      <c r="AS787" s="28"/>
      <c r="AT787" s="28"/>
      <c r="AU787" s="28"/>
    </row>
    <row r="788" ht="15.0" hidden="1" customHeight="1">
      <c r="A788" s="51"/>
      <c r="B788" s="52" t="s">
        <v>85</v>
      </c>
      <c r="C788" s="52" t="s">
        <v>8161</v>
      </c>
      <c r="D788" s="52" t="s">
        <v>8162</v>
      </c>
      <c r="E788" s="52" t="s">
        <v>87</v>
      </c>
      <c r="F788" s="52" t="s">
        <v>695</v>
      </c>
      <c r="G788" s="52" t="s">
        <v>2124</v>
      </c>
      <c r="H788" s="52" t="s">
        <v>2125</v>
      </c>
      <c r="I788" s="52"/>
      <c r="J788" s="52"/>
      <c r="K788" s="52"/>
      <c r="L788" s="52" t="s">
        <v>1307</v>
      </c>
      <c r="M788" s="52" t="s">
        <v>694</v>
      </c>
      <c r="N788" s="52" t="s">
        <v>2126</v>
      </c>
      <c r="O788" s="52" t="s">
        <v>7874</v>
      </c>
      <c r="P788" s="52"/>
      <c r="Q788" s="52" t="s">
        <v>7876</v>
      </c>
      <c r="R788" s="52"/>
      <c r="S788" s="52" t="s">
        <v>7875</v>
      </c>
      <c r="T788" s="52"/>
      <c r="U788" s="52" t="s">
        <v>125</v>
      </c>
      <c r="V788" s="52" t="s">
        <v>317</v>
      </c>
      <c r="W788" s="52" t="s">
        <v>146</v>
      </c>
      <c r="X788" s="52" t="s">
        <v>229</v>
      </c>
      <c r="Y788" s="52" t="s">
        <v>98</v>
      </c>
      <c r="Z788" s="52"/>
      <c r="AA788" s="52"/>
      <c r="AB788" s="52"/>
      <c r="AC788" s="52"/>
      <c r="AD788" s="52"/>
      <c r="AE788" s="52"/>
      <c r="AF788" s="60"/>
      <c r="AG788" s="44" t="s">
        <v>595</v>
      </c>
      <c r="AH788" s="45" t="s">
        <v>596</v>
      </c>
      <c r="AI788" s="45" t="s">
        <v>595</v>
      </c>
      <c r="AJ788" s="45" t="s">
        <v>595</v>
      </c>
      <c r="AK788" s="45" t="s">
        <v>595</v>
      </c>
      <c r="AL788" s="28"/>
      <c r="AM788" s="28"/>
      <c r="AN788" s="28"/>
      <c r="AO788" s="28"/>
      <c r="AP788" s="28"/>
      <c r="AQ788" s="28"/>
      <c r="AR788" s="28"/>
      <c r="AS788" s="28"/>
      <c r="AT788" s="28"/>
      <c r="AU788" s="28"/>
    </row>
    <row r="789" ht="15.0" hidden="1" customHeight="1">
      <c r="A789" s="67"/>
      <c r="B789" s="68" t="s">
        <v>85</v>
      </c>
      <c r="C789" s="68" t="s">
        <v>8167</v>
      </c>
      <c r="D789" s="68" t="s">
        <v>8170</v>
      </c>
      <c r="E789" s="68" t="s">
        <v>87</v>
      </c>
      <c r="F789" s="68" t="s">
        <v>7878</v>
      </c>
      <c r="G789" s="68" t="s">
        <v>7883</v>
      </c>
      <c r="H789" s="68" t="s">
        <v>187</v>
      </c>
      <c r="I789" s="68" t="s">
        <v>906</v>
      </c>
      <c r="J789" s="68" t="s">
        <v>7884</v>
      </c>
      <c r="K789" s="68"/>
      <c r="L789" s="68" t="s">
        <v>6928</v>
      </c>
      <c r="M789" s="68" t="s">
        <v>252</v>
      </c>
      <c r="N789" s="68" t="s">
        <v>7885</v>
      </c>
      <c r="O789" s="68" t="s">
        <v>7880</v>
      </c>
      <c r="P789" s="68"/>
      <c r="Q789" s="68" t="s">
        <v>7882</v>
      </c>
      <c r="R789" s="68"/>
      <c r="S789" s="68" t="s">
        <v>7881</v>
      </c>
      <c r="T789" s="68"/>
      <c r="U789" s="68" t="s">
        <v>226</v>
      </c>
      <c r="V789" s="68" t="s">
        <v>97</v>
      </c>
      <c r="W789" s="68" t="s">
        <v>454</v>
      </c>
      <c r="X789" s="68" t="s">
        <v>97</v>
      </c>
      <c r="Y789" s="68" t="s">
        <v>98</v>
      </c>
      <c r="Z789" s="68"/>
      <c r="AA789" s="68"/>
      <c r="AB789" s="68"/>
      <c r="AC789" s="68"/>
      <c r="AD789" s="68"/>
      <c r="AE789" s="68"/>
      <c r="AF789" s="71"/>
      <c r="AG789" s="44"/>
      <c r="AH789" s="45" t="s">
        <v>596</v>
      </c>
      <c r="AI789" s="45"/>
      <c r="AJ789" s="45"/>
      <c r="AK789" s="45"/>
      <c r="AL789" s="28"/>
      <c r="AM789" s="28"/>
      <c r="AN789" s="28"/>
      <c r="AO789" s="28"/>
      <c r="AP789" s="28"/>
      <c r="AQ789" s="28"/>
      <c r="AR789" s="28"/>
      <c r="AS789" s="28"/>
      <c r="AT789" s="28"/>
      <c r="AU789" s="28"/>
    </row>
    <row r="790" ht="15.0" hidden="1" customHeight="1">
      <c r="A790" s="51"/>
      <c r="B790" s="52" t="s">
        <v>115</v>
      </c>
      <c r="C790" s="52" t="s">
        <v>8182</v>
      </c>
      <c r="D790" s="52" t="s">
        <v>8184</v>
      </c>
      <c r="E790" s="52" t="s">
        <v>87</v>
      </c>
      <c r="F790" s="52" t="s">
        <v>7889</v>
      </c>
      <c r="G790" s="52" t="s">
        <v>7898</v>
      </c>
      <c r="H790" s="52"/>
      <c r="I790" s="52"/>
      <c r="J790" s="52" t="s">
        <v>7899</v>
      </c>
      <c r="K790" s="52"/>
      <c r="L790" s="52" t="s">
        <v>1868</v>
      </c>
      <c r="M790" s="52" t="s">
        <v>512</v>
      </c>
      <c r="N790" s="52" t="s">
        <v>2185</v>
      </c>
      <c r="O790" s="52" t="s">
        <v>7891</v>
      </c>
      <c r="P790" s="52"/>
      <c r="Q790" s="52" t="s">
        <v>7897</v>
      </c>
      <c r="R790" s="52"/>
      <c r="S790" s="52" t="s">
        <v>7892</v>
      </c>
      <c r="T790" s="52"/>
      <c r="U790" s="52" t="s">
        <v>97</v>
      </c>
      <c r="V790" s="52" t="s">
        <v>97</v>
      </c>
      <c r="W790" s="52" t="s">
        <v>97</v>
      </c>
      <c r="X790" s="52" t="s">
        <v>97</v>
      </c>
      <c r="Y790" s="52" t="s">
        <v>98</v>
      </c>
      <c r="Z790" s="52"/>
      <c r="AA790" s="52"/>
      <c r="AB790" s="52"/>
      <c r="AC790" s="52"/>
      <c r="AD790" s="52"/>
      <c r="AE790" s="52"/>
      <c r="AF790" s="60"/>
      <c r="AG790" s="44"/>
      <c r="AH790" s="45" t="s">
        <v>595</v>
      </c>
      <c r="AI790" s="45"/>
      <c r="AJ790" s="45"/>
      <c r="AK790" s="45"/>
      <c r="AL790" s="28"/>
      <c r="AM790" s="28"/>
      <c r="AN790" s="28"/>
      <c r="AO790" s="28"/>
      <c r="AP790" s="28"/>
      <c r="AQ790" s="28"/>
      <c r="AR790" s="28"/>
      <c r="AS790" s="28"/>
      <c r="AT790" s="28"/>
      <c r="AU790" s="28"/>
    </row>
    <row r="791" ht="15.0" hidden="1" customHeight="1">
      <c r="A791" s="67"/>
      <c r="B791" s="68" t="s">
        <v>85</v>
      </c>
      <c r="C791" s="68" t="s">
        <v>1161</v>
      </c>
      <c r="D791" s="68" t="s">
        <v>5907</v>
      </c>
      <c r="E791" s="68" t="s">
        <v>87</v>
      </c>
      <c r="F791" s="68" t="s">
        <v>7901</v>
      </c>
      <c r="G791" s="68" t="s">
        <v>7906</v>
      </c>
      <c r="H791" s="68"/>
      <c r="I791" s="68"/>
      <c r="J791" s="68"/>
      <c r="K791" s="68"/>
      <c r="L791" s="68" t="s">
        <v>163</v>
      </c>
      <c r="M791" s="68" t="s">
        <v>156</v>
      </c>
      <c r="N791" s="68" t="s">
        <v>3150</v>
      </c>
      <c r="O791" s="68" t="s">
        <v>7903</v>
      </c>
      <c r="P791" s="68"/>
      <c r="Q791" s="68" t="s">
        <v>7905</v>
      </c>
      <c r="R791" s="68"/>
      <c r="S791" s="68" t="s">
        <v>7904</v>
      </c>
      <c r="T791" s="68"/>
      <c r="U791" s="68" t="s">
        <v>97</v>
      </c>
      <c r="V791" s="68" t="s">
        <v>97</v>
      </c>
      <c r="W791" s="68" t="s">
        <v>97</v>
      </c>
      <c r="X791" s="68" t="s">
        <v>97</v>
      </c>
      <c r="Y791" s="68" t="s">
        <v>98</v>
      </c>
      <c r="Z791" s="68"/>
      <c r="AA791" s="68"/>
      <c r="AB791" s="68"/>
      <c r="AC791" s="68"/>
      <c r="AD791" s="68"/>
      <c r="AE791" s="68"/>
      <c r="AF791" s="71"/>
      <c r="AG791" s="44"/>
      <c r="AH791" s="45" t="s">
        <v>595</v>
      </c>
      <c r="AI791" s="45"/>
      <c r="AJ791" s="45"/>
      <c r="AK791" s="45"/>
      <c r="AL791" s="28"/>
      <c r="AM791" s="28"/>
      <c r="AN791" s="28"/>
      <c r="AO791" s="28"/>
      <c r="AP791" s="28"/>
      <c r="AQ791" s="28"/>
      <c r="AR791" s="28"/>
      <c r="AS791" s="28"/>
      <c r="AT791" s="28"/>
      <c r="AU791" s="28"/>
    </row>
    <row r="792" ht="15.0" hidden="1" customHeight="1">
      <c r="A792" s="51"/>
      <c r="B792" s="52" t="s">
        <v>115</v>
      </c>
      <c r="C792" s="52" t="s">
        <v>8192</v>
      </c>
      <c r="D792" s="52" t="s">
        <v>4725</v>
      </c>
      <c r="E792" s="52" t="s">
        <v>87</v>
      </c>
      <c r="F792" s="52" t="s">
        <v>7908</v>
      </c>
      <c r="G792" s="52" t="s">
        <v>7913</v>
      </c>
      <c r="H792" s="52"/>
      <c r="I792" s="52"/>
      <c r="J792" s="52"/>
      <c r="K792" s="52"/>
      <c r="L792" s="52" t="s">
        <v>1669</v>
      </c>
      <c r="M792" s="52" t="s">
        <v>605</v>
      </c>
      <c r="N792" s="52" t="s">
        <v>7914</v>
      </c>
      <c r="O792" s="52" t="s">
        <v>7910</v>
      </c>
      <c r="P792" s="52"/>
      <c r="Q792" s="52" t="s">
        <v>7912</v>
      </c>
      <c r="R792" s="52"/>
      <c r="S792" s="52" t="s">
        <v>7911</v>
      </c>
      <c r="T792" s="52"/>
      <c r="U792" s="52" t="s">
        <v>686</v>
      </c>
      <c r="V792" s="52" t="s">
        <v>124</v>
      </c>
      <c r="W792" s="52" t="s">
        <v>97</v>
      </c>
      <c r="X792" s="52" t="s">
        <v>97</v>
      </c>
      <c r="Y792" s="52" t="s">
        <v>98</v>
      </c>
      <c r="Z792" s="52"/>
      <c r="AA792" s="52"/>
      <c r="AB792" s="52"/>
      <c r="AC792" s="52"/>
      <c r="AD792" s="52"/>
      <c r="AE792" s="52"/>
      <c r="AF792" s="60"/>
      <c r="AG792" s="44" t="s">
        <v>595</v>
      </c>
      <c r="AH792" s="45" t="s">
        <v>596</v>
      </c>
      <c r="AI792" s="45" t="s">
        <v>595</v>
      </c>
      <c r="AJ792" s="45" t="s">
        <v>595</v>
      </c>
      <c r="AK792" s="45" t="s">
        <v>595</v>
      </c>
      <c r="AL792" s="28"/>
      <c r="AM792" s="28"/>
      <c r="AN792" s="28"/>
      <c r="AO792" s="28"/>
      <c r="AP792" s="28"/>
      <c r="AQ792" s="28"/>
      <c r="AR792" s="28"/>
      <c r="AS792" s="28"/>
      <c r="AT792" s="28"/>
      <c r="AU792" s="28"/>
    </row>
    <row r="793" ht="15.0" hidden="1" customHeight="1">
      <c r="A793" s="67"/>
      <c r="B793" s="68" t="s">
        <v>85</v>
      </c>
      <c r="C793" s="68" t="s">
        <v>5517</v>
      </c>
      <c r="D793" s="68" t="s">
        <v>8200</v>
      </c>
      <c r="E793" s="68" t="s">
        <v>87</v>
      </c>
      <c r="F793" s="68" t="s">
        <v>7916</v>
      </c>
      <c r="G793" s="68" t="s">
        <v>7921</v>
      </c>
      <c r="H793" s="68"/>
      <c r="I793" s="68"/>
      <c r="J793" s="68" t="s">
        <v>7922</v>
      </c>
      <c r="K793" s="68"/>
      <c r="L793" s="68" t="s">
        <v>2092</v>
      </c>
      <c r="M793" s="68" t="s">
        <v>1461</v>
      </c>
      <c r="N793" s="68" t="s">
        <v>7923</v>
      </c>
      <c r="O793" s="68" t="s">
        <v>7918</v>
      </c>
      <c r="P793" s="68"/>
      <c r="Q793" s="68" t="s">
        <v>7920</v>
      </c>
      <c r="R793" s="68"/>
      <c r="S793" s="68" t="s">
        <v>7919</v>
      </c>
      <c r="T793" s="68"/>
      <c r="U793" s="68" t="s">
        <v>97</v>
      </c>
      <c r="V793" s="68" t="s">
        <v>97</v>
      </c>
      <c r="W793" s="68" t="s">
        <v>97</v>
      </c>
      <c r="X793" s="68" t="s">
        <v>97</v>
      </c>
      <c r="Y793" s="68" t="s">
        <v>98</v>
      </c>
      <c r="Z793" s="68"/>
      <c r="AA793" s="68"/>
      <c r="AB793" s="68"/>
      <c r="AC793" s="68"/>
      <c r="AD793" s="68"/>
      <c r="AE793" s="68"/>
      <c r="AF793" s="71"/>
      <c r="AG793" s="44"/>
      <c r="AH793" s="45" t="s">
        <v>595</v>
      </c>
      <c r="AI793" s="45"/>
      <c r="AJ793" s="45"/>
      <c r="AK793" s="45"/>
      <c r="AL793" s="28"/>
      <c r="AM793" s="28"/>
      <c r="AN793" s="28"/>
      <c r="AO793" s="28"/>
      <c r="AP793" s="28"/>
      <c r="AQ793" s="28"/>
      <c r="AR793" s="28"/>
      <c r="AS793" s="28"/>
      <c r="AT793" s="28"/>
      <c r="AU793" s="28"/>
    </row>
    <row r="794" ht="15.0" hidden="1" customHeight="1">
      <c r="A794" s="51"/>
      <c r="B794" s="52" t="s">
        <v>115</v>
      </c>
      <c r="C794" s="52" t="s">
        <v>3442</v>
      </c>
      <c r="D794" s="52" t="s">
        <v>8221</v>
      </c>
      <c r="E794" s="52" t="s">
        <v>87</v>
      </c>
      <c r="F794" s="52" t="s">
        <v>7925</v>
      </c>
      <c r="G794" s="52" t="s">
        <v>7933</v>
      </c>
      <c r="H794" s="52"/>
      <c r="I794" s="52"/>
      <c r="J794" s="52"/>
      <c r="K794" s="52"/>
      <c r="L794" s="52" t="s">
        <v>5857</v>
      </c>
      <c r="M794" s="52" t="s">
        <v>5841</v>
      </c>
      <c r="N794" s="52" t="s">
        <v>7935</v>
      </c>
      <c r="O794" s="52" t="s">
        <v>7931</v>
      </c>
      <c r="P794" s="52"/>
      <c r="Q794" s="52" t="s">
        <v>7932</v>
      </c>
      <c r="R794" s="52"/>
      <c r="S794" s="52"/>
      <c r="T794" s="52"/>
      <c r="U794" s="52" t="s">
        <v>97</v>
      </c>
      <c r="V794" s="52" t="s">
        <v>97</v>
      </c>
      <c r="W794" s="52" t="s">
        <v>97</v>
      </c>
      <c r="X794" s="52" t="s">
        <v>97</v>
      </c>
      <c r="Y794" s="52" t="s">
        <v>98</v>
      </c>
      <c r="Z794" s="52"/>
      <c r="AA794" s="52"/>
      <c r="AB794" s="52"/>
      <c r="AC794" s="52"/>
      <c r="AD794" s="52"/>
      <c r="AE794" s="52"/>
      <c r="AF794" s="60"/>
      <c r="AG794" s="44" t="s">
        <v>595</v>
      </c>
      <c r="AH794" s="45" t="s">
        <v>595</v>
      </c>
      <c r="AI794" s="45" t="s">
        <v>595</v>
      </c>
      <c r="AJ794" s="45" t="s">
        <v>595</v>
      </c>
      <c r="AK794" s="45" t="s">
        <v>595</v>
      </c>
      <c r="AL794" s="28"/>
      <c r="AM794" s="28"/>
      <c r="AN794" s="28"/>
      <c r="AO794" s="28"/>
      <c r="AP794" s="28"/>
      <c r="AQ794" s="28"/>
      <c r="AR794" s="28"/>
      <c r="AS794" s="28"/>
      <c r="AT794" s="28"/>
      <c r="AU794" s="28"/>
    </row>
    <row r="795" ht="15.0" hidden="1" customHeight="1">
      <c r="A795" s="67"/>
      <c r="B795" s="68" t="s">
        <v>85</v>
      </c>
      <c r="C795" s="68" t="s">
        <v>8225</v>
      </c>
      <c r="D795" s="68" t="s">
        <v>8226</v>
      </c>
      <c r="E795" s="68" t="s">
        <v>87</v>
      </c>
      <c r="F795" s="68" t="s">
        <v>7937</v>
      </c>
      <c r="G795" s="68" t="s">
        <v>7943</v>
      </c>
      <c r="H795" s="68"/>
      <c r="I795" s="68"/>
      <c r="J795" s="68" t="s">
        <v>7944</v>
      </c>
      <c r="K795" s="68"/>
      <c r="L795" s="68" t="s">
        <v>5446</v>
      </c>
      <c r="M795" s="68" t="s">
        <v>3992</v>
      </c>
      <c r="N795" s="68" t="s">
        <v>7945</v>
      </c>
      <c r="O795" s="68" t="s">
        <v>7940</v>
      </c>
      <c r="P795" s="68"/>
      <c r="Q795" s="68" t="s">
        <v>7942</v>
      </c>
      <c r="R795" s="68"/>
      <c r="S795" s="68" t="s">
        <v>7941</v>
      </c>
      <c r="T795" s="68"/>
      <c r="U795" s="68" t="s">
        <v>97</v>
      </c>
      <c r="V795" s="68" t="s">
        <v>97</v>
      </c>
      <c r="W795" s="68" t="s">
        <v>97</v>
      </c>
      <c r="X795" s="68" t="s">
        <v>97</v>
      </c>
      <c r="Y795" s="68" t="s">
        <v>98</v>
      </c>
      <c r="Z795" s="68"/>
      <c r="AA795" s="68"/>
      <c r="AB795" s="68"/>
      <c r="AC795" s="68"/>
      <c r="AD795" s="68"/>
      <c r="AE795" s="68"/>
      <c r="AF795" s="71"/>
      <c r="AG795" s="44"/>
      <c r="AH795" s="45" t="s">
        <v>596</v>
      </c>
      <c r="AI795" s="45"/>
      <c r="AJ795" s="45"/>
      <c r="AK795" s="45"/>
      <c r="AL795" s="28"/>
      <c r="AM795" s="28"/>
      <c r="AN795" s="28"/>
      <c r="AO795" s="28"/>
      <c r="AP795" s="28"/>
      <c r="AQ795" s="28"/>
      <c r="AR795" s="28"/>
      <c r="AS795" s="28"/>
      <c r="AT795" s="28"/>
      <c r="AU795" s="28"/>
    </row>
    <row r="796" ht="15.0" hidden="1" customHeight="1">
      <c r="A796" s="51"/>
      <c r="B796" s="52" t="s">
        <v>85</v>
      </c>
      <c r="C796" s="52" t="s">
        <v>3615</v>
      </c>
      <c r="D796" s="52" t="s">
        <v>1928</v>
      </c>
      <c r="E796" s="52" t="s">
        <v>87</v>
      </c>
      <c r="F796" s="52" t="s">
        <v>7947</v>
      </c>
      <c r="G796" s="52" t="s">
        <v>7952</v>
      </c>
      <c r="H796" s="52" t="s">
        <v>7953</v>
      </c>
      <c r="I796" s="52"/>
      <c r="J796" s="52"/>
      <c r="K796" s="52"/>
      <c r="L796" s="52" t="s">
        <v>163</v>
      </c>
      <c r="M796" s="52" t="s">
        <v>156</v>
      </c>
      <c r="N796" s="52" t="s">
        <v>7955</v>
      </c>
      <c r="O796" s="52" t="s">
        <v>7949</v>
      </c>
      <c r="P796" s="52"/>
      <c r="Q796" s="52" t="s">
        <v>7951</v>
      </c>
      <c r="R796" s="52"/>
      <c r="S796" s="52" t="s">
        <v>7950</v>
      </c>
      <c r="T796" s="52"/>
      <c r="U796" s="52" t="s">
        <v>124</v>
      </c>
      <c r="V796" s="52" t="s">
        <v>108</v>
      </c>
      <c r="W796" s="52" t="s">
        <v>251</v>
      </c>
      <c r="X796" s="52" t="s">
        <v>97</v>
      </c>
      <c r="Y796" s="52" t="s">
        <v>98</v>
      </c>
      <c r="Z796" s="52"/>
      <c r="AA796" s="52"/>
      <c r="AB796" s="52"/>
      <c r="AC796" s="52"/>
      <c r="AD796" s="52"/>
      <c r="AE796" s="52"/>
      <c r="AF796" s="60"/>
      <c r="AG796" s="44" t="s">
        <v>595</v>
      </c>
      <c r="AH796" s="45" t="s">
        <v>596</v>
      </c>
      <c r="AI796" s="45" t="s">
        <v>595</v>
      </c>
      <c r="AJ796" s="45" t="s">
        <v>595</v>
      </c>
      <c r="AK796" s="45" t="s">
        <v>595</v>
      </c>
      <c r="AL796" s="28"/>
      <c r="AM796" s="28"/>
      <c r="AN796" s="28"/>
      <c r="AO796" s="28"/>
      <c r="AP796" s="28"/>
      <c r="AQ796" s="28"/>
      <c r="AR796" s="28"/>
      <c r="AS796" s="28"/>
      <c r="AT796" s="28"/>
      <c r="AU796" s="28"/>
    </row>
    <row r="797" ht="15.0" hidden="1" customHeight="1">
      <c r="A797" s="67"/>
      <c r="B797" s="68" t="s">
        <v>85</v>
      </c>
      <c r="C797" s="68" t="s">
        <v>8261</v>
      </c>
      <c r="D797" s="68" t="s">
        <v>8262</v>
      </c>
      <c r="E797" s="68" t="s">
        <v>87</v>
      </c>
      <c r="F797" s="68" t="s">
        <v>667</v>
      </c>
      <c r="G797" s="68" t="s">
        <v>672</v>
      </c>
      <c r="H797" s="68" t="s">
        <v>673</v>
      </c>
      <c r="I797" s="68"/>
      <c r="J797" s="68"/>
      <c r="K797" s="68"/>
      <c r="L797" s="68" t="s">
        <v>674</v>
      </c>
      <c r="M797" s="68" t="s">
        <v>665</v>
      </c>
      <c r="N797" s="68" t="s">
        <v>675</v>
      </c>
      <c r="O797" s="68" t="s">
        <v>669</v>
      </c>
      <c r="P797" s="68"/>
      <c r="Q797" s="68" t="s">
        <v>7960</v>
      </c>
      <c r="R797" s="68"/>
      <c r="S797" s="68" t="s">
        <v>7958</v>
      </c>
      <c r="T797" s="68"/>
      <c r="U797" s="68" t="s">
        <v>676</v>
      </c>
      <c r="V797" s="68" t="s">
        <v>226</v>
      </c>
      <c r="W797" s="68" t="s">
        <v>251</v>
      </c>
      <c r="X797" s="68" t="s">
        <v>97</v>
      </c>
      <c r="Y797" s="68" t="s">
        <v>98</v>
      </c>
      <c r="Z797" s="68"/>
      <c r="AA797" s="68"/>
      <c r="AB797" s="68"/>
      <c r="AC797" s="68"/>
      <c r="AD797" s="68"/>
      <c r="AE797" s="68"/>
      <c r="AF797" s="71"/>
      <c r="AG797" s="44" t="s">
        <v>595</v>
      </c>
      <c r="AH797" s="45" t="s">
        <v>596</v>
      </c>
      <c r="AI797" s="45" t="s">
        <v>595</v>
      </c>
      <c r="AJ797" s="45" t="s">
        <v>595</v>
      </c>
      <c r="AK797" s="45" t="s">
        <v>595</v>
      </c>
      <c r="AL797" s="28"/>
      <c r="AM797" s="28"/>
      <c r="AN797" s="28"/>
      <c r="AO797" s="28"/>
      <c r="AP797" s="28"/>
      <c r="AQ797" s="28"/>
      <c r="AR797" s="28"/>
      <c r="AS797" s="28"/>
      <c r="AT797" s="28"/>
      <c r="AU797" s="28"/>
    </row>
    <row r="798" ht="15.0" hidden="1" customHeight="1">
      <c r="A798" s="51"/>
      <c r="B798" s="52" t="s">
        <v>85</v>
      </c>
      <c r="C798" s="52" t="s">
        <v>8271</v>
      </c>
      <c r="D798" s="52" t="s">
        <v>8272</v>
      </c>
      <c r="E798" s="52" t="s">
        <v>87</v>
      </c>
      <c r="F798" s="52" t="s">
        <v>2013</v>
      </c>
      <c r="G798" s="52" t="s">
        <v>7967</v>
      </c>
      <c r="H798" s="52" t="s">
        <v>187</v>
      </c>
      <c r="I798" s="52" t="s">
        <v>906</v>
      </c>
      <c r="J798" s="52" t="s">
        <v>187</v>
      </c>
      <c r="K798" s="52" t="s">
        <v>906</v>
      </c>
      <c r="L798" s="52" t="s">
        <v>325</v>
      </c>
      <c r="M798" s="52" t="s">
        <v>230</v>
      </c>
      <c r="N798" s="52" t="s">
        <v>684</v>
      </c>
      <c r="O798" s="52" t="s">
        <v>7965</v>
      </c>
      <c r="P798" s="52"/>
      <c r="Q798" s="52" t="s">
        <v>7966</v>
      </c>
      <c r="R798" s="52"/>
      <c r="S798" s="52" t="s">
        <v>187</v>
      </c>
      <c r="T798" s="52" t="s">
        <v>906</v>
      </c>
      <c r="U798" s="52" t="s">
        <v>97</v>
      </c>
      <c r="V798" s="52" t="s">
        <v>97</v>
      </c>
      <c r="W798" s="52" t="s">
        <v>97</v>
      </c>
      <c r="X798" s="52" t="s">
        <v>97</v>
      </c>
      <c r="Y798" s="52" t="s">
        <v>98</v>
      </c>
      <c r="Z798" s="52"/>
      <c r="AA798" s="52"/>
      <c r="AB798" s="52"/>
      <c r="AC798" s="52"/>
      <c r="AD798" s="52"/>
      <c r="AE798" s="52"/>
      <c r="AF798" s="60"/>
      <c r="AG798" s="44"/>
      <c r="AH798" s="45" t="s">
        <v>595</v>
      </c>
      <c r="AI798" s="45"/>
      <c r="AJ798" s="45"/>
      <c r="AK798" s="45"/>
      <c r="AL798" s="28"/>
      <c r="AM798" s="28"/>
      <c r="AN798" s="28"/>
      <c r="AO798" s="28"/>
      <c r="AP798" s="28"/>
      <c r="AQ798" s="28"/>
      <c r="AR798" s="28"/>
      <c r="AS798" s="28"/>
      <c r="AT798" s="28"/>
      <c r="AU798" s="28"/>
    </row>
    <row r="799" ht="15.0" hidden="1" customHeight="1">
      <c r="A799" s="67"/>
      <c r="B799" s="68" t="s">
        <v>115</v>
      </c>
      <c r="C799" s="68" t="s">
        <v>8281</v>
      </c>
      <c r="D799" s="68" t="s">
        <v>8282</v>
      </c>
      <c r="E799" s="68" t="s">
        <v>87</v>
      </c>
      <c r="F799" s="68" t="s">
        <v>134</v>
      </c>
      <c r="G799" s="68" t="s">
        <v>7980</v>
      </c>
      <c r="H799" s="68"/>
      <c r="I799" s="68"/>
      <c r="J799" s="68"/>
      <c r="K799" s="68"/>
      <c r="L799" s="68" t="s">
        <v>1888</v>
      </c>
      <c r="M799" s="68" t="s">
        <v>133</v>
      </c>
      <c r="N799" s="68" t="s">
        <v>1889</v>
      </c>
      <c r="O799" s="68" t="s">
        <v>7973</v>
      </c>
      <c r="P799" s="68"/>
      <c r="Q799" s="68" t="s">
        <v>7979</v>
      </c>
      <c r="R799" s="68"/>
      <c r="S799" s="68"/>
      <c r="T799" s="68"/>
      <c r="U799" s="68" t="s">
        <v>97</v>
      </c>
      <c r="V799" s="68" t="s">
        <v>97</v>
      </c>
      <c r="W799" s="68" t="s">
        <v>97</v>
      </c>
      <c r="X799" s="68" t="s">
        <v>97</v>
      </c>
      <c r="Y799" s="68" t="s">
        <v>98</v>
      </c>
      <c r="Z799" s="68"/>
      <c r="AA799" s="68"/>
      <c r="AB799" s="68"/>
      <c r="AC799" s="68"/>
      <c r="AD799" s="68"/>
      <c r="AE799" s="68"/>
      <c r="AF799" s="71"/>
      <c r="AG799" s="44"/>
      <c r="AH799" s="45" t="s">
        <v>595</v>
      </c>
      <c r="AI799" s="45"/>
      <c r="AJ799" s="45"/>
      <c r="AK799" s="45"/>
      <c r="AL799" s="28"/>
      <c r="AM799" s="28"/>
      <c r="AN799" s="28"/>
      <c r="AO799" s="28"/>
      <c r="AP799" s="28"/>
      <c r="AQ799" s="28"/>
      <c r="AR799" s="28"/>
      <c r="AS799" s="28"/>
      <c r="AT799" s="28"/>
      <c r="AU799" s="28"/>
    </row>
    <row r="800" ht="15.0" hidden="1" customHeight="1">
      <c r="A800" s="51"/>
      <c r="B800" s="52" t="s">
        <v>85</v>
      </c>
      <c r="C800" s="52" t="s">
        <v>8288</v>
      </c>
      <c r="D800" s="52" t="s">
        <v>8289</v>
      </c>
      <c r="E800" s="52" t="s">
        <v>87</v>
      </c>
      <c r="F800" s="52" t="s">
        <v>7981</v>
      </c>
      <c r="G800" s="52" t="s">
        <v>7984</v>
      </c>
      <c r="H800" s="52" t="s">
        <v>7985</v>
      </c>
      <c r="I800" s="52"/>
      <c r="J800" s="52"/>
      <c r="K800" s="52"/>
      <c r="L800" s="52" t="s">
        <v>249</v>
      </c>
      <c r="M800" s="52" t="s">
        <v>133</v>
      </c>
      <c r="N800" s="52" t="s">
        <v>334</v>
      </c>
      <c r="O800" s="52"/>
      <c r="P800" s="52"/>
      <c r="Q800" s="52"/>
      <c r="R800" s="52"/>
      <c r="S800" s="52" t="s">
        <v>7983</v>
      </c>
      <c r="T800" s="52"/>
      <c r="U800" s="52" t="s">
        <v>97</v>
      </c>
      <c r="V800" s="52" t="s">
        <v>97</v>
      </c>
      <c r="W800" s="52" t="s">
        <v>97</v>
      </c>
      <c r="X800" s="52" t="s">
        <v>97</v>
      </c>
      <c r="Y800" s="52" t="s">
        <v>98</v>
      </c>
      <c r="Z800" s="52"/>
      <c r="AA800" s="52"/>
      <c r="AB800" s="52"/>
      <c r="AC800" s="52"/>
      <c r="AD800" s="52"/>
      <c r="AE800" s="52"/>
      <c r="AF800" s="60"/>
      <c r="AG800" s="44"/>
      <c r="AH800" s="45" t="s">
        <v>595</v>
      </c>
      <c r="AI800" s="45"/>
      <c r="AJ800" s="45"/>
      <c r="AK800" s="45"/>
      <c r="AL800" s="28"/>
      <c r="AM800" s="28"/>
      <c r="AN800" s="28"/>
      <c r="AO800" s="28"/>
      <c r="AP800" s="28"/>
      <c r="AQ800" s="28"/>
      <c r="AR800" s="28"/>
      <c r="AS800" s="28"/>
      <c r="AT800" s="28"/>
      <c r="AU800" s="28"/>
    </row>
    <row r="801" ht="15.0" hidden="1" customHeight="1">
      <c r="A801" s="67"/>
      <c r="B801" s="68" t="s">
        <v>85</v>
      </c>
      <c r="C801" s="68" t="s">
        <v>8293</v>
      </c>
      <c r="D801" s="68" t="s">
        <v>8294</v>
      </c>
      <c r="E801" s="68" t="s">
        <v>87</v>
      </c>
      <c r="F801" s="68" t="s">
        <v>7986</v>
      </c>
      <c r="G801" s="68" t="s">
        <v>7988</v>
      </c>
      <c r="H801" s="68"/>
      <c r="I801" s="68"/>
      <c r="J801" s="68"/>
      <c r="K801" s="68"/>
      <c r="L801" s="68" t="s">
        <v>7989</v>
      </c>
      <c r="M801" s="68" t="s">
        <v>133</v>
      </c>
      <c r="N801" s="68" t="s">
        <v>7990</v>
      </c>
      <c r="O801" s="68"/>
      <c r="P801" s="68"/>
      <c r="Q801" s="68"/>
      <c r="R801" s="68"/>
      <c r="S801" s="68"/>
      <c r="T801" s="68"/>
      <c r="U801" s="68" t="s">
        <v>97</v>
      </c>
      <c r="V801" s="68" t="s">
        <v>97</v>
      </c>
      <c r="W801" s="68" t="s">
        <v>97</v>
      </c>
      <c r="X801" s="68" t="s">
        <v>97</v>
      </c>
      <c r="Y801" s="68" t="s">
        <v>98</v>
      </c>
      <c r="Z801" s="68"/>
      <c r="AA801" s="68"/>
      <c r="AB801" s="68"/>
      <c r="AC801" s="68"/>
      <c r="AD801" s="68"/>
      <c r="AE801" s="68"/>
      <c r="AF801" s="71"/>
      <c r="AG801" s="44"/>
      <c r="AH801" s="45" t="s">
        <v>595</v>
      </c>
      <c r="AI801" s="45"/>
      <c r="AJ801" s="45"/>
      <c r="AK801" s="45"/>
      <c r="AL801" s="28"/>
      <c r="AM801" s="28"/>
      <c r="AN801" s="28"/>
      <c r="AO801" s="28"/>
      <c r="AP801" s="28"/>
      <c r="AQ801" s="28"/>
      <c r="AR801" s="28"/>
      <c r="AS801" s="28"/>
      <c r="AT801" s="28"/>
      <c r="AU801" s="28"/>
    </row>
    <row r="802" ht="15.0" hidden="1" customHeight="1">
      <c r="A802" s="51"/>
      <c r="B802" s="52" t="s">
        <v>85</v>
      </c>
      <c r="C802" s="52" t="s">
        <v>5944</v>
      </c>
      <c r="D802" s="52" t="s">
        <v>8296</v>
      </c>
      <c r="E802" s="52" t="s">
        <v>87</v>
      </c>
      <c r="F802" s="52" t="s">
        <v>7993</v>
      </c>
      <c r="G802" s="52" t="s">
        <v>7998</v>
      </c>
      <c r="H802" s="52" t="s">
        <v>7999</v>
      </c>
      <c r="I802" s="52"/>
      <c r="J802" s="52"/>
      <c r="K802" s="52"/>
      <c r="L802" s="52" t="s">
        <v>840</v>
      </c>
      <c r="M802" s="52" t="s">
        <v>99</v>
      </c>
      <c r="N802" s="52" t="s">
        <v>841</v>
      </c>
      <c r="O802" s="52" t="s">
        <v>7995</v>
      </c>
      <c r="P802" s="52"/>
      <c r="Q802" s="52" t="s">
        <v>7997</v>
      </c>
      <c r="R802" s="52"/>
      <c r="S802" s="52" t="s">
        <v>7996</v>
      </c>
      <c r="T802" s="52"/>
      <c r="U802" s="52" t="s">
        <v>97</v>
      </c>
      <c r="V802" s="52" t="s">
        <v>97</v>
      </c>
      <c r="W802" s="52" t="s">
        <v>97</v>
      </c>
      <c r="X802" s="52" t="s">
        <v>97</v>
      </c>
      <c r="Y802" s="52" t="s">
        <v>98</v>
      </c>
      <c r="Z802" s="52"/>
      <c r="AA802" s="52"/>
      <c r="AB802" s="52"/>
      <c r="AC802" s="52"/>
      <c r="AD802" s="52"/>
      <c r="AE802" s="52"/>
      <c r="AF802" s="60"/>
      <c r="AG802" s="44"/>
      <c r="AH802" s="45" t="s">
        <v>595</v>
      </c>
      <c r="AI802" s="45"/>
      <c r="AJ802" s="45"/>
      <c r="AK802" s="45"/>
      <c r="AL802" s="28"/>
      <c r="AM802" s="28"/>
      <c r="AN802" s="28"/>
      <c r="AO802" s="28"/>
      <c r="AP802" s="28"/>
      <c r="AQ802" s="28"/>
      <c r="AR802" s="28"/>
      <c r="AS802" s="28"/>
      <c r="AT802" s="28"/>
      <c r="AU802" s="28"/>
    </row>
    <row r="803" ht="15.0" hidden="1" customHeight="1">
      <c r="A803" s="67"/>
      <c r="B803" s="68" t="s">
        <v>85</v>
      </c>
      <c r="C803" s="68" t="s">
        <v>3390</v>
      </c>
      <c r="D803" s="68" t="s">
        <v>8308</v>
      </c>
      <c r="E803" s="68" t="s">
        <v>87</v>
      </c>
      <c r="F803" s="68" t="s">
        <v>8002</v>
      </c>
      <c r="G803" s="68" t="s">
        <v>8006</v>
      </c>
      <c r="H803" s="68"/>
      <c r="I803" s="68"/>
      <c r="J803" s="68"/>
      <c r="K803" s="68"/>
      <c r="L803" s="68" t="s">
        <v>2432</v>
      </c>
      <c r="M803" s="68" t="s">
        <v>2424</v>
      </c>
      <c r="N803" s="68" t="s">
        <v>8007</v>
      </c>
      <c r="O803" s="68" t="s">
        <v>8004</v>
      </c>
      <c r="P803" s="68"/>
      <c r="Q803" s="68" t="s">
        <v>8005</v>
      </c>
      <c r="R803" s="68"/>
      <c r="S803" s="68"/>
      <c r="T803" s="68"/>
      <c r="U803" s="68" t="s">
        <v>97</v>
      </c>
      <c r="V803" s="68" t="s">
        <v>97</v>
      </c>
      <c r="W803" s="68" t="s">
        <v>97</v>
      </c>
      <c r="X803" s="68" t="s">
        <v>97</v>
      </c>
      <c r="Y803" s="68" t="s">
        <v>98</v>
      </c>
      <c r="Z803" s="68"/>
      <c r="AA803" s="68"/>
      <c r="AB803" s="68"/>
      <c r="AC803" s="68"/>
      <c r="AD803" s="68"/>
      <c r="AE803" s="68"/>
      <c r="AF803" s="71"/>
      <c r="AG803" s="44"/>
      <c r="AH803" s="45" t="s">
        <v>595</v>
      </c>
      <c r="AI803" s="45"/>
      <c r="AJ803" s="45"/>
      <c r="AK803" s="45"/>
      <c r="AL803" s="28"/>
      <c r="AM803" s="28"/>
      <c r="AN803" s="28"/>
      <c r="AO803" s="28"/>
      <c r="AP803" s="28"/>
      <c r="AQ803" s="28"/>
      <c r="AR803" s="28"/>
      <c r="AS803" s="28"/>
      <c r="AT803" s="28"/>
      <c r="AU803" s="28"/>
    </row>
    <row r="804" ht="15.0" hidden="1" customHeight="1">
      <c r="A804" s="51"/>
      <c r="B804" s="52" t="s">
        <v>85</v>
      </c>
      <c r="C804" s="52" t="s">
        <v>2743</v>
      </c>
      <c r="D804" s="52" t="s">
        <v>8322</v>
      </c>
      <c r="E804" s="52" t="s">
        <v>87</v>
      </c>
      <c r="F804" s="52" t="s">
        <v>8008</v>
      </c>
      <c r="G804" s="52" t="s">
        <v>8011</v>
      </c>
      <c r="H804" s="52"/>
      <c r="I804" s="52"/>
      <c r="J804" s="52"/>
      <c r="K804" s="52"/>
      <c r="L804" s="52" t="s">
        <v>8013</v>
      </c>
      <c r="M804" s="52" t="s">
        <v>111</v>
      </c>
      <c r="N804" s="52" t="s">
        <v>8014</v>
      </c>
      <c r="O804" s="52"/>
      <c r="P804" s="52"/>
      <c r="Q804" s="52"/>
      <c r="R804" s="52"/>
      <c r="S804" s="52" t="s">
        <v>8010</v>
      </c>
      <c r="T804" s="52"/>
      <c r="U804" s="52" t="s">
        <v>97</v>
      </c>
      <c r="V804" s="52" t="s">
        <v>97</v>
      </c>
      <c r="W804" s="52" t="s">
        <v>97</v>
      </c>
      <c r="X804" s="52" t="s">
        <v>97</v>
      </c>
      <c r="Y804" s="52" t="s">
        <v>98</v>
      </c>
      <c r="Z804" s="52"/>
      <c r="AA804" s="52"/>
      <c r="AB804" s="52"/>
      <c r="AC804" s="52"/>
      <c r="AD804" s="52"/>
      <c r="AE804" s="52"/>
      <c r="AF804" s="60"/>
      <c r="AG804" s="44"/>
      <c r="AH804" s="45" t="s">
        <v>595</v>
      </c>
      <c r="AI804" s="45"/>
      <c r="AJ804" s="45"/>
      <c r="AK804" s="45"/>
      <c r="AL804" s="28"/>
      <c r="AM804" s="28"/>
      <c r="AN804" s="28"/>
      <c r="AO804" s="28"/>
      <c r="AP804" s="28"/>
      <c r="AQ804" s="28"/>
      <c r="AR804" s="28"/>
      <c r="AS804" s="28"/>
      <c r="AT804" s="28"/>
      <c r="AU804" s="28"/>
    </row>
    <row r="805" ht="15.0" hidden="1" customHeight="1">
      <c r="A805" s="67"/>
      <c r="B805" s="68" t="s">
        <v>115</v>
      </c>
      <c r="C805" s="68" t="s">
        <v>8327</v>
      </c>
      <c r="D805" s="68" t="s">
        <v>8328</v>
      </c>
      <c r="E805" s="68" t="s">
        <v>87</v>
      </c>
      <c r="F805" s="68" t="s">
        <v>8016</v>
      </c>
      <c r="G805" s="68" t="s">
        <v>8021</v>
      </c>
      <c r="H805" s="68" t="s">
        <v>8022</v>
      </c>
      <c r="I805" s="68"/>
      <c r="J805" s="68"/>
      <c r="K805" s="68"/>
      <c r="L805" s="68" t="s">
        <v>2406</v>
      </c>
      <c r="M805" s="68" t="s">
        <v>111</v>
      </c>
      <c r="N805" s="68" t="s">
        <v>5151</v>
      </c>
      <c r="O805" s="68" t="s">
        <v>8018</v>
      </c>
      <c r="P805" s="68"/>
      <c r="Q805" s="68" t="s">
        <v>8020</v>
      </c>
      <c r="R805" s="68"/>
      <c r="S805" s="68" t="s">
        <v>8019</v>
      </c>
      <c r="T805" s="68"/>
      <c r="U805" s="68" t="s">
        <v>317</v>
      </c>
      <c r="V805" s="68" t="s">
        <v>453</v>
      </c>
      <c r="W805" s="68" t="s">
        <v>146</v>
      </c>
      <c r="X805" s="68" t="s">
        <v>97</v>
      </c>
      <c r="Y805" s="68" t="s">
        <v>98</v>
      </c>
      <c r="Z805" s="68"/>
      <c r="AA805" s="68"/>
      <c r="AB805" s="68"/>
      <c r="AC805" s="68"/>
      <c r="AD805" s="68"/>
      <c r="AE805" s="68"/>
      <c r="AF805" s="71"/>
      <c r="AG805" s="44" t="s">
        <v>595</v>
      </c>
      <c r="AH805" s="45" t="s">
        <v>595</v>
      </c>
      <c r="AI805" s="45" t="s">
        <v>595</v>
      </c>
      <c r="AJ805" s="45" t="s">
        <v>595</v>
      </c>
      <c r="AK805" s="45" t="s">
        <v>595</v>
      </c>
      <c r="AL805" s="28"/>
      <c r="AM805" s="28"/>
      <c r="AN805" s="28"/>
      <c r="AO805" s="28"/>
      <c r="AP805" s="28"/>
      <c r="AQ805" s="28"/>
      <c r="AR805" s="28"/>
      <c r="AS805" s="28"/>
      <c r="AT805" s="28"/>
      <c r="AU805" s="28"/>
    </row>
    <row r="806" ht="15.0" hidden="1" customHeight="1">
      <c r="A806" s="51"/>
      <c r="B806" s="52" t="s">
        <v>85</v>
      </c>
      <c r="C806" s="52" t="s">
        <v>3266</v>
      </c>
      <c r="D806" s="52" t="s">
        <v>3307</v>
      </c>
      <c r="E806" s="52" t="s">
        <v>87</v>
      </c>
      <c r="F806" s="52" t="s">
        <v>2400</v>
      </c>
      <c r="G806" s="52" t="s">
        <v>2404</v>
      </c>
      <c r="H806" s="52" t="s">
        <v>2405</v>
      </c>
      <c r="I806" s="52"/>
      <c r="J806" s="52"/>
      <c r="K806" s="52"/>
      <c r="L806" s="52" t="s">
        <v>2406</v>
      </c>
      <c r="M806" s="52" t="s">
        <v>111</v>
      </c>
      <c r="N806" s="52" t="s">
        <v>2407</v>
      </c>
      <c r="O806" s="52" t="s">
        <v>2402</v>
      </c>
      <c r="P806" s="52"/>
      <c r="Q806" s="52" t="s">
        <v>2403</v>
      </c>
      <c r="R806" s="52"/>
      <c r="S806" s="52"/>
      <c r="T806" s="52"/>
      <c r="U806" s="52" t="s">
        <v>97</v>
      </c>
      <c r="V806" s="52" t="s">
        <v>97</v>
      </c>
      <c r="W806" s="52" t="s">
        <v>97</v>
      </c>
      <c r="X806" s="52" t="s">
        <v>97</v>
      </c>
      <c r="Y806" s="52" t="s">
        <v>98</v>
      </c>
      <c r="Z806" s="52"/>
      <c r="AA806" s="52"/>
      <c r="AB806" s="52"/>
      <c r="AC806" s="52"/>
      <c r="AD806" s="52"/>
      <c r="AE806" s="52"/>
      <c r="AF806" s="60"/>
      <c r="AG806" s="44"/>
      <c r="AH806" s="45" t="s">
        <v>595</v>
      </c>
      <c r="AI806" s="45"/>
      <c r="AJ806" s="45"/>
      <c r="AK806" s="45"/>
      <c r="AL806" s="28"/>
      <c r="AM806" s="28"/>
      <c r="AN806" s="28"/>
      <c r="AO806" s="28"/>
      <c r="AP806" s="28"/>
      <c r="AQ806" s="28"/>
      <c r="AR806" s="28"/>
      <c r="AS806" s="28"/>
      <c r="AT806" s="28"/>
      <c r="AU806" s="28"/>
    </row>
    <row r="807" ht="15.0" hidden="1" customHeight="1">
      <c r="A807" s="67"/>
      <c r="B807" s="68" t="s">
        <v>85</v>
      </c>
      <c r="C807" s="68" t="s">
        <v>8336</v>
      </c>
      <c r="D807" s="68" t="s">
        <v>8337</v>
      </c>
      <c r="E807" s="68" t="s">
        <v>87</v>
      </c>
      <c r="F807" s="68" t="s">
        <v>8030</v>
      </c>
      <c r="G807" s="68" t="s">
        <v>8035</v>
      </c>
      <c r="H807" s="68"/>
      <c r="I807" s="68"/>
      <c r="J807" s="68"/>
      <c r="K807" s="68"/>
      <c r="L807" s="68" t="s">
        <v>6166</v>
      </c>
      <c r="M807" s="68" t="s">
        <v>271</v>
      </c>
      <c r="N807" s="68" t="s">
        <v>6167</v>
      </c>
      <c r="O807" s="68" t="s">
        <v>8032</v>
      </c>
      <c r="P807" s="68"/>
      <c r="Q807" s="68" t="s">
        <v>8034</v>
      </c>
      <c r="R807" s="68"/>
      <c r="S807" s="68" t="s">
        <v>8033</v>
      </c>
      <c r="T807" s="68"/>
      <c r="U807" s="68" t="s">
        <v>206</v>
      </c>
      <c r="V807" s="68" t="s">
        <v>126</v>
      </c>
      <c r="W807" s="68" t="s">
        <v>454</v>
      </c>
      <c r="X807" s="68" t="s">
        <v>97</v>
      </c>
      <c r="Y807" s="68" t="s">
        <v>98</v>
      </c>
      <c r="Z807" s="68"/>
      <c r="AA807" s="68"/>
      <c r="AB807" s="68"/>
      <c r="AC807" s="68"/>
      <c r="AD807" s="68"/>
      <c r="AE807" s="68"/>
      <c r="AF807" s="71"/>
      <c r="AG807" s="44" t="s">
        <v>595</v>
      </c>
      <c r="AH807" s="45" t="s">
        <v>596</v>
      </c>
      <c r="AI807" s="45" t="s">
        <v>595</v>
      </c>
      <c r="AJ807" s="45" t="s">
        <v>595</v>
      </c>
      <c r="AK807" s="45" t="s">
        <v>595</v>
      </c>
      <c r="AL807" s="28"/>
      <c r="AM807" s="28"/>
      <c r="AN807" s="28"/>
      <c r="AO807" s="28"/>
      <c r="AP807" s="28"/>
      <c r="AQ807" s="28"/>
      <c r="AR807" s="28"/>
      <c r="AS807" s="28"/>
      <c r="AT807" s="28"/>
      <c r="AU807" s="28"/>
    </row>
    <row r="808" ht="15.0" hidden="1" customHeight="1">
      <c r="A808" s="51"/>
      <c r="B808" s="52" t="s">
        <v>85</v>
      </c>
      <c r="C808" s="52" t="s">
        <v>8340</v>
      </c>
      <c r="D808" s="52" t="s">
        <v>8341</v>
      </c>
      <c r="E808" s="52" t="s">
        <v>87</v>
      </c>
      <c r="F808" s="52" t="s">
        <v>1580</v>
      </c>
      <c r="G808" s="52" t="s">
        <v>1590</v>
      </c>
      <c r="H808" s="52"/>
      <c r="I808" s="52"/>
      <c r="J808" s="52"/>
      <c r="K808" s="52"/>
      <c r="L808" s="52" t="s">
        <v>659</v>
      </c>
      <c r="M808" s="52" t="s">
        <v>217</v>
      </c>
      <c r="N808" s="52" t="s">
        <v>1591</v>
      </c>
      <c r="O808" s="52" t="s">
        <v>1587</v>
      </c>
      <c r="P808" s="52"/>
      <c r="Q808" s="52" t="s">
        <v>1589</v>
      </c>
      <c r="R808" s="52"/>
      <c r="S808" s="52" t="s">
        <v>8038</v>
      </c>
      <c r="T808" s="52"/>
      <c r="U808" s="52" t="s">
        <v>97</v>
      </c>
      <c r="V808" s="52" t="s">
        <v>97</v>
      </c>
      <c r="W808" s="52" t="s">
        <v>97</v>
      </c>
      <c r="X808" s="52" t="s">
        <v>97</v>
      </c>
      <c r="Y808" s="52" t="s">
        <v>98</v>
      </c>
      <c r="Z808" s="52"/>
      <c r="AA808" s="52"/>
      <c r="AB808" s="52"/>
      <c r="AC808" s="52"/>
      <c r="AD808" s="52"/>
      <c r="AE808" s="52"/>
      <c r="AF808" s="60"/>
      <c r="AG808" s="44" t="s">
        <v>595</v>
      </c>
      <c r="AH808" s="45" t="s">
        <v>596</v>
      </c>
      <c r="AI808" s="45" t="s">
        <v>595</v>
      </c>
      <c r="AJ808" s="45" t="s">
        <v>595</v>
      </c>
      <c r="AK808" s="45" t="s">
        <v>596</v>
      </c>
      <c r="AL808" s="28"/>
      <c r="AM808" s="28"/>
      <c r="AN808" s="28"/>
      <c r="AO808" s="28"/>
      <c r="AP808" s="28"/>
      <c r="AQ808" s="28"/>
      <c r="AR808" s="28"/>
      <c r="AS808" s="28"/>
      <c r="AT808" s="28"/>
      <c r="AU808" s="28"/>
    </row>
    <row r="809" ht="15.0" hidden="1" customHeight="1">
      <c r="A809" s="67"/>
      <c r="B809" s="68" t="s">
        <v>85</v>
      </c>
      <c r="C809" s="68" t="s">
        <v>8353</v>
      </c>
      <c r="D809" s="68" t="s">
        <v>8354</v>
      </c>
      <c r="E809" s="68" t="s">
        <v>87</v>
      </c>
      <c r="F809" s="68" t="s">
        <v>8041</v>
      </c>
      <c r="G809" s="68" t="s">
        <v>8046</v>
      </c>
      <c r="H809" s="68" t="s">
        <v>187</v>
      </c>
      <c r="I809" s="68" t="s">
        <v>906</v>
      </c>
      <c r="J809" s="68" t="s">
        <v>8047</v>
      </c>
      <c r="K809" s="68"/>
      <c r="L809" s="68" t="s">
        <v>712</v>
      </c>
      <c r="M809" s="68" t="s">
        <v>704</v>
      </c>
      <c r="N809" s="68" t="s">
        <v>713</v>
      </c>
      <c r="O809" s="68" t="s">
        <v>8043</v>
      </c>
      <c r="P809" s="68"/>
      <c r="Q809" s="68" t="s">
        <v>8045</v>
      </c>
      <c r="R809" s="68"/>
      <c r="S809" s="68" t="s">
        <v>8044</v>
      </c>
      <c r="T809" s="68"/>
      <c r="U809" s="68" t="s">
        <v>97</v>
      </c>
      <c r="V809" s="68" t="s">
        <v>97</v>
      </c>
      <c r="W809" s="68" t="s">
        <v>97</v>
      </c>
      <c r="X809" s="68" t="s">
        <v>97</v>
      </c>
      <c r="Y809" s="68" t="s">
        <v>98</v>
      </c>
      <c r="Z809" s="68"/>
      <c r="AA809" s="68"/>
      <c r="AB809" s="68"/>
      <c r="AC809" s="68"/>
      <c r="AD809" s="68"/>
      <c r="AE809" s="68"/>
      <c r="AF809" s="71"/>
      <c r="AG809" s="44"/>
      <c r="AH809" s="45" t="s">
        <v>596</v>
      </c>
      <c r="AI809" s="45"/>
      <c r="AJ809" s="45"/>
      <c r="AK809" s="45"/>
      <c r="AL809" s="28"/>
      <c r="AM809" s="28"/>
      <c r="AN809" s="28"/>
      <c r="AO809" s="28"/>
      <c r="AP809" s="28"/>
      <c r="AQ809" s="28"/>
      <c r="AR809" s="28"/>
      <c r="AS809" s="28"/>
      <c r="AT809" s="28"/>
      <c r="AU809" s="28"/>
    </row>
    <row r="810" ht="15.0" hidden="1" customHeight="1">
      <c r="A810" s="51"/>
      <c r="B810" s="52" t="s">
        <v>85</v>
      </c>
      <c r="C810" s="52" t="s">
        <v>3750</v>
      </c>
      <c r="D810" s="52" t="s">
        <v>8362</v>
      </c>
      <c r="E810" s="52" t="s">
        <v>87</v>
      </c>
      <c r="F810" s="52" t="s">
        <v>8050</v>
      </c>
      <c r="G810" s="52" t="s">
        <v>8055</v>
      </c>
      <c r="H810" s="52" t="s">
        <v>8056</v>
      </c>
      <c r="I810" s="52"/>
      <c r="J810" s="52"/>
      <c r="K810" s="52"/>
      <c r="L810" s="52" t="s">
        <v>269</v>
      </c>
      <c r="M810" s="52" t="s">
        <v>261</v>
      </c>
      <c r="N810" s="52" t="s">
        <v>8057</v>
      </c>
      <c r="O810" s="52" t="s">
        <v>8052</v>
      </c>
      <c r="P810" s="52"/>
      <c r="Q810" s="52" t="s">
        <v>8054</v>
      </c>
      <c r="R810" s="52"/>
      <c r="S810" s="52" t="s">
        <v>8053</v>
      </c>
      <c r="T810" s="52"/>
      <c r="U810" s="52" t="s">
        <v>396</v>
      </c>
      <c r="V810" s="52" t="s">
        <v>97</v>
      </c>
      <c r="W810" s="52" t="s">
        <v>97</v>
      </c>
      <c r="X810" s="52" t="s">
        <v>97</v>
      </c>
      <c r="Y810" s="52" t="s">
        <v>98</v>
      </c>
      <c r="Z810" s="52"/>
      <c r="AA810" s="52"/>
      <c r="AB810" s="52"/>
      <c r="AC810" s="52"/>
      <c r="AD810" s="52"/>
      <c r="AE810" s="52"/>
      <c r="AF810" s="60"/>
      <c r="AG810" s="44"/>
      <c r="AH810" s="45" t="s">
        <v>596</v>
      </c>
      <c r="AI810" s="45"/>
      <c r="AJ810" s="45"/>
      <c r="AK810" s="45"/>
      <c r="AL810" s="28"/>
      <c r="AM810" s="28"/>
      <c r="AN810" s="28"/>
      <c r="AO810" s="28"/>
      <c r="AP810" s="28"/>
      <c r="AQ810" s="28"/>
      <c r="AR810" s="28"/>
      <c r="AS810" s="28"/>
      <c r="AT810" s="28"/>
      <c r="AU810" s="28"/>
    </row>
    <row r="811" ht="15.0" hidden="1" customHeight="1">
      <c r="A811" s="67"/>
      <c r="B811" s="68" t="s">
        <v>85</v>
      </c>
      <c r="C811" s="68" t="s">
        <v>8367</v>
      </c>
      <c r="D811" s="68" t="s">
        <v>8369</v>
      </c>
      <c r="E811" s="68" t="s">
        <v>87</v>
      </c>
      <c r="F811" s="68" t="s">
        <v>8062</v>
      </c>
      <c r="G811" s="68" t="s">
        <v>7757</v>
      </c>
      <c r="H811" s="68"/>
      <c r="I811" s="68"/>
      <c r="J811" s="68"/>
      <c r="K811" s="68"/>
      <c r="L811" s="68" t="s">
        <v>4807</v>
      </c>
      <c r="M811" s="68" t="s">
        <v>560</v>
      </c>
      <c r="N811" s="68" t="s">
        <v>8067</v>
      </c>
      <c r="O811" s="68" t="s">
        <v>8064</v>
      </c>
      <c r="P811" s="68"/>
      <c r="Q811" s="68" t="s">
        <v>8066</v>
      </c>
      <c r="R811" s="68"/>
      <c r="S811" s="68" t="s">
        <v>8065</v>
      </c>
      <c r="T811" s="68"/>
      <c r="U811" s="68" t="s">
        <v>539</v>
      </c>
      <c r="V811" s="68" t="s">
        <v>8068</v>
      </c>
      <c r="W811" s="68" t="s">
        <v>2378</v>
      </c>
      <c r="X811" s="68" t="s">
        <v>880</v>
      </c>
      <c r="Y811" s="68" t="s">
        <v>98</v>
      </c>
      <c r="Z811" s="68"/>
      <c r="AA811" s="68"/>
      <c r="AB811" s="68"/>
      <c r="AC811" s="68"/>
      <c r="AD811" s="68"/>
      <c r="AE811" s="68"/>
      <c r="AF811" s="71"/>
      <c r="AG811" s="44" t="s">
        <v>595</v>
      </c>
      <c r="AH811" s="45" t="s">
        <v>596</v>
      </c>
      <c r="AI811" s="45" t="s">
        <v>595</v>
      </c>
      <c r="AJ811" s="45" t="s">
        <v>595</v>
      </c>
      <c r="AK811" s="45" t="s">
        <v>595</v>
      </c>
      <c r="AL811" s="28"/>
      <c r="AM811" s="28"/>
      <c r="AN811" s="28"/>
      <c r="AO811" s="28"/>
      <c r="AP811" s="28"/>
      <c r="AQ811" s="28"/>
      <c r="AR811" s="28"/>
      <c r="AS811" s="28"/>
      <c r="AT811" s="28"/>
      <c r="AU811" s="28"/>
    </row>
    <row r="812" ht="15.0" hidden="1" customHeight="1">
      <c r="A812" s="51"/>
      <c r="B812" s="52" t="s">
        <v>85</v>
      </c>
      <c r="C812" s="52" t="s">
        <v>8392</v>
      </c>
      <c r="D812" s="52" t="s">
        <v>8393</v>
      </c>
      <c r="E812" s="52" t="s">
        <v>87</v>
      </c>
      <c r="F812" s="52" t="s">
        <v>8070</v>
      </c>
      <c r="G812" s="52" t="s">
        <v>8076</v>
      </c>
      <c r="H812" s="52"/>
      <c r="I812" s="52"/>
      <c r="J812" s="52"/>
      <c r="K812" s="52"/>
      <c r="L812" s="52" t="s">
        <v>8077</v>
      </c>
      <c r="M812" s="52" t="s">
        <v>261</v>
      </c>
      <c r="N812" s="52" t="s">
        <v>8079</v>
      </c>
      <c r="O812" s="52" t="s">
        <v>8072</v>
      </c>
      <c r="P812" s="52"/>
      <c r="Q812" s="52" t="s">
        <v>8074</v>
      </c>
      <c r="R812" s="52"/>
      <c r="S812" s="52" t="s">
        <v>8073</v>
      </c>
      <c r="T812" s="52"/>
      <c r="U812" s="52" t="s">
        <v>97</v>
      </c>
      <c r="V812" s="52" t="s">
        <v>97</v>
      </c>
      <c r="W812" s="52" t="s">
        <v>97</v>
      </c>
      <c r="X812" s="52" t="s">
        <v>97</v>
      </c>
      <c r="Y812" s="52" t="s">
        <v>98</v>
      </c>
      <c r="Z812" s="52"/>
      <c r="AA812" s="52"/>
      <c r="AB812" s="52"/>
      <c r="AC812" s="52"/>
      <c r="AD812" s="52"/>
      <c r="AE812" s="52"/>
      <c r="AF812" s="60"/>
      <c r="AG812" s="44"/>
      <c r="AH812" s="45" t="s">
        <v>595</v>
      </c>
      <c r="AI812" s="45"/>
      <c r="AJ812" s="45"/>
      <c r="AK812" s="45"/>
      <c r="AL812" s="28"/>
      <c r="AM812" s="28"/>
      <c r="AN812" s="28"/>
      <c r="AO812" s="28"/>
      <c r="AP812" s="28"/>
      <c r="AQ812" s="28"/>
      <c r="AR812" s="28"/>
      <c r="AS812" s="28"/>
      <c r="AT812" s="28"/>
      <c r="AU812" s="28"/>
    </row>
    <row r="813" ht="15.0" hidden="1" customHeight="1">
      <c r="A813" s="67"/>
      <c r="B813" s="68" t="s">
        <v>115</v>
      </c>
      <c r="C813" s="68" t="s">
        <v>8402</v>
      </c>
      <c r="D813" s="68" t="s">
        <v>8403</v>
      </c>
      <c r="E813" s="68" t="s">
        <v>87</v>
      </c>
      <c r="F813" s="68" t="s">
        <v>8080</v>
      </c>
      <c r="G813" s="68" t="s">
        <v>8085</v>
      </c>
      <c r="H813" s="68"/>
      <c r="I813" s="68"/>
      <c r="J813" s="68"/>
      <c r="K813" s="68"/>
      <c r="L813" s="68" t="s">
        <v>557</v>
      </c>
      <c r="M813" s="68" t="s">
        <v>261</v>
      </c>
      <c r="N813" s="68" t="s">
        <v>558</v>
      </c>
      <c r="O813" s="68" t="s">
        <v>8082</v>
      </c>
      <c r="P813" s="68"/>
      <c r="Q813" s="68" t="s">
        <v>8084</v>
      </c>
      <c r="R813" s="68"/>
      <c r="S813" s="68" t="s">
        <v>8083</v>
      </c>
      <c r="T813" s="68"/>
      <c r="U813" s="68" t="s">
        <v>97</v>
      </c>
      <c r="V813" s="68" t="s">
        <v>97</v>
      </c>
      <c r="W813" s="68" t="s">
        <v>97</v>
      </c>
      <c r="X813" s="68" t="s">
        <v>97</v>
      </c>
      <c r="Y813" s="68" t="s">
        <v>98</v>
      </c>
      <c r="Z813" s="68"/>
      <c r="AA813" s="68"/>
      <c r="AB813" s="68"/>
      <c r="AC813" s="68"/>
      <c r="AD813" s="68"/>
      <c r="AE813" s="68"/>
      <c r="AF813" s="71"/>
      <c r="AG813" s="44"/>
      <c r="AH813" s="45" t="s">
        <v>595</v>
      </c>
      <c r="AI813" s="45"/>
      <c r="AJ813" s="45"/>
      <c r="AK813" s="45"/>
      <c r="AL813" s="28"/>
      <c r="AM813" s="28"/>
      <c r="AN813" s="28"/>
      <c r="AO813" s="28"/>
      <c r="AP813" s="28"/>
      <c r="AQ813" s="28"/>
      <c r="AR813" s="28"/>
      <c r="AS813" s="28"/>
      <c r="AT813" s="28"/>
      <c r="AU813" s="28"/>
    </row>
    <row r="814" ht="15.0" hidden="1" customHeight="1">
      <c r="A814" s="51"/>
      <c r="B814" s="52" t="s">
        <v>85</v>
      </c>
      <c r="C814" s="52" t="s">
        <v>8412</v>
      </c>
      <c r="D814" s="52" t="s">
        <v>8413</v>
      </c>
      <c r="E814" s="52" t="s">
        <v>87</v>
      </c>
      <c r="F814" s="52" t="s">
        <v>1467</v>
      </c>
      <c r="G814" s="52" t="s">
        <v>8090</v>
      </c>
      <c r="H814" s="52"/>
      <c r="I814" s="52"/>
      <c r="J814" s="52"/>
      <c r="K814" s="52"/>
      <c r="L814" s="52" t="s">
        <v>1480</v>
      </c>
      <c r="M814" s="52" t="s">
        <v>1461</v>
      </c>
      <c r="N814" s="52" t="s">
        <v>8091</v>
      </c>
      <c r="O814" s="52" t="s">
        <v>1477</v>
      </c>
      <c r="P814" s="52"/>
      <c r="Q814" s="52" t="s">
        <v>1478</v>
      </c>
      <c r="R814" s="52"/>
      <c r="S814" s="52" t="s">
        <v>8089</v>
      </c>
      <c r="T814" s="52"/>
      <c r="U814" s="52" t="s">
        <v>97</v>
      </c>
      <c r="V814" s="52" t="s">
        <v>97</v>
      </c>
      <c r="W814" s="52" t="s">
        <v>97</v>
      </c>
      <c r="X814" s="52" t="s">
        <v>97</v>
      </c>
      <c r="Y814" s="52" t="s">
        <v>98</v>
      </c>
      <c r="Z814" s="52"/>
      <c r="AA814" s="52"/>
      <c r="AB814" s="52"/>
      <c r="AC814" s="52"/>
      <c r="AD814" s="52"/>
      <c r="AE814" s="52"/>
      <c r="AF814" s="60"/>
      <c r="AG814" s="44" t="s">
        <v>595</v>
      </c>
      <c r="AH814" s="45" t="s">
        <v>595</v>
      </c>
      <c r="AI814" s="45" t="s">
        <v>595</v>
      </c>
      <c r="AJ814" s="45" t="s">
        <v>595</v>
      </c>
      <c r="AK814" s="45" t="s">
        <v>595</v>
      </c>
      <c r="AL814" s="28"/>
      <c r="AM814" s="28"/>
      <c r="AN814" s="28"/>
      <c r="AO814" s="28"/>
      <c r="AP814" s="28"/>
      <c r="AQ814" s="28"/>
      <c r="AR814" s="28"/>
      <c r="AS814" s="28"/>
      <c r="AT814" s="28"/>
      <c r="AU814" s="28"/>
    </row>
    <row r="815" ht="15.0" hidden="1" customHeight="1">
      <c r="A815" s="67"/>
      <c r="B815" s="68" t="s">
        <v>85</v>
      </c>
      <c r="C815" s="68" t="s">
        <v>2743</v>
      </c>
      <c r="D815" s="68" t="s">
        <v>8416</v>
      </c>
      <c r="E815" s="68" t="s">
        <v>87</v>
      </c>
      <c r="F815" s="68" t="s">
        <v>8095</v>
      </c>
      <c r="G815" s="68" t="s">
        <v>8101</v>
      </c>
      <c r="H815" s="68"/>
      <c r="I815" s="68"/>
      <c r="J815" s="68"/>
      <c r="K815" s="68"/>
      <c r="L815" s="68" t="s">
        <v>947</v>
      </c>
      <c r="M815" s="68" t="s">
        <v>938</v>
      </c>
      <c r="N815" s="68" t="s">
        <v>8102</v>
      </c>
      <c r="O815" s="68" t="s">
        <v>8097</v>
      </c>
      <c r="P815" s="68"/>
      <c r="Q815" s="68" t="s">
        <v>8099</v>
      </c>
      <c r="R815" s="68"/>
      <c r="S815" s="68" t="s">
        <v>8098</v>
      </c>
      <c r="T815" s="68"/>
      <c r="U815" s="68" t="s">
        <v>477</v>
      </c>
      <c r="V815" s="68" t="s">
        <v>396</v>
      </c>
      <c r="W815" s="68" t="s">
        <v>251</v>
      </c>
      <c r="X815" s="68" t="s">
        <v>229</v>
      </c>
      <c r="Y815" s="68" t="s">
        <v>98</v>
      </c>
      <c r="Z815" s="68"/>
      <c r="AA815" s="68"/>
      <c r="AB815" s="68"/>
      <c r="AC815" s="68"/>
      <c r="AD815" s="68"/>
      <c r="AE815" s="68"/>
      <c r="AF815" s="71"/>
      <c r="AG815" s="44" t="s">
        <v>595</v>
      </c>
      <c r="AH815" s="45" t="s">
        <v>596</v>
      </c>
      <c r="AI815" s="45" t="s">
        <v>595</v>
      </c>
      <c r="AJ815" s="45" t="s">
        <v>595</v>
      </c>
      <c r="AK815" s="45" t="s">
        <v>595</v>
      </c>
      <c r="AL815" s="28"/>
      <c r="AM815" s="28"/>
      <c r="AN815" s="28"/>
      <c r="AO815" s="28"/>
      <c r="AP815" s="28"/>
      <c r="AQ815" s="28"/>
      <c r="AR815" s="28"/>
      <c r="AS815" s="28"/>
      <c r="AT815" s="28"/>
      <c r="AU815" s="28"/>
    </row>
    <row r="816" ht="15.0" hidden="1" customHeight="1">
      <c r="A816" s="51"/>
      <c r="B816" s="52" t="s">
        <v>85</v>
      </c>
      <c r="C816" s="52" t="s">
        <v>922</v>
      </c>
      <c r="D816" s="52" t="s">
        <v>8442</v>
      </c>
      <c r="E816" s="52" t="s">
        <v>87</v>
      </c>
      <c r="F816" s="52" t="s">
        <v>8103</v>
      </c>
      <c r="G816" s="52" t="s">
        <v>8111</v>
      </c>
      <c r="H816" s="52"/>
      <c r="I816" s="52"/>
      <c r="J816" s="52"/>
      <c r="K816" s="52"/>
      <c r="L816" s="52" t="s">
        <v>3499</v>
      </c>
      <c r="M816" s="52" t="s">
        <v>271</v>
      </c>
      <c r="N816" s="52" t="s">
        <v>3500</v>
      </c>
      <c r="O816" s="52" t="s">
        <v>8105</v>
      </c>
      <c r="P816" s="52"/>
      <c r="Q816" s="52" t="s">
        <v>8107</v>
      </c>
      <c r="R816" s="52"/>
      <c r="S816" s="52" t="s">
        <v>8106</v>
      </c>
      <c r="T816" s="52"/>
      <c r="U816" s="52" t="s">
        <v>317</v>
      </c>
      <c r="V816" s="52" t="s">
        <v>317</v>
      </c>
      <c r="W816" s="52" t="s">
        <v>416</v>
      </c>
      <c r="X816" s="52"/>
      <c r="Y816" s="52" t="s">
        <v>98</v>
      </c>
      <c r="Z816" s="52"/>
      <c r="AA816" s="52"/>
      <c r="AB816" s="52"/>
      <c r="AC816" s="52"/>
      <c r="AD816" s="52"/>
      <c r="AE816" s="52"/>
      <c r="AF816" s="60"/>
      <c r="AG816" s="44" t="s">
        <v>595</v>
      </c>
      <c r="AH816" s="45" t="s">
        <v>596</v>
      </c>
      <c r="AI816" s="45" t="s">
        <v>596</v>
      </c>
      <c r="AJ816" s="45" t="s">
        <v>595</v>
      </c>
      <c r="AK816" s="45" t="s">
        <v>595</v>
      </c>
      <c r="AL816" s="28"/>
      <c r="AM816" s="28"/>
      <c r="AN816" s="28"/>
      <c r="AO816" s="28"/>
      <c r="AP816" s="28"/>
      <c r="AQ816" s="28"/>
      <c r="AR816" s="28"/>
      <c r="AS816" s="28"/>
      <c r="AT816" s="28"/>
      <c r="AU816" s="28"/>
    </row>
    <row r="817" ht="15.0" hidden="1" customHeight="1">
      <c r="A817" s="67"/>
      <c r="B817" s="68" t="s">
        <v>85</v>
      </c>
      <c r="C817" s="68" t="s">
        <v>3233</v>
      </c>
      <c r="D817" s="68" t="s">
        <v>3560</v>
      </c>
      <c r="E817" s="68" t="s">
        <v>87</v>
      </c>
      <c r="F817" s="68" t="s">
        <v>418</v>
      </c>
      <c r="G817" s="68" t="s">
        <v>8116</v>
      </c>
      <c r="H817" s="68"/>
      <c r="I817" s="68"/>
      <c r="J817" s="68"/>
      <c r="K817" s="68"/>
      <c r="L817" s="68" t="s">
        <v>4219</v>
      </c>
      <c r="M817" s="68" t="s">
        <v>417</v>
      </c>
      <c r="N817" s="68" t="s">
        <v>4220</v>
      </c>
      <c r="O817" s="68" t="s">
        <v>8113</v>
      </c>
      <c r="P817" s="68"/>
      <c r="Q817" s="68" t="s">
        <v>8115</v>
      </c>
      <c r="R817" s="68"/>
      <c r="S817" s="68" t="s">
        <v>8114</v>
      </c>
      <c r="T817" s="68"/>
      <c r="U817" s="68"/>
      <c r="V817" s="68"/>
      <c r="W817" s="68"/>
      <c r="X817" s="68"/>
      <c r="Y817" s="68" t="s">
        <v>98</v>
      </c>
      <c r="Z817" s="68"/>
      <c r="AA817" s="68"/>
      <c r="AB817" s="68"/>
      <c r="AC817" s="68"/>
      <c r="AD817" s="68"/>
      <c r="AE817" s="68"/>
      <c r="AF817" s="71"/>
      <c r="AG817" s="44" t="s">
        <v>596</v>
      </c>
      <c r="AH817" s="45" t="s">
        <v>596</v>
      </c>
      <c r="AI817" s="45" t="s">
        <v>596</v>
      </c>
      <c r="AJ817" s="45" t="s">
        <v>595</v>
      </c>
      <c r="AK817" s="45" t="s">
        <v>595</v>
      </c>
      <c r="AL817" s="28"/>
      <c r="AM817" s="28"/>
      <c r="AN817" s="28"/>
      <c r="AO817" s="28"/>
      <c r="AP817" s="28"/>
      <c r="AQ817" s="28"/>
      <c r="AR817" s="28"/>
      <c r="AS817" s="28"/>
      <c r="AT817" s="28"/>
      <c r="AU817" s="28"/>
    </row>
    <row r="818" ht="15.0" hidden="1" customHeight="1">
      <c r="A818" s="51"/>
      <c r="B818" s="52" t="s">
        <v>115</v>
      </c>
      <c r="C818" s="52" t="s">
        <v>8463</v>
      </c>
      <c r="D818" s="52" t="s">
        <v>8464</v>
      </c>
      <c r="E818" s="52" t="s">
        <v>87</v>
      </c>
      <c r="F818" s="52" t="s">
        <v>1894</v>
      </c>
      <c r="G818" s="52" t="s">
        <v>1899</v>
      </c>
      <c r="H818" s="52"/>
      <c r="I818" s="52"/>
      <c r="J818" s="52"/>
      <c r="K818" s="52"/>
      <c r="L818" s="52" t="s">
        <v>404</v>
      </c>
      <c r="M818" s="52" t="s">
        <v>337</v>
      </c>
      <c r="N818" s="52" t="s">
        <v>1903</v>
      </c>
      <c r="O818" s="52" t="s">
        <v>8119</v>
      </c>
      <c r="P818" s="52"/>
      <c r="Q818" s="52" t="s">
        <v>1898</v>
      </c>
      <c r="R818" s="52"/>
      <c r="S818" s="52"/>
      <c r="T818" s="52"/>
      <c r="U818" s="52" t="s">
        <v>145</v>
      </c>
      <c r="V818" s="52" t="s">
        <v>108</v>
      </c>
      <c r="W818" s="52" t="s">
        <v>95</v>
      </c>
      <c r="X818" s="52"/>
      <c r="Y818" s="52" t="s">
        <v>98</v>
      </c>
      <c r="Z818" s="52"/>
      <c r="AA818" s="52"/>
      <c r="AB818" s="52"/>
      <c r="AC818" s="52"/>
      <c r="AD818" s="52"/>
      <c r="AE818" s="52"/>
      <c r="AF818" s="60"/>
      <c r="AG818" s="44" t="s">
        <v>595</v>
      </c>
      <c r="AH818" s="45" t="s">
        <v>595</v>
      </c>
      <c r="AI818" s="45" t="s">
        <v>596</v>
      </c>
      <c r="AJ818" s="45" t="s">
        <v>595</v>
      </c>
      <c r="AK818" s="45" t="s">
        <v>595</v>
      </c>
      <c r="AL818" s="28"/>
      <c r="AM818" s="28"/>
      <c r="AN818" s="28"/>
      <c r="AO818" s="28"/>
      <c r="AP818" s="28"/>
      <c r="AQ818" s="28"/>
      <c r="AR818" s="28"/>
      <c r="AS818" s="28"/>
      <c r="AT818" s="28"/>
      <c r="AU818" s="28"/>
    </row>
    <row r="819" ht="15.0" hidden="1" customHeight="1">
      <c r="A819" s="67"/>
      <c r="B819" s="68" t="s">
        <v>85</v>
      </c>
      <c r="C819" s="68" t="s">
        <v>8478</v>
      </c>
      <c r="D819" s="68" t="s">
        <v>8479</v>
      </c>
      <c r="E819" s="68" t="s">
        <v>87</v>
      </c>
      <c r="F819" s="68" t="s">
        <v>8126</v>
      </c>
      <c r="G819" s="68" t="s">
        <v>8131</v>
      </c>
      <c r="H819" s="68" t="s">
        <v>8132</v>
      </c>
      <c r="I819" s="68"/>
      <c r="J819" s="68"/>
      <c r="K819" s="68"/>
      <c r="L819" s="68" t="s">
        <v>2238</v>
      </c>
      <c r="M819" s="68" t="s">
        <v>2230</v>
      </c>
      <c r="N819" s="68" t="s">
        <v>8133</v>
      </c>
      <c r="O819" s="68" t="s">
        <v>8128</v>
      </c>
      <c r="P819" s="68"/>
      <c r="Q819" s="68" t="s">
        <v>8130</v>
      </c>
      <c r="R819" s="68"/>
      <c r="S819" s="68" t="s">
        <v>8129</v>
      </c>
      <c r="T819" s="68"/>
      <c r="U819" s="68"/>
      <c r="V819" s="68"/>
      <c r="W819" s="68"/>
      <c r="X819" s="68"/>
      <c r="Y819" s="68" t="s">
        <v>98</v>
      </c>
      <c r="Z819" s="68"/>
      <c r="AA819" s="68"/>
      <c r="AB819" s="68"/>
      <c r="AC819" s="68"/>
      <c r="AD819" s="68"/>
      <c r="AE819" s="68"/>
      <c r="AF819" s="71"/>
      <c r="AG819" s="44" t="s">
        <v>595</v>
      </c>
      <c r="AH819" s="45" t="s">
        <v>595</v>
      </c>
      <c r="AI819" s="45" t="s">
        <v>595</v>
      </c>
      <c r="AJ819" s="45" t="s">
        <v>595</v>
      </c>
      <c r="AK819" s="45" t="s">
        <v>595</v>
      </c>
      <c r="AL819" s="28"/>
      <c r="AM819" s="28"/>
      <c r="AN819" s="28"/>
      <c r="AO819" s="28"/>
      <c r="AP819" s="28"/>
      <c r="AQ819" s="28"/>
      <c r="AR819" s="28"/>
      <c r="AS819" s="28"/>
      <c r="AT819" s="28"/>
      <c r="AU819" s="28"/>
    </row>
    <row r="820" ht="15.0" hidden="1" customHeight="1">
      <c r="A820" s="51"/>
      <c r="B820" s="52" t="s">
        <v>85</v>
      </c>
      <c r="C820" s="52" t="s">
        <v>3337</v>
      </c>
      <c r="D820" s="52" t="s">
        <v>8487</v>
      </c>
      <c r="E820" s="52" t="s">
        <v>87</v>
      </c>
      <c r="F820" s="52" t="s">
        <v>8135</v>
      </c>
      <c r="G820" s="52" t="s">
        <v>8141</v>
      </c>
      <c r="H820" s="52"/>
      <c r="I820" s="52"/>
      <c r="J820" s="52"/>
      <c r="K820" s="52"/>
      <c r="L820" s="52" t="s">
        <v>2182</v>
      </c>
      <c r="M820" s="52" t="s">
        <v>230</v>
      </c>
      <c r="N820" s="52" t="s">
        <v>2183</v>
      </c>
      <c r="O820" s="52" t="s">
        <v>8137</v>
      </c>
      <c r="P820" s="52"/>
      <c r="Q820" s="52" t="s">
        <v>8139</v>
      </c>
      <c r="R820" s="52"/>
      <c r="S820" s="52" t="s">
        <v>8138</v>
      </c>
      <c r="T820" s="52"/>
      <c r="U820" s="52" t="s">
        <v>396</v>
      </c>
      <c r="V820" s="52" t="s">
        <v>676</v>
      </c>
      <c r="W820" s="52" t="s">
        <v>662</v>
      </c>
      <c r="X820" s="52" t="s">
        <v>110</v>
      </c>
      <c r="Y820" s="52" t="s">
        <v>98</v>
      </c>
      <c r="Z820" s="52"/>
      <c r="AA820" s="52"/>
      <c r="AB820" s="52"/>
      <c r="AC820" s="52"/>
      <c r="AD820" s="52"/>
      <c r="AE820" s="52"/>
      <c r="AF820" s="60"/>
      <c r="AG820" s="44" t="s">
        <v>596</v>
      </c>
      <c r="AH820" s="45" t="s">
        <v>596</v>
      </c>
      <c r="AI820" s="45" t="s">
        <v>596</v>
      </c>
      <c r="AJ820" s="45" t="s">
        <v>596</v>
      </c>
      <c r="AK820" s="45" t="s">
        <v>595</v>
      </c>
      <c r="AL820" s="28"/>
      <c r="AM820" s="28"/>
      <c r="AN820" s="28"/>
      <c r="AO820" s="28"/>
      <c r="AP820" s="28"/>
      <c r="AQ820" s="28"/>
      <c r="AR820" s="28"/>
      <c r="AS820" s="28"/>
      <c r="AT820" s="28"/>
      <c r="AU820" s="28"/>
    </row>
    <row r="821" ht="15.0" hidden="1" customHeight="1">
      <c r="A821" s="67"/>
      <c r="B821" s="68" t="s">
        <v>85</v>
      </c>
      <c r="C821" s="68" t="s">
        <v>8496</v>
      </c>
      <c r="D821" s="68" t="s">
        <v>8497</v>
      </c>
      <c r="E821" s="68" t="s">
        <v>87</v>
      </c>
      <c r="F821" s="68" t="s">
        <v>1059</v>
      </c>
      <c r="G821" s="68" t="s">
        <v>1066</v>
      </c>
      <c r="H821" s="68"/>
      <c r="I821" s="68"/>
      <c r="J821" s="68"/>
      <c r="K821" s="68"/>
      <c r="L821" s="68" t="s">
        <v>1067</v>
      </c>
      <c r="M821" s="68" t="s">
        <v>1058</v>
      </c>
      <c r="N821" s="68" t="s">
        <v>1069</v>
      </c>
      <c r="O821" s="68" t="s">
        <v>1062</v>
      </c>
      <c r="P821" s="68"/>
      <c r="Q821" s="68" t="s">
        <v>1064</v>
      </c>
      <c r="R821" s="68"/>
      <c r="S821" s="68"/>
      <c r="T821" s="68"/>
      <c r="U821" s="68" t="s">
        <v>145</v>
      </c>
      <c r="V821" s="68" t="s">
        <v>166</v>
      </c>
      <c r="W821" s="68" t="s">
        <v>662</v>
      </c>
      <c r="X821" s="68"/>
      <c r="Y821" s="68" t="s">
        <v>98</v>
      </c>
      <c r="Z821" s="68"/>
      <c r="AA821" s="68"/>
      <c r="AB821" s="68"/>
      <c r="AC821" s="68"/>
      <c r="AD821" s="68"/>
      <c r="AE821" s="68"/>
      <c r="AF821" s="71"/>
      <c r="AG821" s="44" t="s">
        <v>595</v>
      </c>
      <c r="AH821" s="45" t="s">
        <v>596</v>
      </c>
      <c r="AI821" s="45" t="s">
        <v>595</v>
      </c>
      <c r="AJ821" s="45" t="s">
        <v>595</v>
      </c>
      <c r="AK821" s="45" t="s">
        <v>595</v>
      </c>
      <c r="AL821" s="28"/>
      <c r="AM821" s="28"/>
      <c r="AN821" s="28"/>
      <c r="AO821" s="28"/>
      <c r="AP821" s="28"/>
      <c r="AQ821" s="28"/>
      <c r="AR821" s="28"/>
      <c r="AS821" s="28"/>
      <c r="AT821" s="28"/>
      <c r="AU821" s="28"/>
    </row>
    <row r="822" ht="15.0" hidden="1" customHeight="1">
      <c r="A822" s="51"/>
      <c r="B822" s="52" t="s">
        <v>85</v>
      </c>
      <c r="C822" s="52" t="s">
        <v>2478</v>
      </c>
      <c r="D822" s="52" t="s">
        <v>8510</v>
      </c>
      <c r="E822" s="52" t="s">
        <v>87</v>
      </c>
      <c r="F822" s="52" t="s">
        <v>8135</v>
      </c>
      <c r="G822" s="52" t="s">
        <v>8141</v>
      </c>
      <c r="H822" s="52"/>
      <c r="I822" s="52"/>
      <c r="J822" s="52"/>
      <c r="K822" s="52"/>
      <c r="L822" s="52" t="s">
        <v>2182</v>
      </c>
      <c r="M822" s="52" t="s">
        <v>230</v>
      </c>
      <c r="N822" s="52" t="s">
        <v>2183</v>
      </c>
      <c r="O822" s="52" t="s">
        <v>8157</v>
      </c>
      <c r="P822" s="52"/>
      <c r="Q822" s="52" t="s">
        <v>8139</v>
      </c>
      <c r="R822" s="52"/>
      <c r="S822" s="52" t="s">
        <v>8158</v>
      </c>
      <c r="T822" s="52"/>
      <c r="U822" s="52" t="s">
        <v>396</v>
      </c>
      <c r="V822" s="52" t="s">
        <v>676</v>
      </c>
      <c r="W822" s="52" t="s">
        <v>662</v>
      </c>
      <c r="X822" s="52" t="s">
        <v>110</v>
      </c>
      <c r="Y822" s="52" t="s">
        <v>98</v>
      </c>
      <c r="Z822" s="52"/>
      <c r="AA822" s="52"/>
      <c r="AB822" s="52"/>
      <c r="AC822" s="52"/>
      <c r="AD822" s="52"/>
      <c r="AE822" s="52"/>
      <c r="AF822" s="60"/>
      <c r="AG822" s="44" t="s">
        <v>596</v>
      </c>
      <c r="AH822" s="45" t="s">
        <v>596</v>
      </c>
      <c r="AI822" s="45" t="s">
        <v>596</v>
      </c>
      <c r="AJ822" s="45" t="s">
        <v>595</v>
      </c>
      <c r="AK822" s="45" t="s">
        <v>595</v>
      </c>
      <c r="AL822" s="28"/>
      <c r="AM822" s="28"/>
      <c r="AN822" s="28"/>
      <c r="AO822" s="28"/>
      <c r="AP822" s="28"/>
      <c r="AQ822" s="28"/>
      <c r="AR822" s="28"/>
      <c r="AS822" s="28"/>
      <c r="AT822" s="28"/>
      <c r="AU822" s="28"/>
    </row>
    <row r="823" ht="15.0" hidden="1" customHeight="1">
      <c r="A823" s="67"/>
      <c r="B823" s="68" t="s">
        <v>5022</v>
      </c>
      <c r="C823" s="68"/>
      <c r="D823" s="68"/>
      <c r="E823" s="68"/>
      <c r="F823" s="68"/>
      <c r="G823" s="68"/>
      <c r="H823" s="68"/>
      <c r="I823" s="68"/>
      <c r="J823" s="68"/>
      <c r="K823" s="68"/>
      <c r="L823" s="68"/>
      <c r="M823" s="68" t="s">
        <v>560</v>
      </c>
      <c r="N823" s="68"/>
      <c r="O823" s="68"/>
      <c r="P823" s="68"/>
      <c r="Q823" s="68"/>
      <c r="R823" s="68"/>
      <c r="S823" s="68"/>
      <c r="T823" s="68"/>
      <c r="U823" s="68"/>
      <c r="V823" s="68"/>
      <c r="W823" s="68"/>
      <c r="X823" s="68"/>
      <c r="Y823" s="68" t="s">
        <v>98</v>
      </c>
      <c r="Z823" s="68"/>
      <c r="AA823" s="68"/>
      <c r="AB823" s="68"/>
      <c r="AC823" s="68"/>
      <c r="AD823" s="68"/>
      <c r="AE823" s="68"/>
      <c r="AF823" s="71"/>
      <c r="AG823" s="44" t="s">
        <v>595</v>
      </c>
      <c r="AH823" s="45" t="s">
        <v>595</v>
      </c>
      <c r="AI823" s="45" t="s">
        <v>595</v>
      </c>
      <c r="AJ823" s="45" t="s">
        <v>595</v>
      </c>
      <c r="AK823" s="45" t="s">
        <v>595</v>
      </c>
      <c r="AL823" s="28"/>
      <c r="AM823" s="28"/>
      <c r="AN823" s="28"/>
      <c r="AO823" s="28"/>
      <c r="AP823" s="28"/>
      <c r="AQ823" s="28"/>
      <c r="AR823" s="28"/>
      <c r="AS823" s="28"/>
      <c r="AT823" s="28"/>
      <c r="AU823" s="28"/>
    </row>
    <row r="824" ht="15.0" hidden="1" customHeight="1">
      <c r="A824" s="51"/>
      <c r="B824" s="52" t="s">
        <v>85</v>
      </c>
      <c r="C824" s="52" t="s">
        <v>8535</v>
      </c>
      <c r="D824" s="52" t="s">
        <v>2203</v>
      </c>
      <c r="E824" s="52" t="s">
        <v>87</v>
      </c>
      <c r="F824" s="52" t="s">
        <v>8164</v>
      </c>
      <c r="G824" s="52" t="s">
        <v>8171</v>
      </c>
      <c r="H824" s="52"/>
      <c r="I824" s="52"/>
      <c r="J824" s="52" t="s">
        <v>8172</v>
      </c>
      <c r="K824" s="52"/>
      <c r="L824" s="52" t="s">
        <v>4410</v>
      </c>
      <c r="M824" s="52" t="s">
        <v>378</v>
      </c>
      <c r="N824" s="52" t="s">
        <v>8173</v>
      </c>
      <c r="O824" s="52" t="s">
        <v>8166</v>
      </c>
      <c r="P824" s="52"/>
      <c r="Q824" s="52" t="s">
        <v>8169</v>
      </c>
      <c r="R824" s="52"/>
      <c r="S824" s="52" t="s">
        <v>8168</v>
      </c>
      <c r="T824" s="52"/>
      <c r="U824" s="52" t="s">
        <v>578</v>
      </c>
      <c r="V824" s="52" t="s">
        <v>578</v>
      </c>
      <c r="W824" s="52" t="s">
        <v>8174</v>
      </c>
      <c r="X824" s="52" t="s">
        <v>8175</v>
      </c>
      <c r="Y824" s="52" t="s">
        <v>98</v>
      </c>
      <c r="Z824" s="52"/>
      <c r="AA824" s="52"/>
      <c r="AB824" s="52"/>
      <c r="AC824" s="52"/>
      <c r="AD824" s="52"/>
      <c r="AE824" s="52"/>
      <c r="AF824" s="60"/>
      <c r="AG824" s="44" t="s">
        <v>595</v>
      </c>
      <c r="AH824" s="45" t="s">
        <v>596</v>
      </c>
      <c r="AI824" s="45" t="s">
        <v>595</v>
      </c>
      <c r="AJ824" s="45" t="s">
        <v>595</v>
      </c>
      <c r="AK824" s="45" t="s">
        <v>595</v>
      </c>
      <c r="AL824" s="28"/>
      <c r="AM824" s="28"/>
      <c r="AN824" s="28"/>
      <c r="AO824" s="28"/>
      <c r="AP824" s="28"/>
      <c r="AQ824" s="28"/>
      <c r="AR824" s="28"/>
      <c r="AS824" s="28"/>
      <c r="AT824" s="28"/>
      <c r="AU824" s="28"/>
    </row>
    <row r="825" ht="15.0" hidden="1" customHeight="1">
      <c r="A825" s="67"/>
      <c r="B825" s="68" t="s">
        <v>85</v>
      </c>
      <c r="C825" s="68" t="s">
        <v>8552</v>
      </c>
      <c r="D825" s="68" t="s">
        <v>8554</v>
      </c>
      <c r="E825" s="68" t="s">
        <v>87</v>
      </c>
      <c r="F825" s="68"/>
      <c r="G825" s="68" t="s">
        <v>8178</v>
      </c>
      <c r="H825" s="68"/>
      <c r="I825" s="68"/>
      <c r="J825" s="68"/>
      <c r="K825" s="68"/>
      <c r="L825" s="68" t="s">
        <v>5396</v>
      </c>
      <c r="M825" s="68" t="s">
        <v>111</v>
      </c>
      <c r="N825" s="68" t="s">
        <v>8179</v>
      </c>
      <c r="O825" s="68" t="s">
        <v>8177</v>
      </c>
      <c r="P825" s="68"/>
      <c r="Q825" s="68"/>
      <c r="R825" s="68"/>
      <c r="S825" s="68"/>
      <c r="T825" s="68"/>
      <c r="U825" s="68"/>
      <c r="V825" s="68"/>
      <c r="W825" s="68"/>
      <c r="X825" s="68"/>
      <c r="Y825" s="68" t="s">
        <v>98</v>
      </c>
      <c r="Z825" s="68"/>
      <c r="AA825" s="68"/>
      <c r="AB825" s="68"/>
      <c r="AC825" s="68"/>
      <c r="AD825" s="68"/>
      <c r="AE825" s="68"/>
      <c r="AF825" s="71"/>
      <c r="AG825" s="44" t="s">
        <v>596</v>
      </c>
      <c r="AH825" s="45" t="s">
        <v>595</v>
      </c>
      <c r="AI825" s="45" t="s">
        <v>595</v>
      </c>
      <c r="AJ825" s="45" t="s">
        <v>595</v>
      </c>
      <c r="AK825" s="45" t="s">
        <v>595</v>
      </c>
      <c r="AL825" s="28"/>
      <c r="AM825" s="28"/>
      <c r="AN825" s="28"/>
      <c r="AO825" s="28"/>
      <c r="AP825" s="28"/>
      <c r="AQ825" s="28"/>
      <c r="AR825" s="28"/>
      <c r="AS825" s="28"/>
      <c r="AT825" s="28"/>
      <c r="AU825" s="28"/>
    </row>
    <row r="826" ht="15.0" hidden="1" customHeight="1">
      <c r="A826" s="51"/>
      <c r="B826" s="52" t="s">
        <v>85</v>
      </c>
      <c r="C826" s="52" t="s">
        <v>1914</v>
      </c>
      <c r="D826" s="52" t="s">
        <v>8568</v>
      </c>
      <c r="E826" s="52"/>
      <c r="F826" s="52" t="s">
        <v>8180</v>
      </c>
      <c r="G826" s="52" t="s">
        <v>8187</v>
      </c>
      <c r="H826" s="52"/>
      <c r="I826" s="52"/>
      <c r="J826" s="52"/>
      <c r="K826" s="52"/>
      <c r="L826" s="52" t="s">
        <v>8188</v>
      </c>
      <c r="M826" s="52" t="s">
        <v>271</v>
      </c>
      <c r="N826" s="52" t="s">
        <v>8189</v>
      </c>
      <c r="O826" s="52" t="s">
        <v>8183</v>
      </c>
      <c r="P826" s="52"/>
      <c r="Q826" s="52" t="s">
        <v>8186</v>
      </c>
      <c r="R826" s="52"/>
      <c r="S826" s="52" t="s">
        <v>8185</v>
      </c>
      <c r="T826" s="52"/>
      <c r="U826" s="52" t="s">
        <v>94</v>
      </c>
      <c r="V826" s="52"/>
      <c r="W826" s="52"/>
      <c r="X826" s="52"/>
      <c r="Y826" s="52" t="s">
        <v>98</v>
      </c>
      <c r="Z826" s="52"/>
      <c r="AA826" s="52"/>
      <c r="AB826" s="52"/>
      <c r="AC826" s="52"/>
      <c r="AD826" s="52"/>
      <c r="AE826" s="52"/>
      <c r="AF826" s="60"/>
      <c r="AG826" s="44" t="s">
        <v>596</v>
      </c>
      <c r="AH826" s="45" t="s">
        <v>595</v>
      </c>
      <c r="AI826" s="45" t="s">
        <v>595</v>
      </c>
      <c r="AJ826" s="45" t="s">
        <v>595</v>
      </c>
      <c r="AK826" s="45" t="s">
        <v>595</v>
      </c>
      <c r="AL826" s="28"/>
      <c r="AM826" s="28"/>
      <c r="AN826" s="28"/>
      <c r="AO826" s="28"/>
      <c r="AP826" s="28"/>
      <c r="AQ826" s="28"/>
      <c r="AR826" s="28"/>
      <c r="AS826" s="28"/>
      <c r="AT826" s="28"/>
      <c r="AU826" s="28"/>
    </row>
    <row r="827" ht="15.0" hidden="1" customHeight="1">
      <c r="A827" s="67"/>
      <c r="B827" s="68" t="s">
        <v>85</v>
      </c>
      <c r="C827" s="68" t="s">
        <v>3652</v>
      </c>
      <c r="D827" s="68" t="s">
        <v>8575</v>
      </c>
      <c r="E827" s="68" t="s">
        <v>2649</v>
      </c>
      <c r="F827" s="68" t="s">
        <v>8193</v>
      </c>
      <c r="G827" s="68" t="s">
        <v>8199</v>
      </c>
      <c r="H827" s="68"/>
      <c r="I827" s="68"/>
      <c r="J827" s="68"/>
      <c r="K827" s="68"/>
      <c r="L827" s="68" t="s">
        <v>1140</v>
      </c>
      <c r="M827" s="68" t="s">
        <v>1131</v>
      </c>
      <c r="N827" s="68" t="s">
        <v>1141</v>
      </c>
      <c r="O827" s="68" t="s">
        <v>8195</v>
      </c>
      <c r="P827" s="68"/>
      <c r="Q827" s="68" t="s">
        <v>8198</v>
      </c>
      <c r="R827" s="68"/>
      <c r="S827" s="68" t="s">
        <v>8196</v>
      </c>
      <c r="T827" s="68"/>
      <c r="U827" s="68" t="s">
        <v>317</v>
      </c>
      <c r="V827" s="68"/>
      <c r="W827" s="68" t="s">
        <v>662</v>
      </c>
      <c r="X827" s="68"/>
      <c r="Y827" s="68" t="s">
        <v>98</v>
      </c>
      <c r="Z827" s="68"/>
      <c r="AA827" s="68"/>
      <c r="AB827" s="68"/>
      <c r="AC827" s="68"/>
      <c r="AD827" s="68"/>
      <c r="AE827" s="68"/>
      <c r="AF827" s="71"/>
      <c r="AG827" s="44" t="s">
        <v>595</v>
      </c>
      <c r="AH827" s="45" t="s">
        <v>595</v>
      </c>
      <c r="AI827" s="45" t="s">
        <v>595</v>
      </c>
      <c r="AJ827" s="45" t="s">
        <v>595</v>
      </c>
      <c r="AK827" s="45" t="s">
        <v>595</v>
      </c>
      <c r="AL827" s="28"/>
      <c r="AM827" s="28"/>
      <c r="AN827" s="28"/>
      <c r="AO827" s="28"/>
      <c r="AP827" s="28"/>
      <c r="AQ827" s="28"/>
      <c r="AR827" s="28"/>
      <c r="AS827" s="28"/>
      <c r="AT827" s="28"/>
      <c r="AU827" s="28"/>
    </row>
    <row r="828" ht="15.0" hidden="1" customHeight="1">
      <c r="A828" s="51"/>
      <c r="B828" s="52" t="s">
        <v>85</v>
      </c>
      <c r="C828" s="52" t="s">
        <v>8593</v>
      </c>
      <c r="D828" s="52" t="s">
        <v>8602</v>
      </c>
      <c r="E828" s="52" t="s">
        <v>87</v>
      </c>
      <c r="F828" s="52" t="s">
        <v>157</v>
      </c>
      <c r="G828" s="52" t="s">
        <v>8205</v>
      </c>
      <c r="H828" s="52"/>
      <c r="I828" s="52"/>
      <c r="J828" s="52"/>
      <c r="K828" s="52"/>
      <c r="L828" s="52" t="s">
        <v>3281</v>
      </c>
      <c r="M828" s="52" t="s">
        <v>156</v>
      </c>
      <c r="N828" s="52" t="s">
        <v>3285</v>
      </c>
      <c r="O828" s="52" t="s">
        <v>8202</v>
      </c>
      <c r="P828" s="52"/>
      <c r="Q828" s="52" t="s">
        <v>8204</v>
      </c>
      <c r="R828" s="52"/>
      <c r="S828" s="52" t="s">
        <v>8203</v>
      </c>
      <c r="T828" s="52"/>
      <c r="U828" s="52"/>
      <c r="V828" s="52"/>
      <c r="W828" s="52"/>
      <c r="X828" s="52"/>
      <c r="Y828" s="52" t="s">
        <v>98</v>
      </c>
      <c r="Z828" s="52"/>
      <c r="AA828" s="52"/>
      <c r="AB828" s="52"/>
      <c r="AC828" s="52"/>
      <c r="AD828" s="52"/>
      <c r="AE828" s="52"/>
      <c r="AF828" s="60"/>
      <c r="AG828" s="44" t="s">
        <v>595</v>
      </c>
      <c r="AH828" s="45" t="s">
        <v>595</v>
      </c>
      <c r="AI828" s="45" t="s">
        <v>595</v>
      </c>
      <c r="AJ828" s="45" t="s">
        <v>595</v>
      </c>
      <c r="AK828" s="45" t="s">
        <v>595</v>
      </c>
      <c r="AL828" s="28"/>
      <c r="AM828" s="28"/>
      <c r="AN828" s="28"/>
      <c r="AO828" s="28"/>
      <c r="AP828" s="28"/>
      <c r="AQ828" s="28"/>
      <c r="AR828" s="28"/>
      <c r="AS828" s="28"/>
      <c r="AT828" s="28"/>
      <c r="AU828" s="28"/>
    </row>
    <row r="829" ht="15.0" hidden="1" customHeight="1">
      <c r="A829" s="67"/>
      <c r="B829" s="68" t="s">
        <v>85</v>
      </c>
      <c r="C829" s="68" t="s">
        <v>8608</v>
      </c>
      <c r="D829" s="68" t="s">
        <v>5712</v>
      </c>
      <c r="E829" s="68" t="s">
        <v>8210</v>
      </c>
      <c r="F829" s="68" t="s">
        <v>606</v>
      </c>
      <c r="G829" s="68" t="s">
        <v>8214</v>
      </c>
      <c r="H829" s="68"/>
      <c r="I829" s="68"/>
      <c r="J829" s="68"/>
      <c r="K829" s="68"/>
      <c r="L829" s="68" t="s">
        <v>1887</v>
      </c>
      <c r="M829" s="68" t="s">
        <v>605</v>
      </c>
      <c r="N829" s="68" t="s">
        <v>1890</v>
      </c>
      <c r="O829" s="68" t="s">
        <v>8211</v>
      </c>
      <c r="P829" s="68"/>
      <c r="Q829" s="68" t="s">
        <v>8213</v>
      </c>
      <c r="R829" s="68"/>
      <c r="S829" s="68" t="s">
        <v>8212</v>
      </c>
      <c r="T829" s="68"/>
      <c r="U829" s="68" t="s">
        <v>226</v>
      </c>
      <c r="V829" s="68" t="s">
        <v>196</v>
      </c>
      <c r="W829" s="68"/>
      <c r="X829" s="68"/>
      <c r="Y829" s="68" t="s">
        <v>98</v>
      </c>
      <c r="Z829" s="68"/>
      <c r="AA829" s="68"/>
      <c r="AB829" s="68"/>
      <c r="AC829" s="68"/>
      <c r="AD829" s="68"/>
      <c r="AE829" s="68"/>
      <c r="AF829" s="71"/>
      <c r="AG829" s="44" t="s">
        <v>595</v>
      </c>
      <c r="AH829" s="45" t="s">
        <v>595</v>
      </c>
      <c r="AI829" s="45" t="s">
        <v>595</v>
      </c>
      <c r="AJ829" s="45" t="s">
        <v>595</v>
      </c>
      <c r="AK829" s="45" t="s">
        <v>595</v>
      </c>
      <c r="AL829" s="28"/>
      <c r="AM829" s="28"/>
      <c r="AN829" s="28"/>
      <c r="AO829" s="28"/>
      <c r="AP829" s="28"/>
      <c r="AQ829" s="28"/>
      <c r="AR829" s="28"/>
      <c r="AS829" s="28"/>
      <c r="AT829" s="28"/>
      <c r="AU829" s="28"/>
    </row>
    <row r="830" ht="15.0" hidden="1" customHeight="1">
      <c r="A830" s="51"/>
      <c r="B830" s="52" t="s">
        <v>85</v>
      </c>
      <c r="C830" s="52" t="s">
        <v>1536</v>
      </c>
      <c r="D830" s="52" t="s">
        <v>2399</v>
      </c>
      <c r="E830" s="52" t="s">
        <v>2649</v>
      </c>
      <c r="F830" s="52" t="s">
        <v>8215</v>
      </c>
      <c r="G830" s="52" t="s">
        <v>8222</v>
      </c>
      <c r="H830" s="52"/>
      <c r="I830" s="52"/>
      <c r="J830" s="52"/>
      <c r="K830" s="52"/>
      <c r="L830" s="52" t="s">
        <v>1067</v>
      </c>
      <c r="M830" s="52" t="s">
        <v>1058</v>
      </c>
      <c r="N830" s="52" t="s">
        <v>1997</v>
      </c>
      <c r="O830" s="52" t="s">
        <v>8218</v>
      </c>
      <c r="P830" s="52"/>
      <c r="Q830" s="52" t="s">
        <v>8220</v>
      </c>
      <c r="R830" s="52"/>
      <c r="S830" s="52" t="s">
        <v>8219</v>
      </c>
      <c r="T830" s="52"/>
      <c r="U830" s="52" t="s">
        <v>124</v>
      </c>
      <c r="V830" s="52" t="s">
        <v>125</v>
      </c>
      <c r="W830" s="52" t="s">
        <v>126</v>
      </c>
      <c r="X830" s="52"/>
      <c r="Y830" s="52" t="s">
        <v>98</v>
      </c>
      <c r="Z830" s="52"/>
      <c r="AA830" s="52"/>
      <c r="AB830" s="52"/>
      <c r="AC830" s="52"/>
      <c r="AD830" s="52"/>
      <c r="AE830" s="52"/>
      <c r="AF830" s="60"/>
      <c r="AG830" s="44" t="s">
        <v>596</v>
      </c>
      <c r="AH830" s="45" t="s">
        <v>595</v>
      </c>
      <c r="AI830" s="45" t="s">
        <v>595</v>
      </c>
      <c r="AJ830" s="45" t="s">
        <v>595</v>
      </c>
      <c r="AK830" s="45" t="s">
        <v>595</v>
      </c>
      <c r="AL830" s="28"/>
      <c r="AM830" s="28"/>
      <c r="AN830" s="28"/>
      <c r="AO830" s="28"/>
      <c r="AP830" s="28"/>
      <c r="AQ830" s="28"/>
      <c r="AR830" s="28"/>
      <c r="AS830" s="28"/>
      <c r="AT830" s="28"/>
      <c r="AU830" s="28"/>
    </row>
    <row r="831" ht="15.0" hidden="1" customHeight="1">
      <c r="A831" s="67"/>
      <c r="B831" s="68" t="s">
        <v>85</v>
      </c>
      <c r="C831" s="68" t="s">
        <v>8639</v>
      </c>
      <c r="D831" s="68" t="s">
        <v>8640</v>
      </c>
      <c r="E831" s="68" t="s">
        <v>87</v>
      </c>
      <c r="F831" s="68" t="s">
        <v>436</v>
      </c>
      <c r="G831" s="68" t="s">
        <v>8231</v>
      </c>
      <c r="H831" s="68"/>
      <c r="I831" s="68"/>
      <c r="J831" s="68"/>
      <c r="K831" s="68"/>
      <c r="L831" s="68" t="s">
        <v>6191</v>
      </c>
      <c r="M831" s="68" t="s">
        <v>271</v>
      </c>
      <c r="N831" s="68" t="s">
        <v>8233</v>
      </c>
      <c r="O831" s="68" t="s">
        <v>8228</v>
      </c>
      <c r="P831" s="68"/>
      <c r="Q831" s="68" t="s">
        <v>8230</v>
      </c>
      <c r="R831" s="68"/>
      <c r="S831" s="68" t="s">
        <v>8229</v>
      </c>
      <c r="T831" s="68"/>
      <c r="U831" s="68" t="s">
        <v>145</v>
      </c>
      <c r="V831" s="68" t="s">
        <v>396</v>
      </c>
      <c r="W831" s="68"/>
      <c r="X831" s="68"/>
      <c r="Y831" s="68" t="s">
        <v>98</v>
      </c>
      <c r="Z831" s="68"/>
      <c r="AA831" s="68"/>
      <c r="AB831" s="68"/>
      <c r="AC831" s="68"/>
      <c r="AD831" s="68"/>
      <c r="AE831" s="68"/>
      <c r="AF831" s="71"/>
      <c r="AG831" s="44" t="s">
        <v>595</v>
      </c>
      <c r="AH831" s="45" t="s">
        <v>595</v>
      </c>
      <c r="AI831" s="45" t="s">
        <v>595</v>
      </c>
      <c r="AJ831" s="45" t="s">
        <v>595</v>
      </c>
      <c r="AK831" s="45" t="s">
        <v>595</v>
      </c>
      <c r="AL831" s="28"/>
      <c r="AM831" s="28"/>
      <c r="AN831" s="28"/>
      <c r="AO831" s="28"/>
      <c r="AP831" s="28"/>
      <c r="AQ831" s="28"/>
      <c r="AR831" s="28"/>
      <c r="AS831" s="28"/>
      <c r="AT831" s="28"/>
      <c r="AU831" s="28"/>
    </row>
    <row r="832" ht="15.0" hidden="1" customHeight="1">
      <c r="A832" s="51"/>
      <c r="B832" s="52" t="s">
        <v>115</v>
      </c>
      <c r="C832" s="52" t="s">
        <v>1979</v>
      </c>
      <c r="D832" s="52" t="s">
        <v>8651</v>
      </c>
      <c r="E832" s="52" t="s">
        <v>2649</v>
      </c>
      <c r="F832" s="52" t="s">
        <v>8234</v>
      </c>
      <c r="G832" s="52" t="s">
        <v>8240</v>
      </c>
      <c r="H832" s="52"/>
      <c r="I832" s="52"/>
      <c r="J832" s="52"/>
      <c r="K832" s="52"/>
      <c r="L832" s="52" t="s">
        <v>8241</v>
      </c>
      <c r="M832" s="52" t="s">
        <v>271</v>
      </c>
      <c r="N832" s="52" t="s">
        <v>8242</v>
      </c>
      <c r="O832" s="52" t="s">
        <v>8237</v>
      </c>
      <c r="P832" s="52"/>
      <c r="Q832" s="52" t="s">
        <v>8239</v>
      </c>
      <c r="R832" s="52"/>
      <c r="S832" s="52" t="s">
        <v>8238</v>
      </c>
      <c r="T832" s="52"/>
      <c r="U832" s="52"/>
      <c r="V832" s="52"/>
      <c r="W832" s="52"/>
      <c r="X832" s="52"/>
      <c r="Y832" s="52" t="s">
        <v>98</v>
      </c>
      <c r="Z832" s="52"/>
      <c r="AA832" s="52"/>
      <c r="AB832" s="52"/>
      <c r="AC832" s="52"/>
      <c r="AD832" s="52"/>
      <c r="AE832" s="52"/>
      <c r="AF832" s="60"/>
      <c r="AG832" s="44" t="s">
        <v>595</v>
      </c>
      <c r="AH832" s="45" t="s">
        <v>595</v>
      </c>
      <c r="AI832" s="45" t="s">
        <v>595</v>
      </c>
      <c r="AJ832" s="45" t="s">
        <v>595</v>
      </c>
      <c r="AK832" s="45" t="s">
        <v>595</v>
      </c>
      <c r="AL832" s="28"/>
      <c r="AM832" s="28"/>
      <c r="AN832" s="28"/>
      <c r="AO832" s="28"/>
      <c r="AP832" s="28"/>
      <c r="AQ832" s="28"/>
      <c r="AR832" s="28"/>
      <c r="AS832" s="28"/>
      <c r="AT832" s="28"/>
      <c r="AU832" s="28"/>
    </row>
    <row r="833" ht="15.0" hidden="1" customHeight="1">
      <c r="A833" s="67"/>
      <c r="B833" s="68" t="s">
        <v>115</v>
      </c>
      <c r="C833" s="68" t="s">
        <v>8402</v>
      </c>
      <c r="D833" s="68" t="s">
        <v>8666</v>
      </c>
      <c r="E833" s="68" t="s">
        <v>87</v>
      </c>
      <c r="F833" s="68" t="s">
        <v>8062</v>
      </c>
      <c r="G833" s="68" t="s">
        <v>8248</v>
      </c>
      <c r="H833" s="68"/>
      <c r="I833" s="68"/>
      <c r="J833" s="68"/>
      <c r="K833" s="68"/>
      <c r="L833" s="68" t="s">
        <v>4807</v>
      </c>
      <c r="M833" s="68" t="s">
        <v>560</v>
      </c>
      <c r="N833" s="68" t="s">
        <v>8067</v>
      </c>
      <c r="O833" s="68" t="s">
        <v>8064</v>
      </c>
      <c r="P833" s="68"/>
      <c r="Q833" s="68" t="s">
        <v>8066</v>
      </c>
      <c r="R833" s="68"/>
      <c r="S833" s="68" t="s">
        <v>8247</v>
      </c>
      <c r="T833" s="68"/>
      <c r="U833" s="68" t="s">
        <v>539</v>
      </c>
      <c r="V833" s="68" t="s">
        <v>8068</v>
      </c>
      <c r="W833" s="68" t="s">
        <v>2378</v>
      </c>
      <c r="X833" s="68" t="s">
        <v>880</v>
      </c>
      <c r="Y833" s="68" t="s">
        <v>98</v>
      </c>
      <c r="Z833" s="68"/>
      <c r="AA833" s="68"/>
      <c r="AB833" s="68"/>
      <c r="AC833" s="68"/>
      <c r="AD833" s="68"/>
      <c r="AE833" s="68"/>
      <c r="AF833" s="71"/>
      <c r="AG833" s="44" t="s">
        <v>595</v>
      </c>
      <c r="AH833" s="45" t="s">
        <v>595</v>
      </c>
      <c r="AI833" s="45" t="s">
        <v>595</v>
      </c>
      <c r="AJ833" s="45" t="s">
        <v>595</v>
      </c>
      <c r="AK833" s="45" t="s">
        <v>596</v>
      </c>
      <c r="AL833" s="28"/>
      <c r="AM833" s="28"/>
      <c r="AN833" s="28"/>
      <c r="AO833" s="28"/>
      <c r="AP833" s="28"/>
      <c r="AQ833" s="28"/>
      <c r="AR833" s="28"/>
      <c r="AS833" s="28"/>
      <c r="AT833" s="28"/>
      <c r="AU833" s="28"/>
    </row>
    <row r="834" ht="15.0" hidden="1" customHeight="1">
      <c r="A834" s="51"/>
      <c r="B834" s="52" t="s">
        <v>85</v>
      </c>
      <c r="C834" s="52" t="s">
        <v>8675</v>
      </c>
      <c r="D834" s="52" t="s">
        <v>1307</v>
      </c>
      <c r="E834" s="52" t="s">
        <v>87</v>
      </c>
      <c r="F834" s="52" t="s">
        <v>8251</v>
      </c>
      <c r="G834" s="52" t="s">
        <v>8257</v>
      </c>
      <c r="H834" s="52"/>
      <c r="I834" s="52"/>
      <c r="J834" s="52" t="s">
        <v>8259</v>
      </c>
      <c r="K834" s="52"/>
      <c r="L834" s="52" t="s">
        <v>5635</v>
      </c>
      <c r="M834" s="52" t="s">
        <v>271</v>
      </c>
      <c r="N834" s="52" t="s">
        <v>8260</v>
      </c>
      <c r="O834" s="52" t="s">
        <v>8253</v>
      </c>
      <c r="P834" s="52"/>
      <c r="Q834" s="52" t="s">
        <v>8256</v>
      </c>
      <c r="R834" s="52"/>
      <c r="S834" s="52" t="s">
        <v>8254</v>
      </c>
      <c r="T834" s="52"/>
      <c r="U834" s="52" t="s">
        <v>97</v>
      </c>
      <c r="V834" s="52" t="s">
        <v>97</v>
      </c>
      <c r="W834" s="52" t="s">
        <v>97</v>
      </c>
      <c r="X834" s="52" t="s">
        <v>97</v>
      </c>
      <c r="Y834" s="52" t="s">
        <v>98</v>
      </c>
      <c r="Z834" s="52"/>
      <c r="AA834" s="52"/>
      <c r="AB834" s="52"/>
      <c r="AC834" s="52"/>
      <c r="AD834" s="52"/>
      <c r="AE834" s="52"/>
      <c r="AF834" s="60"/>
      <c r="AG834" s="44"/>
      <c r="AH834" s="45" t="s">
        <v>595</v>
      </c>
      <c r="AI834" s="45"/>
      <c r="AJ834" s="45"/>
      <c r="AK834" s="45"/>
      <c r="AL834" s="28"/>
      <c r="AM834" s="28"/>
      <c r="AN834" s="28"/>
      <c r="AO834" s="28"/>
      <c r="AP834" s="28"/>
      <c r="AQ834" s="28"/>
      <c r="AR834" s="28"/>
      <c r="AS834" s="28"/>
      <c r="AT834" s="28"/>
      <c r="AU834" s="28"/>
    </row>
    <row r="835" ht="15.0" hidden="1" customHeight="1">
      <c r="A835" s="67"/>
      <c r="B835" s="68" t="s">
        <v>85</v>
      </c>
      <c r="C835" s="68" t="s">
        <v>8692</v>
      </c>
      <c r="D835" s="68" t="s">
        <v>8693</v>
      </c>
      <c r="E835" s="68" t="s">
        <v>87</v>
      </c>
      <c r="F835" s="68" t="s">
        <v>8263</v>
      </c>
      <c r="G835" s="68" t="s">
        <v>8268</v>
      </c>
      <c r="H835" s="68"/>
      <c r="I835" s="68"/>
      <c r="J835" s="68"/>
      <c r="K835" s="68"/>
      <c r="L835" s="68" t="s">
        <v>3537</v>
      </c>
      <c r="M835" s="68" t="s">
        <v>704</v>
      </c>
      <c r="N835" s="68" t="s">
        <v>3538</v>
      </c>
      <c r="O835" s="68" t="s">
        <v>8265</v>
      </c>
      <c r="P835" s="68"/>
      <c r="Q835" s="68" t="s">
        <v>8267</v>
      </c>
      <c r="R835" s="68"/>
      <c r="S835" s="68" t="s">
        <v>8266</v>
      </c>
      <c r="T835" s="68"/>
      <c r="U835" s="68" t="s">
        <v>97</v>
      </c>
      <c r="V835" s="68" t="s">
        <v>97</v>
      </c>
      <c r="W835" s="68" t="s">
        <v>97</v>
      </c>
      <c r="X835" s="68" t="s">
        <v>97</v>
      </c>
      <c r="Y835" s="68" t="s">
        <v>98</v>
      </c>
      <c r="Z835" s="68"/>
      <c r="AA835" s="68"/>
      <c r="AB835" s="68"/>
      <c r="AC835" s="68"/>
      <c r="AD835" s="68"/>
      <c r="AE835" s="68"/>
      <c r="AF835" s="71"/>
      <c r="AG835" s="44"/>
      <c r="AH835" s="45" t="s">
        <v>596</v>
      </c>
      <c r="AI835" s="45"/>
      <c r="AJ835" s="45"/>
      <c r="AK835" s="45"/>
      <c r="AL835" s="28"/>
      <c r="AM835" s="28"/>
      <c r="AN835" s="28"/>
      <c r="AO835" s="28"/>
      <c r="AP835" s="28"/>
      <c r="AQ835" s="28"/>
      <c r="AR835" s="28"/>
      <c r="AS835" s="28"/>
      <c r="AT835" s="28"/>
      <c r="AU835" s="28"/>
    </row>
    <row r="836" ht="15.0" hidden="1" customHeight="1">
      <c r="A836" s="51"/>
      <c r="B836" s="52" t="s">
        <v>85</v>
      </c>
      <c r="C836" s="52" t="s">
        <v>1596</v>
      </c>
      <c r="D836" s="52" t="s">
        <v>8698</v>
      </c>
      <c r="E836" s="52" t="s">
        <v>87</v>
      </c>
      <c r="F836" s="52" t="s">
        <v>4069</v>
      </c>
      <c r="G836" s="52" t="s">
        <v>4073</v>
      </c>
      <c r="H836" s="52"/>
      <c r="I836" s="52"/>
      <c r="J836" s="52"/>
      <c r="K836" s="52"/>
      <c r="L836" s="52" t="s">
        <v>1067</v>
      </c>
      <c r="M836" s="52" t="s">
        <v>1058</v>
      </c>
      <c r="N836" s="52" t="s">
        <v>1997</v>
      </c>
      <c r="O836" s="52" t="s">
        <v>4071</v>
      </c>
      <c r="P836" s="52"/>
      <c r="Q836" s="52" t="s">
        <v>4072</v>
      </c>
      <c r="R836" s="52"/>
      <c r="S836" s="52"/>
      <c r="T836" s="52"/>
      <c r="U836" s="52" t="s">
        <v>124</v>
      </c>
      <c r="V836" s="52" t="s">
        <v>396</v>
      </c>
      <c r="W836" s="52" t="s">
        <v>251</v>
      </c>
      <c r="X836" s="52" t="s">
        <v>559</v>
      </c>
      <c r="Y836" s="52" t="s">
        <v>98</v>
      </c>
      <c r="Z836" s="52"/>
      <c r="AA836" s="52"/>
      <c r="AB836" s="52"/>
      <c r="AC836" s="52"/>
      <c r="AD836" s="52"/>
      <c r="AE836" s="52"/>
      <c r="AF836" s="60"/>
      <c r="AG836" s="44" t="s">
        <v>595</v>
      </c>
      <c r="AH836" s="45" t="s">
        <v>595</v>
      </c>
      <c r="AI836" s="45" t="s">
        <v>595</v>
      </c>
      <c r="AJ836" s="45" t="s">
        <v>595</v>
      </c>
      <c r="AK836" s="45" t="s">
        <v>596</v>
      </c>
      <c r="AL836" s="28"/>
      <c r="AM836" s="28"/>
      <c r="AN836" s="28"/>
      <c r="AO836" s="28"/>
      <c r="AP836" s="28"/>
      <c r="AQ836" s="28"/>
      <c r="AR836" s="28"/>
      <c r="AS836" s="28"/>
      <c r="AT836" s="28"/>
      <c r="AU836" s="28"/>
    </row>
    <row r="837" ht="15.0" hidden="1" customHeight="1">
      <c r="A837" s="67"/>
      <c r="B837" s="68" t="s">
        <v>85</v>
      </c>
      <c r="C837" s="68" t="s">
        <v>1522</v>
      </c>
      <c r="D837" s="68" t="s">
        <v>8706</v>
      </c>
      <c r="E837" s="68" t="s">
        <v>87</v>
      </c>
      <c r="F837" s="68" t="s">
        <v>8273</v>
      </c>
      <c r="G837" s="68" t="s">
        <v>8278</v>
      </c>
      <c r="H837" s="68"/>
      <c r="I837" s="68"/>
      <c r="J837" s="68"/>
      <c r="K837" s="68"/>
      <c r="L837" s="68" t="s">
        <v>1188</v>
      </c>
      <c r="M837" s="68" t="s">
        <v>976</v>
      </c>
      <c r="N837" s="68" t="s">
        <v>1264</v>
      </c>
      <c r="O837" s="68" t="s">
        <v>8275</v>
      </c>
      <c r="P837" s="68"/>
      <c r="Q837" s="68" t="s">
        <v>8277</v>
      </c>
      <c r="R837" s="68"/>
      <c r="S837" s="68" t="s">
        <v>8276</v>
      </c>
      <c r="T837" s="68"/>
      <c r="U837" s="68" t="s">
        <v>125</v>
      </c>
      <c r="V837" s="68" t="s">
        <v>108</v>
      </c>
      <c r="W837" s="68" t="s">
        <v>197</v>
      </c>
      <c r="X837" s="68" t="s">
        <v>97</v>
      </c>
      <c r="Y837" s="68" t="s">
        <v>98</v>
      </c>
      <c r="Z837" s="68"/>
      <c r="AA837" s="68"/>
      <c r="AB837" s="68"/>
      <c r="AC837" s="68"/>
      <c r="AD837" s="68"/>
      <c r="AE837" s="68"/>
      <c r="AF837" s="71"/>
      <c r="AG837" s="44" t="s">
        <v>595</v>
      </c>
      <c r="AH837" s="45" t="s">
        <v>596</v>
      </c>
      <c r="AI837" s="45" t="s">
        <v>595</v>
      </c>
      <c r="AJ837" s="45" t="s">
        <v>595</v>
      </c>
      <c r="AK837" s="45" t="s">
        <v>595</v>
      </c>
      <c r="AL837" s="28"/>
      <c r="AM837" s="28"/>
      <c r="AN837" s="28"/>
      <c r="AO837" s="28"/>
      <c r="AP837" s="28"/>
      <c r="AQ837" s="28"/>
      <c r="AR837" s="28"/>
      <c r="AS837" s="28"/>
      <c r="AT837" s="28"/>
      <c r="AU837" s="28"/>
    </row>
    <row r="838" ht="15.0" hidden="1" customHeight="1">
      <c r="A838" s="51"/>
      <c r="B838" s="52" t="s">
        <v>85</v>
      </c>
      <c r="C838" s="52" t="s">
        <v>5928</v>
      </c>
      <c r="D838" s="52" t="s">
        <v>8712</v>
      </c>
      <c r="E838" s="52" t="s">
        <v>87</v>
      </c>
      <c r="F838" s="52" t="s">
        <v>8283</v>
      </c>
      <c r="G838" s="52" t="s">
        <v>8287</v>
      </c>
      <c r="H838" s="52" t="s">
        <v>187</v>
      </c>
      <c r="I838" s="52" t="s">
        <v>906</v>
      </c>
      <c r="J838" s="52" t="s">
        <v>187</v>
      </c>
      <c r="K838" s="52" t="s">
        <v>906</v>
      </c>
      <c r="L838" s="52" t="s">
        <v>8290</v>
      </c>
      <c r="M838" s="52" t="s">
        <v>271</v>
      </c>
      <c r="N838" s="52" t="s">
        <v>8291</v>
      </c>
      <c r="O838" s="52" t="s">
        <v>8285</v>
      </c>
      <c r="P838" s="52"/>
      <c r="Q838" s="52" t="s">
        <v>8286</v>
      </c>
      <c r="R838" s="52"/>
      <c r="S838" s="52" t="s">
        <v>187</v>
      </c>
      <c r="T838" s="52" t="s">
        <v>906</v>
      </c>
      <c r="U838" s="52" t="s">
        <v>97</v>
      </c>
      <c r="V838" s="52" t="s">
        <v>97</v>
      </c>
      <c r="W838" s="52" t="s">
        <v>97</v>
      </c>
      <c r="X838" s="52" t="s">
        <v>97</v>
      </c>
      <c r="Y838" s="52" t="s">
        <v>98</v>
      </c>
      <c r="Z838" s="52"/>
      <c r="AA838" s="52"/>
      <c r="AB838" s="52"/>
      <c r="AC838" s="52"/>
      <c r="AD838" s="52"/>
      <c r="AE838" s="52"/>
      <c r="AF838" s="60"/>
      <c r="AG838" s="44"/>
      <c r="AH838" s="45" t="s">
        <v>595</v>
      </c>
      <c r="AI838" s="45"/>
      <c r="AJ838" s="45"/>
      <c r="AK838" s="45"/>
      <c r="AL838" s="28"/>
      <c r="AM838" s="28"/>
      <c r="AN838" s="28"/>
      <c r="AO838" s="28"/>
      <c r="AP838" s="28"/>
      <c r="AQ838" s="28"/>
      <c r="AR838" s="28"/>
      <c r="AS838" s="28"/>
      <c r="AT838" s="28"/>
      <c r="AU838" s="28"/>
    </row>
    <row r="839" ht="15.0" hidden="1" customHeight="1">
      <c r="A839" s="67"/>
      <c r="B839" s="68" t="s">
        <v>115</v>
      </c>
      <c r="C839" s="68" t="s">
        <v>8718</v>
      </c>
      <c r="D839" s="68" t="s">
        <v>8720</v>
      </c>
      <c r="E839" s="68" t="s">
        <v>87</v>
      </c>
      <c r="F839" s="68" t="s">
        <v>2918</v>
      </c>
      <c r="G839" s="68" t="s">
        <v>8297</v>
      </c>
      <c r="H839" s="68"/>
      <c r="I839" s="68"/>
      <c r="J839" s="68"/>
      <c r="K839" s="68"/>
      <c r="L839" s="68" t="s">
        <v>482</v>
      </c>
      <c r="M839" s="68" t="s">
        <v>478</v>
      </c>
      <c r="N839" s="68" t="s">
        <v>2924</v>
      </c>
      <c r="O839" s="68" t="s">
        <v>2920</v>
      </c>
      <c r="P839" s="68"/>
      <c r="Q839" s="68" t="s">
        <v>2922</v>
      </c>
      <c r="R839" s="68"/>
      <c r="S839" s="68" t="s">
        <v>8295</v>
      </c>
      <c r="T839" s="68"/>
      <c r="U839" s="68" t="s">
        <v>444</v>
      </c>
      <c r="V839" s="68" t="s">
        <v>145</v>
      </c>
      <c r="W839" s="68" t="s">
        <v>604</v>
      </c>
      <c r="X839" s="68" t="s">
        <v>97</v>
      </c>
      <c r="Y839" s="68" t="s">
        <v>98</v>
      </c>
      <c r="Z839" s="68"/>
      <c r="AA839" s="68"/>
      <c r="AB839" s="68"/>
      <c r="AC839" s="68"/>
      <c r="AD839" s="68"/>
      <c r="AE839" s="68"/>
      <c r="AF839" s="71"/>
      <c r="AG839" s="44" t="s">
        <v>595</v>
      </c>
      <c r="AH839" s="45" t="s">
        <v>596</v>
      </c>
      <c r="AI839" s="45" t="s">
        <v>595</v>
      </c>
      <c r="AJ839" s="45" t="s">
        <v>595</v>
      </c>
      <c r="AK839" s="45" t="s">
        <v>596</v>
      </c>
      <c r="AL839" s="28"/>
      <c r="AM839" s="28"/>
      <c r="AN839" s="28"/>
      <c r="AO839" s="28"/>
      <c r="AP839" s="28"/>
      <c r="AQ839" s="28"/>
      <c r="AR839" s="28"/>
      <c r="AS839" s="28"/>
      <c r="AT839" s="28"/>
      <c r="AU839" s="28"/>
    </row>
    <row r="840" ht="15.0" hidden="1" customHeight="1">
      <c r="A840" s="51"/>
      <c r="B840" s="52" t="s">
        <v>115</v>
      </c>
      <c r="C840" s="52" t="s">
        <v>984</v>
      </c>
      <c r="D840" s="52" t="s">
        <v>2980</v>
      </c>
      <c r="E840" s="52" t="s">
        <v>87</v>
      </c>
      <c r="F840" s="52" t="s">
        <v>8298</v>
      </c>
      <c r="G840" s="52" t="s">
        <v>8302</v>
      </c>
      <c r="H840" s="52"/>
      <c r="I840" s="52"/>
      <c r="J840" s="52"/>
      <c r="K840" s="52"/>
      <c r="L840" s="52" t="s">
        <v>8303</v>
      </c>
      <c r="M840" s="52" t="s">
        <v>605</v>
      </c>
      <c r="N840" s="52" t="s">
        <v>8304</v>
      </c>
      <c r="O840" s="52" t="s">
        <v>8300</v>
      </c>
      <c r="P840" s="52"/>
      <c r="Q840" s="52" t="s">
        <v>8301</v>
      </c>
      <c r="R840" s="52"/>
      <c r="S840" s="52"/>
      <c r="T840" s="52"/>
      <c r="U840" s="52" t="s">
        <v>661</v>
      </c>
      <c r="V840" s="52" t="s">
        <v>661</v>
      </c>
      <c r="W840" s="52" t="s">
        <v>97</v>
      </c>
      <c r="X840" s="52" t="s">
        <v>8305</v>
      </c>
      <c r="Y840" s="52" t="s">
        <v>98</v>
      </c>
      <c r="Z840" s="52"/>
      <c r="AA840" s="52"/>
      <c r="AB840" s="52"/>
      <c r="AC840" s="52"/>
      <c r="AD840" s="52"/>
      <c r="AE840" s="52"/>
      <c r="AF840" s="60"/>
      <c r="AG840" s="44" t="s">
        <v>595</v>
      </c>
      <c r="AH840" s="45" t="s">
        <v>595</v>
      </c>
      <c r="AI840" s="45" t="s">
        <v>595</v>
      </c>
      <c r="AJ840" s="45" t="s">
        <v>595</v>
      </c>
      <c r="AK840" s="45" t="s">
        <v>595</v>
      </c>
      <c r="AL840" s="28"/>
      <c r="AM840" s="28"/>
      <c r="AN840" s="28"/>
      <c r="AO840" s="28"/>
      <c r="AP840" s="28"/>
      <c r="AQ840" s="28"/>
      <c r="AR840" s="28"/>
      <c r="AS840" s="28"/>
      <c r="AT840" s="28"/>
      <c r="AU840" s="28"/>
    </row>
    <row r="841" ht="15.0" hidden="1" customHeight="1">
      <c r="A841" s="67"/>
      <c r="B841" s="68" t="s">
        <v>115</v>
      </c>
      <c r="C841" s="68" t="s">
        <v>8749</v>
      </c>
      <c r="D841" s="68" t="s">
        <v>8750</v>
      </c>
      <c r="E841" s="68" t="s">
        <v>87</v>
      </c>
      <c r="F841" s="68" t="s">
        <v>8306</v>
      </c>
      <c r="G841" s="68" t="s">
        <v>304</v>
      </c>
      <c r="H841" s="68" t="s">
        <v>305</v>
      </c>
      <c r="I841" s="68"/>
      <c r="J841" s="68"/>
      <c r="K841" s="68"/>
      <c r="L841" s="68" t="s">
        <v>92</v>
      </c>
      <c r="M841" s="68" t="s">
        <v>80</v>
      </c>
      <c r="N841" s="68" t="s">
        <v>8310</v>
      </c>
      <c r="O841" s="68" t="s">
        <v>301</v>
      </c>
      <c r="P841" s="68"/>
      <c r="Q841" s="68" t="s">
        <v>303</v>
      </c>
      <c r="R841" s="68"/>
      <c r="S841" s="68" t="s">
        <v>8309</v>
      </c>
      <c r="T841" s="68"/>
      <c r="U841" s="68" t="s">
        <v>97</v>
      </c>
      <c r="V841" s="68" t="s">
        <v>97</v>
      </c>
      <c r="W841" s="68" t="s">
        <v>97</v>
      </c>
      <c r="X841" s="68" t="s">
        <v>97</v>
      </c>
      <c r="Y841" s="68" t="s">
        <v>98</v>
      </c>
      <c r="Z841" s="68"/>
      <c r="AA841" s="68"/>
      <c r="AB841" s="68"/>
      <c r="AC841" s="68"/>
      <c r="AD841" s="68"/>
      <c r="AE841" s="68"/>
      <c r="AF841" s="71"/>
      <c r="AG841" s="44" t="s">
        <v>595</v>
      </c>
      <c r="AH841" s="45" t="s">
        <v>595</v>
      </c>
      <c r="AI841" s="45" t="s">
        <v>595</v>
      </c>
      <c r="AJ841" s="45" t="s">
        <v>595</v>
      </c>
      <c r="AK841" s="45" t="s">
        <v>595</v>
      </c>
      <c r="AL841" s="28"/>
      <c r="AM841" s="28"/>
      <c r="AN841" s="28"/>
      <c r="AO841" s="28"/>
      <c r="AP841" s="28"/>
      <c r="AQ841" s="28"/>
      <c r="AR841" s="28"/>
      <c r="AS841" s="28"/>
      <c r="AT841" s="28"/>
      <c r="AU841" s="28"/>
    </row>
    <row r="842" ht="15.0" hidden="1" customHeight="1">
      <c r="A842" s="51"/>
      <c r="B842" s="52" t="s">
        <v>85</v>
      </c>
      <c r="C842" s="52" t="s">
        <v>8769</v>
      </c>
      <c r="D842" s="52" t="s">
        <v>8771</v>
      </c>
      <c r="E842" s="52" t="s">
        <v>87</v>
      </c>
      <c r="F842" s="52" t="s">
        <v>8311</v>
      </c>
      <c r="G842" s="52" t="s">
        <v>8316</v>
      </c>
      <c r="H842" s="52"/>
      <c r="I842" s="52"/>
      <c r="J842" s="52"/>
      <c r="K842" s="52"/>
      <c r="L842" s="52" t="s">
        <v>3844</v>
      </c>
      <c r="M842" s="52" t="s">
        <v>1131</v>
      </c>
      <c r="N842" s="52" t="s">
        <v>8317</v>
      </c>
      <c r="O842" s="52" t="s">
        <v>8313</v>
      </c>
      <c r="P842" s="52"/>
      <c r="Q842" s="52" t="s">
        <v>8315</v>
      </c>
      <c r="R842" s="52"/>
      <c r="S842" s="52" t="s">
        <v>8314</v>
      </c>
      <c r="T842" s="52"/>
      <c r="U842" s="52" t="s">
        <v>97</v>
      </c>
      <c r="V842" s="52" t="s">
        <v>97</v>
      </c>
      <c r="W842" s="52" t="s">
        <v>97</v>
      </c>
      <c r="X842" s="52" t="s">
        <v>97</v>
      </c>
      <c r="Y842" s="52" t="s">
        <v>98</v>
      </c>
      <c r="Z842" s="52"/>
      <c r="AA842" s="52"/>
      <c r="AB842" s="52"/>
      <c r="AC842" s="52"/>
      <c r="AD842" s="52"/>
      <c r="AE842" s="52"/>
      <c r="AF842" s="60"/>
      <c r="AG842" s="44" t="s">
        <v>595</v>
      </c>
      <c r="AH842" s="45" t="s">
        <v>595</v>
      </c>
      <c r="AI842" s="45" t="s">
        <v>595</v>
      </c>
      <c r="AJ842" s="45" t="s">
        <v>595</v>
      </c>
      <c r="AK842" s="45" t="s">
        <v>596</v>
      </c>
      <c r="AL842" s="28"/>
      <c r="AM842" s="28"/>
      <c r="AN842" s="28"/>
      <c r="AO842" s="28"/>
      <c r="AP842" s="28"/>
      <c r="AQ842" s="28"/>
      <c r="AR842" s="28"/>
      <c r="AS842" s="28"/>
      <c r="AT842" s="28"/>
      <c r="AU842" s="28"/>
    </row>
    <row r="843" ht="15.0" hidden="1" customHeight="1">
      <c r="A843" s="67"/>
      <c r="B843" s="68" t="s">
        <v>85</v>
      </c>
      <c r="C843" s="68" t="s">
        <v>842</v>
      </c>
      <c r="D843" s="68" t="s">
        <v>8783</v>
      </c>
      <c r="E843" s="68" t="s">
        <v>87</v>
      </c>
      <c r="F843" s="68" t="s">
        <v>8319</v>
      </c>
      <c r="G843" s="68" t="s">
        <v>8323</v>
      </c>
      <c r="H843" s="68"/>
      <c r="I843" s="68"/>
      <c r="J843" s="68"/>
      <c r="K843" s="68"/>
      <c r="L843" s="68" t="s">
        <v>2406</v>
      </c>
      <c r="M843" s="68" t="s">
        <v>111</v>
      </c>
      <c r="N843" s="68" t="s">
        <v>8324</v>
      </c>
      <c r="O843" s="68" t="s">
        <v>5410</v>
      </c>
      <c r="P843" s="68"/>
      <c r="Q843" s="68" t="s">
        <v>5412</v>
      </c>
      <c r="R843" s="68"/>
      <c r="S843" s="68" t="s">
        <v>8321</v>
      </c>
      <c r="T843" s="68"/>
      <c r="U843" s="68" t="s">
        <v>165</v>
      </c>
      <c r="V843" s="68" t="s">
        <v>317</v>
      </c>
      <c r="W843" s="68" t="s">
        <v>197</v>
      </c>
      <c r="X843" s="68" t="s">
        <v>167</v>
      </c>
      <c r="Y843" s="68" t="s">
        <v>98</v>
      </c>
      <c r="Z843" s="68"/>
      <c r="AA843" s="68"/>
      <c r="AB843" s="68"/>
      <c r="AC843" s="68"/>
      <c r="AD843" s="68"/>
      <c r="AE843" s="68"/>
      <c r="AF843" s="71"/>
      <c r="AG843" s="44" t="s">
        <v>595</v>
      </c>
      <c r="AH843" s="45" t="s">
        <v>596</v>
      </c>
      <c r="AI843" s="45" t="s">
        <v>595</v>
      </c>
      <c r="AJ843" s="45" t="s">
        <v>595</v>
      </c>
      <c r="AK843" s="45" t="s">
        <v>595</v>
      </c>
      <c r="AL843" s="28"/>
      <c r="AM843" s="28"/>
      <c r="AN843" s="28"/>
      <c r="AO843" s="28"/>
      <c r="AP843" s="28"/>
      <c r="AQ843" s="28"/>
      <c r="AR843" s="28"/>
      <c r="AS843" s="28"/>
      <c r="AT843" s="28"/>
      <c r="AU843" s="28"/>
    </row>
    <row r="844" ht="15.0" hidden="1" customHeight="1">
      <c r="A844" s="51"/>
      <c r="B844" s="52" t="s">
        <v>85</v>
      </c>
      <c r="C844" s="52" t="s">
        <v>8792</v>
      </c>
      <c r="D844" s="52" t="s">
        <v>8794</v>
      </c>
      <c r="E844" s="52" t="s">
        <v>87</v>
      </c>
      <c r="F844" s="52" t="s">
        <v>8326</v>
      </c>
      <c r="G844" s="52" t="s">
        <v>8333</v>
      </c>
      <c r="H844" s="52"/>
      <c r="I844" s="52"/>
      <c r="J844" s="52" t="s">
        <v>8334</v>
      </c>
      <c r="K844" s="52"/>
      <c r="L844" s="52" t="s">
        <v>2182</v>
      </c>
      <c r="M844" s="52" t="s">
        <v>230</v>
      </c>
      <c r="N844" s="52" t="s">
        <v>8335</v>
      </c>
      <c r="O844" s="52" t="s">
        <v>8330</v>
      </c>
      <c r="P844" s="52"/>
      <c r="Q844" s="52" t="s">
        <v>8332</v>
      </c>
      <c r="R844" s="52"/>
      <c r="S844" s="52" t="s">
        <v>8331</v>
      </c>
      <c r="T844" s="52"/>
      <c r="U844" s="52" t="s">
        <v>97</v>
      </c>
      <c r="V844" s="52" t="s">
        <v>97</v>
      </c>
      <c r="W844" s="52" t="s">
        <v>97</v>
      </c>
      <c r="X844" s="52" t="s">
        <v>97</v>
      </c>
      <c r="Y844" s="52" t="s">
        <v>98</v>
      </c>
      <c r="Z844" s="52"/>
      <c r="AA844" s="52"/>
      <c r="AB844" s="52"/>
      <c r="AC844" s="52"/>
      <c r="AD844" s="52"/>
      <c r="AE844" s="52"/>
      <c r="AF844" s="60"/>
      <c r="AG844" s="44"/>
      <c r="AH844" s="45" t="s">
        <v>596</v>
      </c>
      <c r="AI844" s="45"/>
      <c r="AJ844" s="45"/>
      <c r="AK844" s="45"/>
      <c r="AL844" s="28"/>
      <c r="AM844" s="28"/>
      <c r="AN844" s="28"/>
      <c r="AO844" s="28"/>
      <c r="AP844" s="28"/>
      <c r="AQ844" s="28"/>
      <c r="AR844" s="28"/>
      <c r="AS844" s="28"/>
      <c r="AT844" s="28"/>
      <c r="AU844" s="28"/>
    </row>
    <row r="845" ht="15.0" hidden="1" customHeight="1">
      <c r="A845" s="67"/>
      <c r="B845" s="68" t="s">
        <v>85</v>
      </c>
      <c r="C845" s="68" t="s">
        <v>8796</v>
      </c>
      <c r="D845" s="68" t="s">
        <v>8797</v>
      </c>
      <c r="E845" s="68" t="s">
        <v>87</v>
      </c>
      <c r="F845" s="68" t="s">
        <v>763</v>
      </c>
      <c r="G845" s="68" t="s">
        <v>768</v>
      </c>
      <c r="H845" s="68"/>
      <c r="I845" s="68"/>
      <c r="J845" s="68"/>
      <c r="K845" s="68"/>
      <c r="L845" s="68" t="s">
        <v>770</v>
      </c>
      <c r="M845" s="68" t="s">
        <v>99</v>
      </c>
      <c r="N845" s="68" t="s">
        <v>771</v>
      </c>
      <c r="O845" s="68" t="s">
        <v>765</v>
      </c>
      <c r="P845" s="68"/>
      <c r="Q845" s="68" t="s">
        <v>767</v>
      </c>
      <c r="R845" s="68"/>
      <c r="S845" s="68" t="s">
        <v>8339</v>
      </c>
      <c r="T845" s="68"/>
      <c r="U845" s="68" t="s">
        <v>206</v>
      </c>
      <c r="V845" s="68" t="s">
        <v>97</v>
      </c>
      <c r="W845" s="68" t="s">
        <v>454</v>
      </c>
      <c r="X845" s="68" t="s">
        <v>559</v>
      </c>
      <c r="Y845" s="68" t="s">
        <v>98</v>
      </c>
      <c r="Z845" s="68"/>
      <c r="AA845" s="68"/>
      <c r="AB845" s="68"/>
      <c r="AC845" s="68"/>
      <c r="AD845" s="68"/>
      <c r="AE845" s="68"/>
      <c r="AF845" s="71"/>
      <c r="AG845" s="44" t="s">
        <v>595</v>
      </c>
      <c r="AH845" s="45" t="s">
        <v>595</v>
      </c>
      <c r="AI845" s="45" t="s">
        <v>595</v>
      </c>
      <c r="AJ845" s="45" t="s">
        <v>595</v>
      </c>
      <c r="AK845" s="45" t="s">
        <v>596</v>
      </c>
      <c r="AL845" s="28"/>
      <c r="AM845" s="28"/>
      <c r="AN845" s="28"/>
      <c r="AO845" s="28"/>
      <c r="AP845" s="28"/>
      <c r="AQ845" s="28"/>
      <c r="AR845" s="28"/>
      <c r="AS845" s="28"/>
      <c r="AT845" s="28"/>
      <c r="AU845" s="28"/>
    </row>
    <row r="846" ht="15.0" hidden="1" customHeight="1">
      <c r="A846" s="51"/>
      <c r="B846" s="52" t="s">
        <v>85</v>
      </c>
      <c r="C846" s="52" t="s">
        <v>1536</v>
      </c>
      <c r="D846" s="52" t="s">
        <v>8807</v>
      </c>
      <c r="E846" s="52" t="s">
        <v>87</v>
      </c>
      <c r="F846" s="52" t="s">
        <v>8342</v>
      </c>
      <c r="G846" s="52" t="s">
        <v>8347</v>
      </c>
      <c r="H846" s="52"/>
      <c r="I846" s="52"/>
      <c r="J846" s="52"/>
      <c r="K846" s="52"/>
      <c r="L846" s="52" t="s">
        <v>5994</v>
      </c>
      <c r="M846" s="52" t="s">
        <v>1801</v>
      </c>
      <c r="N846" s="52" t="s">
        <v>5995</v>
      </c>
      <c r="O846" s="52" t="s">
        <v>8344</v>
      </c>
      <c r="P846" s="52"/>
      <c r="Q846" s="52" t="s">
        <v>8346</v>
      </c>
      <c r="R846" s="52"/>
      <c r="S846" s="52" t="s">
        <v>8345</v>
      </c>
      <c r="T846" s="52"/>
      <c r="U846" s="52" t="s">
        <v>97</v>
      </c>
      <c r="V846" s="52" t="s">
        <v>97</v>
      </c>
      <c r="W846" s="52" t="s">
        <v>97</v>
      </c>
      <c r="X846" s="52" t="s">
        <v>97</v>
      </c>
      <c r="Y846" s="52" t="s">
        <v>98</v>
      </c>
      <c r="Z846" s="52"/>
      <c r="AA846" s="52"/>
      <c r="AB846" s="52"/>
      <c r="AC846" s="52"/>
      <c r="AD846" s="52"/>
      <c r="AE846" s="52"/>
      <c r="AF846" s="60"/>
      <c r="AG846" s="44"/>
      <c r="AH846" s="45" t="s">
        <v>595</v>
      </c>
      <c r="AI846" s="45"/>
      <c r="AJ846" s="45"/>
      <c r="AK846" s="45"/>
      <c r="AL846" s="28"/>
      <c r="AM846" s="28"/>
      <c r="AN846" s="28"/>
      <c r="AO846" s="28"/>
      <c r="AP846" s="28"/>
      <c r="AQ846" s="28"/>
      <c r="AR846" s="28"/>
      <c r="AS846" s="28"/>
      <c r="AT846" s="28"/>
      <c r="AU846" s="28"/>
    </row>
    <row r="847" ht="15.0" hidden="1" customHeight="1">
      <c r="A847" s="67"/>
      <c r="B847" s="68" t="s">
        <v>115</v>
      </c>
      <c r="C847" s="68" t="s">
        <v>8811</v>
      </c>
      <c r="D847" s="68" t="s">
        <v>8812</v>
      </c>
      <c r="E847" s="68" t="s">
        <v>87</v>
      </c>
      <c r="F847" s="68" t="s">
        <v>1784</v>
      </c>
      <c r="G847" s="68" t="s">
        <v>1797</v>
      </c>
      <c r="H847" s="68"/>
      <c r="I847" s="68"/>
      <c r="J847" s="68"/>
      <c r="K847" s="68"/>
      <c r="L847" s="68" t="s">
        <v>413</v>
      </c>
      <c r="M847" s="68" t="s">
        <v>406</v>
      </c>
      <c r="N847" s="68" t="s">
        <v>1800</v>
      </c>
      <c r="O847" s="68" t="s">
        <v>1788</v>
      </c>
      <c r="P847" s="68"/>
      <c r="Q847" s="68" t="s">
        <v>1790</v>
      </c>
      <c r="R847" s="68"/>
      <c r="S847" s="68" t="s">
        <v>8355</v>
      </c>
      <c r="T847" s="68"/>
      <c r="U847" s="68" t="s">
        <v>97</v>
      </c>
      <c r="V847" s="68" t="s">
        <v>97</v>
      </c>
      <c r="W847" s="68" t="s">
        <v>97</v>
      </c>
      <c r="X847" s="68" t="s">
        <v>97</v>
      </c>
      <c r="Y847" s="68" t="s">
        <v>98</v>
      </c>
      <c r="Z847" s="68"/>
      <c r="AA847" s="68"/>
      <c r="AB847" s="68"/>
      <c r="AC847" s="68"/>
      <c r="AD847" s="68"/>
      <c r="AE847" s="68"/>
      <c r="AF847" s="71"/>
      <c r="AG847" s="44"/>
      <c r="AH847" s="45" t="s">
        <v>595</v>
      </c>
      <c r="AI847" s="45"/>
      <c r="AJ847" s="45"/>
      <c r="AK847" s="45"/>
      <c r="AL847" s="28"/>
      <c r="AM847" s="28"/>
      <c r="AN847" s="28"/>
      <c r="AO847" s="28"/>
      <c r="AP847" s="28"/>
      <c r="AQ847" s="28"/>
      <c r="AR847" s="28"/>
      <c r="AS847" s="28"/>
      <c r="AT847" s="28"/>
      <c r="AU847" s="28"/>
    </row>
    <row r="848" ht="15.0" hidden="1" customHeight="1">
      <c r="A848" s="51"/>
      <c r="B848" s="52" t="s">
        <v>85</v>
      </c>
      <c r="C848" s="52" t="s">
        <v>8819</v>
      </c>
      <c r="D848" s="52" t="s">
        <v>8820</v>
      </c>
      <c r="E848" s="52" t="s">
        <v>87</v>
      </c>
      <c r="F848" s="52" t="s">
        <v>804</v>
      </c>
      <c r="G848" s="52" t="s">
        <v>8361</v>
      </c>
      <c r="H848" s="52" t="s">
        <v>187</v>
      </c>
      <c r="I848" s="52" t="s">
        <v>906</v>
      </c>
      <c r="J848" s="52" t="s">
        <v>187</v>
      </c>
      <c r="K848" s="52" t="s">
        <v>906</v>
      </c>
      <c r="L848" s="52" t="s">
        <v>823</v>
      </c>
      <c r="M848" s="52" t="s">
        <v>803</v>
      </c>
      <c r="N848" s="52" t="s">
        <v>5094</v>
      </c>
      <c r="O848" s="52" t="s">
        <v>8358</v>
      </c>
      <c r="P848" s="52"/>
      <c r="Q848" s="52" t="s">
        <v>8360</v>
      </c>
      <c r="R848" s="52"/>
      <c r="S848" s="52" t="s">
        <v>8359</v>
      </c>
      <c r="T848" s="52"/>
      <c r="U848" s="52" t="s">
        <v>604</v>
      </c>
      <c r="V848" s="52" t="s">
        <v>97</v>
      </c>
      <c r="W848" s="52" t="s">
        <v>146</v>
      </c>
      <c r="X848" s="52" t="s">
        <v>229</v>
      </c>
      <c r="Y848" s="52" t="s">
        <v>98</v>
      </c>
      <c r="Z848" s="52"/>
      <c r="AA848" s="52"/>
      <c r="AB848" s="52"/>
      <c r="AC848" s="52"/>
      <c r="AD848" s="52"/>
      <c r="AE848" s="52"/>
      <c r="AF848" s="60"/>
      <c r="AG848" s="44"/>
      <c r="AH848" s="45" t="s">
        <v>596</v>
      </c>
      <c r="AI848" s="45"/>
      <c r="AJ848" s="45"/>
      <c r="AK848" s="45"/>
      <c r="AL848" s="28"/>
      <c r="AM848" s="28"/>
      <c r="AN848" s="28"/>
      <c r="AO848" s="28"/>
      <c r="AP848" s="28"/>
      <c r="AQ848" s="28"/>
      <c r="AR848" s="28"/>
      <c r="AS848" s="28"/>
      <c r="AT848" s="28"/>
      <c r="AU848" s="28"/>
    </row>
    <row r="849" ht="15.0" hidden="1" customHeight="1">
      <c r="A849" s="67"/>
      <c r="B849" s="68" t="s">
        <v>85</v>
      </c>
      <c r="C849" s="68" t="s">
        <v>8831</v>
      </c>
      <c r="D849" s="68" t="s">
        <v>8833</v>
      </c>
      <c r="E849" s="68" t="s">
        <v>87</v>
      </c>
      <c r="F849" s="68" t="s">
        <v>8368</v>
      </c>
      <c r="G849" s="68" t="s">
        <v>8374</v>
      </c>
      <c r="H849" s="68"/>
      <c r="I849" s="68"/>
      <c r="J849" s="68"/>
      <c r="K849" s="68"/>
      <c r="L849" s="68" t="s">
        <v>4210</v>
      </c>
      <c r="M849" s="68" t="s">
        <v>337</v>
      </c>
      <c r="N849" s="68" t="s">
        <v>8375</v>
      </c>
      <c r="O849" s="68" t="s">
        <v>8371</v>
      </c>
      <c r="P849" s="68"/>
      <c r="Q849" s="68" t="s">
        <v>8373</v>
      </c>
      <c r="R849" s="68"/>
      <c r="S849" s="68" t="s">
        <v>8372</v>
      </c>
      <c r="T849" s="68"/>
      <c r="U849" s="68" t="s">
        <v>97</v>
      </c>
      <c r="V849" s="68" t="s">
        <v>97</v>
      </c>
      <c r="W849" s="68" t="s">
        <v>97</v>
      </c>
      <c r="X849" s="68" t="s">
        <v>97</v>
      </c>
      <c r="Y849" s="68" t="s">
        <v>98</v>
      </c>
      <c r="Z849" s="68"/>
      <c r="AA849" s="68"/>
      <c r="AB849" s="68"/>
      <c r="AC849" s="68"/>
      <c r="AD849" s="68"/>
      <c r="AE849" s="68"/>
      <c r="AF849" s="71"/>
      <c r="AG849" s="44" t="s">
        <v>595</v>
      </c>
      <c r="AH849" s="45" t="s">
        <v>595</v>
      </c>
      <c r="AI849" s="45" t="s">
        <v>595</v>
      </c>
      <c r="AJ849" s="45" t="s">
        <v>595</v>
      </c>
      <c r="AK849" s="45" t="s">
        <v>595</v>
      </c>
      <c r="AL849" s="28"/>
      <c r="AM849" s="28"/>
      <c r="AN849" s="28"/>
      <c r="AO849" s="28"/>
      <c r="AP849" s="28"/>
      <c r="AQ849" s="28"/>
      <c r="AR849" s="28"/>
      <c r="AS849" s="28"/>
      <c r="AT849" s="28"/>
      <c r="AU849" s="28"/>
    </row>
    <row r="850" ht="15.0" hidden="1" customHeight="1">
      <c r="A850" s="51"/>
      <c r="B850" s="52" t="s">
        <v>85</v>
      </c>
      <c r="C850" s="52" t="s">
        <v>8849</v>
      </c>
      <c r="D850" s="52" t="s">
        <v>8850</v>
      </c>
      <c r="E850" s="52" t="s">
        <v>87</v>
      </c>
      <c r="F850" s="52" t="s">
        <v>8376</v>
      </c>
      <c r="G850" s="52" t="s">
        <v>8382</v>
      </c>
      <c r="H850" s="52"/>
      <c r="I850" s="52"/>
      <c r="J850" s="52"/>
      <c r="K850" s="52"/>
      <c r="L850" s="52" t="s">
        <v>8383</v>
      </c>
      <c r="M850" s="52" t="s">
        <v>2230</v>
      </c>
      <c r="N850" s="52" t="s">
        <v>8384</v>
      </c>
      <c r="O850" s="52" t="s">
        <v>8378</v>
      </c>
      <c r="P850" s="52"/>
      <c r="Q850" s="52" t="s">
        <v>8380</v>
      </c>
      <c r="R850" s="52"/>
      <c r="S850" s="52" t="s">
        <v>8379</v>
      </c>
      <c r="T850" s="52"/>
      <c r="U850" s="52" t="s">
        <v>97</v>
      </c>
      <c r="V850" s="52" t="s">
        <v>97</v>
      </c>
      <c r="W850" s="52" t="s">
        <v>97</v>
      </c>
      <c r="X850" s="52" t="s">
        <v>97</v>
      </c>
      <c r="Y850" s="52" t="s">
        <v>98</v>
      </c>
      <c r="Z850" s="52"/>
      <c r="AA850" s="52"/>
      <c r="AB850" s="52"/>
      <c r="AC850" s="52"/>
      <c r="AD850" s="52"/>
      <c r="AE850" s="52"/>
      <c r="AF850" s="60"/>
      <c r="AG850" s="44" t="s">
        <v>595</v>
      </c>
      <c r="AH850" s="45" t="s">
        <v>595</v>
      </c>
      <c r="AI850" s="45" t="s">
        <v>595</v>
      </c>
      <c r="AJ850" s="45" t="s">
        <v>595</v>
      </c>
      <c r="AK850" s="45" t="s">
        <v>595</v>
      </c>
      <c r="AL850" s="28"/>
      <c r="AM850" s="28"/>
      <c r="AN850" s="28"/>
      <c r="AO850" s="28"/>
      <c r="AP850" s="28"/>
      <c r="AQ850" s="28"/>
      <c r="AR850" s="28"/>
      <c r="AS850" s="28"/>
      <c r="AT850" s="28"/>
      <c r="AU850" s="28"/>
    </row>
    <row r="851" ht="15.0" hidden="1" customHeight="1">
      <c r="A851" s="67"/>
      <c r="B851" s="68" t="s">
        <v>85</v>
      </c>
      <c r="C851" s="68" t="s">
        <v>1863</v>
      </c>
      <c r="D851" s="68" t="s">
        <v>8854</v>
      </c>
      <c r="E851" s="68" t="s">
        <v>87</v>
      </c>
      <c r="F851" s="68" t="s">
        <v>8385</v>
      </c>
      <c r="G851" s="68" t="s">
        <v>8389</v>
      </c>
      <c r="H851" s="68"/>
      <c r="I851" s="68"/>
      <c r="J851" s="68"/>
      <c r="K851" s="68"/>
      <c r="L851" s="68" t="s">
        <v>1414</v>
      </c>
      <c r="M851" s="68" t="s">
        <v>99</v>
      </c>
      <c r="N851" s="68" t="s">
        <v>8390</v>
      </c>
      <c r="O851" s="68" t="s">
        <v>8387</v>
      </c>
      <c r="P851" s="68"/>
      <c r="Q851" s="68" t="s">
        <v>8388</v>
      </c>
      <c r="R851" s="68"/>
      <c r="S851" s="68"/>
      <c r="T851" s="68"/>
      <c r="U851" s="68" t="s">
        <v>97</v>
      </c>
      <c r="V851" s="68" t="s">
        <v>97</v>
      </c>
      <c r="W851" s="68" t="s">
        <v>97</v>
      </c>
      <c r="X851" s="68" t="s">
        <v>97</v>
      </c>
      <c r="Y851" s="68" t="s">
        <v>98</v>
      </c>
      <c r="Z851" s="68"/>
      <c r="AA851" s="68"/>
      <c r="AB851" s="68"/>
      <c r="AC851" s="68"/>
      <c r="AD851" s="68"/>
      <c r="AE851" s="68"/>
      <c r="AF851" s="71"/>
      <c r="AG851" s="44"/>
      <c r="AH851" s="45" t="s">
        <v>596</v>
      </c>
      <c r="AI851" s="45"/>
      <c r="AJ851" s="45"/>
      <c r="AK851" s="45"/>
      <c r="AL851" s="28"/>
      <c r="AM851" s="28"/>
      <c r="AN851" s="28"/>
      <c r="AO851" s="28"/>
      <c r="AP851" s="28"/>
      <c r="AQ851" s="28"/>
      <c r="AR851" s="28"/>
      <c r="AS851" s="28"/>
      <c r="AT851" s="28"/>
      <c r="AU851" s="28"/>
    </row>
    <row r="852" ht="15.0" hidden="1" customHeight="1">
      <c r="A852" s="51"/>
      <c r="B852" s="52" t="s">
        <v>85</v>
      </c>
      <c r="C852" s="52" t="s">
        <v>896</v>
      </c>
      <c r="D852" s="52" t="s">
        <v>8861</v>
      </c>
      <c r="E852" s="52" t="s">
        <v>87</v>
      </c>
      <c r="F852" s="52" t="s">
        <v>695</v>
      </c>
      <c r="G852" s="52" t="s">
        <v>2124</v>
      </c>
      <c r="H852" s="52" t="s">
        <v>2125</v>
      </c>
      <c r="I852" s="52"/>
      <c r="J852" s="52"/>
      <c r="K852" s="52"/>
      <c r="L852" s="52" t="s">
        <v>1307</v>
      </c>
      <c r="M852" s="52" t="s">
        <v>694</v>
      </c>
      <c r="N852" s="52" t="s">
        <v>2126</v>
      </c>
      <c r="O852" s="52" t="s">
        <v>2121</v>
      </c>
      <c r="P852" s="52"/>
      <c r="Q852" s="52" t="s">
        <v>8397</v>
      </c>
      <c r="R852" s="52"/>
      <c r="S852" s="52" t="s">
        <v>8396</v>
      </c>
      <c r="T852" s="52"/>
      <c r="U852" s="52" t="s">
        <v>125</v>
      </c>
      <c r="V852" s="52" t="s">
        <v>317</v>
      </c>
      <c r="W852" s="52" t="s">
        <v>146</v>
      </c>
      <c r="X852" s="52" t="s">
        <v>229</v>
      </c>
      <c r="Y852" s="52" t="s">
        <v>98</v>
      </c>
      <c r="Z852" s="52"/>
      <c r="AA852" s="52"/>
      <c r="AB852" s="52"/>
      <c r="AC852" s="52"/>
      <c r="AD852" s="52"/>
      <c r="AE852" s="52"/>
      <c r="AF852" s="60"/>
      <c r="AG852" s="44" t="s">
        <v>595</v>
      </c>
      <c r="AH852" s="45" t="s">
        <v>596</v>
      </c>
      <c r="AI852" s="45" t="s">
        <v>595</v>
      </c>
      <c r="AJ852" s="45" t="s">
        <v>595</v>
      </c>
      <c r="AK852" s="45" t="s">
        <v>595</v>
      </c>
      <c r="AL852" s="28"/>
      <c r="AM852" s="28"/>
      <c r="AN852" s="28"/>
      <c r="AO852" s="28"/>
      <c r="AP852" s="28"/>
      <c r="AQ852" s="28"/>
      <c r="AR852" s="28"/>
      <c r="AS852" s="28"/>
      <c r="AT852" s="28"/>
      <c r="AU852" s="28"/>
    </row>
    <row r="853" ht="15.0" hidden="1" customHeight="1">
      <c r="A853" s="67"/>
      <c r="B853" s="68" t="s">
        <v>85</v>
      </c>
      <c r="C853" s="68" t="s">
        <v>1536</v>
      </c>
      <c r="D853" s="68" t="s">
        <v>8870</v>
      </c>
      <c r="E853" s="68" t="s">
        <v>87</v>
      </c>
      <c r="F853" s="68" t="s">
        <v>1324</v>
      </c>
      <c r="G853" s="68" t="s">
        <v>1329</v>
      </c>
      <c r="H853" s="68"/>
      <c r="I853" s="68"/>
      <c r="J853" s="68"/>
      <c r="K853" s="68"/>
      <c r="L853" s="68" t="s">
        <v>451</v>
      </c>
      <c r="M853" s="68" t="s">
        <v>80</v>
      </c>
      <c r="N853" s="68" t="s">
        <v>1106</v>
      </c>
      <c r="O853" s="68" t="s">
        <v>1326</v>
      </c>
      <c r="P853" s="68"/>
      <c r="Q853" s="68" t="s">
        <v>1328</v>
      </c>
      <c r="R853" s="68"/>
      <c r="S853" s="68" t="s">
        <v>8399</v>
      </c>
      <c r="T853" s="68"/>
      <c r="U853" s="68" t="s">
        <v>686</v>
      </c>
      <c r="V853" s="68" t="s">
        <v>166</v>
      </c>
      <c r="W853" s="68" t="s">
        <v>416</v>
      </c>
      <c r="X853" s="68" t="s">
        <v>97</v>
      </c>
      <c r="Y853" s="68" t="s">
        <v>98</v>
      </c>
      <c r="Z853" s="68"/>
      <c r="AA853" s="68"/>
      <c r="AB853" s="68"/>
      <c r="AC853" s="68"/>
      <c r="AD853" s="68"/>
      <c r="AE853" s="68"/>
      <c r="AF853" s="71"/>
      <c r="AG853" s="44" t="s">
        <v>595</v>
      </c>
      <c r="AH853" s="45" t="s">
        <v>596</v>
      </c>
      <c r="AI853" s="45" t="s">
        <v>595</v>
      </c>
      <c r="AJ853" s="45" t="s">
        <v>595</v>
      </c>
      <c r="AK853" s="45" t="s">
        <v>595</v>
      </c>
      <c r="AL853" s="28"/>
      <c r="AM853" s="28"/>
      <c r="AN853" s="28"/>
      <c r="AO853" s="28"/>
      <c r="AP853" s="28"/>
      <c r="AQ853" s="28"/>
      <c r="AR853" s="28"/>
      <c r="AS853" s="28"/>
      <c r="AT853" s="28"/>
      <c r="AU853" s="28"/>
    </row>
    <row r="854" ht="15.0" hidden="1" customHeight="1">
      <c r="A854" s="51"/>
      <c r="B854" s="52" t="s">
        <v>115</v>
      </c>
      <c r="C854" s="52" t="s">
        <v>8874</v>
      </c>
      <c r="D854" s="52" t="s">
        <v>8875</v>
      </c>
      <c r="E854" s="52" t="s">
        <v>87</v>
      </c>
      <c r="F854" s="52" t="s">
        <v>8404</v>
      </c>
      <c r="G854" s="52" t="s">
        <v>8410</v>
      </c>
      <c r="H854" s="52"/>
      <c r="I854" s="52"/>
      <c r="J854" s="52"/>
      <c r="K854" s="52"/>
      <c r="L854" s="52" t="s">
        <v>1067</v>
      </c>
      <c r="M854" s="52" t="s">
        <v>1058</v>
      </c>
      <c r="N854" s="52" t="s">
        <v>1997</v>
      </c>
      <c r="O854" s="52" t="s">
        <v>8407</v>
      </c>
      <c r="P854" s="52"/>
      <c r="Q854" s="52" t="s">
        <v>8409</v>
      </c>
      <c r="R854" s="52"/>
      <c r="S854" s="52" t="s">
        <v>8408</v>
      </c>
      <c r="T854" s="52"/>
      <c r="U854" s="52" t="s">
        <v>97</v>
      </c>
      <c r="V854" s="52" t="s">
        <v>97</v>
      </c>
      <c r="W854" s="52" t="s">
        <v>97</v>
      </c>
      <c r="X854" s="52" t="s">
        <v>97</v>
      </c>
      <c r="Y854" s="52" t="s">
        <v>98</v>
      </c>
      <c r="Z854" s="52"/>
      <c r="AA854" s="52"/>
      <c r="AB854" s="52"/>
      <c r="AC854" s="52"/>
      <c r="AD854" s="52"/>
      <c r="AE854" s="52"/>
      <c r="AF854" s="60"/>
      <c r="AG854" s="44" t="s">
        <v>595</v>
      </c>
      <c r="AH854" s="45" t="s">
        <v>595</v>
      </c>
      <c r="AI854" s="45" t="s">
        <v>595</v>
      </c>
      <c r="AJ854" s="45" t="s">
        <v>595</v>
      </c>
      <c r="AK854" s="45" t="s">
        <v>596</v>
      </c>
      <c r="AL854" s="28"/>
      <c r="AM854" s="28"/>
      <c r="AN854" s="28"/>
      <c r="AO854" s="28"/>
      <c r="AP854" s="28"/>
      <c r="AQ854" s="28"/>
      <c r="AR854" s="28"/>
      <c r="AS854" s="28"/>
      <c r="AT854" s="28"/>
      <c r="AU854" s="28"/>
    </row>
    <row r="855" ht="15.0" hidden="1" customHeight="1">
      <c r="A855" s="67"/>
      <c r="B855" s="68" t="s">
        <v>85</v>
      </c>
      <c r="C855" s="68" t="s">
        <v>1914</v>
      </c>
      <c r="D855" s="68" t="s">
        <v>8882</v>
      </c>
      <c r="E855" s="68" t="s">
        <v>87</v>
      </c>
      <c r="F855" s="68" t="s">
        <v>1523</v>
      </c>
      <c r="G855" s="68" t="s">
        <v>1551</v>
      </c>
      <c r="H855" s="68" t="s">
        <v>1552</v>
      </c>
      <c r="I855" s="68"/>
      <c r="J855" s="68" t="s">
        <v>187</v>
      </c>
      <c r="K855" s="68" t="s">
        <v>906</v>
      </c>
      <c r="L855" s="68" t="s">
        <v>1553</v>
      </c>
      <c r="M855" s="68" t="s">
        <v>271</v>
      </c>
      <c r="N855" s="68" t="s">
        <v>1554</v>
      </c>
      <c r="O855" s="68" t="s">
        <v>1529</v>
      </c>
      <c r="P855" s="68"/>
      <c r="Q855" s="68" t="s">
        <v>1550</v>
      </c>
      <c r="R855" s="68"/>
      <c r="S855" s="68" t="s">
        <v>8418</v>
      </c>
      <c r="T855" s="68"/>
      <c r="U855" s="68" t="s">
        <v>97</v>
      </c>
      <c r="V855" s="68" t="s">
        <v>97</v>
      </c>
      <c r="W855" s="68" t="s">
        <v>97</v>
      </c>
      <c r="X855" s="68" t="s">
        <v>97</v>
      </c>
      <c r="Y855" s="68" t="s">
        <v>98</v>
      </c>
      <c r="Z855" s="68"/>
      <c r="AA855" s="68"/>
      <c r="AB855" s="68"/>
      <c r="AC855" s="68"/>
      <c r="AD855" s="68"/>
      <c r="AE855" s="68"/>
      <c r="AF855" s="71"/>
      <c r="AG855" s="44"/>
      <c r="AH855" s="45" t="s">
        <v>595</v>
      </c>
      <c r="AI855" s="45"/>
      <c r="AJ855" s="45"/>
      <c r="AK855" s="45"/>
      <c r="AL855" s="28"/>
      <c r="AM855" s="28"/>
      <c r="AN855" s="28"/>
      <c r="AO855" s="28"/>
      <c r="AP855" s="28"/>
      <c r="AQ855" s="28"/>
      <c r="AR855" s="28"/>
      <c r="AS855" s="28"/>
      <c r="AT855" s="28"/>
      <c r="AU855" s="28"/>
    </row>
    <row r="856" ht="15.0" hidden="1" customHeight="1">
      <c r="A856" s="51"/>
      <c r="B856" s="52" t="s">
        <v>85</v>
      </c>
      <c r="C856" s="52" t="s">
        <v>8891</v>
      </c>
      <c r="D856" s="52" t="s">
        <v>4126</v>
      </c>
      <c r="E856" s="52" t="s">
        <v>87</v>
      </c>
      <c r="F856" s="52" t="s">
        <v>8421</v>
      </c>
      <c r="G856" s="52" t="s">
        <v>8426</v>
      </c>
      <c r="H856" s="52"/>
      <c r="I856" s="52"/>
      <c r="J856" s="52"/>
      <c r="K856" s="52"/>
      <c r="L856" s="52" t="s">
        <v>792</v>
      </c>
      <c r="M856" s="52" t="s">
        <v>605</v>
      </c>
      <c r="N856" s="52" t="s">
        <v>793</v>
      </c>
      <c r="O856" s="52" t="s">
        <v>8423</v>
      </c>
      <c r="P856" s="52"/>
      <c r="Q856" s="52" t="s">
        <v>8425</v>
      </c>
      <c r="R856" s="52"/>
      <c r="S856" s="52" t="s">
        <v>8424</v>
      </c>
      <c r="T856" s="52"/>
      <c r="U856" s="52" t="s">
        <v>661</v>
      </c>
      <c r="V856" s="52" t="s">
        <v>317</v>
      </c>
      <c r="W856" s="52" t="s">
        <v>541</v>
      </c>
      <c r="X856" s="52" t="s">
        <v>110</v>
      </c>
      <c r="Y856" s="52" t="s">
        <v>98</v>
      </c>
      <c r="Z856" s="52"/>
      <c r="AA856" s="52"/>
      <c r="AB856" s="52"/>
      <c r="AC856" s="52"/>
      <c r="AD856" s="52"/>
      <c r="AE856" s="52"/>
      <c r="AF856" s="60"/>
      <c r="AG856" s="44" t="s">
        <v>595</v>
      </c>
      <c r="AH856" s="45" t="s">
        <v>596</v>
      </c>
      <c r="AI856" s="45" t="s">
        <v>595</v>
      </c>
      <c r="AJ856" s="45" t="s">
        <v>595</v>
      </c>
      <c r="AK856" s="45" t="s">
        <v>595</v>
      </c>
      <c r="AL856" s="28"/>
      <c r="AM856" s="28"/>
      <c r="AN856" s="28"/>
      <c r="AO856" s="28"/>
      <c r="AP856" s="28"/>
      <c r="AQ856" s="28"/>
      <c r="AR856" s="28"/>
      <c r="AS856" s="28"/>
      <c r="AT856" s="28"/>
      <c r="AU856" s="28"/>
    </row>
    <row r="857" ht="15.0" hidden="1" customHeight="1">
      <c r="A857" s="67"/>
      <c r="B857" s="68" t="s">
        <v>85</v>
      </c>
      <c r="C857" s="68" t="s">
        <v>8913</v>
      </c>
      <c r="D857" s="68" t="s">
        <v>2172</v>
      </c>
      <c r="E857" s="68" t="s">
        <v>87</v>
      </c>
      <c r="F857" s="68" t="s">
        <v>8427</v>
      </c>
      <c r="G857" s="68" t="s">
        <v>8431</v>
      </c>
      <c r="H857" s="68"/>
      <c r="I857" s="68"/>
      <c r="J857" s="68"/>
      <c r="K857" s="68"/>
      <c r="L857" s="68" t="s">
        <v>451</v>
      </c>
      <c r="M857" s="68" t="s">
        <v>80</v>
      </c>
      <c r="N857" s="68" t="s">
        <v>6593</v>
      </c>
      <c r="O857" s="68" t="s">
        <v>8429</v>
      </c>
      <c r="P857" s="68"/>
      <c r="Q857" s="68" t="s">
        <v>8430</v>
      </c>
      <c r="R857" s="68"/>
      <c r="S857" s="68"/>
      <c r="T857" s="68"/>
      <c r="U857" s="68" t="s">
        <v>145</v>
      </c>
      <c r="V857" s="68" t="s">
        <v>317</v>
      </c>
      <c r="W857" s="68" t="s">
        <v>197</v>
      </c>
      <c r="X857" s="68" t="s">
        <v>97</v>
      </c>
      <c r="Y857" s="68" t="s">
        <v>98</v>
      </c>
      <c r="Z857" s="68"/>
      <c r="AA857" s="68"/>
      <c r="AB857" s="68"/>
      <c r="AC857" s="68"/>
      <c r="AD857" s="68"/>
      <c r="AE857" s="68"/>
      <c r="AF857" s="71"/>
      <c r="AG857" s="44" t="s">
        <v>595</v>
      </c>
      <c r="AH857" s="45" t="s">
        <v>596</v>
      </c>
      <c r="AI857" s="45" t="s">
        <v>595</v>
      </c>
      <c r="AJ857" s="45" t="s">
        <v>595</v>
      </c>
      <c r="AK857" s="45" t="s">
        <v>595</v>
      </c>
      <c r="AL857" s="28"/>
      <c r="AM857" s="28"/>
      <c r="AN857" s="28"/>
      <c r="AO857" s="28"/>
      <c r="AP857" s="28"/>
      <c r="AQ857" s="28"/>
      <c r="AR857" s="28"/>
      <c r="AS857" s="28"/>
      <c r="AT857" s="28"/>
      <c r="AU857" s="28"/>
    </row>
    <row r="858" ht="15.0" hidden="1" customHeight="1">
      <c r="A858" s="51"/>
      <c r="B858" s="52" t="s">
        <v>115</v>
      </c>
      <c r="C858" s="52" t="s">
        <v>8922</v>
      </c>
      <c r="D858" s="52" t="s">
        <v>8923</v>
      </c>
      <c r="E858" s="52" t="s">
        <v>87</v>
      </c>
      <c r="F858" s="52" t="s">
        <v>8434</v>
      </c>
      <c r="G858" s="52" t="s">
        <v>8439</v>
      </c>
      <c r="H858" s="52" t="s">
        <v>8440</v>
      </c>
      <c r="I858" s="52"/>
      <c r="J858" s="52"/>
      <c r="K858" s="52"/>
      <c r="L858" s="52" t="s">
        <v>8441</v>
      </c>
      <c r="M858" s="52" t="s">
        <v>99</v>
      </c>
      <c r="N858" s="52" t="s">
        <v>8443</v>
      </c>
      <c r="O858" s="52" t="s">
        <v>8437</v>
      </c>
      <c r="P858" s="52"/>
      <c r="Q858" s="52" t="s">
        <v>8438</v>
      </c>
      <c r="R858" s="52"/>
      <c r="S858" s="52"/>
      <c r="T858" s="52"/>
      <c r="U858" s="52" t="s">
        <v>97</v>
      </c>
      <c r="V858" s="52" t="s">
        <v>97</v>
      </c>
      <c r="W858" s="52" t="s">
        <v>97</v>
      </c>
      <c r="X858" s="52" t="s">
        <v>97</v>
      </c>
      <c r="Y858" s="52" t="s">
        <v>98</v>
      </c>
      <c r="Z858" s="52"/>
      <c r="AA858" s="52"/>
      <c r="AB858" s="52"/>
      <c r="AC858" s="52"/>
      <c r="AD858" s="52"/>
      <c r="AE858" s="52"/>
      <c r="AF858" s="60"/>
      <c r="AG858" s="44"/>
      <c r="AH858" s="45" t="s">
        <v>595</v>
      </c>
      <c r="AI858" s="45"/>
      <c r="AJ858" s="45"/>
      <c r="AK858" s="45"/>
      <c r="AL858" s="28"/>
      <c r="AM858" s="28"/>
      <c r="AN858" s="28"/>
      <c r="AO858" s="28"/>
      <c r="AP858" s="28"/>
      <c r="AQ858" s="28"/>
      <c r="AR858" s="28"/>
      <c r="AS858" s="28"/>
      <c r="AT858" s="28"/>
      <c r="AU858" s="28"/>
    </row>
    <row r="859" ht="15.0" hidden="1" customHeight="1">
      <c r="A859" s="67"/>
      <c r="B859" s="68" t="s">
        <v>85</v>
      </c>
      <c r="C859" s="68" t="s">
        <v>8946</v>
      </c>
      <c r="D859" s="68" t="s">
        <v>8947</v>
      </c>
      <c r="E859" s="68" t="s">
        <v>87</v>
      </c>
      <c r="F859" s="68" t="s">
        <v>8444</v>
      </c>
      <c r="G859" s="68" t="s">
        <v>8450</v>
      </c>
      <c r="H859" s="68"/>
      <c r="I859" s="68"/>
      <c r="J859" s="68"/>
      <c r="K859" s="68"/>
      <c r="L859" s="68" t="s">
        <v>3781</v>
      </c>
      <c r="M859" s="68" t="s">
        <v>217</v>
      </c>
      <c r="N859" s="68" t="s">
        <v>3784</v>
      </c>
      <c r="O859" s="68" t="s">
        <v>8447</v>
      </c>
      <c r="P859" s="68"/>
      <c r="Q859" s="68" t="s">
        <v>8449</v>
      </c>
      <c r="R859" s="68"/>
      <c r="S859" s="68" t="s">
        <v>8448</v>
      </c>
      <c r="T859" s="68"/>
      <c r="U859" s="68" t="s">
        <v>108</v>
      </c>
      <c r="V859" s="68" t="s">
        <v>94</v>
      </c>
      <c r="W859" s="68" t="s">
        <v>251</v>
      </c>
      <c r="X859" s="68" t="s">
        <v>880</v>
      </c>
      <c r="Y859" s="68" t="s">
        <v>98</v>
      </c>
      <c r="Z859" s="68"/>
      <c r="AA859" s="68"/>
      <c r="AB859" s="68"/>
      <c r="AC859" s="68"/>
      <c r="AD859" s="68"/>
      <c r="AE859" s="68"/>
      <c r="AF859" s="71"/>
      <c r="AG859" s="44" t="s">
        <v>595</v>
      </c>
      <c r="AH859" s="45" t="s">
        <v>596</v>
      </c>
      <c r="AI859" s="45" t="s">
        <v>595</v>
      </c>
      <c r="AJ859" s="45" t="s">
        <v>595</v>
      </c>
      <c r="AK859" s="45" t="s">
        <v>595</v>
      </c>
      <c r="AL859" s="28"/>
      <c r="AM859" s="28"/>
      <c r="AN859" s="28"/>
      <c r="AO859" s="28"/>
      <c r="AP859" s="28"/>
      <c r="AQ859" s="28"/>
      <c r="AR859" s="28"/>
      <c r="AS859" s="28"/>
      <c r="AT859" s="28"/>
      <c r="AU859" s="28"/>
    </row>
    <row r="860" ht="15.0" hidden="1" customHeight="1">
      <c r="A860" s="51"/>
      <c r="B860" s="52" t="s">
        <v>85</v>
      </c>
      <c r="C860" s="52" t="s">
        <v>8951</v>
      </c>
      <c r="D860" s="52" t="s">
        <v>8952</v>
      </c>
      <c r="E860" s="52" t="s">
        <v>87</v>
      </c>
      <c r="F860" s="52" t="s">
        <v>2574</v>
      </c>
      <c r="G860" s="52" t="s">
        <v>8454</v>
      </c>
      <c r="H860" s="52"/>
      <c r="I860" s="52"/>
      <c r="J860" s="52"/>
      <c r="K860" s="52"/>
      <c r="L860" s="52" t="s">
        <v>6640</v>
      </c>
      <c r="M860" s="52" t="s">
        <v>252</v>
      </c>
      <c r="N860" s="52" t="s">
        <v>8455</v>
      </c>
      <c r="O860" s="52" t="s">
        <v>6637</v>
      </c>
      <c r="P860" s="52"/>
      <c r="Q860" s="52" t="s">
        <v>6638</v>
      </c>
      <c r="R860" s="52"/>
      <c r="S860" s="52" t="s">
        <v>8453</v>
      </c>
      <c r="T860" s="52"/>
      <c r="U860" s="52" t="s">
        <v>676</v>
      </c>
      <c r="V860" s="52" t="s">
        <v>97</v>
      </c>
      <c r="W860" s="52" t="s">
        <v>146</v>
      </c>
      <c r="X860" s="52" t="s">
        <v>97</v>
      </c>
      <c r="Y860" s="52" t="s">
        <v>98</v>
      </c>
      <c r="Z860" s="52"/>
      <c r="AA860" s="52"/>
      <c r="AB860" s="52"/>
      <c r="AC860" s="52"/>
      <c r="AD860" s="52"/>
      <c r="AE860" s="52"/>
      <c r="AF860" s="60"/>
      <c r="AG860" s="44" t="s">
        <v>595</v>
      </c>
      <c r="AH860" s="45" t="s">
        <v>596</v>
      </c>
      <c r="AI860" s="45" t="s">
        <v>595</v>
      </c>
      <c r="AJ860" s="45" t="s">
        <v>595</v>
      </c>
      <c r="AK860" s="45" t="s">
        <v>596</v>
      </c>
      <c r="AL860" s="28"/>
      <c r="AM860" s="28"/>
      <c r="AN860" s="28"/>
      <c r="AO860" s="28"/>
      <c r="AP860" s="28"/>
      <c r="AQ860" s="28"/>
      <c r="AR860" s="28"/>
      <c r="AS860" s="28"/>
      <c r="AT860" s="28"/>
      <c r="AU860" s="28"/>
    </row>
    <row r="861" ht="15.0" hidden="1" customHeight="1">
      <c r="A861" s="67"/>
      <c r="B861" s="68" t="s">
        <v>85</v>
      </c>
      <c r="C861" s="68" t="s">
        <v>1161</v>
      </c>
      <c r="D861" s="68" t="s">
        <v>3124</v>
      </c>
      <c r="E861" s="68" t="s">
        <v>87</v>
      </c>
      <c r="F861" s="68" t="s">
        <v>8457</v>
      </c>
      <c r="G861" s="68" t="s">
        <v>8460</v>
      </c>
      <c r="H861" s="68" t="s">
        <v>8461</v>
      </c>
      <c r="I861" s="68"/>
      <c r="J861" s="68"/>
      <c r="K861" s="68"/>
      <c r="L861" s="68" t="s">
        <v>4665</v>
      </c>
      <c r="M861" s="68" t="s">
        <v>3874</v>
      </c>
      <c r="N861" s="68" t="s">
        <v>8462</v>
      </c>
      <c r="O861" s="68" t="s">
        <v>7695</v>
      </c>
      <c r="P861" s="68"/>
      <c r="Q861" s="68" t="s">
        <v>7698</v>
      </c>
      <c r="R861" s="68"/>
      <c r="S861" s="68" t="s">
        <v>8459</v>
      </c>
      <c r="T861" s="68"/>
      <c r="U861" s="68" t="s">
        <v>226</v>
      </c>
      <c r="V861" s="68" t="s">
        <v>95</v>
      </c>
      <c r="W861" s="68" t="s">
        <v>454</v>
      </c>
      <c r="X861" s="68" t="s">
        <v>97</v>
      </c>
      <c r="Y861" s="68" t="s">
        <v>98</v>
      </c>
      <c r="Z861" s="68"/>
      <c r="AA861" s="68"/>
      <c r="AB861" s="68"/>
      <c r="AC861" s="68"/>
      <c r="AD861" s="68"/>
      <c r="AE861" s="68"/>
      <c r="AF861" s="71"/>
      <c r="AG861" s="44" t="s">
        <v>595</v>
      </c>
      <c r="AH861" s="45" t="s">
        <v>596</v>
      </c>
      <c r="AI861" s="45" t="s">
        <v>595</v>
      </c>
      <c r="AJ861" s="45" t="s">
        <v>595</v>
      </c>
      <c r="AK861" s="45" t="s">
        <v>595</v>
      </c>
      <c r="AL861" s="28"/>
      <c r="AM861" s="28"/>
      <c r="AN861" s="28"/>
      <c r="AO861" s="28"/>
      <c r="AP861" s="28"/>
      <c r="AQ861" s="28"/>
      <c r="AR861" s="28"/>
      <c r="AS861" s="28"/>
      <c r="AT861" s="28"/>
      <c r="AU861" s="28"/>
    </row>
    <row r="862" ht="15.0" hidden="1" customHeight="1">
      <c r="A862" s="51"/>
      <c r="B862" s="52" t="s">
        <v>115</v>
      </c>
      <c r="C862" s="52" t="s">
        <v>8970</v>
      </c>
      <c r="D862" s="52" t="s">
        <v>8971</v>
      </c>
      <c r="E862" s="52" t="s">
        <v>87</v>
      </c>
      <c r="F862" s="52" t="s">
        <v>8467</v>
      </c>
      <c r="G862" s="52" t="s">
        <v>8472</v>
      </c>
      <c r="H862" s="52" t="s">
        <v>8473</v>
      </c>
      <c r="I862" s="52"/>
      <c r="J862" s="52"/>
      <c r="K862" s="52"/>
      <c r="L862" s="52" t="s">
        <v>163</v>
      </c>
      <c r="M862" s="52" t="s">
        <v>156</v>
      </c>
      <c r="N862" s="52" t="s">
        <v>8480</v>
      </c>
      <c r="O862" s="52" t="s">
        <v>8469</v>
      </c>
      <c r="P862" s="52"/>
      <c r="Q862" s="52" t="s">
        <v>8471</v>
      </c>
      <c r="R862" s="52"/>
      <c r="S862" s="52" t="s">
        <v>8470</v>
      </c>
      <c r="T862" s="52"/>
      <c r="U862" s="52" t="s">
        <v>97</v>
      </c>
      <c r="V862" s="52" t="s">
        <v>97</v>
      </c>
      <c r="W862" s="52" t="s">
        <v>97</v>
      </c>
      <c r="X862" s="52" t="s">
        <v>97</v>
      </c>
      <c r="Y862" s="52" t="s">
        <v>98</v>
      </c>
      <c r="Z862" s="52"/>
      <c r="AA862" s="52"/>
      <c r="AB862" s="52"/>
      <c r="AC862" s="52"/>
      <c r="AD862" s="52"/>
      <c r="AE862" s="52"/>
      <c r="AF862" s="60"/>
      <c r="AG862" s="44" t="s">
        <v>595</v>
      </c>
      <c r="AH862" s="45" t="s">
        <v>595</v>
      </c>
      <c r="AI862" s="45" t="s">
        <v>595</v>
      </c>
      <c r="AJ862" s="45" t="s">
        <v>595</v>
      </c>
      <c r="AK862" s="45" t="s">
        <v>595</v>
      </c>
      <c r="AL862" s="28"/>
      <c r="AM862" s="28"/>
      <c r="AN862" s="28"/>
      <c r="AO862" s="28"/>
      <c r="AP862" s="28"/>
      <c r="AQ862" s="28"/>
      <c r="AR862" s="28"/>
      <c r="AS862" s="28"/>
      <c r="AT862" s="28"/>
      <c r="AU862" s="28"/>
    </row>
    <row r="863" ht="15.0" hidden="1" customHeight="1">
      <c r="A863" s="67"/>
      <c r="B863" s="68" t="s">
        <v>85</v>
      </c>
      <c r="C863" s="68" t="s">
        <v>8974</v>
      </c>
      <c r="D863" s="68" t="s">
        <v>8975</v>
      </c>
      <c r="E863" s="68" t="s">
        <v>87</v>
      </c>
      <c r="F863" s="68" t="s">
        <v>7114</v>
      </c>
      <c r="G863" s="68" t="s">
        <v>8483</v>
      </c>
      <c r="H863" s="68"/>
      <c r="I863" s="68"/>
      <c r="J863" s="68"/>
      <c r="K863" s="68"/>
      <c r="L863" s="68" t="s">
        <v>7122</v>
      </c>
      <c r="M863" s="68" t="s">
        <v>99</v>
      </c>
      <c r="N863" s="68" t="s">
        <v>8484</v>
      </c>
      <c r="O863" s="68" t="s">
        <v>7116</v>
      </c>
      <c r="P863" s="68"/>
      <c r="Q863" s="68" t="s">
        <v>7118</v>
      </c>
      <c r="R863" s="68"/>
      <c r="S863" s="68" t="s">
        <v>8482</v>
      </c>
      <c r="T863" s="68"/>
      <c r="U863" s="68" t="s">
        <v>108</v>
      </c>
      <c r="V863" s="68" t="s">
        <v>94</v>
      </c>
      <c r="W863" s="68" t="s">
        <v>251</v>
      </c>
      <c r="X863" s="68" t="s">
        <v>110</v>
      </c>
      <c r="Y863" s="68" t="s">
        <v>98</v>
      </c>
      <c r="Z863" s="68"/>
      <c r="AA863" s="68"/>
      <c r="AB863" s="68"/>
      <c r="AC863" s="68"/>
      <c r="AD863" s="68"/>
      <c r="AE863" s="68"/>
      <c r="AF863" s="71"/>
      <c r="AG863" s="44" t="s">
        <v>595</v>
      </c>
      <c r="AH863" s="45" t="s">
        <v>595</v>
      </c>
      <c r="AI863" s="45" t="s">
        <v>595</v>
      </c>
      <c r="AJ863" s="45" t="s">
        <v>595</v>
      </c>
      <c r="AK863" s="45" t="s">
        <v>596</v>
      </c>
      <c r="AL863" s="28"/>
      <c r="AM863" s="28"/>
      <c r="AN863" s="28"/>
      <c r="AO863" s="28"/>
      <c r="AP863" s="28"/>
      <c r="AQ863" s="28"/>
      <c r="AR863" s="28"/>
      <c r="AS863" s="28"/>
      <c r="AT863" s="28"/>
      <c r="AU863" s="28"/>
    </row>
    <row r="864" ht="15.0" hidden="1" customHeight="1">
      <c r="A864" s="51"/>
      <c r="B864" s="52" t="s">
        <v>85</v>
      </c>
      <c r="C864" s="52" t="s">
        <v>8996</v>
      </c>
      <c r="D864" s="52" t="s">
        <v>8997</v>
      </c>
      <c r="E864" s="52" t="s">
        <v>87</v>
      </c>
      <c r="F864" s="52" t="s">
        <v>513</v>
      </c>
      <c r="G864" s="52" t="s">
        <v>518</v>
      </c>
      <c r="H864" s="52"/>
      <c r="I864" s="52"/>
      <c r="J864" s="52"/>
      <c r="K864" s="52"/>
      <c r="L864" s="52" t="s">
        <v>519</v>
      </c>
      <c r="M864" s="52" t="s">
        <v>512</v>
      </c>
      <c r="N864" s="52" t="s">
        <v>520</v>
      </c>
      <c r="O864" s="52" t="s">
        <v>515</v>
      </c>
      <c r="P864" s="52"/>
      <c r="Q864" s="52" t="s">
        <v>517</v>
      </c>
      <c r="R864" s="52"/>
      <c r="S864" s="52" t="s">
        <v>8486</v>
      </c>
      <c r="T864" s="52"/>
      <c r="U864" s="52" t="s">
        <v>165</v>
      </c>
      <c r="V864" s="52" t="s">
        <v>676</v>
      </c>
      <c r="W864" s="52" t="s">
        <v>251</v>
      </c>
      <c r="X864" s="52" t="s">
        <v>229</v>
      </c>
      <c r="Y864" s="52" t="s">
        <v>98</v>
      </c>
      <c r="Z864" s="52"/>
      <c r="AA864" s="52"/>
      <c r="AB864" s="52"/>
      <c r="AC864" s="52"/>
      <c r="AD864" s="52"/>
      <c r="AE864" s="52"/>
      <c r="AF864" s="60"/>
      <c r="AG864" s="44" t="s">
        <v>595</v>
      </c>
      <c r="AH864" s="45" t="s">
        <v>596</v>
      </c>
      <c r="AI864" s="45" t="s">
        <v>595</v>
      </c>
      <c r="AJ864" s="45" t="s">
        <v>595</v>
      </c>
      <c r="AK864" s="45" t="s">
        <v>595</v>
      </c>
      <c r="AL864" s="28"/>
      <c r="AM864" s="28"/>
      <c r="AN864" s="28"/>
      <c r="AO864" s="28"/>
      <c r="AP864" s="28"/>
      <c r="AQ864" s="28"/>
      <c r="AR864" s="28"/>
      <c r="AS864" s="28"/>
      <c r="AT864" s="28"/>
      <c r="AU864" s="28"/>
    </row>
    <row r="865" ht="15.0" hidden="1" customHeight="1">
      <c r="A865" s="67"/>
      <c r="B865" s="68" t="s">
        <v>85</v>
      </c>
      <c r="C865" s="68" t="s">
        <v>9001</v>
      </c>
      <c r="D865" s="68" t="s">
        <v>9002</v>
      </c>
      <c r="E865" s="68" t="s">
        <v>87</v>
      </c>
      <c r="F865" s="68" t="s">
        <v>8488</v>
      </c>
      <c r="G865" s="68" t="s">
        <v>8494</v>
      </c>
      <c r="H865" s="68" t="s">
        <v>8495</v>
      </c>
      <c r="I865" s="68"/>
      <c r="J865" s="68"/>
      <c r="K865" s="68"/>
      <c r="L865" s="68" t="s">
        <v>2462</v>
      </c>
      <c r="M865" s="68" t="s">
        <v>2448</v>
      </c>
      <c r="N865" s="68" t="s">
        <v>3389</v>
      </c>
      <c r="O865" s="68" t="s">
        <v>8490</v>
      </c>
      <c r="P865" s="68"/>
      <c r="Q865" s="68" t="s">
        <v>8493</v>
      </c>
      <c r="R865" s="68"/>
      <c r="S865" s="68" t="s">
        <v>8492</v>
      </c>
      <c r="T865" s="68"/>
      <c r="U865" s="68" t="s">
        <v>97</v>
      </c>
      <c r="V865" s="68" t="s">
        <v>97</v>
      </c>
      <c r="W865" s="68" t="s">
        <v>97</v>
      </c>
      <c r="X865" s="68" t="s">
        <v>97</v>
      </c>
      <c r="Y865" s="68" t="s">
        <v>98</v>
      </c>
      <c r="Z865" s="68"/>
      <c r="AA865" s="68"/>
      <c r="AB865" s="68"/>
      <c r="AC865" s="68"/>
      <c r="AD865" s="68"/>
      <c r="AE865" s="68"/>
      <c r="AF865" s="71"/>
      <c r="AG865" s="44"/>
      <c r="AH865" s="45" t="s">
        <v>596</v>
      </c>
      <c r="AI865" s="45"/>
      <c r="AJ865" s="45"/>
      <c r="AK865" s="45"/>
      <c r="AL865" s="28"/>
      <c r="AM865" s="28"/>
      <c r="AN865" s="28"/>
      <c r="AO865" s="28"/>
      <c r="AP865" s="28"/>
      <c r="AQ865" s="28"/>
      <c r="AR865" s="28"/>
      <c r="AS865" s="28"/>
      <c r="AT865" s="28"/>
      <c r="AU865" s="28"/>
    </row>
    <row r="866" ht="15.0" hidden="1" customHeight="1">
      <c r="A866" s="51"/>
      <c r="B866" s="52" t="s">
        <v>85</v>
      </c>
      <c r="C866" s="52" t="s">
        <v>9011</v>
      </c>
      <c r="D866" s="52" t="s">
        <v>9012</v>
      </c>
      <c r="E866" s="52" t="s">
        <v>87</v>
      </c>
      <c r="F866" s="52" t="s">
        <v>8499</v>
      </c>
      <c r="G866" s="52" t="s">
        <v>8504</v>
      </c>
      <c r="H866" s="52" t="s">
        <v>187</v>
      </c>
      <c r="I866" s="52" t="s">
        <v>906</v>
      </c>
      <c r="J866" s="52" t="s">
        <v>187</v>
      </c>
      <c r="K866" s="52" t="s">
        <v>906</v>
      </c>
      <c r="L866" s="52" t="s">
        <v>602</v>
      </c>
      <c r="M866" s="52" t="s">
        <v>252</v>
      </c>
      <c r="N866" s="52" t="s">
        <v>603</v>
      </c>
      <c r="O866" s="52" t="s">
        <v>8501</v>
      </c>
      <c r="P866" s="52"/>
      <c r="Q866" s="52" t="s">
        <v>8503</v>
      </c>
      <c r="R866" s="52"/>
      <c r="S866" s="52" t="s">
        <v>8502</v>
      </c>
      <c r="T866" s="52"/>
      <c r="U866" s="52" t="s">
        <v>226</v>
      </c>
      <c r="V866" s="52" t="s">
        <v>95</v>
      </c>
      <c r="W866" s="52" t="s">
        <v>197</v>
      </c>
      <c r="X866" s="52" t="s">
        <v>229</v>
      </c>
      <c r="Y866" s="52" t="s">
        <v>98</v>
      </c>
      <c r="Z866" s="52"/>
      <c r="AA866" s="52"/>
      <c r="AB866" s="52"/>
      <c r="AC866" s="52"/>
      <c r="AD866" s="52"/>
      <c r="AE866" s="52"/>
      <c r="AF866" s="60"/>
      <c r="AG866" s="44"/>
      <c r="AH866" s="45" t="s">
        <v>596</v>
      </c>
      <c r="AI866" s="45"/>
      <c r="AJ866" s="45"/>
      <c r="AK866" s="45"/>
      <c r="AL866" s="28"/>
      <c r="AM866" s="28"/>
      <c r="AN866" s="28"/>
      <c r="AO866" s="28"/>
      <c r="AP866" s="28"/>
      <c r="AQ866" s="28"/>
      <c r="AR866" s="28"/>
      <c r="AS866" s="28"/>
      <c r="AT866" s="28"/>
      <c r="AU866" s="28"/>
    </row>
    <row r="867" ht="15.0" hidden="1" customHeight="1">
      <c r="A867" s="67"/>
      <c r="B867" s="68" t="s">
        <v>85</v>
      </c>
      <c r="C867" s="68" t="s">
        <v>9028</v>
      </c>
      <c r="D867" s="68" t="s">
        <v>9029</v>
      </c>
      <c r="E867" s="68" t="s">
        <v>87</v>
      </c>
      <c r="F867" s="68" t="s">
        <v>8508</v>
      </c>
      <c r="G867" s="68" t="s">
        <v>8514</v>
      </c>
      <c r="H867" s="68"/>
      <c r="I867" s="68"/>
      <c r="J867" s="68"/>
      <c r="K867" s="68"/>
      <c r="L867" s="68" t="s">
        <v>2911</v>
      </c>
      <c r="M867" s="68" t="s">
        <v>99</v>
      </c>
      <c r="N867" s="68" t="s">
        <v>2913</v>
      </c>
      <c r="O867" s="68" t="s">
        <v>8512</v>
      </c>
      <c r="P867" s="68"/>
      <c r="Q867" s="68"/>
      <c r="R867" s="68"/>
      <c r="S867" s="68" t="s">
        <v>8513</v>
      </c>
      <c r="T867" s="68"/>
      <c r="U867" s="68" t="s">
        <v>94</v>
      </c>
      <c r="V867" s="68" t="s">
        <v>97</v>
      </c>
      <c r="W867" s="68" t="s">
        <v>97</v>
      </c>
      <c r="X867" s="68" t="s">
        <v>97</v>
      </c>
      <c r="Y867" s="68" t="s">
        <v>98</v>
      </c>
      <c r="Z867" s="68"/>
      <c r="AA867" s="68"/>
      <c r="AB867" s="68"/>
      <c r="AC867" s="68"/>
      <c r="AD867" s="68"/>
      <c r="AE867" s="68"/>
      <c r="AF867" s="71"/>
      <c r="AG867" s="44" t="s">
        <v>595</v>
      </c>
      <c r="AH867" s="45" t="s">
        <v>596</v>
      </c>
      <c r="AI867" s="45" t="s">
        <v>595</v>
      </c>
      <c r="AJ867" s="45" t="s">
        <v>595</v>
      </c>
      <c r="AK867" s="45" t="s">
        <v>595</v>
      </c>
      <c r="AL867" s="28"/>
      <c r="AM867" s="28"/>
      <c r="AN867" s="28"/>
      <c r="AO867" s="28"/>
      <c r="AP867" s="28"/>
      <c r="AQ867" s="28"/>
      <c r="AR867" s="28"/>
      <c r="AS867" s="28"/>
      <c r="AT867" s="28"/>
      <c r="AU867" s="28"/>
    </row>
    <row r="868" ht="15.0" hidden="1" customHeight="1">
      <c r="A868" s="51"/>
      <c r="B868" s="52" t="s">
        <v>115</v>
      </c>
      <c r="C868" s="52" t="s">
        <v>9036</v>
      </c>
      <c r="D868" s="52" t="s">
        <v>1407</v>
      </c>
      <c r="E868" s="52" t="s">
        <v>87</v>
      </c>
      <c r="F868" s="52" t="s">
        <v>8515</v>
      </c>
      <c r="G868" s="52" t="s">
        <v>8521</v>
      </c>
      <c r="H868" s="52"/>
      <c r="I868" s="52"/>
      <c r="J868" s="52"/>
      <c r="K868" s="52"/>
      <c r="L868" s="52" t="s">
        <v>832</v>
      </c>
      <c r="M868" s="52" t="s">
        <v>569</v>
      </c>
      <c r="N868" s="52" t="s">
        <v>1190</v>
      </c>
      <c r="O868" s="52" t="s">
        <v>8518</v>
      </c>
      <c r="P868" s="52"/>
      <c r="Q868" s="52" t="s">
        <v>8520</v>
      </c>
      <c r="R868" s="52"/>
      <c r="S868" s="52" t="s">
        <v>8519</v>
      </c>
      <c r="T868" s="52"/>
      <c r="U868" s="52" t="s">
        <v>415</v>
      </c>
      <c r="V868" s="52" t="s">
        <v>109</v>
      </c>
      <c r="W868" s="52" t="s">
        <v>97</v>
      </c>
      <c r="X868" s="52" t="s">
        <v>229</v>
      </c>
      <c r="Y868" s="52" t="s">
        <v>98</v>
      </c>
      <c r="Z868" s="52"/>
      <c r="AA868" s="52"/>
      <c r="AB868" s="52"/>
      <c r="AC868" s="52"/>
      <c r="AD868" s="52"/>
      <c r="AE868" s="52"/>
      <c r="AF868" s="60"/>
      <c r="AG868" s="44" t="s">
        <v>595</v>
      </c>
      <c r="AH868" s="45" t="s">
        <v>595</v>
      </c>
      <c r="AI868" s="45" t="s">
        <v>595</v>
      </c>
      <c r="AJ868" s="45" t="s">
        <v>595</v>
      </c>
      <c r="AK868" s="45" t="s">
        <v>595</v>
      </c>
      <c r="AL868" s="28"/>
      <c r="AM868" s="28"/>
      <c r="AN868" s="28"/>
      <c r="AO868" s="28"/>
      <c r="AP868" s="28"/>
      <c r="AQ868" s="28"/>
      <c r="AR868" s="28"/>
      <c r="AS868" s="28"/>
      <c r="AT868" s="28"/>
      <c r="AU868" s="28"/>
    </row>
    <row r="869" ht="15.0" hidden="1" customHeight="1">
      <c r="A869" s="67"/>
      <c r="B869" s="68" t="s">
        <v>85</v>
      </c>
      <c r="C869" s="68" t="s">
        <v>7926</v>
      </c>
      <c r="D869" s="68" t="s">
        <v>9039</v>
      </c>
      <c r="E869" s="68" t="s">
        <v>87</v>
      </c>
      <c r="F869" s="68" t="s">
        <v>8527</v>
      </c>
      <c r="G869" s="68" t="s">
        <v>8533</v>
      </c>
      <c r="H869" s="68"/>
      <c r="I869" s="68"/>
      <c r="J869" s="68"/>
      <c r="K869" s="68"/>
      <c r="L869" s="68" t="s">
        <v>451</v>
      </c>
      <c r="M869" s="68" t="s">
        <v>80</v>
      </c>
      <c r="N869" s="68" t="s">
        <v>2788</v>
      </c>
      <c r="O869" s="68" t="s">
        <v>8529</v>
      </c>
      <c r="P869" s="68"/>
      <c r="Q869" s="68" t="s">
        <v>8531</v>
      </c>
      <c r="R869" s="68"/>
      <c r="S869" s="68" t="s">
        <v>8530</v>
      </c>
      <c r="T869" s="68"/>
      <c r="U869" s="68" t="s">
        <v>396</v>
      </c>
      <c r="V869" s="68" t="s">
        <v>166</v>
      </c>
      <c r="W869" s="68" t="s">
        <v>97</v>
      </c>
      <c r="X869" s="68" t="s">
        <v>97</v>
      </c>
      <c r="Y869" s="68" t="s">
        <v>98</v>
      </c>
      <c r="Z869" s="68"/>
      <c r="AA869" s="68"/>
      <c r="AB869" s="68"/>
      <c r="AC869" s="68"/>
      <c r="AD869" s="68"/>
      <c r="AE869" s="68"/>
      <c r="AF869" s="71"/>
      <c r="AG869" s="44" t="s">
        <v>595</v>
      </c>
      <c r="AH869" s="45" t="s">
        <v>596</v>
      </c>
      <c r="AI869" s="45" t="s">
        <v>595</v>
      </c>
      <c r="AJ869" s="45" t="s">
        <v>595</v>
      </c>
      <c r="AK869" s="45" t="s">
        <v>595</v>
      </c>
      <c r="AL869" s="28"/>
      <c r="AM869" s="28"/>
      <c r="AN869" s="28"/>
      <c r="AO869" s="28"/>
      <c r="AP869" s="28"/>
      <c r="AQ869" s="28"/>
      <c r="AR869" s="28"/>
      <c r="AS869" s="28"/>
      <c r="AT869" s="28"/>
      <c r="AU869" s="28"/>
    </row>
    <row r="870" ht="15.0" hidden="1" customHeight="1">
      <c r="A870" s="51"/>
      <c r="B870" s="52" t="s">
        <v>85</v>
      </c>
      <c r="C870" s="52" t="s">
        <v>9077</v>
      </c>
      <c r="D870" s="52" t="s">
        <v>9078</v>
      </c>
      <c r="E870" s="52" t="s">
        <v>87</v>
      </c>
      <c r="F870" s="52" t="s">
        <v>8536</v>
      </c>
      <c r="G870" s="52" t="s">
        <v>8541</v>
      </c>
      <c r="H870" s="52" t="s">
        <v>8542</v>
      </c>
      <c r="I870" s="52"/>
      <c r="J870" s="52"/>
      <c r="K870" s="52"/>
      <c r="L870" s="52" t="s">
        <v>7582</v>
      </c>
      <c r="M870" s="52" t="s">
        <v>252</v>
      </c>
      <c r="N870" s="52" t="s">
        <v>7583</v>
      </c>
      <c r="O870" s="52" t="s">
        <v>8538</v>
      </c>
      <c r="P870" s="52"/>
      <c r="Q870" s="52" t="s">
        <v>8540</v>
      </c>
      <c r="R870" s="52"/>
      <c r="S870" s="52" t="s">
        <v>8539</v>
      </c>
      <c r="T870" s="52"/>
      <c r="U870" s="52" t="s">
        <v>227</v>
      </c>
      <c r="V870" s="52" t="s">
        <v>251</v>
      </c>
      <c r="W870" s="52" t="s">
        <v>454</v>
      </c>
      <c r="X870" s="52" t="s">
        <v>229</v>
      </c>
      <c r="Y870" s="52" t="s">
        <v>98</v>
      </c>
      <c r="Z870" s="52"/>
      <c r="AA870" s="52"/>
      <c r="AB870" s="52"/>
      <c r="AC870" s="52"/>
      <c r="AD870" s="52"/>
      <c r="AE870" s="52"/>
      <c r="AF870" s="60"/>
      <c r="AG870" s="44" t="s">
        <v>595</v>
      </c>
      <c r="AH870" s="45" t="s">
        <v>596</v>
      </c>
      <c r="AI870" s="45" t="s">
        <v>595</v>
      </c>
      <c r="AJ870" s="45" t="s">
        <v>595</v>
      </c>
      <c r="AK870" s="45" t="s">
        <v>595</v>
      </c>
      <c r="AL870" s="28"/>
      <c r="AM870" s="28"/>
      <c r="AN870" s="28"/>
      <c r="AO870" s="28"/>
      <c r="AP870" s="28"/>
      <c r="AQ870" s="28"/>
      <c r="AR870" s="28"/>
      <c r="AS870" s="28"/>
      <c r="AT870" s="28"/>
      <c r="AU870" s="28"/>
    </row>
    <row r="871" ht="15.0" hidden="1" customHeight="1">
      <c r="A871" s="67"/>
      <c r="B871" s="68" t="s">
        <v>85</v>
      </c>
      <c r="C871" s="68" t="s">
        <v>929</v>
      </c>
      <c r="D871" s="68" t="s">
        <v>9199</v>
      </c>
      <c r="E871" s="68" t="s">
        <v>87</v>
      </c>
      <c r="F871" s="68" t="s">
        <v>8544</v>
      </c>
      <c r="G871" s="68" t="s">
        <v>8551</v>
      </c>
      <c r="H871" s="68" t="s">
        <v>8553</v>
      </c>
      <c r="I871" s="68"/>
      <c r="J871" s="68"/>
      <c r="K871" s="68"/>
      <c r="L871" s="68" t="s">
        <v>154</v>
      </c>
      <c r="M871" s="68" t="s">
        <v>133</v>
      </c>
      <c r="N871" s="68" t="s">
        <v>8420</v>
      </c>
      <c r="O871" s="68" t="s">
        <v>8548</v>
      </c>
      <c r="P871" s="68"/>
      <c r="Q871" s="68" t="s">
        <v>8550</v>
      </c>
      <c r="R871" s="68"/>
      <c r="S871" s="68" t="s">
        <v>8549</v>
      </c>
      <c r="T871" s="68"/>
      <c r="U871" s="68" t="s">
        <v>125</v>
      </c>
      <c r="V871" s="68" t="s">
        <v>206</v>
      </c>
      <c r="W871" s="68" t="s">
        <v>146</v>
      </c>
      <c r="X871" s="68" t="s">
        <v>97</v>
      </c>
      <c r="Y871" s="68" t="s">
        <v>98</v>
      </c>
      <c r="Z871" s="68"/>
      <c r="AA871" s="68"/>
      <c r="AB871" s="68"/>
      <c r="AC871" s="68"/>
      <c r="AD871" s="68"/>
      <c r="AE871" s="68"/>
      <c r="AF871" s="71"/>
      <c r="AG871" s="44" t="s">
        <v>595</v>
      </c>
      <c r="AH871" s="45" t="s">
        <v>595</v>
      </c>
      <c r="AI871" s="45" t="s">
        <v>595</v>
      </c>
      <c r="AJ871" s="45" t="s">
        <v>595</v>
      </c>
      <c r="AK871" s="45" t="s">
        <v>596</v>
      </c>
      <c r="AL871" s="28"/>
      <c r="AM871" s="28"/>
      <c r="AN871" s="28"/>
      <c r="AO871" s="28"/>
      <c r="AP871" s="28"/>
      <c r="AQ871" s="28"/>
      <c r="AR871" s="28"/>
      <c r="AS871" s="28"/>
      <c r="AT871" s="28"/>
      <c r="AU871" s="28"/>
    </row>
    <row r="872" ht="15.0" hidden="1" customHeight="1">
      <c r="A872" s="51"/>
      <c r="B872" s="52" t="s">
        <v>85</v>
      </c>
      <c r="C872" s="52" t="s">
        <v>9216</v>
      </c>
      <c r="D872" s="52" t="s">
        <v>9217</v>
      </c>
      <c r="E872" s="52" t="s">
        <v>87</v>
      </c>
      <c r="F872" s="52" t="s">
        <v>8556</v>
      </c>
      <c r="G872" s="52" t="s">
        <v>8560</v>
      </c>
      <c r="H872" s="52" t="s">
        <v>8561</v>
      </c>
      <c r="I872" s="52"/>
      <c r="J872" s="52"/>
      <c r="K872" s="52"/>
      <c r="L872" s="52" t="s">
        <v>8562</v>
      </c>
      <c r="M872" s="52" t="s">
        <v>99</v>
      </c>
      <c r="N872" s="52" t="s">
        <v>8563</v>
      </c>
      <c r="O872" s="52" t="s">
        <v>8558</v>
      </c>
      <c r="P872" s="52"/>
      <c r="Q872" s="52" t="s">
        <v>8559</v>
      </c>
      <c r="R872" s="52"/>
      <c r="S872" s="52"/>
      <c r="T872" s="52"/>
      <c r="U872" s="52" t="s">
        <v>97</v>
      </c>
      <c r="V872" s="52" t="s">
        <v>97</v>
      </c>
      <c r="W872" s="52" t="s">
        <v>97</v>
      </c>
      <c r="X872" s="52" t="s">
        <v>97</v>
      </c>
      <c r="Y872" s="52" t="s">
        <v>98</v>
      </c>
      <c r="Z872" s="52"/>
      <c r="AA872" s="52"/>
      <c r="AB872" s="52"/>
      <c r="AC872" s="52"/>
      <c r="AD872" s="52"/>
      <c r="AE872" s="52"/>
      <c r="AF872" s="60"/>
      <c r="AG872" s="44" t="s">
        <v>595</v>
      </c>
      <c r="AH872" s="45" t="s">
        <v>596</v>
      </c>
      <c r="AI872" s="45" t="s">
        <v>595</v>
      </c>
      <c r="AJ872" s="45" t="s">
        <v>595</v>
      </c>
      <c r="AK872" s="45" t="s">
        <v>595</v>
      </c>
      <c r="AL872" s="28"/>
      <c r="AM872" s="28"/>
      <c r="AN872" s="28"/>
      <c r="AO872" s="28"/>
      <c r="AP872" s="28"/>
      <c r="AQ872" s="28"/>
      <c r="AR872" s="28"/>
      <c r="AS872" s="28"/>
      <c r="AT872" s="28"/>
      <c r="AU872" s="28"/>
    </row>
    <row r="873" ht="15.0" hidden="1" customHeight="1">
      <c r="A873" s="67"/>
      <c r="B873" s="68" t="s">
        <v>115</v>
      </c>
      <c r="C873" s="68" t="s">
        <v>9234</v>
      </c>
      <c r="D873" s="68" t="s">
        <v>9235</v>
      </c>
      <c r="E873" s="68" t="s">
        <v>87</v>
      </c>
      <c r="F873" s="68" t="s">
        <v>8565</v>
      </c>
      <c r="G873" s="68" t="s">
        <v>8571</v>
      </c>
      <c r="H873" s="68"/>
      <c r="I873" s="68"/>
      <c r="J873" s="68"/>
      <c r="K873" s="68"/>
      <c r="L873" s="68" t="s">
        <v>8572</v>
      </c>
      <c r="M873" s="68" t="s">
        <v>133</v>
      </c>
      <c r="N873" s="68" t="s">
        <v>8573</v>
      </c>
      <c r="O873" s="68" t="s">
        <v>8567</v>
      </c>
      <c r="P873" s="68"/>
      <c r="Q873" s="68" t="s">
        <v>8570</v>
      </c>
      <c r="R873" s="68"/>
      <c r="S873" s="68" t="s">
        <v>8569</v>
      </c>
      <c r="T873" s="68"/>
      <c r="U873" s="68" t="s">
        <v>97</v>
      </c>
      <c r="V873" s="68" t="s">
        <v>97</v>
      </c>
      <c r="W873" s="68" t="s">
        <v>97</v>
      </c>
      <c r="X873" s="68" t="s">
        <v>97</v>
      </c>
      <c r="Y873" s="68" t="s">
        <v>98</v>
      </c>
      <c r="Z873" s="68"/>
      <c r="AA873" s="68"/>
      <c r="AB873" s="68"/>
      <c r="AC873" s="68"/>
      <c r="AD873" s="68"/>
      <c r="AE873" s="68"/>
      <c r="AF873" s="71"/>
      <c r="AG873" s="44" t="s">
        <v>595</v>
      </c>
      <c r="AH873" s="45" t="s">
        <v>595</v>
      </c>
      <c r="AI873" s="45" t="s">
        <v>595</v>
      </c>
      <c r="AJ873" s="45" t="s">
        <v>595</v>
      </c>
      <c r="AK873" s="45" t="s">
        <v>596</v>
      </c>
      <c r="AL873" s="28"/>
      <c r="AM873" s="28"/>
      <c r="AN873" s="28"/>
      <c r="AO873" s="28"/>
      <c r="AP873" s="28"/>
      <c r="AQ873" s="28"/>
      <c r="AR873" s="28"/>
      <c r="AS873" s="28"/>
      <c r="AT873" s="28"/>
      <c r="AU873" s="28"/>
    </row>
    <row r="874" ht="15.0" hidden="1" customHeight="1">
      <c r="A874" s="51"/>
      <c r="B874" s="52" t="s">
        <v>85</v>
      </c>
      <c r="C874" s="52" t="s">
        <v>1163</v>
      </c>
      <c r="D874" s="52" t="s">
        <v>9238</v>
      </c>
      <c r="E874" s="52" t="s">
        <v>87</v>
      </c>
      <c r="F874" s="52" t="s">
        <v>8576</v>
      </c>
      <c r="G874" s="52" t="s">
        <v>8582</v>
      </c>
      <c r="H874" s="52" t="s">
        <v>8583</v>
      </c>
      <c r="I874" s="52"/>
      <c r="J874" s="52"/>
      <c r="K874" s="52"/>
      <c r="L874" s="52" t="s">
        <v>4491</v>
      </c>
      <c r="M874" s="52" t="s">
        <v>521</v>
      </c>
      <c r="N874" s="52" t="s">
        <v>4492</v>
      </c>
      <c r="O874" s="52" t="s">
        <v>8578</v>
      </c>
      <c r="P874" s="52"/>
      <c r="Q874" s="52" t="s">
        <v>8581</v>
      </c>
      <c r="R874" s="52"/>
      <c r="S874" s="52" t="s">
        <v>8580</v>
      </c>
      <c r="T874" s="52"/>
      <c r="U874" s="52" t="s">
        <v>97</v>
      </c>
      <c r="V874" s="52" t="s">
        <v>97</v>
      </c>
      <c r="W874" s="52" t="s">
        <v>97</v>
      </c>
      <c r="X874" s="52" t="s">
        <v>97</v>
      </c>
      <c r="Y874" s="52" t="s">
        <v>98</v>
      </c>
      <c r="Z874" s="52"/>
      <c r="AA874" s="52"/>
      <c r="AB874" s="52"/>
      <c r="AC874" s="52"/>
      <c r="AD874" s="52"/>
      <c r="AE874" s="52"/>
      <c r="AF874" s="60"/>
      <c r="AG874" s="44" t="s">
        <v>595</v>
      </c>
      <c r="AH874" s="45" t="s">
        <v>596</v>
      </c>
      <c r="AI874" s="45" t="s">
        <v>595</v>
      </c>
      <c r="AJ874" s="45" t="s">
        <v>595</v>
      </c>
      <c r="AK874" s="45" t="s">
        <v>595</v>
      </c>
      <c r="AL874" s="28"/>
      <c r="AM874" s="28"/>
      <c r="AN874" s="28"/>
      <c r="AO874" s="28"/>
      <c r="AP874" s="28"/>
      <c r="AQ874" s="28"/>
      <c r="AR874" s="28"/>
      <c r="AS874" s="28"/>
      <c r="AT874" s="28"/>
      <c r="AU874" s="28"/>
    </row>
    <row r="875" ht="15.0" hidden="1" customHeight="1">
      <c r="A875" s="67"/>
      <c r="B875" s="68" t="s">
        <v>85</v>
      </c>
      <c r="C875" s="68" t="s">
        <v>1542</v>
      </c>
      <c r="D875" s="68" t="s">
        <v>9244</v>
      </c>
      <c r="E875" s="68" t="s">
        <v>87</v>
      </c>
      <c r="F875" s="68" t="s">
        <v>8585</v>
      </c>
      <c r="G875" s="68" t="s">
        <v>8592</v>
      </c>
      <c r="H875" s="68"/>
      <c r="I875" s="68"/>
      <c r="J875" s="68"/>
      <c r="K875" s="68"/>
      <c r="L875" s="68" t="s">
        <v>4404</v>
      </c>
      <c r="M875" s="68" t="s">
        <v>80</v>
      </c>
      <c r="N875" s="68" t="s">
        <v>5016</v>
      </c>
      <c r="O875" s="68" t="s">
        <v>8587</v>
      </c>
      <c r="P875" s="68"/>
      <c r="Q875" s="68" t="s">
        <v>8590</v>
      </c>
      <c r="R875" s="68"/>
      <c r="S875" s="68" t="s">
        <v>8588</v>
      </c>
      <c r="T875" s="68"/>
      <c r="U875" s="68" t="s">
        <v>661</v>
      </c>
      <c r="V875" s="68" t="s">
        <v>166</v>
      </c>
      <c r="W875" s="68" t="s">
        <v>97</v>
      </c>
      <c r="X875" s="68" t="s">
        <v>97</v>
      </c>
      <c r="Y875" s="68" t="s">
        <v>98</v>
      </c>
      <c r="Z875" s="68"/>
      <c r="AA875" s="68"/>
      <c r="AB875" s="68"/>
      <c r="AC875" s="68"/>
      <c r="AD875" s="68"/>
      <c r="AE875" s="68"/>
      <c r="AF875" s="71"/>
      <c r="AG875" s="44" t="s">
        <v>595</v>
      </c>
      <c r="AH875" s="45" t="s">
        <v>596</v>
      </c>
      <c r="AI875" s="45" t="s">
        <v>595</v>
      </c>
      <c r="AJ875" s="45" t="s">
        <v>595</v>
      </c>
      <c r="AK875" s="45" t="s">
        <v>595</v>
      </c>
      <c r="AL875" s="28"/>
      <c r="AM875" s="28"/>
      <c r="AN875" s="28"/>
      <c r="AO875" s="28"/>
      <c r="AP875" s="28"/>
      <c r="AQ875" s="28"/>
      <c r="AR875" s="28"/>
      <c r="AS875" s="28"/>
      <c r="AT875" s="28"/>
      <c r="AU875" s="28"/>
    </row>
    <row r="876" ht="15.0" hidden="1" customHeight="1">
      <c r="A876" s="51"/>
      <c r="B876" s="52" t="s">
        <v>85</v>
      </c>
      <c r="C876" s="52" t="s">
        <v>9254</v>
      </c>
      <c r="D876" s="52" t="s">
        <v>9255</v>
      </c>
      <c r="E876" s="52" t="s">
        <v>87</v>
      </c>
      <c r="F876" s="52" t="s">
        <v>8595</v>
      </c>
      <c r="G876" s="52" t="s">
        <v>8600</v>
      </c>
      <c r="H876" s="52"/>
      <c r="I876" s="52"/>
      <c r="J876" s="52"/>
      <c r="K876" s="52"/>
      <c r="L876" s="52" t="s">
        <v>8601</v>
      </c>
      <c r="M876" s="52" t="s">
        <v>3180</v>
      </c>
      <c r="N876" s="52" t="s">
        <v>8603</v>
      </c>
      <c r="O876" s="52" t="s">
        <v>8597</v>
      </c>
      <c r="P876" s="52"/>
      <c r="Q876" s="52" t="s">
        <v>8599</v>
      </c>
      <c r="R876" s="52"/>
      <c r="S876" s="52" t="s">
        <v>8598</v>
      </c>
      <c r="T876" s="52"/>
      <c r="U876" s="52" t="s">
        <v>97</v>
      </c>
      <c r="V876" s="52" t="s">
        <v>97</v>
      </c>
      <c r="W876" s="52" t="s">
        <v>97</v>
      </c>
      <c r="X876" s="52" t="s">
        <v>97</v>
      </c>
      <c r="Y876" s="52" t="s">
        <v>98</v>
      </c>
      <c r="Z876" s="52"/>
      <c r="AA876" s="52"/>
      <c r="AB876" s="52"/>
      <c r="AC876" s="52"/>
      <c r="AD876" s="52"/>
      <c r="AE876" s="52"/>
      <c r="AF876" s="60"/>
      <c r="AG876" s="44" t="s">
        <v>595</v>
      </c>
      <c r="AH876" s="45" t="s">
        <v>595</v>
      </c>
      <c r="AI876" s="45" t="s">
        <v>595</v>
      </c>
      <c r="AJ876" s="45" t="s">
        <v>595</v>
      </c>
      <c r="AK876" s="45" t="s">
        <v>595</v>
      </c>
      <c r="AL876" s="28"/>
      <c r="AM876" s="28"/>
      <c r="AN876" s="28"/>
      <c r="AO876" s="28"/>
      <c r="AP876" s="28"/>
      <c r="AQ876" s="28"/>
      <c r="AR876" s="28"/>
      <c r="AS876" s="28"/>
      <c r="AT876" s="28"/>
      <c r="AU876" s="28"/>
    </row>
    <row r="877" ht="15.0" hidden="1" customHeight="1">
      <c r="A877" s="67"/>
      <c r="B877" s="68" t="s">
        <v>115</v>
      </c>
      <c r="C877" s="68" t="s">
        <v>1340</v>
      </c>
      <c r="D877" s="68" t="s">
        <v>9258</v>
      </c>
      <c r="E877" s="68" t="s">
        <v>87</v>
      </c>
      <c r="F877" s="68" t="s">
        <v>8605</v>
      </c>
      <c r="G877" s="68" t="s">
        <v>8611</v>
      </c>
      <c r="H877" s="68"/>
      <c r="I877" s="68"/>
      <c r="J877" s="68"/>
      <c r="K877" s="68"/>
      <c r="L877" s="68" t="s">
        <v>8612</v>
      </c>
      <c r="M877" s="68" t="s">
        <v>80</v>
      </c>
      <c r="N877" s="68" t="s">
        <v>8613</v>
      </c>
      <c r="O877" s="68" t="s">
        <v>8607</v>
      </c>
      <c r="P877" s="68"/>
      <c r="Q877" s="68" t="s">
        <v>8610</v>
      </c>
      <c r="R877" s="68"/>
      <c r="S877" s="68" t="s">
        <v>8609</v>
      </c>
      <c r="T877" s="68"/>
      <c r="U877" s="68" t="s">
        <v>97</v>
      </c>
      <c r="V877" s="68" t="s">
        <v>97</v>
      </c>
      <c r="W877" s="68" t="s">
        <v>97</v>
      </c>
      <c r="X877" s="68" t="s">
        <v>97</v>
      </c>
      <c r="Y877" s="68" t="s">
        <v>98</v>
      </c>
      <c r="Z877" s="68"/>
      <c r="AA877" s="68"/>
      <c r="AB877" s="68"/>
      <c r="AC877" s="68"/>
      <c r="AD877" s="68"/>
      <c r="AE877" s="68"/>
      <c r="AF877" s="71"/>
      <c r="AG877" s="44"/>
      <c r="AH877" s="45" t="s">
        <v>595</v>
      </c>
      <c r="AI877" s="45"/>
      <c r="AJ877" s="45"/>
      <c r="AK877" s="45"/>
      <c r="AL877" s="28"/>
      <c r="AM877" s="28"/>
      <c r="AN877" s="28"/>
      <c r="AO877" s="28"/>
      <c r="AP877" s="28"/>
      <c r="AQ877" s="28"/>
      <c r="AR877" s="28"/>
      <c r="AS877" s="28"/>
      <c r="AT877" s="28"/>
      <c r="AU877" s="28"/>
    </row>
    <row r="878" ht="15.0" hidden="1" customHeight="1">
      <c r="A878" s="51"/>
      <c r="B878" s="52" t="s">
        <v>85</v>
      </c>
      <c r="C878" s="52" t="s">
        <v>9268</v>
      </c>
      <c r="D878" s="52" t="s">
        <v>8771</v>
      </c>
      <c r="E878" s="52" t="s">
        <v>87</v>
      </c>
      <c r="F878" s="52" t="s">
        <v>8615</v>
      </c>
      <c r="G878" s="52" t="s">
        <v>8621</v>
      </c>
      <c r="H878" s="52"/>
      <c r="I878" s="52"/>
      <c r="J878" s="52"/>
      <c r="K878" s="52"/>
      <c r="L878" s="52" t="s">
        <v>1975</v>
      </c>
      <c r="M878" s="52" t="s">
        <v>80</v>
      </c>
      <c r="N878" s="52" t="s">
        <v>6817</v>
      </c>
      <c r="O878" s="52" t="s">
        <v>8618</v>
      </c>
      <c r="P878" s="52"/>
      <c r="Q878" s="52" t="s">
        <v>8620</v>
      </c>
      <c r="R878" s="52"/>
      <c r="S878" s="52" t="s">
        <v>8619</v>
      </c>
      <c r="T878" s="52"/>
      <c r="U878" s="52" t="s">
        <v>97</v>
      </c>
      <c r="V878" s="52" t="s">
        <v>97</v>
      </c>
      <c r="W878" s="52" t="s">
        <v>97</v>
      </c>
      <c r="X878" s="52" t="s">
        <v>97</v>
      </c>
      <c r="Y878" s="52" t="s">
        <v>98</v>
      </c>
      <c r="Z878" s="52"/>
      <c r="AA878" s="52"/>
      <c r="AB878" s="52"/>
      <c r="AC878" s="52"/>
      <c r="AD878" s="52"/>
      <c r="AE878" s="52"/>
      <c r="AF878" s="60"/>
      <c r="AG878" s="44"/>
      <c r="AH878" s="45" t="s">
        <v>595</v>
      </c>
      <c r="AI878" s="45"/>
      <c r="AJ878" s="45"/>
      <c r="AK878" s="45"/>
      <c r="AL878" s="28"/>
      <c r="AM878" s="28"/>
      <c r="AN878" s="28"/>
      <c r="AO878" s="28"/>
      <c r="AP878" s="28"/>
      <c r="AQ878" s="28"/>
      <c r="AR878" s="28"/>
      <c r="AS878" s="28"/>
      <c r="AT878" s="28"/>
      <c r="AU878" s="28"/>
    </row>
    <row r="879" ht="15.0" hidden="1" customHeight="1">
      <c r="A879" s="67"/>
      <c r="B879" s="68" t="s">
        <v>115</v>
      </c>
      <c r="C879" s="68" t="s">
        <v>9274</v>
      </c>
      <c r="D879" s="68" t="s">
        <v>7888</v>
      </c>
      <c r="E879" s="68" t="s">
        <v>87</v>
      </c>
      <c r="F879" s="68" t="s">
        <v>8625</v>
      </c>
      <c r="G879" s="68" t="s">
        <v>8630</v>
      </c>
      <c r="H879" s="68"/>
      <c r="I879" s="68"/>
      <c r="J879" s="68"/>
      <c r="K879" s="68"/>
      <c r="L879" s="68" t="s">
        <v>1861</v>
      </c>
      <c r="M879" s="68" t="s">
        <v>337</v>
      </c>
      <c r="N879" s="68" t="s">
        <v>8631</v>
      </c>
      <c r="O879" s="68" t="s">
        <v>8627</v>
      </c>
      <c r="P879" s="68"/>
      <c r="Q879" s="68" t="s">
        <v>8629</v>
      </c>
      <c r="R879" s="68"/>
      <c r="S879" s="68" t="s">
        <v>8628</v>
      </c>
      <c r="T879" s="68"/>
      <c r="U879" s="68" t="s">
        <v>4257</v>
      </c>
      <c r="V879" s="68" t="s">
        <v>97</v>
      </c>
      <c r="W879" s="68" t="s">
        <v>317</v>
      </c>
      <c r="X879" s="68" t="s">
        <v>97</v>
      </c>
      <c r="Y879" s="68" t="s">
        <v>98</v>
      </c>
      <c r="Z879" s="68"/>
      <c r="AA879" s="68"/>
      <c r="AB879" s="68"/>
      <c r="AC879" s="68"/>
      <c r="AD879" s="68"/>
      <c r="AE879" s="68"/>
      <c r="AF879" s="71"/>
      <c r="AG879" s="44"/>
      <c r="AH879" s="45" t="s">
        <v>595</v>
      </c>
      <c r="AI879" s="45"/>
      <c r="AJ879" s="45"/>
      <c r="AK879" s="45"/>
      <c r="AL879" s="28"/>
      <c r="AM879" s="28"/>
      <c r="AN879" s="28"/>
      <c r="AO879" s="28"/>
      <c r="AP879" s="28"/>
      <c r="AQ879" s="28"/>
      <c r="AR879" s="28"/>
      <c r="AS879" s="28"/>
      <c r="AT879" s="28"/>
      <c r="AU879" s="28"/>
    </row>
    <row r="880" ht="15.0" hidden="1" customHeight="1">
      <c r="A880" s="51"/>
      <c r="B880" s="52" t="s">
        <v>85</v>
      </c>
      <c r="C880" s="52" t="s">
        <v>9278</v>
      </c>
      <c r="D880" s="52" t="s">
        <v>9280</v>
      </c>
      <c r="E880" s="52" t="s">
        <v>87</v>
      </c>
      <c r="F880" s="52" t="s">
        <v>8632</v>
      </c>
      <c r="G880" s="52" t="s">
        <v>8637</v>
      </c>
      <c r="H880" s="52"/>
      <c r="I880" s="52"/>
      <c r="J880" s="52"/>
      <c r="K880" s="52"/>
      <c r="L880" s="52" t="s">
        <v>557</v>
      </c>
      <c r="M880" s="52" t="s">
        <v>261</v>
      </c>
      <c r="N880" s="52" t="s">
        <v>8638</v>
      </c>
      <c r="O880" s="52" t="s">
        <v>8634</v>
      </c>
      <c r="P880" s="52"/>
      <c r="Q880" s="52" t="s">
        <v>8636</v>
      </c>
      <c r="R880" s="52"/>
      <c r="S880" s="52" t="s">
        <v>8635</v>
      </c>
      <c r="T880" s="52"/>
      <c r="U880" s="52" t="s">
        <v>97</v>
      </c>
      <c r="V880" s="52" t="s">
        <v>97</v>
      </c>
      <c r="W880" s="52" t="s">
        <v>97</v>
      </c>
      <c r="X880" s="52" t="s">
        <v>97</v>
      </c>
      <c r="Y880" s="52" t="s">
        <v>98</v>
      </c>
      <c r="Z880" s="52"/>
      <c r="AA880" s="52"/>
      <c r="AB880" s="52"/>
      <c r="AC880" s="52"/>
      <c r="AD880" s="52"/>
      <c r="AE880" s="52"/>
      <c r="AF880" s="60"/>
      <c r="AG880" s="44"/>
      <c r="AH880" s="45" t="s">
        <v>595</v>
      </c>
      <c r="AI880" s="45"/>
      <c r="AJ880" s="45"/>
      <c r="AK880" s="45"/>
      <c r="AL880" s="28"/>
      <c r="AM880" s="28"/>
      <c r="AN880" s="28"/>
      <c r="AO880" s="28"/>
      <c r="AP880" s="28"/>
      <c r="AQ880" s="28"/>
      <c r="AR880" s="28"/>
      <c r="AS880" s="28"/>
      <c r="AT880" s="28"/>
      <c r="AU880" s="28"/>
    </row>
    <row r="881" ht="15.0" hidden="1" customHeight="1">
      <c r="A881" s="67"/>
      <c r="B881" s="68" t="s">
        <v>115</v>
      </c>
      <c r="C881" s="68" t="s">
        <v>2286</v>
      </c>
      <c r="D881" s="68" t="s">
        <v>9287</v>
      </c>
      <c r="E881" s="68" t="s">
        <v>87</v>
      </c>
      <c r="F881" s="68" t="s">
        <v>8643</v>
      </c>
      <c r="G881" s="68" t="s">
        <v>8648</v>
      </c>
      <c r="H881" s="68"/>
      <c r="I881" s="68"/>
      <c r="J881" s="68"/>
      <c r="K881" s="68"/>
      <c r="L881" s="68" t="s">
        <v>8649</v>
      </c>
      <c r="M881" s="68" t="s">
        <v>230</v>
      </c>
      <c r="N881" s="68" t="s">
        <v>7272</v>
      </c>
      <c r="O881" s="68" t="s">
        <v>8645</v>
      </c>
      <c r="P881" s="68"/>
      <c r="Q881" s="68" t="s">
        <v>8647</v>
      </c>
      <c r="R881" s="68"/>
      <c r="S881" s="68" t="s">
        <v>8646</v>
      </c>
      <c r="T881" s="68"/>
      <c r="U881" s="68" t="s">
        <v>97</v>
      </c>
      <c r="V881" s="68" t="s">
        <v>97</v>
      </c>
      <c r="W881" s="68" t="s">
        <v>97</v>
      </c>
      <c r="X881" s="68" t="s">
        <v>97</v>
      </c>
      <c r="Y881" s="68" t="s">
        <v>98</v>
      </c>
      <c r="Z881" s="68"/>
      <c r="AA881" s="68"/>
      <c r="AB881" s="68"/>
      <c r="AC881" s="68"/>
      <c r="AD881" s="68"/>
      <c r="AE881" s="68"/>
      <c r="AF881" s="71"/>
      <c r="AG881" s="44"/>
      <c r="AH881" s="45" t="s">
        <v>595</v>
      </c>
      <c r="AI881" s="45"/>
      <c r="AJ881" s="45"/>
      <c r="AK881" s="45"/>
      <c r="AL881" s="28"/>
      <c r="AM881" s="28"/>
      <c r="AN881" s="28"/>
      <c r="AO881" s="28"/>
      <c r="AP881" s="28"/>
      <c r="AQ881" s="28"/>
      <c r="AR881" s="28"/>
      <c r="AS881" s="28"/>
      <c r="AT881" s="28"/>
      <c r="AU881" s="28"/>
    </row>
    <row r="882" ht="15.0" hidden="1" customHeight="1">
      <c r="A882" s="51"/>
      <c r="B882" s="52" t="s">
        <v>85</v>
      </c>
      <c r="C882" s="52" t="s">
        <v>9516</v>
      </c>
      <c r="D882" s="52" t="s">
        <v>9517</v>
      </c>
      <c r="E882" s="52" t="s">
        <v>87</v>
      </c>
      <c r="F882" s="52" t="s">
        <v>8650</v>
      </c>
      <c r="G882" s="52" t="s">
        <v>8657</v>
      </c>
      <c r="H882" s="52"/>
      <c r="I882" s="52"/>
      <c r="J882" s="52"/>
      <c r="K882" s="52"/>
      <c r="L882" s="52" t="s">
        <v>958</v>
      </c>
      <c r="M882" s="52" t="s">
        <v>133</v>
      </c>
      <c r="N882" s="52" t="s">
        <v>8658</v>
      </c>
      <c r="O882" s="52" t="s">
        <v>8653</v>
      </c>
      <c r="P882" s="52"/>
      <c r="Q882" s="52" t="s">
        <v>8656</v>
      </c>
      <c r="R882" s="52"/>
      <c r="S882" s="52" t="s">
        <v>8654</v>
      </c>
      <c r="T882" s="52"/>
      <c r="U882" s="52" t="s">
        <v>97</v>
      </c>
      <c r="V882" s="52" t="s">
        <v>97</v>
      </c>
      <c r="W882" s="52" t="s">
        <v>97</v>
      </c>
      <c r="X882" s="52" t="s">
        <v>97</v>
      </c>
      <c r="Y882" s="52" t="s">
        <v>98</v>
      </c>
      <c r="Z882" s="52"/>
      <c r="AA882" s="52"/>
      <c r="AB882" s="52"/>
      <c r="AC882" s="52"/>
      <c r="AD882" s="52"/>
      <c r="AE882" s="52"/>
      <c r="AF882" s="60"/>
      <c r="AG882" s="44" t="s">
        <v>595</v>
      </c>
      <c r="AH882" s="45" t="s">
        <v>595</v>
      </c>
      <c r="AI882" s="45" t="s">
        <v>595</v>
      </c>
      <c r="AJ882" s="45" t="s">
        <v>595</v>
      </c>
      <c r="AK882" s="45" t="s">
        <v>596</v>
      </c>
      <c r="AL882" s="28"/>
      <c r="AM882" s="28"/>
      <c r="AN882" s="28"/>
      <c r="AO882" s="28"/>
      <c r="AP882" s="28"/>
      <c r="AQ882" s="28"/>
      <c r="AR882" s="28"/>
      <c r="AS882" s="28"/>
      <c r="AT882" s="28"/>
      <c r="AU882" s="28"/>
    </row>
    <row r="883" ht="15.0" hidden="1" customHeight="1">
      <c r="A883" s="67"/>
      <c r="B883" s="68" t="s">
        <v>85</v>
      </c>
      <c r="C883" s="68" t="s">
        <v>842</v>
      </c>
      <c r="D883" s="68" t="s">
        <v>9525</v>
      </c>
      <c r="E883" s="68" t="s">
        <v>87</v>
      </c>
      <c r="F883" s="68" t="s">
        <v>8660</v>
      </c>
      <c r="G883" s="68" t="s">
        <v>8665</v>
      </c>
      <c r="H883" s="68"/>
      <c r="I883" s="68"/>
      <c r="J883" s="68" t="s">
        <v>8667</v>
      </c>
      <c r="K883" s="68"/>
      <c r="L883" s="68" t="s">
        <v>8668</v>
      </c>
      <c r="M883" s="68" t="s">
        <v>632</v>
      </c>
      <c r="N883" s="68" t="s">
        <v>8669</v>
      </c>
      <c r="O883" s="68" t="s">
        <v>8662</v>
      </c>
      <c r="P883" s="68"/>
      <c r="Q883" s="68" t="s">
        <v>8664</v>
      </c>
      <c r="R883" s="68"/>
      <c r="S883" s="68" t="s">
        <v>8663</v>
      </c>
      <c r="T883" s="68"/>
      <c r="U883" s="68" t="s">
        <v>97</v>
      </c>
      <c r="V883" s="68" t="s">
        <v>97</v>
      </c>
      <c r="W883" s="68" t="s">
        <v>97</v>
      </c>
      <c r="X883" s="68" t="s">
        <v>97</v>
      </c>
      <c r="Y883" s="68" t="s">
        <v>98</v>
      </c>
      <c r="Z883" s="68"/>
      <c r="AA883" s="68"/>
      <c r="AB883" s="68"/>
      <c r="AC883" s="68"/>
      <c r="AD883" s="68"/>
      <c r="AE883" s="68"/>
      <c r="AF883" s="71"/>
      <c r="AG883" s="44"/>
      <c r="AH883" s="45" t="s">
        <v>596</v>
      </c>
      <c r="AI883" s="45"/>
      <c r="AJ883" s="45"/>
      <c r="AK883" s="45"/>
      <c r="AL883" s="28"/>
      <c r="AM883" s="28"/>
      <c r="AN883" s="28"/>
      <c r="AO883" s="28"/>
      <c r="AP883" s="28"/>
      <c r="AQ883" s="28"/>
      <c r="AR883" s="28"/>
      <c r="AS883" s="28"/>
      <c r="AT883" s="28"/>
      <c r="AU883" s="28"/>
    </row>
    <row r="884" ht="15.0" hidden="1" customHeight="1">
      <c r="A884" s="51"/>
      <c r="B884" s="52" t="s">
        <v>85</v>
      </c>
      <c r="C884" s="52" t="s">
        <v>9527</v>
      </c>
      <c r="D884" s="52" t="s">
        <v>2399</v>
      </c>
      <c r="E884" s="52" t="s">
        <v>87</v>
      </c>
      <c r="F884" s="52" t="s">
        <v>436</v>
      </c>
      <c r="G884" s="52" t="s">
        <v>8674</v>
      </c>
      <c r="H884" s="52"/>
      <c r="I884" s="52"/>
      <c r="J884" s="52"/>
      <c r="K884" s="52"/>
      <c r="L884" s="52" t="s">
        <v>442</v>
      </c>
      <c r="M884" s="52" t="s">
        <v>111</v>
      </c>
      <c r="N884" s="52" t="s">
        <v>5914</v>
      </c>
      <c r="O884" s="52" t="s">
        <v>8671</v>
      </c>
      <c r="P884" s="52"/>
      <c r="Q884" s="52" t="s">
        <v>440</v>
      </c>
      <c r="R884" s="52"/>
      <c r="S884" s="52" t="s">
        <v>8673</v>
      </c>
      <c r="T884" s="52"/>
      <c r="U884" s="52" t="s">
        <v>686</v>
      </c>
      <c r="V884" s="52" t="s">
        <v>396</v>
      </c>
      <c r="W884" s="52" t="s">
        <v>146</v>
      </c>
      <c r="X884" s="52" t="s">
        <v>167</v>
      </c>
      <c r="Y884" s="52" t="s">
        <v>98</v>
      </c>
      <c r="Z884" s="52"/>
      <c r="AA884" s="52"/>
      <c r="AB884" s="52"/>
      <c r="AC884" s="52"/>
      <c r="AD884" s="52"/>
      <c r="AE884" s="52"/>
      <c r="AF884" s="60"/>
      <c r="AG884" s="44" t="s">
        <v>595</v>
      </c>
      <c r="AH884" s="45" t="s">
        <v>595</v>
      </c>
      <c r="AI884" s="45" t="s">
        <v>595</v>
      </c>
      <c r="AJ884" s="45" t="s">
        <v>595</v>
      </c>
      <c r="AK884" s="45" t="s">
        <v>595</v>
      </c>
      <c r="AL884" s="28"/>
      <c r="AM884" s="28"/>
      <c r="AN884" s="28"/>
      <c r="AO884" s="28"/>
      <c r="AP884" s="28"/>
      <c r="AQ884" s="28"/>
      <c r="AR884" s="28"/>
      <c r="AS884" s="28"/>
      <c r="AT884" s="28"/>
      <c r="AU884" s="28"/>
    </row>
    <row r="885" ht="15.0" hidden="1" customHeight="1">
      <c r="A885" s="67"/>
      <c r="B885" s="68" t="s">
        <v>85</v>
      </c>
      <c r="C885" s="68" t="s">
        <v>5310</v>
      </c>
      <c r="D885" s="68" t="s">
        <v>9530</v>
      </c>
      <c r="E885" s="68" t="s">
        <v>87</v>
      </c>
      <c r="F885" s="68" t="s">
        <v>8676</v>
      </c>
      <c r="G885" s="68" t="s">
        <v>8681</v>
      </c>
      <c r="H885" s="68" t="s">
        <v>8683</v>
      </c>
      <c r="I885" s="68"/>
      <c r="J885" s="68"/>
      <c r="K885" s="68"/>
      <c r="L885" s="68" t="s">
        <v>1405</v>
      </c>
      <c r="M885" s="68" t="s">
        <v>307</v>
      </c>
      <c r="N885" s="68" t="s">
        <v>8684</v>
      </c>
      <c r="O885" s="68" t="s">
        <v>8678</v>
      </c>
      <c r="P885" s="68"/>
      <c r="Q885" s="68" t="s">
        <v>8680</v>
      </c>
      <c r="R885" s="68"/>
      <c r="S885" s="68" t="s">
        <v>8679</v>
      </c>
      <c r="T885" s="68"/>
      <c r="U885" s="68" t="s">
        <v>97</v>
      </c>
      <c r="V885" s="68" t="s">
        <v>97</v>
      </c>
      <c r="W885" s="68" t="s">
        <v>97</v>
      </c>
      <c r="X885" s="68" t="s">
        <v>97</v>
      </c>
      <c r="Y885" s="68" t="s">
        <v>98</v>
      </c>
      <c r="Z885" s="68"/>
      <c r="AA885" s="68"/>
      <c r="AB885" s="68"/>
      <c r="AC885" s="68"/>
      <c r="AD885" s="68"/>
      <c r="AE885" s="68"/>
      <c r="AF885" s="71"/>
      <c r="AG885" s="44"/>
      <c r="AH885" s="45" t="s">
        <v>595</v>
      </c>
      <c r="AI885" s="45"/>
      <c r="AJ885" s="45"/>
      <c r="AK885" s="45"/>
      <c r="AL885" s="28"/>
      <c r="AM885" s="28"/>
      <c r="AN885" s="28"/>
      <c r="AO885" s="28"/>
      <c r="AP885" s="28"/>
      <c r="AQ885" s="28"/>
      <c r="AR885" s="28"/>
      <c r="AS885" s="28"/>
      <c r="AT885" s="28"/>
      <c r="AU885" s="28"/>
    </row>
    <row r="886" ht="15.0" hidden="1" customHeight="1">
      <c r="A886" s="51"/>
      <c r="B886" s="52" t="s">
        <v>85</v>
      </c>
      <c r="C886" s="52" t="s">
        <v>1914</v>
      </c>
      <c r="D886" s="52" t="s">
        <v>9543</v>
      </c>
      <c r="E886" s="52" t="s">
        <v>87</v>
      </c>
      <c r="F886" s="52" t="s">
        <v>8686</v>
      </c>
      <c r="G886" s="52" t="s">
        <v>8691</v>
      </c>
      <c r="H886" s="52"/>
      <c r="I886" s="52"/>
      <c r="J886" s="52"/>
      <c r="K886" s="52"/>
      <c r="L886" s="52" t="s">
        <v>1810</v>
      </c>
      <c r="M886" s="52" t="s">
        <v>605</v>
      </c>
      <c r="N886" s="52" t="s">
        <v>1811</v>
      </c>
      <c r="O886" s="52" t="s">
        <v>8688</v>
      </c>
      <c r="P886" s="52"/>
      <c r="Q886" s="52" t="s">
        <v>8690</v>
      </c>
      <c r="R886" s="52"/>
      <c r="S886" s="52" t="s">
        <v>8689</v>
      </c>
      <c r="T886" s="52"/>
      <c r="U886" s="52" t="s">
        <v>124</v>
      </c>
      <c r="V886" s="52" t="s">
        <v>453</v>
      </c>
      <c r="W886" s="52" t="s">
        <v>97</v>
      </c>
      <c r="X886" s="52" t="s">
        <v>97</v>
      </c>
      <c r="Y886" s="52" t="s">
        <v>98</v>
      </c>
      <c r="Z886" s="52"/>
      <c r="AA886" s="52"/>
      <c r="AB886" s="52"/>
      <c r="AC886" s="52"/>
      <c r="AD886" s="52"/>
      <c r="AE886" s="52"/>
      <c r="AF886" s="60"/>
      <c r="AG886" s="44" t="s">
        <v>595</v>
      </c>
      <c r="AH886" s="45" t="s">
        <v>596</v>
      </c>
      <c r="AI886" s="45" t="s">
        <v>595</v>
      </c>
      <c r="AJ886" s="45" t="s">
        <v>595</v>
      </c>
      <c r="AK886" s="45" t="s">
        <v>595</v>
      </c>
      <c r="AL886" s="28"/>
      <c r="AM886" s="28"/>
      <c r="AN886" s="28"/>
      <c r="AO886" s="28"/>
      <c r="AP886" s="28"/>
      <c r="AQ886" s="28"/>
      <c r="AR886" s="28"/>
      <c r="AS886" s="28"/>
      <c r="AT886" s="28"/>
      <c r="AU886" s="28"/>
    </row>
    <row r="887" ht="15.0" hidden="1" customHeight="1">
      <c r="A887" s="67"/>
      <c r="B887" s="68" t="s">
        <v>85</v>
      </c>
      <c r="C887" s="68" t="s">
        <v>9547</v>
      </c>
      <c r="D887" s="68" t="s">
        <v>9548</v>
      </c>
      <c r="E887" s="68" t="s">
        <v>87</v>
      </c>
      <c r="F887" s="68" t="s">
        <v>871</v>
      </c>
      <c r="G887" s="68" t="s">
        <v>876</v>
      </c>
      <c r="H887" s="68"/>
      <c r="I887" s="68"/>
      <c r="J887" s="68"/>
      <c r="K887" s="68"/>
      <c r="L887" s="68" t="s">
        <v>730</v>
      </c>
      <c r="M887" s="68" t="s">
        <v>724</v>
      </c>
      <c r="N887" s="68" t="s">
        <v>878</v>
      </c>
      <c r="O887" s="68" t="s">
        <v>873</v>
      </c>
      <c r="P887" s="68"/>
      <c r="Q887" s="68" t="s">
        <v>875</v>
      </c>
      <c r="R887" s="68"/>
      <c r="S887" s="68" t="s">
        <v>8697</v>
      </c>
      <c r="T887" s="68"/>
      <c r="U887" s="68" t="s">
        <v>166</v>
      </c>
      <c r="V887" s="68" t="s">
        <v>94</v>
      </c>
      <c r="W887" s="68" t="s">
        <v>416</v>
      </c>
      <c r="X887" s="68" t="s">
        <v>880</v>
      </c>
      <c r="Y887" s="68" t="s">
        <v>98</v>
      </c>
      <c r="Z887" s="68"/>
      <c r="AA887" s="68"/>
      <c r="AB887" s="68"/>
      <c r="AC887" s="68"/>
      <c r="AD887" s="68"/>
      <c r="AE887" s="68"/>
      <c r="AF887" s="71"/>
      <c r="AG887" s="44" t="s">
        <v>595</v>
      </c>
      <c r="AH887" s="45" t="s">
        <v>596</v>
      </c>
      <c r="AI887" s="45" t="s">
        <v>595</v>
      </c>
      <c r="AJ887" s="45" t="s">
        <v>595</v>
      </c>
      <c r="AK887" s="45" t="s">
        <v>595</v>
      </c>
      <c r="AL887" s="28"/>
      <c r="AM887" s="28"/>
      <c r="AN887" s="28"/>
      <c r="AO887" s="28"/>
      <c r="AP887" s="28"/>
      <c r="AQ887" s="28"/>
      <c r="AR887" s="28"/>
      <c r="AS887" s="28"/>
      <c r="AT887" s="28"/>
      <c r="AU887" s="28"/>
    </row>
    <row r="888" ht="15.0" hidden="1" customHeight="1">
      <c r="A888" s="51"/>
      <c r="B888" s="52" t="s">
        <v>115</v>
      </c>
      <c r="C888" s="52" t="s">
        <v>9555</v>
      </c>
      <c r="D888" s="52" t="s">
        <v>9556</v>
      </c>
      <c r="E888" s="52" t="s">
        <v>87</v>
      </c>
      <c r="F888" s="52" t="s">
        <v>8699</v>
      </c>
      <c r="G888" s="52" t="s">
        <v>8704</v>
      </c>
      <c r="H888" s="52"/>
      <c r="I888" s="52"/>
      <c r="J888" s="52"/>
      <c r="K888" s="52"/>
      <c r="L888" s="52" t="s">
        <v>177</v>
      </c>
      <c r="M888" s="52" t="s">
        <v>168</v>
      </c>
      <c r="N888" s="52" t="s">
        <v>8705</v>
      </c>
      <c r="O888" s="52" t="s">
        <v>8701</v>
      </c>
      <c r="P888" s="52"/>
      <c r="Q888" s="52" t="s">
        <v>8703</v>
      </c>
      <c r="R888" s="52"/>
      <c r="S888" s="52" t="s">
        <v>8702</v>
      </c>
      <c r="T888" s="52"/>
      <c r="U888" s="52" t="s">
        <v>622</v>
      </c>
      <c r="V888" s="52" t="s">
        <v>124</v>
      </c>
      <c r="W888" s="52" t="s">
        <v>604</v>
      </c>
      <c r="X888" s="52" t="s">
        <v>110</v>
      </c>
      <c r="Y888" s="52" t="s">
        <v>98</v>
      </c>
      <c r="Z888" s="52"/>
      <c r="AA888" s="52"/>
      <c r="AB888" s="52"/>
      <c r="AC888" s="52"/>
      <c r="AD888" s="52"/>
      <c r="AE888" s="52"/>
      <c r="AF888" s="60"/>
      <c r="AG888" s="44" t="s">
        <v>595</v>
      </c>
      <c r="AH888" s="45" t="s">
        <v>595</v>
      </c>
      <c r="AI888" s="45" t="s">
        <v>595</v>
      </c>
      <c r="AJ888" s="45" t="s">
        <v>595</v>
      </c>
      <c r="AK888" s="45" t="s">
        <v>595</v>
      </c>
      <c r="AL888" s="28"/>
      <c r="AM888" s="28"/>
      <c r="AN888" s="28"/>
      <c r="AO888" s="28"/>
      <c r="AP888" s="28"/>
      <c r="AQ888" s="28"/>
      <c r="AR888" s="28"/>
      <c r="AS888" s="28"/>
      <c r="AT888" s="28"/>
      <c r="AU888" s="28"/>
    </row>
    <row r="889" ht="15.0" hidden="1" customHeight="1">
      <c r="A889" s="67"/>
      <c r="B889" s="68" t="s">
        <v>85</v>
      </c>
      <c r="C889" s="68" t="s">
        <v>9564</v>
      </c>
      <c r="D889" s="68" t="s">
        <v>9565</v>
      </c>
      <c r="E889" s="68" t="s">
        <v>87</v>
      </c>
      <c r="F889" s="68" t="s">
        <v>4441</v>
      </c>
      <c r="G889" s="68" t="s">
        <v>8711</v>
      </c>
      <c r="H889" s="68" t="s">
        <v>8713</v>
      </c>
      <c r="I889" s="68"/>
      <c r="J889" s="68"/>
      <c r="K889" s="68"/>
      <c r="L889" s="68" t="s">
        <v>1695</v>
      </c>
      <c r="M889" s="68" t="s">
        <v>521</v>
      </c>
      <c r="N889" s="68" t="s">
        <v>4396</v>
      </c>
      <c r="O889" s="68" t="s">
        <v>8708</v>
      </c>
      <c r="P889" s="68"/>
      <c r="Q889" s="68" t="s">
        <v>8710</v>
      </c>
      <c r="R889" s="68"/>
      <c r="S889" s="68" t="s">
        <v>8709</v>
      </c>
      <c r="T889" s="68"/>
      <c r="U889" s="68" t="s">
        <v>97</v>
      </c>
      <c r="V889" s="68" t="s">
        <v>97</v>
      </c>
      <c r="W889" s="68" t="s">
        <v>97</v>
      </c>
      <c r="X889" s="68" t="s">
        <v>97</v>
      </c>
      <c r="Y889" s="68" t="s">
        <v>98</v>
      </c>
      <c r="Z889" s="68"/>
      <c r="AA889" s="68"/>
      <c r="AB889" s="68"/>
      <c r="AC889" s="68"/>
      <c r="AD889" s="68"/>
      <c r="AE889" s="68"/>
      <c r="AF889" s="71"/>
      <c r="AG889" s="44"/>
      <c r="AH889" s="45" t="s">
        <v>596</v>
      </c>
      <c r="AI889" s="45"/>
      <c r="AJ889" s="45"/>
      <c r="AK889" s="45"/>
      <c r="AL889" s="28"/>
      <c r="AM889" s="28"/>
      <c r="AN889" s="28"/>
      <c r="AO889" s="28"/>
      <c r="AP889" s="28"/>
      <c r="AQ889" s="28"/>
      <c r="AR889" s="28"/>
      <c r="AS889" s="28"/>
      <c r="AT889" s="28"/>
      <c r="AU889" s="28"/>
    </row>
    <row r="890" ht="15.0" hidden="1" customHeight="1">
      <c r="A890" s="51"/>
      <c r="B890" s="52" t="s">
        <v>85</v>
      </c>
      <c r="C890" s="52" t="s">
        <v>1715</v>
      </c>
      <c r="D890" s="52" t="s">
        <v>9568</v>
      </c>
      <c r="E890" s="52" t="s">
        <v>87</v>
      </c>
      <c r="F890" s="52" t="s">
        <v>8016</v>
      </c>
      <c r="G890" s="52" t="s">
        <v>8021</v>
      </c>
      <c r="H890" s="52" t="s">
        <v>8022</v>
      </c>
      <c r="I890" s="52"/>
      <c r="J890" s="52"/>
      <c r="K890" s="52"/>
      <c r="L890" s="52" t="s">
        <v>2406</v>
      </c>
      <c r="M890" s="52" t="s">
        <v>111</v>
      </c>
      <c r="N890" s="52" t="s">
        <v>5151</v>
      </c>
      <c r="O890" s="52" t="s">
        <v>8716</v>
      </c>
      <c r="P890" s="52"/>
      <c r="Q890" s="52" t="s">
        <v>8719</v>
      </c>
      <c r="R890" s="52"/>
      <c r="S890" s="52" t="s">
        <v>8717</v>
      </c>
      <c r="T890" s="52"/>
      <c r="U890" s="52" t="s">
        <v>317</v>
      </c>
      <c r="V890" s="52" t="s">
        <v>453</v>
      </c>
      <c r="W890" s="52" t="s">
        <v>146</v>
      </c>
      <c r="X890" s="52" t="s">
        <v>97</v>
      </c>
      <c r="Y890" s="52" t="s">
        <v>98</v>
      </c>
      <c r="Z890" s="52"/>
      <c r="AA890" s="52"/>
      <c r="AB890" s="52"/>
      <c r="AC890" s="52"/>
      <c r="AD890" s="52"/>
      <c r="AE890" s="52"/>
      <c r="AF890" s="60"/>
      <c r="AG890" s="44" t="s">
        <v>595</v>
      </c>
      <c r="AH890" s="45" t="s">
        <v>596</v>
      </c>
      <c r="AI890" s="45" t="s">
        <v>595</v>
      </c>
      <c r="AJ890" s="45" t="s">
        <v>595</v>
      </c>
      <c r="AK890" s="45" t="s">
        <v>595</v>
      </c>
      <c r="AL890" s="28"/>
      <c r="AM890" s="28"/>
      <c r="AN890" s="28"/>
      <c r="AO890" s="28"/>
      <c r="AP890" s="28"/>
      <c r="AQ890" s="28"/>
      <c r="AR890" s="28"/>
      <c r="AS890" s="28"/>
      <c r="AT890" s="28"/>
      <c r="AU890" s="28"/>
    </row>
    <row r="891" ht="15.0" hidden="1" customHeight="1">
      <c r="A891" s="67"/>
      <c r="B891" s="68" t="s">
        <v>85</v>
      </c>
      <c r="C891" s="68" t="s">
        <v>9575</v>
      </c>
      <c r="D891" s="68" t="s">
        <v>9576</v>
      </c>
      <c r="E891" s="68" t="s">
        <v>87</v>
      </c>
      <c r="F891" s="68" t="s">
        <v>8722</v>
      </c>
      <c r="G891" s="68" t="s">
        <v>8727</v>
      </c>
      <c r="H891" s="68" t="s">
        <v>8729</v>
      </c>
      <c r="I891" s="68"/>
      <c r="J891" s="68"/>
      <c r="K891" s="68"/>
      <c r="L891" s="68" t="s">
        <v>4461</v>
      </c>
      <c r="M891" s="68" t="s">
        <v>3992</v>
      </c>
      <c r="N891" s="68" t="s">
        <v>8731</v>
      </c>
      <c r="O891" s="68" t="s">
        <v>8724</v>
      </c>
      <c r="P891" s="68"/>
      <c r="Q891" s="68" t="s">
        <v>8726</v>
      </c>
      <c r="R891" s="68"/>
      <c r="S891" s="68" t="s">
        <v>8725</v>
      </c>
      <c r="T891" s="68"/>
      <c r="U891" s="68" t="s">
        <v>97</v>
      </c>
      <c r="V891" s="68" t="s">
        <v>97</v>
      </c>
      <c r="W891" s="68" t="s">
        <v>97</v>
      </c>
      <c r="X891" s="68" t="s">
        <v>97</v>
      </c>
      <c r="Y891" s="68" t="s">
        <v>98</v>
      </c>
      <c r="Z891" s="68"/>
      <c r="AA891" s="68"/>
      <c r="AB891" s="68"/>
      <c r="AC891" s="68"/>
      <c r="AD891" s="68"/>
      <c r="AE891" s="68"/>
      <c r="AF891" s="71"/>
      <c r="AG891" s="44"/>
      <c r="AH891" s="45" t="s">
        <v>595</v>
      </c>
      <c r="AI891" s="45"/>
      <c r="AJ891" s="45"/>
      <c r="AK891" s="45"/>
      <c r="AL891" s="28"/>
      <c r="AM891" s="28"/>
      <c r="AN891" s="28"/>
      <c r="AO891" s="28"/>
      <c r="AP891" s="28"/>
      <c r="AQ891" s="28"/>
      <c r="AR891" s="28"/>
      <c r="AS891" s="28"/>
      <c r="AT891" s="28"/>
      <c r="AU891" s="28"/>
    </row>
    <row r="892" ht="15.0" hidden="1" customHeight="1">
      <c r="A892" s="51"/>
      <c r="B892" s="52" t="s">
        <v>115</v>
      </c>
      <c r="C892" s="52" t="s">
        <v>9583</v>
      </c>
      <c r="D892" s="52" t="s">
        <v>9584</v>
      </c>
      <c r="E892" s="52" t="s">
        <v>87</v>
      </c>
      <c r="F892" s="52" t="s">
        <v>8732</v>
      </c>
      <c r="G892" s="52" t="s">
        <v>8736</v>
      </c>
      <c r="H892" s="52"/>
      <c r="I892" s="52"/>
      <c r="J892" s="52"/>
      <c r="K892" s="52"/>
      <c r="L892" s="52" t="s">
        <v>1414</v>
      </c>
      <c r="M892" s="52" t="s">
        <v>99</v>
      </c>
      <c r="N892" s="52" t="s">
        <v>2893</v>
      </c>
      <c r="O892" s="52" t="s">
        <v>8734</v>
      </c>
      <c r="P892" s="52"/>
      <c r="Q892" s="52" t="s">
        <v>8735</v>
      </c>
      <c r="R892" s="52"/>
      <c r="S892" s="52"/>
      <c r="T892" s="52"/>
      <c r="U892" s="52" t="s">
        <v>97</v>
      </c>
      <c r="V892" s="52" t="s">
        <v>97</v>
      </c>
      <c r="W892" s="52" t="s">
        <v>97</v>
      </c>
      <c r="X892" s="52" t="s">
        <v>97</v>
      </c>
      <c r="Y892" s="52" t="s">
        <v>98</v>
      </c>
      <c r="Z892" s="52"/>
      <c r="AA892" s="52"/>
      <c r="AB892" s="52"/>
      <c r="AC892" s="52"/>
      <c r="AD892" s="52"/>
      <c r="AE892" s="52"/>
      <c r="AF892" s="60"/>
      <c r="AG892" s="44" t="s">
        <v>595</v>
      </c>
      <c r="AH892" s="45" t="s">
        <v>596</v>
      </c>
      <c r="AI892" s="45" t="s">
        <v>595</v>
      </c>
      <c r="AJ892" s="45" t="s">
        <v>595</v>
      </c>
      <c r="AK892" s="45" t="s">
        <v>595</v>
      </c>
      <c r="AL892" s="28"/>
      <c r="AM892" s="28"/>
      <c r="AN892" s="28"/>
      <c r="AO892" s="28"/>
      <c r="AP892" s="28"/>
      <c r="AQ892" s="28"/>
      <c r="AR892" s="28"/>
      <c r="AS892" s="28"/>
      <c r="AT892" s="28"/>
      <c r="AU892" s="28"/>
    </row>
    <row r="893" ht="15.0" hidden="1" customHeight="1">
      <c r="A893" s="67"/>
      <c r="B893" s="68" t="s">
        <v>85</v>
      </c>
      <c r="C893" s="68" t="s">
        <v>2168</v>
      </c>
      <c r="D893" s="68" t="s">
        <v>9590</v>
      </c>
      <c r="E893" s="68" t="s">
        <v>87</v>
      </c>
      <c r="F893" s="68" t="s">
        <v>8740</v>
      </c>
      <c r="G893" s="68" t="s">
        <v>8521</v>
      </c>
      <c r="H893" s="68"/>
      <c r="I893" s="68"/>
      <c r="J893" s="68"/>
      <c r="K893" s="68"/>
      <c r="L893" s="68" t="s">
        <v>832</v>
      </c>
      <c r="M893" s="68" t="s">
        <v>569</v>
      </c>
      <c r="N893" s="68" t="s">
        <v>1190</v>
      </c>
      <c r="O893" s="68" t="s">
        <v>8743</v>
      </c>
      <c r="P893" s="68"/>
      <c r="Q893" s="68" t="s">
        <v>8520</v>
      </c>
      <c r="R893" s="68"/>
      <c r="S893" s="68" t="s">
        <v>8744</v>
      </c>
      <c r="T893" s="68"/>
      <c r="U893" s="68" t="s">
        <v>415</v>
      </c>
      <c r="V893" s="68" t="s">
        <v>109</v>
      </c>
      <c r="W893" s="68" t="s">
        <v>97</v>
      </c>
      <c r="X893" s="68" t="s">
        <v>229</v>
      </c>
      <c r="Y893" s="68" t="s">
        <v>98</v>
      </c>
      <c r="Z893" s="68"/>
      <c r="AA893" s="68"/>
      <c r="AB893" s="68"/>
      <c r="AC893" s="68"/>
      <c r="AD893" s="68"/>
      <c r="AE893" s="68"/>
      <c r="AF893" s="71"/>
      <c r="AG893" s="44" t="s">
        <v>595</v>
      </c>
      <c r="AH893" s="45" t="s">
        <v>596</v>
      </c>
      <c r="AI893" s="45" t="s">
        <v>595</v>
      </c>
      <c r="AJ893" s="45" t="s">
        <v>595</v>
      </c>
      <c r="AK893" s="45" t="s">
        <v>596</v>
      </c>
      <c r="AL893" s="28"/>
      <c r="AM893" s="28"/>
      <c r="AN893" s="28"/>
      <c r="AO893" s="28"/>
      <c r="AP893" s="28"/>
      <c r="AQ893" s="28"/>
      <c r="AR893" s="28"/>
      <c r="AS893" s="28"/>
      <c r="AT893" s="28"/>
      <c r="AU893" s="28"/>
    </row>
    <row r="894" ht="15.0" hidden="1" customHeight="1">
      <c r="A894" s="51"/>
      <c r="B894" s="52" t="s">
        <v>85</v>
      </c>
      <c r="C894" s="52" t="s">
        <v>4769</v>
      </c>
      <c r="D894" s="52" t="s">
        <v>9597</v>
      </c>
      <c r="E894" s="52" t="s">
        <v>87</v>
      </c>
      <c r="F894" s="52" t="s">
        <v>1803</v>
      </c>
      <c r="G894" s="52" t="s">
        <v>1813</v>
      </c>
      <c r="H894" s="52"/>
      <c r="I894" s="52"/>
      <c r="J894" s="52"/>
      <c r="K894" s="52"/>
      <c r="L894" s="52" t="s">
        <v>1814</v>
      </c>
      <c r="M894" s="52" t="s">
        <v>1801</v>
      </c>
      <c r="N894" s="52" t="s">
        <v>1815</v>
      </c>
      <c r="O894" s="52" t="s">
        <v>1805</v>
      </c>
      <c r="P894" s="52"/>
      <c r="Q894" s="52" t="s">
        <v>1812</v>
      </c>
      <c r="R894" s="52"/>
      <c r="S894" s="52" t="s">
        <v>8748</v>
      </c>
      <c r="T894" s="52"/>
      <c r="U894" s="52" t="s">
        <v>165</v>
      </c>
      <c r="V894" s="52" t="s">
        <v>97</v>
      </c>
      <c r="W894" s="52" t="s">
        <v>97</v>
      </c>
      <c r="X894" s="52" t="s">
        <v>880</v>
      </c>
      <c r="Y894" s="52" t="s">
        <v>98</v>
      </c>
      <c r="Z894" s="52"/>
      <c r="AA894" s="52"/>
      <c r="AB894" s="52"/>
      <c r="AC894" s="52"/>
      <c r="AD894" s="52"/>
      <c r="AE894" s="52"/>
      <c r="AF894" s="60"/>
      <c r="AG894" s="44" t="s">
        <v>595</v>
      </c>
      <c r="AH894" s="45" t="s">
        <v>596</v>
      </c>
      <c r="AI894" s="45" t="s">
        <v>595</v>
      </c>
      <c r="AJ894" s="45" t="s">
        <v>595</v>
      </c>
      <c r="AK894" s="45" t="s">
        <v>595</v>
      </c>
      <c r="AL894" s="28"/>
      <c r="AM894" s="28"/>
      <c r="AN894" s="28"/>
      <c r="AO894" s="28"/>
      <c r="AP894" s="28"/>
      <c r="AQ894" s="28"/>
      <c r="AR894" s="28"/>
      <c r="AS894" s="28"/>
      <c r="AT894" s="28"/>
      <c r="AU894" s="28"/>
    </row>
    <row r="895" ht="15.0" hidden="1" customHeight="1">
      <c r="A895" s="67"/>
      <c r="B895" s="68" t="s">
        <v>115</v>
      </c>
      <c r="C895" s="68" t="s">
        <v>8402</v>
      </c>
      <c r="D895" s="68" t="s">
        <v>9602</v>
      </c>
      <c r="E895" s="68" t="s">
        <v>87</v>
      </c>
      <c r="F895" s="68" t="s">
        <v>8752</v>
      </c>
      <c r="G895" s="68" t="s">
        <v>8757</v>
      </c>
      <c r="H895" s="68"/>
      <c r="I895" s="68"/>
      <c r="J895" s="68"/>
      <c r="K895" s="68"/>
      <c r="L895" s="68" t="s">
        <v>8758</v>
      </c>
      <c r="M895" s="68" t="s">
        <v>378</v>
      </c>
      <c r="N895" s="68" t="s">
        <v>8759</v>
      </c>
      <c r="O895" s="68" t="s">
        <v>8754</v>
      </c>
      <c r="P895" s="68"/>
      <c r="Q895" s="68" t="s">
        <v>8756</v>
      </c>
      <c r="R895" s="68"/>
      <c r="S895" s="68" t="s">
        <v>8755</v>
      </c>
      <c r="T895" s="68"/>
      <c r="U895" s="68" t="s">
        <v>108</v>
      </c>
      <c r="V895" s="68" t="s">
        <v>578</v>
      </c>
      <c r="W895" s="68" t="s">
        <v>146</v>
      </c>
      <c r="X895" s="68" t="s">
        <v>229</v>
      </c>
      <c r="Y895" s="68" t="s">
        <v>98</v>
      </c>
      <c r="Z895" s="68"/>
      <c r="AA895" s="68"/>
      <c r="AB895" s="68"/>
      <c r="AC895" s="68"/>
      <c r="AD895" s="68"/>
      <c r="AE895" s="68"/>
      <c r="AF895" s="71"/>
      <c r="AG895" s="44" t="s">
        <v>595</v>
      </c>
      <c r="AH895" s="45" t="s">
        <v>596</v>
      </c>
      <c r="AI895" s="45" t="s">
        <v>595</v>
      </c>
      <c r="AJ895" s="45" t="s">
        <v>595</v>
      </c>
      <c r="AK895" s="45" t="s">
        <v>595</v>
      </c>
      <c r="AL895" s="28"/>
      <c r="AM895" s="28"/>
      <c r="AN895" s="28"/>
      <c r="AO895" s="28"/>
      <c r="AP895" s="28"/>
      <c r="AQ895" s="28"/>
      <c r="AR895" s="28"/>
      <c r="AS895" s="28"/>
      <c r="AT895" s="28"/>
      <c r="AU895" s="28"/>
    </row>
    <row r="896" ht="15.0" hidden="1" customHeight="1">
      <c r="A896" s="51"/>
      <c r="B896" s="52" t="s">
        <v>85</v>
      </c>
      <c r="C896" s="52" t="s">
        <v>9605</v>
      </c>
      <c r="D896" s="52" t="s">
        <v>9607</v>
      </c>
      <c r="E896" s="52" t="s">
        <v>87</v>
      </c>
      <c r="F896" s="52" t="s">
        <v>8760</v>
      </c>
      <c r="G896" s="52" t="s">
        <v>8766</v>
      </c>
      <c r="H896" s="52" t="s">
        <v>187</v>
      </c>
      <c r="I896" s="52" t="s">
        <v>906</v>
      </c>
      <c r="J896" s="52" t="s">
        <v>187</v>
      </c>
      <c r="K896" s="52" t="s">
        <v>906</v>
      </c>
      <c r="L896" s="52" t="s">
        <v>315</v>
      </c>
      <c r="M896" s="52" t="s">
        <v>307</v>
      </c>
      <c r="N896" s="52" t="s">
        <v>368</v>
      </c>
      <c r="O896" s="52" t="s">
        <v>8762</v>
      </c>
      <c r="P896" s="52"/>
      <c r="Q896" s="52" t="s">
        <v>8764</v>
      </c>
      <c r="R896" s="52"/>
      <c r="S896" s="52" t="s">
        <v>187</v>
      </c>
      <c r="T896" s="52" t="s">
        <v>906</v>
      </c>
      <c r="U896" s="52" t="s">
        <v>94</v>
      </c>
      <c r="V896" s="52" t="s">
        <v>97</v>
      </c>
      <c r="W896" s="52" t="s">
        <v>97</v>
      </c>
      <c r="X896" s="52" t="s">
        <v>97</v>
      </c>
      <c r="Y896" s="52" t="s">
        <v>98</v>
      </c>
      <c r="Z896" s="52"/>
      <c r="AA896" s="52"/>
      <c r="AB896" s="52"/>
      <c r="AC896" s="52"/>
      <c r="AD896" s="52"/>
      <c r="AE896" s="52"/>
      <c r="AF896" s="60"/>
      <c r="AG896" s="44"/>
      <c r="AH896" s="45" t="s">
        <v>596</v>
      </c>
      <c r="AI896" s="45"/>
      <c r="AJ896" s="45"/>
      <c r="AK896" s="45"/>
      <c r="AL896" s="28"/>
      <c r="AM896" s="28"/>
      <c r="AN896" s="28"/>
      <c r="AO896" s="28"/>
      <c r="AP896" s="28"/>
      <c r="AQ896" s="28"/>
      <c r="AR896" s="28"/>
      <c r="AS896" s="28"/>
      <c r="AT896" s="28"/>
      <c r="AU896" s="28"/>
    </row>
    <row r="897" ht="15.0" hidden="1" customHeight="1">
      <c r="A897" s="67"/>
      <c r="B897" s="68" t="s">
        <v>115</v>
      </c>
      <c r="C897" s="68" t="s">
        <v>9614</v>
      </c>
      <c r="D897" s="68" t="s">
        <v>5736</v>
      </c>
      <c r="E897" s="68" t="s">
        <v>87</v>
      </c>
      <c r="F897" s="68" t="s">
        <v>114</v>
      </c>
      <c r="G897" s="68" t="s">
        <v>8774</v>
      </c>
      <c r="H897" s="68"/>
      <c r="I897" s="68"/>
      <c r="J897" s="68"/>
      <c r="K897" s="68"/>
      <c r="L897" s="68" t="s">
        <v>442</v>
      </c>
      <c r="M897" s="68" t="s">
        <v>111</v>
      </c>
      <c r="N897" s="68" t="s">
        <v>8775</v>
      </c>
      <c r="O897" s="68" t="s">
        <v>8770</v>
      </c>
      <c r="P897" s="68"/>
      <c r="Q897" s="68" t="s">
        <v>8773</v>
      </c>
      <c r="R897" s="68"/>
      <c r="S897" s="68" t="s">
        <v>8772</v>
      </c>
      <c r="T897" s="68"/>
      <c r="U897" s="68" t="s">
        <v>124</v>
      </c>
      <c r="V897" s="68" t="s">
        <v>125</v>
      </c>
      <c r="W897" s="68" t="s">
        <v>126</v>
      </c>
      <c r="X897" s="68" t="s">
        <v>97</v>
      </c>
      <c r="Y897" s="68" t="s">
        <v>98</v>
      </c>
      <c r="Z897" s="68"/>
      <c r="AA897" s="68"/>
      <c r="AB897" s="68"/>
      <c r="AC897" s="68"/>
      <c r="AD897" s="68"/>
      <c r="AE897" s="68"/>
      <c r="AF897" s="71"/>
      <c r="AG897" s="44" t="s">
        <v>595</v>
      </c>
      <c r="AH897" s="45" t="s">
        <v>596</v>
      </c>
      <c r="AI897" s="45" t="s">
        <v>595</v>
      </c>
      <c r="AJ897" s="45" t="s">
        <v>595</v>
      </c>
      <c r="AK897" s="45" t="s">
        <v>595</v>
      </c>
      <c r="AL897" s="28"/>
      <c r="AM897" s="28"/>
      <c r="AN897" s="28"/>
      <c r="AO897" s="28"/>
      <c r="AP897" s="28"/>
      <c r="AQ897" s="28"/>
      <c r="AR897" s="28"/>
      <c r="AS897" s="28"/>
      <c r="AT897" s="28"/>
      <c r="AU897" s="28"/>
    </row>
    <row r="898" ht="15.0" hidden="1" customHeight="1">
      <c r="A898" s="51"/>
      <c r="B898" s="52" t="s">
        <v>85</v>
      </c>
      <c r="C898" s="52" t="s">
        <v>1522</v>
      </c>
      <c r="D898" s="52" t="s">
        <v>9621</v>
      </c>
      <c r="E898" s="52" t="s">
        <v>87</v>
      </c>
      <c r="F898" s="52" t="s">
        <v>8777</v>
      </c>
      <c r="G898" s="52"/>
      <c r="H898" s="52"/>
      <c r="I898" s="52"/>
      <c r="J898" s="52" t="s">
        <v>8782</v>
      </c>
      <c r="K898" s="52"/>
      <c r="L898" s="52" t="s">
        <v>8784</v>
      </c>
      <c r="M898" s="52" t="s">
        <v>803</v>
      </c>
      <c r="N898" s="52" t="s">
        <v>5124</v>
      </c>
      <c r="O898" s="52" t="s">
        <v>8779</v>
      </c>
      <c r="P898" s="52"/>
      <c r="Q898" s="52" t="s">
        <v>8781</v>
      </c>
      <c r="R898" s="52"/>
      <c r="S898" s="52" t="s">
        <v>8780</v>
      </c>
      <c r="T898" s="52"/>
      <c r="U898" s="52" t="s">
        <v>97</v>
      </c>
      <c r="V898" s="52" t="s">
        <v>97</v>
      </c>
      <c r="W898" s="52" t="s">
        <v>97</v>
      </c>
      <c r="X898" s="52" t="s">
        <v>97</v>
      </c>
      <c r="Y898" s="52" t="s">
        <v>98</v>
      </c>
      <c r="Z898" s="52"/>
      <c r="AA898" s="52"/>
      <c r="AB898" s="52"/>
      <c r="AC898" s="52"/>
      <c r="AD898" s="52"/>
      <c r="AE898" s="52"/>
      <c r="AF898" s="60"/>
      <c r="AG898" s="44" t="s">
        <v>595</v>
      </c>
      <c r="AH898" s="45" t="s">
        <v>595</v>
      </c>
      <c r="AI898" s="45" t="s">
        <v>595</v>
      </c>
      <c r="AJ898" s="45" t="s">
        <v>595</v>
      </c>
      <c r="AK898" s="45" t="s">
        <v>595</v>
      </c>
      <c r="AL898" s="28"/>
      <c r="AM898" s="28"/>
      <c r="AN898" s="28"/>
      <c r="AO898" s="28"/>
      <c r="AP898" s="28"/>
      <c r="AQ898" s="28"/>
      <c r="AR898" s="28"/>
      <c r="AS898" s="28"/>
      <c r="AT898" s="28"/>
      <c r="AU898" s="28"/>
    </row>
    <row r="899" ht="15.0" hidden="1" customHeight="1">
      <c r="A899" s="67"/>
      <c r="B899" s="68" t="s">
        <v>85</v>
      </c>
      <c r="C899" s="68" t="s">
        <v>6311</v>
      </c>
      <c r="D899" s="68" t="s">
        <v>6618</v>
      </c>
      <c r="E899" s="68"/>
      <c r="F899" s="68"/>
      <c r="G899" s="68" t="s">
        <v>8787</v>
      </c>
      <c r="H899" s="68"/>
      <c r="I899" s="68"/>
      <c r="J899" s="68"/>
      <c r="K899" s="68"/>
      <c r="L899" s="68" t="s">
        <v>602</v>
      </c>
      <c r="M899" s="68" t="s">
        <v>252</v>
      </c>
      <c r="N899" s="68" t="s">
        <v>603</v>
      </c>
      <c r="O899" s="68" t="s">
        <v>6461</v>
      </c>
      <c r="P899" s="68"/>
      <c r="Q899" s="68" t="s">
        <v>6463</v>
      </c>
      <c r="R899" s="68"/>
      <c r="S899" s="68" t="s">
        <v>6462</v>
      </c>
      <c r="T899" s="68"/>
      <c r="U899" s="68"/>
      <c r="V899" s="68"/>
      <c r="W899" s="68"/>
      <c r="X899" s="68"/>
      <c r="Y899" s="68" t="s">
        <v>2631</v>
      </c>
      <c r="Z899" s="68" t="s">
        <v>2633</v>
      </c>
      <c r="AA899" s="68" t="s">
        <v>5851</v>
      </c>
      <c r="AB899" s="68" t="s">
        <v>8788</v>
      </c>
      <c r="AC899" s="68"/>
      <c r="AD899" s="68" t="s">
        <v>2942</v>
      </c>
      <c r="AE899" s="68"/>
      <c r="AF899" s="71"/>
      <c r="AG899" s="44"/>
      <c r="AH899" s="45"/>
      <c r="AI899" s="45"/>
      <c r="AJ899" s="45"/>
      <c r="AK899" s="45"/>
      <c r="AL899" s="28"/>
      <c r="AM899" s="28"/>
      <c r="AN899" s="28"/>
      <c r="AO899" s="28"/>
      <c r="AP899" s="28"/>
      <c r="AQ899" s="28"/>
      <c r="AR899" s="28"/>
      <c r="AS899" s="28"/>
      <c r="AT899" s="28"/>
      <c r="AU899" s="28"/>
    </row>
    <row r="900" ht="15.0" hidden="1" customHeight="1">
      <c r="A900" s="51"/>
      <c r="B900" s="52" t="s">
        <v>85</v>
      </c>
      <c r="C900" s="52" t="s">
        <v>2003</v>
      </c>
      <c r="D900" s="52" t="s">
        <v>9632</v>
      </c>
      <c r="E900" s="52" t="s">
        <v>87</v>
      </c>
      <c r="F900" s="52" t="s">
        <v>8791</v>
      </c>
      <c r="G900" s="52" t="s">
        <v>6481</v>
      </c>
      <c r="H900" s="52" t="s">
        <v>6483</v>
      </c>
      <c r="I900" s="52"/>
      <c r="J900" s="52"/>
      <c r="K900" s="52"/>
      <c r="L900" s="52" t="s">
        <v>6484</v>
      </c>
      <c r="M900" s="52" t="s">
        <v>133</v>
      </c>
      <c r="N900" s="52" t="s">
        <v>6486</v>
      </c>
      <c r="O900" s="52" t="s">
        <v>8795</v>
      </c>
      <c r="P900" s="52"/>
      <c r="Q900" s="52" t="s">
        <v>6480</v>
      </c>
      <c r="R900" s="52"/>
      <c r="S900" s="52"/>
      <c r="T900" s="52"/>
      <c r="U900" s="52" t="s">
        <v>97</v>
      </c>
      <c r="V900" s="52" t="s">
        <v>97</v>
      </c>
      <c r="W900" s="52" t="s">
        <v>97</v>
      </c>
      <c r="X900" s="52" t="s">
        <v>97</v>
      </c>
      <c r="Y900" s="52" t="s">
        <v>98</v>
      </c>
      <c r="Z900" s="52"/>
      <c r="AA900" s="52"/>
      <c r="AB900" s="52"/>
      <c r="AC900" s="52"/>
      <c r="AD900" s="52"/>
      <c r="AE900" s="52"/>
      <c r="AF900" s="60"/>
      <c r="AG900" s="44" t="s">
        <v>595</v>
      </c>
      <c r="AH900" s="45" t="s">
        <v>595</v>
      </c>
      <c r="AI900" s="45" t="s">
        <v>595</v>
      </c>
      <c r="AJ900" s="45" t="s">
        <v>595</v>
      </c>
      <c r="AK900" s="45" t="s">
        <v>595</v>
      </c>
      <c r="AL900" s="28"/>
      <c r="AM900" s="28"/>
      <c r="AN900" s="28"/>
      <c r="AO900" s="28"/>
      <c r="AP900" s="28"/>
      <c r="AQ900" s="28"/>
      <c r="AR900" s="28"/>
      <c r="AS900" s="28"/>
      <c r="AT900" s="28"/>
      <c r="AU900" s="28"/>
    </row>
    <row r="901" ht="15.0" hidden="1" customHeight="1">
      <c r="A901" s="67"/>
      <c r="B901" s="68" t="s">
        <v>85</v>
      </c>
      <c r="C901" s="68" t="s">
        <v>9639</v>
      </c>
      <c r="D901" s="68" t="s">
        <v>5697</v>
      </c>
      <c r="E901" s="68" t="s">
        <v>87</v>
      </c>
      <c r="F901" s="68" t="s">
        <v>8798</v>
      </c>
      <c r="G901" s="68" t="s">
        <v>8805</v>
      </c>
      <c r="H901" s="68"/>
      <c r="I901" s="68"/>
      <c r="J901" s="68"/>
      <c r="K901" s="68"/>
      <c r="L901" s="68" t="s">
        <v>840</v>
      </c>
      <c r="M901" s="68" t="s">
        <v>99</v>
      </c>
      <c r="N901" s="68" t="s">
        <v>3009</v>
      </c>
      <c r="O901" s="68" t="s">
        <v>8800</v>
      </c>
      <c r="P901" s="68"/>
      <c r="Q901" s="68" t="s">
        <v>8804</v>
      </c>
      <c r="R901" s="68"/>
      <c r="S901" s="68" t="s">
        <v>8801</v>
      </c>
      <c r="T901" s="68"/>
      <c r="U901" s="68" t="s">
        <v>396</v>
      </c>
      <c r="V901" s="68" t="s">
        <v>676</v>
      </c>
      <c r="W901" s="68" t="s">
        <v>109</v>
      </c>
      <c r="X901" s="68" t="s">
        <v>97</v>
      </c>
      <c r="Y901" s="68" t="s">
        <v>98</v>
      </c>
      <c r="Z901" s="68"/>
      <c r="AA901" s="68"/>
      <c r="AB901" s="68"/>
      <c r="AC901" s="68"/>
      <c r="AD901" s="68"/>
      <c r="AE901" s="68"/>
      <c r="AF901" s="71"/>
      <c r="AG901" s="44" t="s">
        <v>595</v>
      </c>
      <c r="AH901" s="45" t="s">
        <v>596</v>
      </c>
      <c r="AI901" s="45" t="s">
        <v>595</v>
      </c>
      <c r="AJ901" s="45" t="s">
        <v>595</v>
      </c>
      <c r="AK901" s="45" t="s">
        <v>595</v>
      </c>
      <c r="AL901" s="28"/>
      <c r="AM901" s="28"/>
      <c r="AN901" s="28"/>
      <c r="AO901" s="28"/>
      <c r="AP901" s="28"/>
      <c r="AQ901" s="28"/>
      <c r="AR901" s="28"/>
      <c r="AS901" s="28"/>
      <c r="AT901" s="28"/>
      <c r="AU901" s="28"/>
    </row>
    <row r="902" ht="15.0" hidden="1" customHeight="1">
      <c r="A902" s="51"/>
      <c r="B902" s="52" t="s">
        <v>85</v>
      </c>
      <c r="C902" s="52" t="s">
        <v>5739</v>
      </c>
      <c r="D902" s="52" t="s">
        <v>1606</v>
      </c>
      <c r="E902" s="52" t="s">
        <v>87</v>
      </c>
      <c r="F902" s="52" t="s">
        <v>8808</v>
      </c>
      <c r="G902" s="52" t="s">
        <v>593</v>
      </c>
      <c r="H902" s="52"/>
      <c r="I902" s="52"/>
      <c r="J902" s="52"/>
      <c r="K902" s="52"/>
      <c r="L902" s="52" t="s">
        <v>154</v>
      </c>
      <c r="M902" s="52" t="s">
        <v>133</v>
      </c>
      <c r="N902" s="52" t="s">
        <v>594</v>
      </c>
      <c r="O902" s="52" t="s">
        <v>590</v>
      </c>
      <c r="P902" s="52"/>
      <c r="Q902" s="52" t="s">
        <v>592</v>
      </c>
      <c r="R902" s="52"/>
      <c r="S902" s="52"/>
      <c r="T902" s="52"/>
      <c r="U902" s="52" t="s">
        <v>97</v>
      </c>
      <c r="V902" s="52" t="s">
        <v>97</v>
      </c>
      <c r="W902" s="52" t="s">
        <v>97</v>
      </c>
      <c r="X902" s="52" t="s">
        <v>97</v>
      </c>
      <c r="Y902" s="52" t="s">
        <v>98</v>
      </c>
      <c r="Z902" s="52"/>
      <c r="AA902" s="52"/>
      <c r="AB902" s="52"/>
      <c r="AC902" s="52"/>
      <c r="AD902" s="52"/>
      <c r="AE902" s="52"/>
      <c r="AF902" s="60"/>
      <c r="AG902" s="44" t="s">
        <v>595</v>
      </c>
      <c r="AH902" s="45" t="s">
        <v>595</v>
      </c>
      <c r="AI902" s="45" t="s">
        <v>595</v>
      </c>
      <c r="AJ902" s="45" t="s">
        <v>595</v>
      </c>
      <c r="AK902" s="45" t="s">
        <v>595</v>
      </c>
      <c r="AL902" s="28"/>
      <c r="AM902" s="28"/>
      <c r="AN902" s="28"/>
      <c r="AO902" s="28"/>
      <c r="AP902" s="28"/>
      <c r="AQ902" s="28"/>
      <c r="AR902" s="28"/>
      <c r="AS902" s="28"/>
      <c r="AT902" s="28"/>
      <c r="AU902" s="28"/>
    </row>
    <row r="903" ht="15.0" hidden="1" customHeight="1">
      <c r="A903" s="67"/>
      <c r="B903" s="68" t="s">
        <v>85</v>
      </c>
      <c r="C903" s="68" t="s">
        <v>9649</v>
      </c>
      <c r="D903" s="68" t="s">
        <v>9650</v>
      </c>
      <c r="E903" s="68" t="s">
        <v>87</v>
      </c>
      <c r="F903" s="68" t="s">
        <v>8813</v>
      </c>
      <c r="G903" s="68" t="s">
        <v>8818</v>
      </c>
      <c r="H903" s="68"/>
      <c r="I903" s="68"/>
      <c r="J903" s="68"/>
      <c r="K903" s="68"/>
      <c r="L903" s="68" t="s">
        <v>659</v>
      </c>
      <c r="M903" s="68" t="s">
        <v>217</v>
      </c>
      <c r="N903" s="68" t="s">
        <v>660</v>
      </c>
      <c r="O903" s="68" t="s">
        <v>8815</v>
      </c>
      <c r="P903" s="68"/>
      <c r="Q903" s="68" t="s">
        <v>8817</v>
      </c>
      <c r="R903" s="68"/>
      <c r="S903" s="68" t="s">
        <v>8816</v>
      </c>
      <c r="T903" s="68"/>
      <c r="U903" s="68" t="s">
        <v>125</v>
      </c>
      <c r="V903" s="68" t="s">
        <v>661</v>
      </c>
      <c r="W903" s="68" t="s">
        <v>97</v>
      </c>
      <c r="X903" s="68" t="s">
        <v>663</v>
      </c>
      <c r="Y903" s="68" t="s">
        <v>98</v>
      </c>
      <c r="Z903" s="68"/>
      <c r="AA903" s="68"/>
      <c r="AB903" s="68"/>
      <c r="AC903" s="68"/>
      <c r="AD903" s="68"/>
      <c r="AE903" s="68"/>
      <c r="AF903" s="71"/>
      <c r="AG903" s="44" t="s">
        <v>595</v>
      </c>
      <c r="AH903" s="45" t="s">
        <v>595</v>
      </c>
      <c r="AI903" s="45" t="s">
        <v>595</v>
      </c>
      <c r="AJ903" s="45" t="s">
        <v>595</v>
      </c>
      <c r="AK903" s="45" t="s">
        <v>596</v>
      </c>
      <c r="AL903" s="28"/>
      <c r="AM903" s="28"/>
      <c r="AN903" s="28"/>
      <c r="AO903" s="28"/>
      <c r="AP903" s="28"/>
      <c r="AQ903" s="28"/>
      <c r="AR903" s="28"/>
      <c r="AS903" s="28"/>
      <c r="AT903" s="28"/>
      <c r="AU903" s="28"/>
    </row>
    <row r="904" ht="15.0" hidden="1" customHeight="1">
      <c r="A904" s="51"/>
      <c r="B904" s="52" t="s">
        <v>85</v>
      </c>
      <c r="C904" s="52" t="s">
        <v>9654</v>
      </c>
      <c r="D904" s="52" t="s">
        <v>9655</v>
      </c>
      <c r="E904" s="52" t="s">
        <v>8824</v>
      </c>
      <c r="F904" s="52" t="s">
        <v>8821</v>
      </c>
      <c r="G904" s="52" t="s">
        <v>8828</v>
      </c>
      <c r="H904" s="52" t="s">
        <v>8829</v>
      </c>
      <c r="I904" s="52"/>
      <c r="J904" s="52"/>
      <c r="K904" s="52"/>
      <c r="L904" s="52" t="s">
        <v>7541</v>
      </c>
      <c r="M904" s="52" t="s">
        <v>252</v>
      </c>
      <c r="N904" s="52" t="s">
        <v>7542</v>
      </c>
      <c r="O904" s="52" t="s">
        <v>8825</v>
      </c>
      <c r="P904" s="52"/>
      <c r="Q904" s="52" t="s">
        <v>8827</v>
      </c>
      <c r="R904" s="52"/>
      <c r="S904" s="52" t="s">
        <v>8826</v>
      </c>
      <c r="T904" s="52"/>
      <c r="U904" s="52" t="s">
        <v>94</v>
      </c>
      <c r="V904" s="52" t="s">
        <v>196</v>
      </c>
      <c r="W904" s="52" t="s">
        <v>97</v>
      </c>
      <c r="X904" s="52" t="s">
        <v>97</v>
      </c>
      <c r="Y904" s="52" t="s">
        <v>98</v>
      </c>
      <c r="Z904" s="52"/>
      <c r="AA904" s="52"/>
      <c r="AB904" s="52"/>
      <c r="AC904" s="52"/>
      <c r="AD904" s="52"/>
      <c r="AE904" s="52"/>
      <c r="AF904" s="60"/>
      <c r="AG904" s="44" t="s">
        <v>595</v>
      </c>
      <c r="AH904" s="45" t="s">
        <v>596</v>
      </c>
      <c r="AI904" s="45" t="s">
        <v>595</v>
      </c>
      <c r="AJ904" s="45" t="s">
        <v>595</v>
      </c>
      <c r="AK904" s="45" t="s">
        <v>595</v>
      </c>
      <c r="AL904" s="28"/>
      <c r="AM904" s="28"/>
      <c r="AN904" s="28"/>
      <c r="AO904" s="28"/>
      <c r="AP904" s="28"/>
      <c r="AQ904" s="28"/>
      <c r="AR904" s="28"/>
      <c r="AS904" s="28"/>
      <c r="AT904" s="28"/>
      <c r="AU904" s="28"/>
    </row>
    <row r="905" ht="15.0" hidden="1" customHeight="1">
      <c r="A905" s="67"/>
      <c r="B905" s="68" t="s">
        <v>115</v>
      </c>
      <c r="C905" s="68" t="s">
        <v>9656</v>
      </c>
      <c r="D905" s="68" t="s">
        <v>9244</v>
      </c>
      <c r="E905" s="68" t="s">
        <v>87</v>
      </c>
      <c r="F905" s="68" t="s">
        <v>8830</v>
      </c>
      <c r="G905" s="68" t="s">
        <v>8835</v>
      </c>
      <c r="H905" s="68" t="s">
        <v>8837</v>
      </c>
      <c r="I905" s="68"/>
      <c r="J905" s="68"/>
      <c r="K905" s="68"/>
      <c r="L905" s="68" t="s">
        <v>947</v>
      </c>
      <c r="M905" s="68" t="s">
        <v>938</v>
      </c>
      <c r="N905" s="68" t="s">
        <v>5260</v>
      </c>
      <c r="O905" s="68" t="s">
        <v>7407</v>
      </c>
      <c r="P905" s="68"/>
      <c r="Q905" s="68" t="s">
        <v>7410</v>
      </c>
      <c r="R905" s="68"/>
      <c r="S905" s="68" t="s">
        <v>8834</v>
      </c>
      <c r="T905" s="68"/>
      <c r="U905" s="68" t="s">
        <v>8838</v>
      </c>
      <c r="V905" s="68" t="s">
        <v>8839</v>
      </c>
      <c r="W905" s="68" t="s">
        <v>8174</v>
      </c>
      <c r="X905" s="68" t="s">
        <v>167</v>
      </c>
      <c r="Y905" s="68" t="s">
        <v>98</v>
      </c>
      <c r="Z905" s="68"/>
      <c r="AA905" s="68"/>
      <c r="AB905" s="68"/>
      <c r="AC905" s="68"/>
      <c r="AD905" s="68"/>
      <c r="AE905" s="68"/>
      <c r="AF905" s="71"/>
      <c r="AG905" s="44" t="s">
        <v>595</v>
      </c>
      <c r="AH905" s="45" t="s">
        <v>596</v>
      </c>
      <c r="AI905" s="45" t="s">
        <v>595</v>
      </c>
      <c r="AJ905" s="45" t="s">
        <v>595</v>
      </c>
      <c r="AK905" s="45" t="s">
        <v>596</v>
      </c>
      <c r="AL905" s="28"/>
      <c r="AM905" s="28"/>
      <c r="AN905" s="28"/>
      <c r="AO905" s="28"/>
      <c r="AP905" s="28"/>
      <c r="AQ905" s="28"/>
      <c r="AR905" s="28"/>
      <c r="AS905" s="28"/>
      <c r="AT905" s="28"/>
      <c r="AU905" s="28"/>
    </row>
    <row r="906" ht="15.0" hidden="1" customHeight="1">
      <c r="A906" s="51"/>
      <c r="B906" s="52" t="s">
        <v>115</v>
      </c>
      <c r="C906" s="52" t="s">
        <v>9659</v>
      </c>
      <c r="D906" s="52" t="s">
        <v>9660</v>
      </c>
      <c r="E906" s="52" t="s">
        <v>87</v>
      </c>
      <c r="F906" s="52" t="s">
        <v>8842</v>
      </c>
      <c r="G906" s="52" t="s">
        <v>8847</v>
      </c>
      <c r="H906" s="52"/>
      <c r="I906" s="52"/>
      <c r="J906" s="52"/>
      <c r="K906" s="52"/>
      <c r="L906" s="52" t="s">
        <v>325</v>
      </c>
      <c r="M906" s="52" t="s">
        <v>1008</v>
      </c>
      <c r="N906" s="52" t="s">
        <v>8848</v>
      </c>
      <c r="O906" s="52" t="s">
        <v>8844</v>
      </c>
      <c r="P906" s="52"/>
      <c r="Q906" s="52" t="s">
        <v>8846</v>
      </c>
      <c r="R906" s="52"/>
      <c r="S906" s="52" t="s">
        <v>8845</v>
      </c>
      <c r="T906" s="52"/>
      <c r="U906" s="52" t="s">
        <v>317</v>
      </c>
      <c r="V906" s="52" t="s">
        <v>97</v>
      </c>
      <c r="W906" s="52" t="s">
        <v>96</v>
      </c>
      <c r="X906" s="52" t="s">
        <v>110</v>
      </c>
      <c r="Y906" s="52" t="s">
        <v>98</v>
      </c>
      <c r="Z906" s="52"/>
      <c r="AA906" s="52"/>
      <c r="AB906" s="52"/>
      <c r="AC906" s="52"/>
      <c r="AD906" s="52"/>
      <c r="AE906" s="52"/>
      <c r="AF906" s="60"/>
      <c r="AG906" s="44" t="s">
        <v>595</v>
      </c>
      <c r="AH906" s="45" t="s">
        <v>596</v>
      </c>
      <c r="AI906" s="45" t="s">
        <v>595</v>
      </c>
      <c r="AJ906" s="45" t="s">
        <v>595</v>
      </c>
      <c r="AK906" s="45" t="s">
        <v>595</v>
      </c>
      <c r="AL906" s="28"/>
      <c r="AM906" s="28"/>
      <c r="AN906" s="28"/>
      <c r="AO906" s="28"/>
      <c r="AP906" s="28"/>
      <c r="AQ906" s="28"/>
      <c r="AR906" s="28"/>
      <c r="AS906" s="28"/>
      <c r="AT906" s="28"/>
      <c r="AU906" s="28"/>
    </row>
    <row r="907" ht="15.0" hidden="1" customHeight="1">
      <c r="A907" s="67"/>
      <c r="B907" s="68" t="s">
        <v>85</v>
      </c>
      <c r="C907" s="68" t="s">
        <v>896</v>
      </c>
      <c r="D907" s="68" t="s">
        <v>8289</v>
      </c>
      <c r="E907" s="68" t="s">
        <v>87</v>
      </c>
      <c r="F907" s="68" t="s">
        <v>4069</v>
      </c>
      <c r="G907" s="68" t="s">
        <v>4073</v>
      </c>
      <c r="H907" s="68"/>
      <c r="I907" s="68"/>
      <c r="J907" s="68"/>
      <c r="K907" s="68"/>
      <c r="L907" s="68" t="s">
        <v>1067</v>
      </c>
      <c r="M907" s="68" t="s">
        <v>1058</v>
      </c>
      <c r="N907" s="68" t="s">
        <v>1997</v>
      </c>
      <c r="O907" s="68" t="s">
        <v>4071</v>
      </c>
      <c r="P907" s="68"/>
      <c r="Q907" s="68" t="s">
        <v>4072</v>
      </c>
      <c r="R907" s="68"/>
      <c r="S907" s="68" t="s">
        <v>8853</v>
      </c>
      <c r="T907" s="68"/>
      <c r="U907" s="68" t="s">
        <v>124</v>
      </c>
      <c r="V907" s="68" t="s">
        <v>396</v>
      </c>
      <c r="W907" s="68" t="s">
        <v>251</v>
      </c>
      <c r="X907" s="68" t="s">
        <v>559</v>
      </c>
      <c r="Y907" s="68" t="s">
        <v>98</v>
      </c>
      <c r="Z907" s="68"/>
      <c r="AA907" s="68"/>
      <c r="AB907" s="68"/>
      <c r="AC907" s="68"/>
      <c r="AD907" s="68"/>
      <c r="AE907" s="68"/>
      <c r="AF907" s="71"/>
      <c r="AG907" s="44" t="s">
        <v>595</v>
      </c>
      <c r="AH907" s="45" t="s">
        <v>596</v>
      </c>
      <c r="AI907" s="45" t="s">
        <v>595</v>
      </c>
      <c r="AJ907" s="45" t="s">
        <v>595</v>
      </c>
      <c r="AK907" s="45" t="s">
        <v>595</v>
      </c>
      <c r="AL907" s="28"/>
      <c r="AM907" s="28"/>
      <c r="AN907" s="28"/>
      <c r="AO907" s="28"/>
      <c r="AP907" s="28"/>
      <c r="AQ907" s="28"/>
      <c r="AR907" s="28"/>
      <c r="AS907" s="28"/>
      <c r="AT907" s="28"/>
      <c r="AU907" s="28"/>
    </row>
    <row r="908" ht="15.0" hidden="1" customHeight="1">
      <c r="A908" s="51"/>
      <c r="B908" s="52" t="s">
        <v>85</v>
      </c>
      <c r="C908" s="52" t="s">
        <v>2099</v>
      </c>
      <c r="D908" s="52" t="s">
        <v>9669</v>
      </c>
      <c r="E908" s="52" t="s">
        <v>87</v>
      </c>
      <c r="F908" s="52" t="s">
        <v>8855</v>
      </c>
      <c r="G908" s="52" t="s">
        <v>8860</v>
      </c>
      <c r="H908" s="52" t="s">
        <v>187</v>
      </c>
      <c r="I908" s="52" t="s">
        <v>906</v>
      </c>
      <c r="J908" s="52" t="s">
        <v>187</v>
      </c>
      <c r="K908" s="52" t="s">
        <v>906</v>
      </c>
      <c r="L908" s="52" t="s">
        <v>92</v>
      </c>
      <c r="M908" s="52" t="s">
        <v>80</v>
      </c>
      <c r="N908" s="52" t="s">
        <v>93</v>
      </c>
      <c r="O908" s="52" t="s">
        <v>8857</v>
      </c>
      <c r="P908" s="52"/>
      <c r="Q908" s="52" t="s">
        <v>8859</v>
      </c>
      <c r="R908" s="52"/>
      <c r="S908" s="52" t="s">
        <v>8858</v>
      </c>
      <c r="T908" s="52"/>
      <c r="U908" s="52" t="s">
        <v>94</v>
      </c>
      <c r="V908" s="52" t="s">
        <v>95</v>
      </c>
      <c r="W908" s="52" t="s">
        <v>870</v>
      </c>
      <c r="X908" s="52" t="s">
        <v>97</v>
      </c>
      <c r="Y908" s="52" t="s">
        <v>98</v>
      </c>
      <c r="Z908" s="52"/>
      <c r="AA908" s="52"/>
      <c r="AB908" s="52"/>
      <c r="AC908" s="52"/>
      <c r="AD908" s="52"/>
      <c r="AE908" s="52"/>
      <c r="AF908" s="60"/>
      <c r="AG908" s="44"/>
      <c r="AH908" s="45" t="s">
        <v>596</v>
      </c>
      <c r="AI908" s="45"/>
      <c r="AJ908" s="45"/>
      <c r="AK908" s="45"/>
      <c r="AL908" s="28"/>
      <c r="AM908" s="28"/>
      <c r="AN908" s="28"/>
      <c r="AO908" s="28"/>
      <c r="AP908" s="28"/>
      <c r="AQ908" s="28"/>
      <c r="AR908" s="28"/>
      <c r="AS908" s="28"/>
      <c r="AT908" s="28"/>
      <c r="AU908" s="28"/>
    </row>
    <row r="909" ht="15.0" hidden="1" customHeight="1">
      <c r="A909" s="67"/>
      <c r="B909" s="68" t="s">
        <v>85</v>
      </c>
      <c r="C909" s="68" t="s">
        <v>9676</v>
      </c>
      <c r="D909" s="68" t="s">
        <v>9678</v>
      </c>
      <c r="E909" s="68" t="s">
        <v>87</v>
      </c>
      <c r="F909" s="68" t="s">
        <v>8862</v>
      </c>
      <c r="G909" s="68" t="s">
        <v>8867</v>
      </c>
      <c r="H909" s="68"/>
      <c r="I909" s="68"/>
      <c r="J909" s="68" t="s">
        <v>8868</v>
      </c>
      <c r="K909" s="68"/>
      <c r="L909" s="68" t="s">
        <v>550</v>
      </c>
      <c r="M909" s="68" t="s">
        <v>61</v>
      </c>
      <c r="N909" s="68" t="s">
        <v>624</v>
      </c>
      <c r="O909" s="68" t="s">
        <v>8864</v>
      </c>
      <c r="P909" s="68"/>
      <c r="Q909" s="68" t="s">
        <v>8866</v>
      </c>
      <c r="R909" s="68"/>
      <c r="S909" s="68" t="s">
        <v>8865</v>
      </c>
      <c r="T909" s="68"/>
      <c r="U909" s="68" t="s">
        <v>124</v>
      </c>
      <c r="V909" s="68" t="s">
        <v>97</v>
      </c>
      <c r="W909" s="68" t="s">
        <v>96</v>
      </c>
      <c r="X909" s="68" t="s">
        <v>559</v>
      </c>
      <c r="Y909" s="68" t="s">
        <v>98</v>
      </c>
      <c r="Z909" s="68"/>
      <c r="AA909" s="68"/>
      <c r="AB909" s="68"/>
      <c r="AC909" s="68"/>
      <c r="AD909" s="68"/>
      <c r="AE909" s="68"/>
      <c r="AF909" s="71"/>
      <c r="AG909" s="44" t="s">
        <v>595</v>
      </c>
      <c r="AH909" s="45" t="s">
        <v>596</v>
      </c>
      <c r="AI909" s="45" t="s">
        <v>595</v>
      </c>
      <c r="AJ909" s="45" t="s">
        <v>595</v>
      </c>
      <c r="AK909" s="45" t="s">
        <v>595</v>
      </c>
      <c r="AL909" s="28"/>
      <c r="AM909" s="28"/>
      <c r="AN909" s="28"/>
      <c r="AO909" s="28"/>
      <c r="AP909" s="28"/>
      <c r="AQ909" s="28"/>
      <c r="AR909" s="28"/>
      <c r="AS909" s="28"/>
      <c r="AT909" s="28"/>
      <c r="AU909" s="28"/>
    </row>
    <row r="910" ht="15.0" hidden="1" customHeight="1">
      <c r="A910" s="51"/>
      <c r="B910" s="52" t="s">
        <v>85</v>
      </c>
      <c r="C910" s="52" t="s">
        <v>9684</v>
      </c>
      <c r="D910" s="52" t="s">
        <v>9686</v>
      </c>
      <c r="E910" s="52" t="s">
        <v>87</v>
      </c>
      <c r="F910" s="52" t="s">
        <v>1107</v>
      </c>
      <c r="G910" s="52" t="s">
        <v>1112</v>
      </c>
      <c r="H910" s="52"/>
      <c r="I910" s="52"/>
      <c r="J910" s="52"/>
      <c r="K910" s="52"/>
      <c r="L910" s="52" t="s">
        <v>451</v>
      </c>
      <c r="M910" s="52" t="s">
        <v>80</v>
      </c>
      <c r="N910" s="52" t="s">
        <v>1113</v>
      </c>
      <c r="O910" s="52" t="s">
        <v>1109</v>
      </c>
      <c r="P910" s="52"/>
      <c r="Q910" s="52" t="s">
        <v>1111</v>
      </c>
      <c r="R910" s="52"/>
      <c r="S910" s="52" t="s">
        <v>8872</v>
      </c>
      <c r="T910" s="52"/>
      <c r="U910" s="52" t="s">
        <v>97</v>
      </c>
      <c r="V910" s="52" t="s">
        <v>97</v>
      </c>
      <c r="W910" s="52" t="s">
        <v>97</v>
      </c>
      <c r="X910" s="52" t="s">
        <v>97</v>
      </c>
      <c r="Y910" s="52" t="s">
        <v>98</v>
      </c>
      <c r="Z910" s="52"/>
      <c r="AA910" s="52"/>
      <c r="AB910" s="52"/>
      <c r="AC910" s="52"/>
      <c r="AD910" s="52"/>
      <c r="AE910" s="52"/>
      <c r="AF910" s="60"/>
      <c r="AG910" s="44"/>
      <c r="AH910" s="45" t="s">
        <v>595</v>
      </c>
      <c r="AI910" s="45"/>
      <c r="AJ910" s="45"/>
      <c r="AK910" s="45"/>
      <c r="AL910" s="28"/>
      <c r="AM910" s="28"/>
      <c r="AN910" s="28"/>
      <c r="AO910" s="28"/>
      <c r="AP910" s="28"/>
      <c r="AQ910" s="28"/>
      <c r="AR910" s="28"/>
      <c r="AS910" s="28"/>
      <c r="AT910" s="28"/>
      <c r="AU910" s="28"/>
    </row>
    <row r="911" ht="15.0" hidden="1" customHeight="1">
      <c r="A911" s="67"/>
      <c r="B911" s="68" t="s">
        <v>115</v>
      </c>
      <c r="C911" s="68" t="s">
        <v>9693</v>
      </c>
      <c r="D911" s="68" t="s">
        <v>6107</v>
      </c>
      <c r="E911" s="68" t="s">
        <v>87</v>
      </c>
      <c r="F911" s="68" t="s">
        <v>8873</v>
      </c>
      <c r="G911" s="68" t="s">
        <v>8885</v>
      </c>
      <c r="H911" s="68"/>
      <c r="I911" s="68"/>
      <c r="J911" s="68"/>
      <c r="K911" s="68"/>
      <c r="L911" s="68" t="s">
        <v>674</v>
      </c>
      <c r="M911" s="68" t="s">
        <v>665</v>
      </c>
      <c r="N911" s="68" t="s">
        <v>902</v>
      </c>
      <c r="O911" s="68" t="s">
        <v>8881</v>
      </c>
      <c r="P911" s="68"/>
      <c r="Q911" s="68" t="s">
        <v>8884</v>
      </c>
      <c r="R911" s="68"/>
      <c r="S911" s="68" t="s">
        <v>8883</v>
      </c>
      <c r="T911" s="68"/>
      <c r="U911" s="68" t="s">
        <v>317</v>
      </c>
      <c r="V911" s="68" t="s">
        <v>317</v>
      </c>
      <c r="W911" s="68" t="s">
        <v>109</v>
      </c>
      <c r="X911" s="68" t="s">
        <v>559</v>
      </c>
      <c r="Y911" s="68" t="s">
        <v>98</v>
      </c>
      <c r="Z911" s="68"/>
      <c r="AA911" s="68"/>
      <c r="AB911" s="68"/>
      <c r="AC911" s="68"/>
      <c r="AD911" s="68"/>
      <c r="AE911" s="68"/>
      <c r="AF911" s="71"/>
      <c r="AG911" s="44" t="s">
        <v>595</v>
      </c>
      <c r="AH911" s="45" t="s">
        <v>596</v>
      </c>
      <c r="AI911" s="45" t="s">
        <v>595</v>
      </c>
      <c r="AJ911" s="45" t="s">
        <v>595</v>
      </c>
      <c r="AK911" s="45" t="s">
        <v>595</v>
      </c>
      <c r="AL911" s="28"/>
      <c r="AM911" s="28"/>
      <c r="AN911" s="28"/>
      <c r="AO911" s="28"/>
      <c r="AP911" s="28"/>
      <c r="AQ911" s="28"/>
      <c r="AR911" s="28"/>
      <c r="AS911" s="28"/>
      <c r="AT911" s="28"/>
      <c r="AU911" s="28"/>
    </row>
    <row r="912" ht="15.0" hidden="1" customHeight="1">
      <c r="A912" s="51"/>
      <c r="B912" s="52" t="s">
        <v>115</v>
      </c>
      <c r="C912" s="52" t="s">
        <v>9713</v>
      </c>
      <c r="D912" s="52" t="s">
        <v>9714</v>
      </c>
      <c r="E912" s="52" t="s">
        <v>87</v>
      </c>
      <c r="F912" s="52" t="s">
        <v>8886</v>
      </c>
      <c r="G912" s="52" t="s">
        <v>8892</v>
      </c>
      <c r="H912" s="52"/>
      <c r="I912" s="52"/>
      <c r="J912" s="52"/>
      <c r="K912" s="52"/>
      <c r="L912" s="52" t="s">
        <v>832</v>
      </c>
      <c r="M912" s="52" t="s">
        <v>569</v>
      </c>
      <c r="N912" s="52" t="s">
        <v>8893</v>
      </c>
      <c r="O912" s="52" t="s">
        <v>8888</v>
      </c>
      <c r="P912" s="52"/>
      <c r="Q912" s="52" t="s">
        <v>8890</v>
      </c>
      <c r="R912" s="52"/>
      <c r="S912" s="52" t="s">
        <v>8889</v>
      </c>
      <c r="T912" s="52"/>
      <c r="U912" s="52" t="s">
        <v>97</v>
      </c>
      <c r="V912" s="52" t="s">
        <v>97</v>
      </c>
      <c r="W912" s="52" t="s">
        <v>97</v>
      </c>
      <c r="X912" s="52" t="s">
        <v>97</v>
      </c>
      <c r="Y912" s="52" t="s">
        <v>98</v>
      </c>
      <c r="Z912" s="52"/>
      <c r="AA912" s="52"/>
      <c r="AB912" s="52"/>
      <c r="AC912" s="52"/>
      <c r="AD912" s="52"/>
      <c r="AE912" s="52"/>
      <c r="AF912" s="60"/>
      <c r="AG912" s="44"/>
      <c r="AH912" s="45" t="s">
        <v>595</v>
      </c>
      <c r="AI912" s="45"/>
      <c r="AJ912" s="45"/>
      <c r="AK912" s="45"/>
      <c r="AL912" s="28"/>
      <c r="AM912" s="28"/>
      <c r="AN912" s="28"/>
      <c r="AO912" s="28"/>
      <c r="AP912" s="28"/>
      <c r="AQ912" s="28"/>
      <c r="AR912" s="28"/>
      <c r="AS912" s="28"/>
      <c r="AT912" s="28"/>
      <c r="AU912" s="28"/>
    </row>
    <row r="913" ht="15.0" hidden="1" customHeight="1">
      <c r="A913" s="67"/>
      <c r="B913" s="68" t="s">
        <v>85</v>
      </c>
      <c r="C913" s="68" t="s">
        <v>842</v>
      </c>
      <c r="D913" s="68" t="s">
        <v>9721</v>
      </c>
      <c r="E913" s="68" t="s">
        <v>87</v>
      </c>
      <c r="F913" s="68" t="s">
        <v>8895</v>
      </c>
      <c r="G913" s="68" t="s">
        <v>8899</v>
      </c>
      <c r="H913" s="68"/>
      <c r="I913" s="68"/>
      <c r="J913" s="68"/>
      <c r="K913" s="68"/>
      <c r="L913" s="68" t="s">
        <v>730</v>
      </c>
      <c r="M913" s="68" t="s">
        <v>724</v>
      </c>
      <c r="N913" s="68" t="s">
        <v>7812</v>
      </c>
      <c r="O913" s="68" t="s">
        <v>8897</v>
      </c>
      <c r="P913" s="68"/>
      <c r="Q913" s="68" t="s">
        <v>8898</v>
      </c>
      <c r="R913" s="68"/>
      <c r="S913" s="68"/>
      <c r="T913" s="68"/>
      <c r="U913" s="68" t="s">
        <v>97</v>
      </c>
      <c r="V913" s="68" t="s">
        <v>97</v>
      </c>
      <c r="W913" s="68" t="s">
        <v>97</v>
      </c>
      <c r="X913" s="68" t="s">
        <v>97</v>
      </c>
      <c r="Y913" s="68" t="s">
        <v>98</v>
      </c>
      <c r="Z913" s="68"/>
      <c r="AA913" s="68"/>
      <c r="AB913" s="68"/>
      <c r="AC913" s="68"/>
      <c r="AD913" s="68"/>
      <c r="AE913" s="68"/>
      <c r="AF913" s="71"/>
      <c r="AG913" s="44" t="s">
        <v>595</v>
      </c>
      <c r="AH913" s="45" t="s">
        <v>596</v>
      </c>
      <c r="AI913" s="45" t="s">
        <v>595</v>
      </c>
      <c r="AJ913" s="45" t="s">
        <v>595</v>
      </c>
      <c r="AK913" s="45" t="s">
        <v>595</v>
      </c>
      <c r="AL913" s="28"/>
      <c r="AM913" s="28"/>
      <c r="AN913" s="28"/>
      <c r="AO913" s="28"/>
      <c r="AP913" s="28"/>
      <c r="AQ913" s="28"/>
      <c r="AR913" s="28"/>
      <c r="AS913" s="28"/>
      <c r="AT913" s="28"/>
      <c r="AU913" s="28"/>
    </row>
    <row r="914" ht="15.0" hidden="1" customHeight="1">
      <c r="A914" s="51"/>
      <c r="B914" s="52" t="s">
        <v>85</v>
      </c>
      <c r="C914" s="52" t="s">
        <v>9730</v>
      </c>
      <c r="D914" s="52" t="s">
        <v>9731</v>
      </c>
      <c r="E914" s="52" t="s">
        <v>87</v>
      </c>
      <c r="F914" s="52" t="s">
        <v>8900</v>
      </c>
      <c r="G914" s="52" t="s">
        <v>8905</v>
      </c>
      <c r="H914" s="52"/>
      <c r="I914" s="52"/>
      <c r="J914" s="52"/>
      <c r="K914" s="52"/>
      <c r="L914" s="52" t="s">
        <v>770</v>
      </c>
      <c r="M914" s="52" t="s">
        <v>99</v>
      </c>
      <c r="N914" s="52" t="s">
        <v>771</v>
      </c>
      <c r="O914" s="52" t="s">
        <v>8902</v>
      </c>
      <c r="P914" s="52"/>
      <c r="Q914" s="52" t="s">
        <v>8904</v>
      </c>
      <c r="R914" s="52"/>
      <c r="S914" s="52" t="s">
        <v>8903</v>
      </c>
      <c r="T914" s="52"/>
      <c r="U914" s="52" t="s">
        <v>108</v>
      </c>
      <c r="V914" s="52" t="s">
        <v>97</v>
      </c>
      <c r="W914" s="52" t="s">
        <v>251</v>
      </c>
      <c r="X914" s="52" t="s">
        <v>229</v>
      </c>
      <c r="Y914" s="52" t="s">
        <v>98</v>
      </c>
      <c r="Z914" s="52"/>
      <c r="AA914" s="52"/>
      <c r="AB914" s="52"/>
      <c r="AC914" s="52"/>
      <c r="AD914" s="52"/>
      <c r="AE914" s="52"/>
      <c r="AF914" s="60"/>
      <c r="AG914" s="44" t="s">
        <v>595</v>
      </c>
      <c r="AH914" s="45" t="s">
        <v>595</v>
      </c>
      <c r="AI914" s="45" t="s">
        <v>595</v>
      </c>
      <c r="AJ914" s="45" t="s">
        <v>595</v>
      </c>
      <c r="AK914" s="45" t="s">
        <v>595</v>
      </c>
      <c r="AL914" s="28"/>
      <c r="AM914" s="28"/>
      <c r="AN914" s="28"/>
      <c r="AO914" s="28"/>
      <c r="AP914" s="28"/>
      <c r="AQ914" s="28"/>
      <c r="AR914" s="28"/>
      <c r="AS914" s="28"/>
      <c r="AT914" s="28"/>
      <c r="AU914" s="28"/>
    </row>
    <row r="915" ht="15.0" hidden="1" customHeight="1">
      <c r="A915" s="67"/>
      <c r="B915" s="68" t="s">
        <v>115</v>
      </c>
      <c r="C915" s="68" t="s">
        <v>9740</v>
      </c>
      <c r="D915" s="68" t="s">
        <v>9742</v>
      </c>
      <c r="E915" s="68" t="s">
        <v>87</v>
      </c>
      <c r="F915" s="68" t="s">
        <v>8907</v>
      </c>
      <c r="G915" s="68" t="s">
        <v>8912</v>
      </c>
      <c r="H915" s="68"/>
      <c r="I915" s="68"/>
      <c r="J915" s="68"/>
      <c r="K915" s="68"/>
      <c r="L915" s="68" t="s">
        <v>354</v>
      </c>
      <c r="M915" s="68" t="s">
        <v>280</v>
      </c>
      <c r="N915" s="68" t="s">
        <v>395</v>
      </c>
      <c r="O915" s="68" t="s">
        <v>8909</v>
      </c>
      <c r="P915" s="68"/>
      <c r="Q915" s="68" t="s">
        <v>8911</v>
      </c>
      <c r="R915" s="68"/>
      <c r="S915" s="68" t="s">
        <v>8910</v>
      </c>
      <c r="T915" s="68"/>
      <c r="U915" s="68" t="s">
        <v>686</v>
      </c>
      <c r="V915" s="68" t="s">
        <v>165</v>
      </c>
      <c r="W915" s="68" t="s">
        <v>97</v>
      </c>
      <c r="X915" s="68" t="s">
        <v>167</v>
      </c>
      <c r="Y915" s="68" t="s">
        <v>98</v>
      </c>
      <c r="Z915" s="68"/>
      <c r="AA915" s="68"/>
      <c r="AB915" s="68"/>
      <c r="AC915" s="68"/>
      <c r="AD915" s="68"/>
      <c r="AE915" s="68"/>
      <c r="AF915" s="71"/>
      <c r="AG915" s="44" t="s">
        <v>595</v>
      </c>
      <c r="AH915" s="45" t="s">
        <v>596</v>
      </c>
      <c r="AI915" s="45" t="s">
        <v>595</v>
      </c>
      <c r="AJ915" s="45" t="s">
        <v>595</v>
      </c>
      <c r="AK915" s="45" t="s">
        <v>595</v>
      </c>
      <c r="AL915" s="28"/>
      <c r="AM915" s="28"/>
      <c r="AN915" s="28"/>
      <c r="AO915" s="28"/>
      <c r="AP915" s="28"/>
      <c r="AQ915" s="28"/>
      <c r="AR915" s="28"/>
      <c r="AS915" s="28"/>
      <c r="AT915" s="28"/>
      <c r="AU915" s="28"/>
    </row>
    <row r="916" ht="15.0" hidden="1" customHeight="1">
      <c r="A916" s="51"/>
      <c r="B916" s="52" t="s">
        <v>85</v>
      </c>
      <c r="C916" s="52" t="s">
        <v>9753</v>
      </c>
      <c r="D916" s="52" t="s">
        <v>9754</v>
      </c>
      <c r="E916" s="52" t="s">
        <v>87</v>
      </c>
      <c r="F916" s="52" t="s">
        <v>8444</v>
      </c>
      <c r="G916" s="52" t="s">
        <v>8920</v>
      </c>
      <c r="H916" s="52"/>
      <c r="I916" s="52"/>
      <c r="J916" s="52"/>
      <c r="K916" s="52"/>
      <c r="L916" s="52" t="s">
        <v>2688</v>
      </c>
      <c r="M916" s="52" t="s">
        <v>217</v>
      </c>
      <c r="N916" s="52" t="s">
        <v>3800</v>
      </c>
      <c r="O916" s="52" t="s">
        <v>8916</v>
      </c>
      <c r="P916" s="52"/>
      <c r="Q916" s="52" t="s">
        <v>8918</v>
      </c>
      <c r="R916" s="52"/>
      <c r="S916" s="52" t="s">
        <v>8917</v>
      </c>
      <c r="T916" s="52"/>
      <c r="U916" s="52" t="s">
        <v>108</v>
      </c>
      <c r="V916" s="52" t="s">
        <v>94</v>
      </c>
      <c r="W916" s="52" t="s">
        <v>251</v>
      </c>
      <c r="X916" s="52" t="s">
        <v>880</v>
      </c>
      <c r="Y916" s="52" t="s">
        <v>98</v>
      </c>
      <c r="Z916" s="52"/>
      <c r="AA916" s="52"/>
      <c r="AB916" s="52"/>
      <c r="AC916" s="52"/>
      <c r="AD916" s="52"/>
      <c r="AE916" s="52"/>
      <c r="AF916" s="60"/>
      <c r="AG916" s="44" t="s">
        <v>595</v>
      </c>
      <c r="AH916" s="45" t="s">
        <v>596</v>
      </c>
      <c r="AI916" s="45" t="s">
        <v>595</v>
      </c>
      <c r="AJ916" s="45" t="s">
        <v>595</v>
      </c>
      <c r="AK916" s="45" t="s">
        <v>595</v>
      </c>
      <c r="AL916" s="28"/>
      <c r="AM916" s="28"/>
      <c r="AN916" s="28"/>
      <c r="AO916" s="28"/>
      <c r="AP916" s="28"/>
      <c r="AQ916" s="28"/>
      <c r="AR916" s="28"/>
      <c r="AS916" s="28"/>
      <c r="AT916" s="28"/>
      <c r="AU916" s="28"/>
    </row>
    <row r="917" ht="15.0" hidden="1" customHeight="1">
      <c r="A917" s="67"/>
      <c r="B917" s="68" t="s">
        <v>85</v>
      </c>
      <c r="C917" s="68" t="s">
        <v>3904</v>
      </c>
      <c r="D917" s="68" t="s">
        <v>9762</v>
      </c>
      <c r="E917" s="68" t="s">
        <v>87</v>
      </c>
      <c r="F917" s="68" t="s">
        <v>1834</v>
      </c>
      <c r="G917" s="68" t="s">
        <v>1839</v>
      </c>
      <c r="H917" s="68" t="s">
        <v>1840</v>
      </c>
      <c r="I917" s="68"/>
      <c r="J917" s="68"/>
      <c r="K917" s="68"/>
      <c r="L917" s="68" t="s">
        <v>602</v>
      </c>
      <c r="M917" s="68" t="s">
        <v>252</v>
      </c>
      <c r="N917" s="68" t="s">
        <v>603</v>
      </c>
      <c r="O917" s="68" t="s">
        <v>1836</v>
      </c>
      <c r="P917" s="68"/>
      <c r="Q917" s="68" t="s">
        <v>1838</v>
      </c>
      <c r="R917" s="68"/>
      <c r="S917" s="68"/>
      <c r="T917" s="68"/>
      <c r="U917" s="68" t="s">
        <v>97</v>
      </c>
      <c r="V917" s="68" t="s">
        <v>97</v>
      </c>
      <c r="W917" s="68" t="s">
        <v>97</v>
      </c>
      <c r="X917" s="68" t="s">
        <v>97</v>
      </c>
      <c r="Y917" s="68" t="s">
        <v>98</v>
      </c>
      <c r="Z917" s="68"/>
      <c r="AA917" s="68"/>
      <c r="AB917" s="68"/>
      <c r="AC917" s="68"/>
      <c r="AD917" s="68"/>
      <c r="AE917" s="68"/>
      <c r="AF917" s="71"/>
      <c r="AG917" s="44"/>
      <c r="AH917" s="45" t="s">
        <v>596</v>
      </c>
      <c r="AI917" s="45"/>
      <c r="AJ917" s="45"/>
      <c r="AK917" s="45"/>
      <c r="AL917" s="28"/>
      <c r="AM917" s="28"/>
      <c r="AN917" s="28"/>
      <c r="AO917" s="28"/>
      <c r="AP917" s="28"/>
      <c r="AQ917" s="28"/>
      <c r="AR917" s="28"/>
      <c r="AS917" s="28"/>
      <c r="AT917" s="28"/>
      <c r="AU917" s="28"/>
    </row>
    <row r="918" ht="15.0" hidden="1" customHeight="1">
      <c r="A918" s="51"/>
      <c r="B918" s="52" t="s">
        <v>85</v>
      </c>
      <c r="C918" s="52" t="s">
        <v>1536</v>
      </c>
      <c r="D918" s="52" t="s">
        <v>9770</v>
      </c>
      <c r="E918" s="52" t="s">
        <v>87</v>
      </c>
      <c r="F918" s="52" t="s">
        <v>8925</v>
      </c>
      <c r="G918" s="52" t="s">
        <v>8931</v>
      </c>
      <c r="H918" s="52"/>
      <c r="I918" s="52"/>
      <c r="J918" s="52" t="s">
        <v>8932</v>
      </c>
      <c r="K918" s="52"/>
      <c r="L918" s="52" t="s">
        <v>7750</v>
      </c>
      <c r="M918" s="52" t="s">
        <v>133</v>
      </c>
      <c r="N918" s="52" t="s">
        <v>7751</v>
      </c>
      <c r="O918" s="52" t="s">
        <v>8928</v>
      </c>
      <c r="P918" s="52"/>
      <c r="Q918" s="52" t="s">
        <v>8930</v>
      </c>
      <c r="R918" s="52"/>
      <c r="S918" s="52" t="s">
        <v>8929</v>
      </c>
      <c r="T918" s="52"/>
      <c r="U918" s="52" t="s">
        <v>97</v>
      </c>
      <c r="V918" s="52" t="s">
        <v>97</v>
      </c>
      <c r="W918" s="52" t="s">
        <v>97</v>
      </c>
      <c r="X918" s="52" t="s">
        <v>97</v>
      </c>
      <c r="Y918" s="52" t="s">
        <v>98</v>
      </c>
      <c r="Z918" s="52"/>
      <c r="AA918" s="52"/>
      <c r="AB918" s="52"/>
      <c r="AC918" s="52"/>
      <c r="AD918" s="52"/>
      <c r="AE918" s="52"/>
      <c r="AF918" s="60"/>
      <c r="AG918" s="44"/>
      <c r="AH918" s="45" t="s">
        <v>595</v>
      </c>
      <c r="AI918" s="45"/>
      <c r="AJ918" s="45"/>
      <c r="AK918" s="45"/>
      <c r="AL918" s="28"/>
      <c r="AM918" s="28"/>
      <c r="AN918" s="28"/>
      <c r="AO918" s="28"/>
      <c r="AP918" s="28"/>
      <c r="AQ918" s="28"/>
      <c r="AR918" s="28"/>
      <c r="AS918" s="28"/>
      <c r="AT918" s="28"/>
      <c r="AU918" s="28"/>
    </row>
    <row r="919" ht="15.0" hidden="1" customHeight="1">
      <c r="A919" s="67"/>
      <c r="B919" s="68" t="s">
        <v>115</v>
      </c>
      <c r="C919" s="68" t="s">
        <v>6424</v>
      </c>
      <c r="D919" s="68" t="s">
        <v>3627</v>
      </c>
      <c r="E919" s="68" t="s">
        <v>87</v>
      </c>
      <c r="F919" s="68" t="s">
        <v>8933</v>
      </c>
      <c r="G919" s="68" t="s">
        <v>8940</v>
      </c>
      <c r="H919" s="68" t="s">
        <v>8941</v>
      </c>
      <c r="I919" s="68"/>
      <c r="J919" s="68"/>
      <c r="K919" s="68"/>
      <c r="L919" s="68" t="s">
        <v>346</v>
      </c>
      <c r="M919" s="68" t="s">
        <v>337</v>
      </c>
      <c r="N919" s="68" t="s">
        <v>8942</v>
      </c>
      <c r="O919" s="68" t="s">
        <v>8936</v>
      </c>
      <c r="P919" s="68"/>
      <c r="Q919" s="68" t="s">
        <v>8939</v>
      </c>
      <c r="R919" s="68"/>
      <c r="S919" s="68" t="s">
        <v>8937</v>
      </c>
      <c r="T919" s="68"/>
      <c r="U919" s="68" t="s">
        <v>8943</v>
      </c>
      <c r="V919" s="68" t="s">
        <v>97</v>
      </c>
      <c r="W919" s="68" t="s">
        <v>97</v>
      </c>
      <c r="X919" s="68" t="s">
        <v>97</v>
      </c>
      <c r="Y919" s="68" t="s">
        <v>98</v>
      </c>
      <c r="Z919" s="68"/>
      <c r="AA919" s="68"/>
      <c r="AB919" s="68"/>
      <c r="AC919" s="68"/>
      <c r="AD919" s="68"/>
      <c r="AE919" s="68"/>
      <c r="AF919" s="71"/>
      <c r="AG919" s="44" t="s">
        <v>595</v>
      </c>
      <c r="AH919" s="45" t="s">
        <v>595</v>
      </c>
      <c r="AI919" s="45" t="s">
        <v>595</v>
      </c>
      <c r="AJ919" s="45" t="s">
        <v>595</v>
      </c>
      <c r="AK919" s="45" t="s">
        <v>596</v>
      </c>
      <c r="AL919" s="28"/>
      <c r="AM919" s="28"/>
      <c r="AN919" s="28"/>
      <c r="AO919" s="28"/>
      <c r="AP919" s="28"/>
      <c r="AQ919" s="28"/>
      <c r="AR919" s="28"/>
      <c r="AS919" s="28"/>
      <c r="AT919" s="28"/>
      <c r="AU919" s="28"/>
    </row>
    <row r="920" ht="15.0" hidden="1" customHeight="1">
      <c r="A920" s="51"/>
      <c r="B920" s="52" t="s">
        <v>85</v>
      </c>
      <c r="C920" s="52" t="s">
        <v>1161</v>
      </c>
      <c r="D920" s="52" t="s">
        <v>1766</v>
      </c>
      <c r="E920" s="52" t="s">
        <v>87</v>
      </c>
      <c r="F920" s="52" t="s">
        <v>725</v>
      </c>
      <c r="G920" s="52" t="s">
        <v>729</v>
      </c>
      <c r="H920" s="52"/>
      <c r="I920" s="52"/>
      <c r="J920" s="52"/>
      <c r="K920" s="52"/>
      <c r="L920" s="52" t="s">
        <v>730</v>
      </c>
      <c r="M920" s="52" t="s">
        <v>724</v>
      </c>
      <c r="N920" s="52" t="s">
        <v>731</v>
      </c>
      <c r="O920" s="52" t="s">
        <v>727</v>
      </c>
      <c r="P920" s="52"/>
      <c r="Q920" s="52" t="s">
        <v>728</v>
      </c>
      <c r="R920" s="52"/>
      <c r="S920" s="52"/>
      <c r="T920" s="52"/>
      <c r="U920" s="52" t="s">
        <v>97</v>
      </c>
      <c r="V920" s="52" t="s">
        <v>97</v>
      </c>
      <c r="W920" s="52" t="s">
        <v>97</v>
      </c>
      <c r="X920" s="52" t="s">
        <v>97</v>
      </c>
      <c r="Y920" s="52" t="s">
        <v>98</v>
      </c>
      <c r="Z920" s="52"/>
      <c r="AA920" s="52"/>
      <c r="AB920" s="52"/>
      <c r="AC920" s="52"/>
      <c r="AD920" s="52"/>
      <c r="AE920" s="52"/>
      <c r="AF920" s="60"/>
      <c r="AG920" s="44"/>
      <c r="AH920" s="45" t="s">
        <v>596</v>
      </c>
      <c r="AI920" s="45"/>
      <c r="AJ920" s="45"/>
      <c r="AK920" s="45"/>
      <c r="AL920" s="28"/>
      <c r="AM920" s="28"/>
      <c r="AN920" s="28"/>
      <c r="AO920" s="28"/>
      <c r="AP920" s="28"/>
      <c r="AQ920" s="28"/>
      <c r="AR920" s="28"/>
      <c r="AS920" s="28"/>
      <c r="AT920" s="28"/>
      <c r="AU920" s="28"/>
    </row>
    <row r="921" ht="15.0" hidden="1" customHeight="1">
      <c r="A921" s="67"/>
      <c r="B921" s="68" t="s">
        <v>85</v>
      </c>
      <c r="C921" s="68" t="s">
        <v>7440</v>
      </c>
      <c r="D921" s="68" t="s">
        <v>9800</v>
      </c>
      <c r="E921" s="68" t="s">
        <v>87</v>
      </c>
      <c r="F921" s="68" t="s">
        <v>8954</v>
      </c>
      <c r="G921" s="68" t="s">
        <v>8959</v>
      </c>
      <c r="H921" s="68"/>
      <c r="I921" s="68"/>
      <c r="J921" s="68"/>
      <c r="K921" s="68"/>
      <c r="L921" s="68" t="s">
        <v>3844</v>
      </c>
      <c r="M921" s="68" t="s">
        <v>217</v>
      </c>
      <c r="N921" s="68" t="s">
        <v>3847</v>
      </c>
      <c r="O921" s="68" t="s">
        <v>8956</v>
      </c>
      <c r="P921" s="68"/>
      <c r="Q921" s="68" t="s">
        <v>8958</v>
      </c>
      <c r="R921" s="68"/>
      <c r="S921" s="68" t="s">
        <v>8957</v>
      </c>
      <c r="T921" s="68"/>
      <c r="U921" s="68" t="s">
        <v>165</v>
      </c>
      <c r="V921" s="68" t="s">
        <v>94</v>
      </c>
      <c r="W921" s="68" t="s">
        <v>197</v>
      </c>
      <c r="X921" s="68" t="s">
        <v>229</v>
      </c>
      <c r="Y921" s="68" t="s">
        <v>98</v>
      </c>
      <c r="Z921" s="68"/>
      <c r="AA921" s="68"/>
      <c r="AB921" s="68"/>
      <c r="AC921" s="68"/>
      <c r="AD921" s="68"/>
      <c r="AE921" s="68"/>
      <c r="AF921" s="71"/>
      <c r="AG921" s="44" t="s">
        <v>595</v>
      </c>
      <c r="AH921" s="45" t="s">
        <v>596</v>
      </c>
      <c r="AI921" s="45" t="s">
        <v>595</v>
      </c>
      <c r="AJ921" s="45" t="s">
        <v>595</v>
      </c>
      <c r="AK921" s="45" t="s">
        <v>595</v>
      </c>
      <c r="AL921" s="28"/>
      <c r="AM921" s="28"/>
      <c r="AN921" s="28"/>
      <c r="AO921" s="28"/>
      <c r="AP921" s="28"/>
      <c r="AQ921" s="28"/>
      <c r="AR921" s="28"/>
      <c r="AS921" s="28"/>
      <c r="AT921" s="28"/>
      <c r="AU921" s="28"/>
    </row>
    <row r="922" ht="15.0" hidden="1" customHeight="1">
      <c r="A922" s="51"/>
      <c r="B922" s="52" t="s">
        <v>85</v>
      </c>
      <c r="C922" s="52" t="s">
        <v>5944</v>
      </c>
      <c r="D922" s="52" t="s">
        <v>7293</v>
      </c>
      <c r="E922" s="52" t="s">
        <v>87</v>
      </c>
      <c r="F922" s="52" t="s">
        <v>8427</v>
      </c>
      <c r="G922" s="52" t="s">
        <v>8431</v>
      </c>
      <c r="H922" s="52"/>
      <c r="I922" s="52"/>
      <c r="J922" s="52"/>
      <c r="K922" s="52"/>
      <c r="L922" s="52" t="s">
        <v>451</v>
      </c>
      <c r="M922" s="52" t="s">
        <v>80</v>
      </c>
      <c r="N922" s="52" t="s">
        <v>6593</v>
      </c>
      <c r="O922" s="52" t="s">
        <v>8429</v>
      </c>
      <c r="P922" s="52"/>
      <c r="Q922" s="52" t="s">
        <v>8430</v>
      </c>
      <c r="R922" s="52"/>
      <c r="S922" s="52" t="s">
        <v>8962</v>
      </c>
      <c r="T922" s="52"/>
      <c r="U922" s="52" t="s">
        <v>145</v>
      </c>
      <c r="V922" s="52" t="s">
        <v>317</v>
      </c>
      <c r="W922" s="52" t="s">
        <v>197</v>
      </c>
      <c r="X922" s="52" t="s">
        <v>97</v>
      </c>
      <c r="Y922" s="52" t="s">
        <v>98</v>
      </c>
      <c r="Z922" s="52"/>
      <c r="AA922" s="52"/>
      <c r="AB922" s="52"/>
      <c r="AC922" s="52"/>
      <c r="AD922" s="52"/>
      <c r="AE922" s="52"/>
      <c r="AF922" s="60"/>
      <c r="AG922" s="44" t="s">
        <v>595</v>
      </c>
      <c r="AH922" s="45" t="s">
        <v>596</v>
      </c>
      <c r="AI922" s="45" t="s">
        <v>595</v>
      </c>
      <c r="AJ922" s="45" t="s">
        <v>595</v>
      </c>
      <c r="AK922" s="45" t="s">
        <v>595</v>
      </c>
      <c r="AL922" s="28"/>
      <c r="AM922" s="28"/>
      <c r="AN922" s="28"/>
      <c r="AO922" s="28"/>
      <c r="AP922" s="28"/>
      <c r="AQ922" s="28"/>
      <c r="AR922" s="28"/>
      <c r="AS922" s="28"/>
      <c r="AT922" s="28"/>
      <c r="AU922" s="28"/>
    </row>
    <row r="923" ht="15.0" hidden="1" customHeight="1">
      <c r="A923" s="67"/>
      <c r="B923" s="68" t="s">
        <v>85</v>
      </c>
      <c r="C923" s="68" t="s">
        <v>9823</v>
      </c>
      <c r="D923" s="68" t="s">
        <v>9824</v>
      </c>
      <c r="E923" s="68" t="s">
        <v>87</v>
      </c>
      <c r="F923" s="68" t="s">
        <v>8963</v>
      </c>
      <c r="G923" s="68" t="s">
        <v>8968</v>
      </c>
      <c r="H923" s="68" t="s">
        <v>187</v>
      </c>
      <c r="I923" s="68" t="s">
        <v>906</v>
      </c>
      <c r="J923" s="68" t="s">
        <v>187</v>
      </c>
      <c r="K923" s="68" t="s">
        <v>906</v>
      </c>
      <c r="L923" s="68" t="s">
        <v>2238</v>
      </c>
      <c r="M923" s="68" t="s">
        <v>2230</v>
      </c>
      <c r="N923" s="68" t="s">
        <v>8969</v>
      </c>
      <c r="O923" s="68" t="s">
        <v>8965</v>
      </c>
      <c r="P923" s="68"/>
      <c r="Q923" s="68" t="s">
        <v>8967</v>
      </c>
      <c r="R923" s="68"/>
      <c r="S923" s="68" t="s">
        <v>8966</v>
      </c>
      <c r="T923" s="68"/>
      <c r="U923" s="68" t="s">
        <v>97</v>
      </c>
      <c r="V923" s="68" t="s">
        <v>97</v>
      </c>
      <c r="W923" s="68" t="s">
        <v>97</v>
      </c>
      <c r="X923" s="68" t="s">
        <v>97</v>
      </c>
      <c r="Y923" s="68" t="s">
        <v>98</v>
      </c>
      <c r="Z923" s="68"/>
      <c r="AA923" s="68"/>
      <c r="AB923" s="68"/>
      <c r="AC923" s="68"/>
      <c r="AD923" s="68"/>
      <c r="AE923" s="68"/>
      <c r="AF923" s="71"/>
      <c r="AG923" s="44"/>
      <c r="AH923" s="45" t="s">
        <v>596</v>
      </c>
      <c r="AI923" s="45"/>
      <c r="AJ923" s="45"/>
      <c r="AK923" s="45"/>
      <c r="AL923" s="28"/>
      <c r="AM923" s="28"/>
      <c r="AN923" s="28"/>
      <c r="AO923" s="28"/>
      <c r="AP923" s="28"/>
      <c r="AQ923" s="28"/>
      <c r="AR923" s="28"/>
      <c r="AS923" s="28"/>
      <c r="AT923" s="28"/>
      <c r="AU923" s="28"/>
    </row>
    <row r="924" ht="15.0" hidden="1" customHeight="1">
      <c r="A924" s="51"/>
      <c r="B924" s="52" t="s">
        <v>115</v>
      </c>
      <c r="C924" s="52" t="s">
        <v>9835</v>
      </c>
      <c r="D924" s="52" t="s">
        <v>9836</v>
      </c>
      <c r="E924" s="52" t="s">
        <v>87</v>
      </c>
      <c r="F924" s="52" t="s">
        <v>2256</v>
      </c>
      <c r="G924" s="52" t="s">
        <v>2263</v>
      </c>
      <c r="H924" s="52"/>
      <c r="I924" s="52"/>
      <c r="J924" s="52"/>
      <c r="K924" s="52"/>
      <c r="L924" s="52" t="s">
        <v>1405</v>
      </c>
      <c r="M924" s="52" t="s">
        <v>307</v>
      </c>
      <c r="N924" s="52" t="s">
        <v>2268</v>
      </c>
      <c r="O924" s="52" t="s">
        <v>2259</v>
      </c>
      <c r="P924" s="52"/>
      <c r="Q924" s="52" t="s">
        <v>2262</v>
      </c>
      <c r="R924" s="52"/>
      <c r="S924" s="52" t="s">
        <v>8977</v>
      </c>
      <c r="T924" s="52"/>
      <c r="U924" s="52" t="s">
        <v>415</v>
      </c>
      <c r="V924" s="52" t="s">
        <v>686</v>
      </c>
      <c r="W924" s="52" t="s">
        <v>146</v>
      </c>
      <c r="X924" s="52" t="s">
        <v>97</v>
      </c>
      <c r="Y924" s="52" t="s">
        <v>98</v>
      </c>
      <c r="Z924" s="52"/>
      <c r="AA924" s="52"/>
      <c r="AB924" s="52"/>
      <c r="AC924" s="52"/>
      <c r="AD924" s="52"/>
      <c r="AE924" s="52"/>
      <c r="AF924" s="60"/>
      <c r="AG924" s="44" t="s">
        <v>595</v>
      </c>
      <c r="AH924" s="45" t="s">
        <v>596</v>
      </c>
      <c r="AI924" s="45" t="s">
        <v>595</v>
      </c>
      <c r="AJ924" s="45" t="s">
        <v>595</v>
      </c>
      <c r="AK924" s="45" t="s">
        <v>595</v>
      </c>
      <c r="AL924" s="28"/>
      <c r="AM924" s="28"/>
      <c r="AN924" s="28"/>
      <c r="AO924" s="28"/>
      <c r="AP924" s="28"/>
      <c r="AQ924" s="28"/>
      <c r="AR924" s="28"/>
      <c r="AS924" s="28"/>
      <c r="AT924" s="28"/>
      <c r="AU924" s="28"/>
    </row>
    <row r="925" ht="15.0" hidden="1" customHeight="1">
      <c r="A925" s="67"/>
      <c r="B925" s="68" t="s">
        <v>115</v>
      </c>
      <c r="C925" s="68" t="s">
        <v>9843</v>
      </c>
      <c r="D925" s="68" t="s">
        <v>9845</v>
      </c>
      <c r="E925" s="68" t="s">
        <v>87</v>
      </c>
      <c r="F925" s="68" t="s">
        <v>100</v>
      </c>
      <c r="G925" s="68" t="s">
        <v>8982</v>
      </c>
      <c r="H925" s="68"/>
      <c r="I925" s="68"/>
      <c r="J925" s="68"/>
      <c r="K925" s="68"/>
      <c r="L925" s="68" t="s">
        <v>840</v>
      </c>
      <c r="M925" s="68" t="s">
        <v>99</v>
      </c>
      <c r="N925" s="68" t="s">
        <v>841</v>
      </c>
      <c r="O925" s="68" t="s">
        <v>8979</v>
      </c>
      <c r="P925" s="68"/>
      <c r="Q925" s="68" t="s">
        <v>8981</v>
      </c>
      <c r="R925" s="68"/>
      <c r="S925" s="68" t="s">
        <v>8980</v>
      </c>
      <c r="T925" s="68"/>
      <c r="U925" s="68" t="s">
        <v>97</v>
      </c>
      <c r="V925" s="68" t="s">
        <v>97</v>
      </c>
      <c r="W925" s="68" t="s">
        <v>97</v>
      </c>
      <c r="X925" s="68" t="s">
        <v>97</v>
      </c>
      <c r="Y925" s="68" t="s">
        <v>98</v>
      </c>
      <c r="Z925" s="68"/>
      <c r="AA925" s="68"/>
      <c r="AB925" s="68"/>
      <c r="AC925" s="68"/>
      <c r="AD925" s="68"/>
      <c r="AE925" s="68"/>
      <c r="AF925" s="71"/>
      <c r="AG925" s="44" t="s">
        <v>595</v>
      </c>
      <c r="AH925" s="45" t="s">
        <v>595</v>
      </c>
      <c r="AI925" s="45" t="s">
        <v>595</v>
      </c>
      <c r="AJ925" s="45" t="s">
        <v>595</v>
      </c>
      <c r="AK925" s="45" t="s">
        <v>596</v>
      </c>
      <c r="AL925" s="28"/>
      <c r="AM925" s="28"/>
      <c r="AN925" s="28"/>
      <c r="AO925" s="28"/>
      <c r="AP925" s="28"/>
      <c r="AQ925" s="28"/>
      <c r="AR925" s="28"/>
      <c r="AS925" s="28"/>
      <c r="AT925" s="28"/>
      <c r="AU925" s="28"/>
    </row>
    <row r="926" ht="15.0" hidden="1" customHeight="1">
      <c r="A926" s="51"/>
      <c r="B926" s="52" t="s">
        <v>85</v>
      </c>
      <c r="C926" s="52" t="s">
        <v>1442</v>
      </c>
      <c r="D926" s="52" t="s">
        <v>9856</v>
      </c>
      <c r="E926" s="52" t="s">
        <v>87</v>
      </c>
      <c r="F926" s="52" t="s">
        <v>531</v>
      </c>
      <c r="G926" s="52" t="s">
        <v>2217</v>
      </c>
      <c r="H926" s="52"/>
      <c r="I926" s="52"/>
      <c r="J926" s="52"/>
      <c r="K926" s="52"/>
      <c r="L926" s="52" t="s">
        <v>1338</v>
      </c>
      <c r="M926" s="52" t="s">
        <v>111</v>
      </c>
      <c r="N926" s="52" t="s">
        <v>2218</v>
      </c>
      <c r="O926" s="52" t="s">
        <v>2214</v>
      </c>
      <c r="P926" s="52"/>
      <c r="Q926" s="52" t="s">
        <v>2216</v>
      </c>
      <c r="R926" s="52"/>
      <c r="S926" s="52" t="s">
        <v>8986</v>
      </c>
      <c r="T926" s="52"/>
      <c r="U926" s="52" t="s">
        <v>539</v>
      </c>
      <c r="V926" s="52" t="s">
        <v>540</v>
      </c>
      <c r="W926" s="52" t="s">
        <v>541</v>
      </c>
      <c r="X926" s="52" t="s">
        <v>229</v>
      </c>
      <c r="Y926" s="52" t="s">
        <v>98</v>
      </c>
      <c r="Z926" s="52"/>
      <c r="AA926" s="52"/>
      <c r="AB926" s="52"/>
      <c r="AC926" s="52"/>
      <c r="AD926" s="52"/>
      <c r="AE926" s="52"/>
      <c r="AF926" s="60"/>
      <c r="AG926" s="44" t="s">
        <v>595</v>
      </c>
      <c r="AH926" s="45" t="s">
        <v>596</v>
      </c>
      <c r="AI926" s="45" t="s">
        <v>595</v>
      </c>
      <c r="AJ926" s="45" t="s">
        <v>595</v>
      </c>
      <c r="AK926" s="45" t="s">
        <v>595</v>
      </c>
      <c r="AL926" s="28"/>
      <c r="AM926" s="28"/>
      <c r="AN926" s="28"/>
      <c r="AO926" s="28"/>
      <c r="AP926" s="28"/>
      <c r="AQ926" s="28"/>
      <c r="AR926" s="28"/>
      <c r="AS926" s="28"/>
      <c r="AT926" s="28"/>
      <c r="AU926" s="28"/>
    </row>
    <row r="927" ht="15.0" hidden="1" customHeight="1">
      <c r="A927" s="67"/>
      <c r="B927" s="68" t="s">
        <v>85</v>
      </c>
      <c r="C927" s="68" t="s">
        <v>9599</v>
      </c>
      <c r="D927" s="68" t="s">
        <v>9864</v>
      </c>
      <c r="E927" s="68" t="s">
        <v>87</v>
      </c>
      <c r="F927" s="68" t="s">
        <v>8988</v>
      </c>
      <c r="G927" s="68" t="s">
        <v>8993</v>
      </c>
      <c r="H927" s="68"/>
      <c r="I927" s="68"/>
      <c r="J927" s="68" t="s">
        <v>8994</v>
      </c>
      <c r="K927" s="68"/>
      <c r="L927" s="68" t="s">
        <v>3468</v>
      </c>
      <c r="M927" s="68" t="s">
        <v>579</v>
      </c>
      <c r="N927" s="68" t="s">
        <v>8995</v>
      </c>
      <c r="O927" s="68" t="s">
        <v>8990</v>
      </c>
      <c r="P927" s="68"/>
      <c r="Q927" s="68" t="s">
        <v>8992</v>
      </c>
      <c r="R927" s="68"/>
      <c r="S927" s="68" t="s">
        <v>8991</v>
      </c>
      <c r="T927" s="68"/>
      <c r="U927" s="68" t="s">
        <v>97</v>
      </c>
      <c r="V927" s="68" t="s">
        <v>97</v>
      </c>
      <c r="W927" s="68" t="s">
        <v>97</v>
      </c>
      <c r="X927" s="68" t="s">
        <v>97</v>
      </c>
      <c r="Y927" s="68" t="s">
        <v>98</v>
      </c>
      <c r="Z927" s="68"/>
      <c r="AA927" s="68"/>
      <c r="AB927" s="68"/>
      <c r="AC927" s="68"/>
      <c r="AD927" s="68"/>
      <c r="AE927" s="68"/>
      <c r="AF927" s="71"/>
      <c r="AG927" s="44"/>
      <c r="AH927" s="45" t="s">
        <v>596</v>
      </c>
      <c r="AI927" s="45"/>
      <c r="AJ927" s="45"/>
      <c r="AK927" s="45"/>
      <c r="AL927" s="28"/>
      <c r="AM927" s="28"/>
      <c r="AN927" s="28"/>
      <c r="AO927" s="28"/>
      <c r="AP927" s="28"/>
      <c r="AQ927" s="28"/>
      <c r="AR927" s="28"/>
      <c r="AS927" s="28"/>
      <c r="AT927" s="28"/>
      <c r="AU927" s="28"/>
    </row>
    <row r="928" ht="15.0" hidden="1" customHeight="1">
      <c r="A928" s="51"/>
      <c r="B928" s="52" t="s">
        <v>85</v>
      </c>
      <c r="C928" s="52" t="s">
        <v>2743</v>
      </c>
      <c r="D928" s="52" t="s">
        <v>9871</v>
      </c>
      <c r="E928" s="52" t="s">
        <v>87</v>
      </c>
      <c r="F928" s="52" t="s">
        <v>436</v>
      </c>
      <c r="G928" s="52" t="s">
        <v>9005</v>
      </c>
      <c r="H928" s="52"/>
      <c r="I928" s="52"/>
      <c r="J928" s="52"/>
      <c r="K928" s="52"/>
      <c r="L928" s="52" t="s">
        <v>413</v>
      </c>
      <c r="M928" s="52" t="s">
        <v>406</v>
      </c>
      <c r="N928" s="52" t="s">
        <v>2504</v>
      </c>
      <c r="O928" s="52" t="s">
        <v>9000</v>
      </c>
      <c r="P928" s="52"/>
      <c r="Q928" s="52" t="s">
        <v>9004</v>
      </c>
      <c r="R928" s="52"/>
      <c r="S928" s="52" t="s">
        <v>9003</v>
      </c>
      <c r="T928" s="52"/>
      <c r="U928" s="52" t="s">
        <v>686</v>
      </c>
      <c r="V928" s="52" t="s">
        <v>396</v>
      </c>
      <c r="W928" s="52" t="s">
        <v>146</v>
      </c>
      <c r="X928" s="52" t="s">
        <v>167</v>
      </c>
      <c r="Y928" s="52" t="s">
        <v>98</v>
      </c>
      <c r="Z928" s="52"/>
      <c r="AA928" s="52"/>
      <c r="AB928" s="52"/>
      <c r="AC928" s="52"/>
      <c r="AD928" s="52"/>
      <c r="AE928" s="52"/>
      <c r="AF928" s="60"/>
      <c r="AG928" s="44" t="s">
        <v>595</v>
      </c>
      <c r="AH928" s="45" t="s">
        <v>596</v>
      </c>
      <c r="AI928" s="45" t="s">
        <v>595</v>
      </c>
      <c r="AJ928" s="45" t="s">
        <v>595</v>
      </c>
      <c r="AK928" s="45" t="s">
        <v>595</v>
      </c>
      <c r="AL928" s="28"/>
      <c r="AM928" s="28"/>
      <c r="AN928" s="28"/>
      <c r="AO928" s="28"/>
      <c r="AP928" s="28"/>
      <c r="AQ928" s="28"/>
      <c r="AR928" s="28"/>
      <c r="AS928" s="28"/>
      <c r="AT928" s="28"/>
      <c r="AU928" s="28"/>
    </row>
    <row r="929" ht="15.0" hidden="1" customHeight="1">
      <c r="A929" s="67"/>
      <c r="B929" s="68" t="s">
        <v>85</v>
      </c>
      <c r="C929" s="68" t="s">
        <v>9878</v>
      </c>
      <c r="D929" s="68" t="s">
        <v>9880</v>
      </c>
      <c r="E929" s="68" t="s">
        <v>87</v>
      </c>
      <c r="F929" s="68" t="s">
        <v>2134</v>
      </c>
      <c r="G929" s="68" t="s">
        <v>9009</v>
      </c>
      <c r="H929" s="68"/>
      <c r="I929" s="68"/>
      <c r="J929" s="68"/>
      <c r="K929" s="68"/>
      <c r="L929" s="68" t="s">
        <v>163</v>
      </c>
      <c r="M929" s="68" t="s">
        <v>156</v>
      </c>
      <c r="N929" s="68" t="s">
        <v>9010</v>
      </c>
      <c r="O929" s="68" t="s">
        <v>2136</v>
      </c>
      <c r="P929" s="68"/>
      <c r="Q929" s="68" t="s">
        <v>2138</v>
      </c>
      <c r="R929" s="68"/>
      <c r="S929" s="68" t="s">
        <v>9008</v>
      </c>
      <c r="T929" s="68"/>
      <c r="U929" s="68" t="s">
        <v>165</v>
      </c>
      <c r="V929" s="68" t="s">
        <v>453</v>
      </c>
      <c r="W929" s="68" t="s">
        <v>126</v>
      </c>
      <c r="X929" s="68" t="s">
        <v>97</v>
      </c>
      <c r="Y929" s="68" t="s">
        <v>98</v>
      </c>
      <c r="Z929" s="68"/>
      <c r="AA929" s="68"/>
      <c r="AB929" s="68"/>
      <c r="AC929" s="68"/>
      <c r="AD929" s="68"/>
      <c r="AE929" s="68"/>
      <c r="AF929" s="71"/>
      <c r="AG929" s="44" t="s">
        <v>595</v>
      </c>
      <c r="AH929" s="45" t="s">
        <v>596</v>
      </c>
      <c r="AI929" s="45" t="s">
        <v>595</v>
      </c>
      <c r="AJ929" s="45" t="s">
        <v>595</v>
      </c>
      <c r="AK929" s="45" t="s">
        <v>595</v>
      </c>
      <c r="AL929" s="28"/>
      <c r="AM929" s="28"/>
      <c r="AN929" s="28"/>
      <c r="AO929" s="28"/>
      <c r="AP929" s="28"/>
      <c r="AQ929" s="28"/>
      <c r="AR929" s="28"/>
      <c r="AS929" s="28"/>
      <c r="AT929" s="28"/>
      <c r="AU929" s="28"/>
    </row>
    <row r="930" ht="15.0" hidden="1" customHeight="1">
      <c r="A930" s="51"/>
      <c r="B930" s="52" t="s">
        <v>85</v>
      </c>
      <c r="C930" s="52" t="s">
        <v>1251</v>
      </c>
      <c r="D930" s="52" t="s">
        <v>9887</v>
      </c>
      <c r="E930" s="52" t="s">
        <v>87</v>
      </c>
      <c r="F930" s="52" t="s">
        <v>9014</v>
      </c>
      <c r="G930" s="52" t="s">
        <v>9019</v>
      </c>
      <c r="H930" s="52" t="s">
        <v>9020</v>
      </c>
      <c r="I930" s="52"/>
      <c r="J930" s="52"/>
      <c r="K930" s="52"/>
      <c r="L930" s="52" t="s">
        <v>249</v>
      </c>
      <c r="M930" s="52" t="s">
        <v>133</v>
      </c>
      <c r="N930" s="52" t="s">
        <v>3806</v>
      </c>
      <c r="O930" s="52" t="s">
        <v>9016</v>
      </c>
      <c r="P930" s="52"/>
      <c r="Q930" s="52" t="s">
        <v>9018</v>
      </c>
      <c r="R930" s="52"/>
      <c r="S930" s="52" t="s">
        <v>9017</v>
      </c>
      <c r="T930" s="52"/>
      <c r="U930" s="52" t="s">
        <v>676</v>
      </c>
      <c r="V930" s="52" t="s">
        <v>95</v>
      </c>
      <c r="W930" s="52" t="s">
        <v>96</v>
      </c>
      <c r="X930" s="52" t="s">
        <v>110</v>
      </c>
      <c r="Y930" s="52" t="s">
        <v>98</v>
      </c>
      <c r="Z930" s="52"/>
      <c r="AA930" s="52"/>
      <c r="AB930" s="52"/>
      <c r="AC930" s="52"/>
      <c r="AD930" s="52"/>
      <c r="AE930" s="52"/>
      <c r="AF930" s="60"/>
      <c r="AG930" s="44" t="s">
        <v>595</v>
      </c>
      <c r="AH930" s="45" t="s">
        <v>596</v>
      </c>
      <c r="AI930" s="45" t="s">
        <v>595</v>
      </c>
      <c r="AJ930" s="45" t="s">
        <v>595</v>
      </c>
      <c r="AK930" s="45" t="s">
        <v>595</v>
      </c>
      <c r="AL930" s="28"/>
      <c r="AM930" s="28"/>
      <c r="AN930" s="28"/>
      <c r="AO930" s="28"/>
      <c r="AP930" s="28"/>
      <c r="AQ930" s="28"/>
      <c r="AR930" s="28"/>
      <c r="AS930" s="28"/>
      <c r="AT930" s="28"/>
      <c r="AU930" s="28"/>
    </row>
    <row r="931" ht="15.0" hidden="1" customHeight="1">
      <c r="A931" s="67"/>
      <c r="B931" s="68" t="s">
        <v>85</v>
      </c>
      <c r="C931" s="68" t="s">
        <v>9895</v>
      </c>
      <c r="D931" s="68" t="s">
        <v>9897</v>
      </c>
      <c r="E931" s="68" t="s">
        <v>87</v>
      </c>
      <c r="F931" s="68" t="s">
        <v>262</v>
      </c>
      <c r="G931" s="68" t="s">
        <v>9025</v>
      </c>
      <c r="H931" s="68" t="s">
        <v>9026</v>
      </c>
      <c r="I931" s="68"/>
      <c r="J931" s="68"/>
      <c r="K931" s="68"/>
      <c r="L931" s="68" t="s">
        <v>475</v>
      </c>
      <c r="M931" s="68" t="s">
        <v>261</v>
      </c>
      <c r="N931" s="68" t="s">
        <v>9027</v>
      </c>
      <c r="O931" s="68" t="s">
        <v>9022</v>
      </c>
      <c r="P931" s="68"/>
      <c r="Q931" s="68" t="s">
        <v>9024</v>
      </c>
      <c r="R931" s="68"/>
      <c r="S931" s="68" t="s">
        <v>9023</v>
      </c>
      <c r="T931" s="68"/>
      <c r="U931" s="68" t="s">
        <v>145</v>
      </c>
      <c r="V931" s="68"/>
      <c r="W931" s="68" t="s">
        <v>146</v>
      </c>
      <c r="X931" s="68" t="s">
        <v>97</v>
      </c>
      <c r="Y931" s="68" t="s">
        <v>98</v>
      </c>
      <c r="Z931" s="68"/>
      <c r="AA931" s="68"/>
      <c r="AB931" s="68"/>
      <c r="AC931" s="68"/>
      <c r="AD931" s="68"/>
      <c r="AE931" s="68"/>
      <c r="AF931" s="71"/>
      <c r="AG931" s="44" t="s">
        <v>595</v>
      </c>
      <c r="AH931" s="45" t="s">
        <v>595</v>
      </c>
      <c r="AI931" s="45" t="s">
        <v>595</v>
      </c>
      <c r="AJ931" s="45" t="s">
        <v>595</v>
      </c>
      <c r="AK931" s="45" t="s">
        <v>596</v>
      </c>
      <c r="AL931" s="28"/>
      <c r="AM931" s="28"/>
      <c r="AN931" s="28"/>
      <c r="AO931" s="28"/>
      <c r="AP931" s="28"/>
      <c r="AQ931" s="28"/>
      <c r="AR931" s="28"/>
      <c r="AS931" s="28"/>
      <c r="AT931" s="28"/>
      <c r="AU931" s="28"/>
    </row>
    <row r="932" ht="15.0" hidden="1" customHeight="1">
      <c r="A932" s="51"/>
      <c r="B932" s="52" t="s">
        <v>85</v>
      </c>
      <c r="C932" s="52" t="s">
        <v>9902</v>
      </c>
      <c r="D932" s="52" t="s">
        <v>9903</v>
      </c>
      <c r="E932" s="52" t="s">
        <v>87</v>
      </c>
      <c r="F932" s="52" t="s">
        <v>8062</v>
      </c>
      <c r="G932" s="52" t="s">
        <v>7757</v>
      </c>
      <c r="H932" s="52"/>
      <c r="I932" s="52"/>
      <c r="J932" s="52"/>
      <c r="K932" s="52"/>
      <c r="L932" s="52" t="s">
        <v>4807</v>
      </c>
      <c r="M932" s="52" t="s">
        <v>560</v>
      </c>
      <c r="N932" s="52" t="s">
        <v>7760</v>
      </c>
      <c r="O932" s="52" t="s">
        <v>8064</v>
      </c>
      <c r="P932" s="52"/>
      <c r="Q932" s="52" t="s">
        <v>8066</v>
      </c>
      <c r="R932" s="52"/>
      <c r="S932" s="52" t="s">
        <v>9035</v>
      </c>
      <c r="T932" s="52"/>
      <c r="U932" s="52" t="s">
        <v>539</v>
      </c>
      <c r="V932" s="52" t="s">
        <v>8068</v>
      </c>
      <c r="W932" s="52" t="s">
        <v>2378</v>
      </c>
      <c r="X932" s="52" t="s">
        <v>880</v>
      </c>
      <c r="Y932" s="52" t="s">
        <v>98</v>
      </c>
      <c r="Z932" s="52"/>
      <c r="AA932" s="52"/>
      <c r="AB932" s="52"/>
      <c r="AC932" s="52"/>
      <c r="AD932" s="52"/>
      <c r="AE932" s="52"/>
      <c r="AF932" s="60"/>
      <c r="AG932" s="44" t="s">
        <v>595</v>
      </c>
      <c r="AH932" s="45" t="s">
        <v>596</v>
      </c>
      <c r="AI932" s="45" t="s">
        <v>595</v>
      </c>
      <c r="AJ932" s="45" t="s">
        <v>595</v>
      </c>
      <c r="AK932" s="45" t="s">
        <v>596</v>
      </c>
      <c r="AL932" s="28"/>
      <c r="AM932" s="28"/>
      <c r="AN932" s="28"/>
      <c r="AO932" s="28"/>
      <c r="AP932" s="28"/>
      <c r="AQ932" s="28"/>
      <c r="AR932" s="28"/>
      <c r="AS932" s="28"/>
      <c r="AT932" s="28"/>
      <c r="AU932" s="28"/>
    </row>
    <row r="933" ht="15.0" hidden="1" customHeight="1">
      <c r="A933" s="67"/>
      <c r="B933" s="68" t="s">
        <v>115</v>
      </c>
      <c r="C933" s="68" t="s">
        <v>9904</v>
      </c>
      <c r="D933" s="68" t="s">
        <v>3017</v>
      </c>
      <c r="E933" s="68" t="s">
        <v>87</v>
      </c>
      <c r="F933" s="68" t="s">
        <v>1142</v>
      </c>
      <c r="G933" s="68" t="s">
        <v>1147</v>
      </c>
      <c r="H933" s="68"/>
      <c r="I933" s="68"/>
      <c r="J933" s="68"/>
      <c r="K933" s="68"/>
      <c r="L933" s="68" t="s">
        <v>451</v>
      </c>
      <c r="M933" s="68" t="s">
        <v>80</v>
      </c>
      <c r="N933" s="68" t="s">
        <v>1106</v>
      </c>
      <c r="O933" s="68" t="s">
        <v>1144</v>
      </c>
      <c r="P933" s="68"/>
      <c r="Q933" s="68" t="s">
        <v>1146</v>
      </c>
      <c r="R933" s="68"/>
      <c r="S933" s="68" t="s">
        <v>9041</v>
      </c>
      <c r="T933" s="68"/>
      <c r="U933" s="68" t="s">
        <v>1148</v>
      </c>
      <c r="V933" s="68" t="s">
        <v>166</v>
      </c>
      <c r="W933" s="68" t="s">
        <v>109</v>
      </c>
      <c r="X933" s="68" t="s">
        <v>97</v>
      </c>
      <c r="Y933" s="68" t="s">
        <v>98</v>
      </c>
      <c r="Z933" s="68"/>
      <c r="AA933" s="68"/>
      <c r="AB933" s="68"/>
      <c r="AC933" s="68"/>
      <c r="AD933" s="68"/>
      <c r="AE933" s="68"/>
      <c r="AF933" s="71"/>
      <c r="AG933" s="44" t="s">
        <v>595</v>
      </c>
      <c r="AH933" s="45" t="s">
        <v>596</v>
      </c>
      <c r="AI933" s="45" t="s">
        <v>595</v>
      </c>
      <c r="AJ933" s="45" t="s">
        <v>595</v>
      </c>
      <c r="AK933" s="45" t="s">
        <v>595</v>
      </c>
      <c r="AL933" s="28"/>
      <c r="AM933" s="28"/>
      <c r="AN933" s="28"/>
      <c r="AO933" s="28"/>
      <c r="AP933" s="28"/>
      <c r="AQ933" s="28"/>
      <c r="AR933" s="28"/>
      <c r="AS933" s="28"/>
      <c r="AT933" s="28"/>
      <c r="AU933" s="28"/>
    </row>
    <row r="934" ht="15.0" hidden="1" customHeight="1">
      <c r="A934" s="51"/>
      <c r="B934" s="52" t="s">
        <v>85</v>
      </c>
      <c r="C934" s="52" t="s">
        <v>9906</v>
      </c>
      <c r="D934" s="52" t="s">
        <v>8487</v>
      </c>
      <c r="E934" s="52" t="s">
        <v>87</v>
      </c>
      <c r="F934" s="52" t="s">
        <v>9045</v>
      </c>
      <c r="G934" s="52" t="s">
        <v>9050</v>
      </c>
      <c r="H934" s="52" t="s">
        <v>9051</v>
      </c>
      <c r="I934" s="52"/>
      <c r="J934" s="52"/>
      <c r="K934" s="52"/>
      <c r="L934" s="52" t="s">
        <v>482</v>
      </c>
      <c r="M934" s="52" t="s">
        <v>478</v>
      </c>
      <c r="N934" s="52" t="s">
        <v>9052</v>
      </c>
      <c r="O934" s="52" t="s">
        <v>9047</v>
      </c>
      <c r="P934" s="52"/>
      <c r="Q934" s="52" t="s">
        <v>9049</v>
      </c>
      <c r="R934" s="52"/>
      <c r="S934" s="52" t="s">
        <v>9048</v>
      </c>
      <c r="T934" s="52"/>
      <c r="U934" s="52" t="s">
        <v>166</v>
      </c>
      <c r="V934" s="52" t="s">
        <v>676</v>
      </c>
      <c r="W934" s="52" t="s">
        <v>146</v>
      </c>
      <c r="X934" s="52" t="s">
        <v>559</v>
      </c>
      <c r="Y934" s="52" t="s">
        <v>98</v>
      </c>
      <c r="Z934" s="52"/>
      <c r="AA934" s="52"/>
      <c r="AB934" s="52"/>
      <c r="AC934" s="52"/>
      <c r="AD934" s="52"/>
      <c r="AE934" s="52"/>
      <c r="AF934" s="60"/>
      <c r="AG934" s="44" t="s">
        <v>595</v>
      </c>
      <c r="AH934" s="45" t="s">
        <v>596</v>
      </c>
      <c r="AI934" s="45" t="s">
        <v>595</v>
      </c>
      <c r="AJ934" s="45" t="s">
        <v>595</v>
      </c>
      <c r="AK934" s="45" t="s">
        <v>595</v>
      </c>
      <c r="AL934" s="28"/>
      <c r="AM934" s="28"/>
      <c r="AN934" s="28"/>
      <c r="AO934" s="28"/>
      <c r="AP934" s="28"/>
      <c r="AQ934" s="28"/>
      <c r="AR934" s="28"/>
      <c r="AS934" s="28"/>
      <c r="AT934" s="28"/>
      <c r="AU934" s="28"/>
    </row>
    <row r="935" ht="15.0" hidden="1" customHeight="1">
      <c r="A935" s="67"/>
      <c r="B935" s="68" t="s">
        <v>85</v>
      </c>
      <c r="C935" s="68" t="s">
        <v>9912</v>
      </c>
      <c r="D935" s="68" t="s">
        <v>9914</v>
      </c>
      <c r="E935" s="68" t="s">
        <v>87</v>
      </c>
      <c r="F935" s="68" t="s">
        <v>9054</v>
      </c>
      <c r="G935" s="68" t="s">
        <v>9058</v>
      </c>
      <c r="H935" s="68" t="s">
        <v>187</v>
      </c>
      <c r="I935" s="68" t="s">
        <v>906</v>
      </c>
      <c r="J935" s="68" t="s">
        <v>9059</v>
      </c>
      <c r="K935" s="68"/>
      <c r="L935" s="68" t="s">
        <v>7672</v>
      </c>
      <c r="M935" s="68" t="s">
        <v>133</v>
      </c>
      <c r="N935" s="68" t="s">
        <v>9060</v>
      </c>
      <c r="O935" s="68" t="s">
        <v>9056</v>
      </c>
      <c r="P935" s="68"/>
      <c r="Q935" s="68" t="s">
        <v>9057</v>
      </c>
      <c r="R935" s="68"/>
      <c r="S935" s="68" t="s">
        <v>187</v>
      </c>
      <c r="T935" s="68" t="s">
        <v>906</v>
      </c>
      <c r="U935" s="68" t="s">
        <v>124</v>
      </c>
      <c r="V935" s="68" t="s">
        <v>95</v>
      </c>
      <c r="W935" s="68" t="s">
        <v>97</v>
      </c>
      <c r="X935" s="68" t="s">
        <v>97</v>
      </c>
      <c r="Y935" s="68" t="s">
        <v>98</v>
      </c>
      <c r="Z935" s="68"/>
      <c r="AA935" s="68"/>
      <c r="AB935" s="68"/>
      <c r="AC935" s="68"/>
      <c r="AD935" s="68"/>
      <c r="AE935" s="68"/>
      <c r="AF935" s="71"/>
      <c r="AG935" s="44"/>
      <c r="AH935" s="45" t="s">
        <v>595</v>
      </c>
      <c r="AI935" s="45"/>
      <c r="AJ935" s="45"/>
      <c r="AK935" s="45"/>
      <c r="AL935" s="28"/>
      <c r="AM935" s="28"/>
      <c r="AN935" s="28"/>
      <c r="AO935" s="28"/>
      <c r="AP935" s="28"/>
      <c r="AQ935" s="28"/>
      <c r="AR935" s="28"/>
      <c r="AS935" s="28"/>
      <c r="AT935" s="28"/>
      <c r="AU935" s="28"/>
    </row>
    <row r="936" ht="15.0" hidden="1" customHeight="1">
      <c r="A936" s="51"/>
      <c r="B936" s="52" t="s">
        <v>85</v>
      </c>
      <c r="C936" s="52" t="s">
        <v>2099</v>
      </c>
      <c r="D936" s="52" t="s">
        <v>3875</v>
      </c>
      <c r="E936" s="52" t="s">
        <v>87</v>
      </c>
      <c r="F936" s="52" t="s">
        <v>1894</v>
      </c>
      <c r="G936" s="52" t="s">
        <v>1899</v>
      </c>
      <c r="H936" s="52"/>
      <c r="I936" s="52"/>
      <c r="J936" s="52"/>
      <c r="K936" s="52"/>
      <c r="L936" s="52" t="s">
        <v>404</v>
      </c>
      <c r="M936" s="52" t="s">
        <v>337</v>
      </c>
      <c r="N936" s="52" t="s">
        <v>1903</v>
      </c>
      <c r="O936" s="52" t="s">
        <v>8119</v>
      </c>
      <c r="P936" s="52"/>
      <c r="Q936" s="52" t="s">
        <v>1898</v>
      </c>
      <c r="R936" s="52"/>
      <c r="S936" s="52" t="s">
        <v>9063</v>
      </c>
      <c r="T936" s="52"/>
      <c r="U936" s="52" t="s">
        <v>145</v>
      </c>
      <c r="V936" s="52" t="s">
        <v>108</v>
      </c>
      <c r="W936" s="52" t="s">
        <v>95</v>
      </c>
      <c r="X936" s="52" t="s">
        <v>167</v>
      </c>
      <c r="Y936" s="52" t="s">
        <v>98</v>
      </c>
      <c r="Z936" s="52"/>
      <c r="AA936" s="52"/>
      <c r="AB936" s="52"/>
      <c r="AC936" s="52"/>
      <c r="AD936" s="52"/>
      <c r="AE936" s="52"/>
      <c r="AF936" s="60"/>
      <c r="AG936" s="44" t="s">
        <v>595</v>
      </c>
      <c r="AH936" s="45" t="s">
        <v>596</v>
      </c>
      <c r="AI936" s="45" t="s">
        <v>595</v>
      </c>
      <c r="AJ936" s="45" t="s">
        <v>595</v>
      </c>
      <c r="AK936" s="45" t="s">
        <v>595</v>
      </c>
      <c r="AL936" s="28"/>
      <c r="AM936" s="28"/>
      <c r="AN936" s="28"/>
      <c r="AO936" s="28"/>
      <c r="AP936" s="28"/>
      <c r="AQ936" s="28"/>
      <c r="AR936" s="28"/>
      <c r="AS936" s="28"/>
      <c r="AT936" s="28"/>
      <c r="AU936" s="28"/>
    </row>
    <row r="937" ht="15.0" hidden="1" customHeight="1">
      <c r="A937" s="67"/>
      <c r="B937" s="68" t="s">
        <v>85</v>
      </c>
      <c r="C937" s="68" t="s">
        <v>1161</v>
      </c>
      <c r="D937" s="68" t="s">
        <v>4909</v>
      </c>
      <c r="E937" s="68" t="s">
        <v>87</v>
      </c>
      <c r="F937" s="68" t="s">
        <v>4114</v>
      </c>
      <c r="G937" s="68" t="s">
        <v>9069</v>
      </c>
      <c r="H937" s="68"/>
      <c r="I937" s="68"/>
      <c r="J937" s="68"/>
      <c r="K937" s="68"/>
      <c r="L937" s="68" t="s">
        <v>3073</v>
      </c>
      <c r="M937" s="68" t="s">
        <v>99</v>
      </c>
      <c r="N937" s="68" t="s">
        <v>3074</v>
      </c>
      <c r="O937" s="68" t="s">
        <v>4117</v>
      </c>
      <c r="P937" s="68"/>
      <c r="Q937" s="68" t="s">
        <v>9068</v>
      </c>
      <c r="R937" s="68"/>
      <c r="S937" s="68" t="s">
        <v>9067</v>
      </c>
      <c r="T937" s="68"/>
      <c r="U937" s="68" t="s">
        <v>94</v>
      </c>
      <c r="V937" s="68" t="s">
        <v>97</v>
      </c>
      <c r="W937" s="68" t="s">
        <v>97</v>
      </c>
      <c r="X937" s="68" t="s">
        <v>97</v>
      </c>
      <c r="Y937" s="68" t="s">
        <v>98</v>
      </c>
      <c r="Z937" s="68"/>
      <c r="AA937" s="68"/>
      <c r="AB937" s="68"/>
      <c r="AC937" s="68"/>
      <c r="AD937" s="68"/>
      <c r="AE937" s="68"/>
      <c r="AF937" s="71"/>
      <c r="AG937" s="44" t="s">
        <v>595</v>
      </c>
      <c r="AH937" s="45" t="s">
        <v>596</v>
      </c>
      <c r="AI937" s="45" t="s">
        <v>595</v>
      </c>
      <c r="AJ937" s="45" t="s">
        <v>595</v>
      </c>
      <c r="AK937" s="45" t="s">
        <v>595</v>
      </c>
      <c r="AL937" s="28"/>
      <c r="AM937" s="28"/>
      <c r="AN937" s="28"/>
      <c r="AO937" s="28"/>
      <c r="AP937" s="28"/>
      <c r="AQ937" s="28"/>
      <c r="AR937" s="28"/>
      <c r="AS937" s="28"/>
      <c r="AT937" s="28"/>
      <c r="AU937" s="28"/>
    </row>
    <row r="938" ht="15.0" hidden="1" customHeight="1">
      <c r="A938" s="51"/>
      <c r="B938" s="52" t="s">
        <v>85</v>
      </c>
      <c r="C938" s="52" t="s">
        <v>9939</v>
      </c>
      <c r="D938" s="52" t="s">
        <v>9940</v>
      </c>
      <c r="E938" s="52" t="s">
        <v>87</v>
      </c>
      <c r="F938" s="52" t="s">
        <v>9070</v>
      </c>
      <c r="G938" s="52" t="s">
        <v>9076</v>
      </c>
      <c r="H938" s="52"/>
      <c r="I938" s="52"/>
      <c r="J938" s="52"/>
      <c r="K938" s="52"/>
      <c r="L938" s="52" t="s">
        <v>1359</v>
      </c>
      <c r="M938" s="52" t="s">
        <v>632</v>
      </c>
      <c r="N938" s="52" t="s">
        <v>640</v>
      </c>
      <c r="O938" s="52" t="s">
        <v>9072</v>
      </c>
      <c r="P938" s="52"/>
      <c r="Q938" s="52" t="s">
        <v>9075</v>
      </c>
      <c r="R938" s="52"/>
      <c r="S938" s="52" t="s">
        <v>9073</v>
      </c>
      <c r="T938" s="52"/>
      <c r="U938" s="52" t="s">
        <v>317</v>
      </c>
      <c r="V938" s="52" t="s">
        <v>94</v>
      </c>
      <c r="W938" s="52" t="s">
        <v>109</v>
      </c>
      <c r="X938" s="52" t="s">
        <v>97</v>
      </c>
      <c r="Y938" s="52" t="s">
        <v>98</v>
      </c>
      <c r="Z938" s="52"/>
      <c r="AA938" s="52"/>
      <c r="AB938" s="52"/>
      <c r="AC938" s="52"/>
      <c r="AD938" s="52"/>
      <c r="AE938" s="52"/>
      <c r="AF938" s="60"/>
      <c r="AG938" s="44" t="s">
        <v>595</v>
      </c>
      <c r="AH938" s="45" t="s">
        <v>596</v>
      </c>
      <c r="AI938" s="45" t="s">
        <v>595</v>
      </c>
      <c r="AJ938" s="45" t="s">
        <v>595</v>
      </c>
      <c r="AK938" s="45" t="s">
        <v>595</v>
      </c>
      <c r="AL938" s="28"/>
      <c r="AM938" s="28"/>
      <c r="AN938" s="28"/>
      <c r="AO938" s="28"/>
      <c r="AP938" s="28"/>
      <c r="AQ938" s="28"/>
      <c r="AR938" s="28"/>
      <c r="AS938" s="28"/>
      <c r="AT938" s="28"/>
      <c r="AU938" s="28"/>
    </row>
    <row r="939" ht="15.0" hidden="1" customHeight="1">
      <c r="A939" s="67"/>
      <c r="B939" s="68" t="s">
        <v>85</v>
      </c>
      <c r="C939" s="68" t="s">
        <v>9948</v>
      </c>
      <c r="D939" s="68" t="s">
        <v>9950</v>
      </c>
      <c r="E939" s="68" t="s">
        <v>87</v>
      </c>
      <c r="F939" s="68" t="s">
        <v>597</v>
      </c>
      <c r="G939" s="68" t="s">
        <v>601</v>
      </c>
      <c r="H939" s="68"/>
      <c r="I939" s="68"/>
      <c r="J939" s="68"/>
      <c r="K939" s="68"/>
      <c r="L939" s="68" t="s">
        <v>602</v>
      </c>
      <c r="M939" s="68" t="s">
        <v>252</v>
      </c>
      <c r="N939" s="68" t="s">
        <v>603</v>
      </c>
      <c r="O939" s="68" t="s">
        <v>599</v>
      </c>
      <c r="P939" s="68"/>
      <c r="Q939" s="68" t="s">
        <v>600</v>
      </c>
      <c r="R939" s="68"/>
      <c r="S939" s="68" t="s">
        <v>9080</v>
      </c>
      <c r="T939" s="68"/>
      <c r="U939" s="68" t="s">
        <v>124</v>
      </c>
      <c r="V939" s="68" t="s">
        <v>396</v>
      </c>
      <c r="W939" s="68" t="s">
        <v>604</v>
      </c>
      <c r="X939" s="68" t="s">
        <v>559</v>
      </c>
      <c r="Y939" s="68" t="s">
        <v>98</v>
      </c>
      <c r="Z939" s="68"/>
      <c r="AA939" s="68"/>
      <c r="AB939" s="68"/>
      <c r="AC939" s="68"/>
      <c r="AD939" s="68"/>
      <c r="AE939" s="68"/>
      <c r="AF939" s="71"/>
      <c r="AG939" s="44" t="s">
        <v>595</v>
      </c>
      <c r="AH939" s="45" t="s">
        <v>595</v>
      </c>
      <c r="AI939" s="45" t="s">
        <v>595</v>
      </c>
      <c r="AJ939" s="45" t="s">
        <v>595</v>
      </c>
      <c r="AK939" s="45" t="s">
        <v>596</v>
      </c>
      <c r="AL939" s="28"/>
      <c r="AM939" s="28"/>
      <c r="AN939" s="28"/>
      <c r="AO939" s="28"/>
      <c r="AP939" s="28"/>
      <c r="AQ939" s="28"/>
      <c r="AR939" s="28"/>
      <c r="AS939" s="28"/>
      <c r="AT939" s="28"/>
      <c r="AU939" s="28"/>
    </row>
    <row r="940" ht="15.0" hidden="1" customHeight="1">
      <c r="A940" s="51"/>
      <c r="B940" s="52" t="s">
        <v>85</v>
      </c>
      <c r="C940" s="52" t="s">
        <v>922</v>
      </c>
      <c r="D940" s="52" t="s">
        <v>9955</v>
      </c>
      <c r="E940" s="52" t="s">
        <v>87</v>
      </c>
      <c r="F940" s="52" t="s">
        <v>9081</v>
      </c>
      <c r="G940" s="52" t="s">
        <v>6846</v>
      </c>
      <c r="H940" s="52" t="s">
        <v>9087</v>
      </c>
      <c r="I940" s="52"/>
      <c r="J940" s="52"/>
      <c r="K940" s="52"/>
      <c r="L940" s="52" t="s">
        <v>2729</v>
      </c>
      <c r="M940" s="52" t="s">
        <v>1131</v>
      </c>
      <c r="N940" s="52" t="s">
        <v>2730</v>
      </c>
      <c r="O940" s="52" t="s">
        <v>9083</v>
      </c>
      <c r="P940" s="52"/>
      <c r="Q940" s="52" t="s">
        <v>9086</v>
      </c>
      <c r="R940" s="52"/>
      <c r="S940" s="52" t="s">
        <v>9085</v>
      </c>
      <c r="T940" s="52"/>
      <c r="U940" s="52"/>
      <c r="V940" s="52"/>
      <c r="W940" s="52"/>
      <c r="X940" s="52" t="s">
        <v>97</v>
      </c>
      <c r="Y940" s="52" t="s">
        <v>98</v>
      </c>
      <c r="Z940" s="52"/>
      <c r="AA940" s="52"/>
      <c r="AB940" s="52"/>
      <c r="AC940" s="52"/>
      <c r="AD940" s="52"/>
      <c r="AE940" s="52"/>
      <c r="AF940" s="60"/>
      <c r="AG940" s="44" t="s">
        <v>595</v>
      </c>
      <c r="AH940" s="45" t="s">
        <v>596</v>
      </c>
      <c r="AI940" s="45" t="s">
        <v>595</v>
      </c>
      <c r="AJ940" s="45" t="s">
        <v>595</v>
      </c>
      <c r="AK940" s="45" t="s">
        <v>595</v>
      </c>
      <c r="AL940" s="28"/>
      <c r="AM940" s="28"/>
      <c r="AN940" s="28"/>
      <c r="AO940" s="28"/>
      <c r="AP940" s="28"/>
      <c r="AQ940" s="28"/>
      <c r="AR940" s="28"/>
      <c r="AS940" s="28"/>
      <c r="AT940" s="28"/>
      <c r="AU940" s="28"/>
    </row>
    <row r="941" ht="15.0" hidden="1" customHeight="1">
      <c r="A941" s="67"/>
      <c r="B941" s="68" t="s">
        <v>85</v>
      </c>
      <c r="C941" s="68" t="s">
        <v>9963</v>
      </c>
      <c r="D941" s="68" t="s">
        <v>9964</v>
      </c>
      <c r="E941" s="68" t="s">
        <v>87</v>
      </c>
      <c r="F941" s="68" t="s">
        <v>9088</v>
      </c>
      <c r="G941" s="68" t="s">
        <v>9093</v>
      </c>
      <c r="H941" s="68"/>
      <c r="I941" s="68"/>
      <c r="J941" s="68"/>
      <c r="K941" s="68"/>
      <c r="L941" s="68" t="s">
        <v>4461</v>
      </c>
      <c r="M941" s="68" t="s">
        <v>3992</v>
      </c>
      <c r="N941" s="68" t="s">
        <v>4462</v>
      </c>
      <c r="O941" s="68" t="s">
        <v>9090</v>
      </c>
      <c r="P941" s="68"/>
      <c r="Q941" s="68" t="s">
        <v>9092</v>
      </c>
      <c r="R941" s="68"/>
      <c r="S941" s="68" t="s">
        <v>9091</v>
      </c>
      <c r="T941" s="68"/>
      <c r="U941" s="68" t="s">
        <v>145</v>
      </c>
      <c r="V941" s="68" t="s">
        <v>317</v>
      </c>
      <c r="W941" s="68" t="s">
        <v>146</v>
      </c>
      <c r="X941" s="68" t="s">
        <v>97</v>
      </c>
      <c r="Y941" s="68" t="s">
        <v>98</v>
      </c>
      <c r="Z941" s="68"/>
      <c r="AA941" s="68"/>
      <c r="AB941" s="68"/>
      <c r="AC941" s="68"/>
      <c r="AD941" s="68"/>
      <c r="AE941" s="68"/>
      <c r="AF941" s="71"/>
      <c r="AG941" s="44" t="s">
        <v>595</v>
      </c>
      <c r="AH941" s="45" t="s">
        <v>596</v>
      </c>
      <c r="AI941" s="45" t="s">
        <v>595</v>
      </c>
      <c r="AJ941" s="45" t="s">
        <v>595</v>
      </c>
      <c r="AK941" s="45" t="s">
        <v>595</v>
      </c>
      <c r="AL941" s="28"/>
      <c r="AM941" s="28"/>
      <c r="AN941" s="28"/>
      <c r="AO941" s="28"/>
      <c r="AP941" s="28"/>
      <c r="AQ941" s="28"/>
      <c r="AR941" s="28"/>
      <c r="AS941" s="28"/>
      <c r="AT941" s="28"/>
      <c r="AU941" s="28"/>
    </row>
    <row r="942" ht="15.0" hidden="1" customHeight="1">
      <c r="A942" s="51"/>
      <c r="B942" s="52" t="s">
        <v>85</v>
      </c>
      <c r="C942" s="52" t="s">
        <v>9968</v>
      </c>
      <c r="D942" s="52" t="s">
        <v>9969</v>
      </c>
      <c r="E942" s="52" t="s">
        <v>87</v>
      </c>
      <c r="F942" s="52" t="s">
        <v>9095</v>
      </c>
      <c r="G942" s="52" t="s">
        <v>9100</v>
      </c>
      <c r="H942" s="52"/>
      <c r="I942" s="52"/>
      <c r="J942" s="52"/>
      <c r="K942" s="52"/>
      <c r="L942" s="52" t="s">
        <v>249</v>
      </c>
      <c r="M942" s="52" t="s">
        <v>133</v>
      </c>
      <c r="N942" s="52" t="s">
        <v>8406</v>
      </c>
      <c r="O942" s="52" t="s">
        <v>9097</v>
      </c>
      <c r="P942" s="52"/>
      <c r="Q942" s="52" t="s">
        <v>9099</v>
      </c>
      <c r="R942" s="52"/>
      <c r="S942" s="52" t="s">
        <v>9098</v>
      </c>
      <c r="T942" s="52"/>
      <c r="U942" s="52" t="s">
        <v>94</v>
      </c>
      <c r="V942" s="52" t="s">
        <v>196</v>
      </c>
      <c r="W942" s="52" t="s">
        <v>96</v>
      </c>
      <c r="X942" s="52" t="s">
        <v>229</v>
      </c>
      <c r="Y942" s="52" t="s">
        <v>98</v>
      </c>
      <c r="Z942" s="52"/>
      <c r="AA942" s="52"/>
      <c r="AB942" s="52"/>
      <c r="AC942" s="52"/>
      <c r="AD942" s="52"/>
      <c r="AE942" s="52"/>
      <c r="AF942" s="60"/>
      <c r="AG942" s="44" t="s">
        <v>596</v>
      </c>
      <c r="AH942" s="45" t="s">
        <v>596</v>
      </c>
      <c r="AI942" s="45" t="s">
        <v>596</v>
      </c>
      <c r="AJ942" s="45" t="s">
        <v>595</v>
      </c>
      <c r="AK942" s="45" t="s">
        <v>595</v>
      </c>
      <c r="AL942" s="28"/>
      <c r="AM942" s="28"/>
      <c r="AN942" s="28"/>
      <c r="AO942" s="28"/>
      <c r="AP942" s="28"/>
      <c r="AQ942" s="28"/>
      <c r="AR942" s="28"/>
      <c r="AS942" s="28"/>
      <c r="AT942" s="28"/>
      <c r="AU942" s="28"/>
    </row>
    <row r="943" ht="15.0" hidden="1" customHeight="1">
      <c r="A943" s="67"/>
      <c r="B943" s="68" t="s">
        <v>115</v>
      </c>
      <c r="C943" s="68" t="s">
        <v>9973</v>
      </c>
      <c r="D943" s="68" t="s">
        <v>9974</v>
      </c>
      <c r="E943" s="68" t="s">
        <v>87</v>
      </c>
      <c r="F943" s="68" t="s">
        <v>8215</v>
      </c>
      <c r="G943" s="68" t="s">
        <v>9106</v>
      </c>
      <c r="H943" s="68"/>
      <c r="I943" s="68"/>
      <c r="J943" s="68"/>
      <c r="K943" s="68"/>
      <c r="L943" s="68" t="s">
        <v>1067</v>
      </c>
      <c r="M943" s="68" t="s">
        <v>1058</v>
      </c>
      <c r="N943" s="68" t="s">
        <v>1997</v>
      </c>
      <c r="O943" s="68" t="s">
        <v>9103</v>
      </c>
      <c r="P943" s="68"/>
      <c r="Q943" s="68" t="s">
        <v>9105</v>
      </c>
      <c r="R943" s="68"/>
      <c r="S943" s="68" t="s">
        <v>9104</v>
      </c>
      <c r="T943" s="68"/>
      <c r="U943" s="68" t="s">
        <v>125</v>
      </c>
      <c r="V943" s="68" t="s">
        <v>317</v>
      </c>
      <c r="W943" s="68" t="s">
        <v>146</v>
      </c>
      <c r="X943" s="68" t="s">
        <v>559</v>
      </c>
      <c r="Y943" s="68" t="s">
        <v>98</v>
      </c>
      <c r="Z943" s="68"/>
      <c r="AA943" s="68"/>
      <c r="AB943" s="68"/>
      <c r="AC943" s="68"/>
      <c r="AD943" s="68"/>
      <c r="AE943" s="68"/>
      <c r="AF943" s="71"/>
      <c r="AG943" s="44" t="s">
        <v>595</v>
      </c>
      <c r="AH943" s="45" t="s">
        <v>596</v>
      </c>
      <c r="AI943" s="45" t="s">
        <v>595</v>
      </c>
      <c r="AJ943" s="45" t="s">
        <v>595</v>
      </c>
      <c r="AK943" s="45" t="s">
        <v>595</v>
      </c>
      <c r="AL943" s="28"/>
      <c r="AM943" s="28"/>
      <c r="AN943" s="28"/>
      <c r="AO943" s="28"/>
      <c r="AP943" s="28"/>
      <c r="AQ943" s="28"/>
      <c r="AR943" s="28"/>
      <c r="AS943" s="28"/>
      <c r="AT943" s="28"/>
      <c r="AU943" s="28"/>
    </row>
    <row r="944" ht="15.0" hidden="1" customHeight="1">
      <c r="A944" s="51"/>
      <c r="B944" s="52" t="s">
        <v>85</v>
      </c>
      <c r="C944" s="52" t="s">
        <v>3266</v>
      </c>
      <c r="D944" s="52" t="s">
        <v>9975</v>
      </c>
      <c r="E944" s="52" t="s">
        <v>87</v>
      </c>
      <c r="F944" s="52" t="s">
        <v>1088</v>
      </c>
      <c r="G944" s="52" t="s">
        <v>1093</v>
      </c>
      <c r="H944" s="52" t="s">
        <v>187</v>
      </c>
      <c r="I944" s="52" t="s">
        <v>906</v>
      </c>
      <c r="J944" s="52" t="s">
        <v>1094</v>
      </c>
      <c r="K944" s="52"/>
      <c r="L944" s="52" t="s">
        <v>1095</v>
      </c>
      <c r="M944" s="52" t="s">
        <v>694</v>
      </c>
      <c r="N944" s="52" t="s">
        <v>1096</v>
      </c>
      <c r="O944" s="52" t="s">
        <v>1090</v>
      </c>
      <c r="P944" s="52"/>
      <c r="Q944" s="52" t="s">
        <v>1092</v>
      </c>
      <c r="R944" s="52"/>
      <c r="S944" s="52" t="s">
        <v>9108</v>
      </c>
      <c r="T944" s="52"/>
      <c r="U944" s="52" t="s">
        <v>94</v>
      </c>
      <c r="V944" s="52" t="s">
        <v>97</v>
      </c>
      <c r="W944" s="52" t="s">
        <v>197</v>
      </c>
      <c r="X944" s="52" t="s">
        <v>97</v>
      </c>
      <c r="Y944" s="52" t="s">
        <v>98</v>
      </c>
      <c r="Z944" s="52"/>
      <c r="AA944" s="52"/>
      <c r="AB944" s="52"/>
      <c r="AC944" s="52"/>
      <c r="AD944" s="52"/>
      <c r="AE944" s="52"/>
      <c r="AF944" s="60"/>
      <c r="AG944" s="44"/>
      <c r="AH944" s="45" t="s">
        <v>596</v>
      </c>
      <c r="AI944" s="45"/>
      <c r="AJ944" s="45"/>
      <c r="AK944" s="45"/>
      <c r="AL944" s="28"/>
      <c r="AM944" s="28"/>
      <c r="AN944" s="28"/>
      <c r="AO944" s="28"/>
      <c r="AP944" s="28"/>
      <c r="AQ944" s="28"/>
      <c r="AR944" s="28"/>
      <c r="AS944" s="28"/>
      <c r="AT944" s="28"/>
      <c r="AU944" s="28"/>
    </row>
    <row r="945" ht="15.0" hidden="1" customHeight="1">
      <c r="A945" s="67"/>
      <c r="B945" s="68" t="s">
        <v>115</v>
      </c>
      <c r="C945" s="68" t="s">
        <v>3302</v>
      </c>
      <c r="D945" s="68" t="s">
        <v>9976</v>
      </c>
      <c r="E945" s="68" t="s">
        <v>87</v>
      </c>
      <c r="F945" s="68" t="s">
        <v>8907</v>
      </c>
      <c r="G945" s="68" t="s">
        <v>8912</v>
      </c>
      <c r="H945" s="68"/>
      <c r="I945" s="68"/>
      <c r="J945" s="68"/>
      <c r="K945" s="68"/>
      <c r="L945" s="68" t="s">
        <v>354</v>
      </c>
      <c r="M945" s="68" t="s">
        <v>280</v>
      </c>
      <c r="N945" s="68" t="s">
        <v>395</v>
      </c>
      <c r="O945" s="68" t="s">
        <v>8909</v>
      </c>
      <c r="P945" s="68"/>
      <c r="Q945" s="68" t="s">
        <v>8911</v>
      </c>
      <c r="R945" s="68"/>
      <c r="S945" s="68"/>
      <c r="T945" s="68"/>
      <c r="U945" s="68" t="s">
        <v>686</v>
      </c>
      <c r="V945" s="68" t="s">
        <v>165</v>
      </c>
      <c r="W945" s="68" t="s">
        <v>97</v>
      </c>
      <c r="X945" s="68" t="s">
        <v>167</v>
      </c>
      <c r="Y945" s="68" t="s">
        <v>98</v>
      </c>
      <c r="Z945" s="68"/>
      <c r="AA945" s="68"/>
      <c r="AB945" s="68"/>
      <c r="AC945" s="68"/>
      <c r="AD945" s="68"/>
      <c r="AE945" s="68"/>
      <c r="AF945" s="71"/>
      <c r="AG945" s="44" t="s">
        <v>595</v>
      </c>
      <c r="AH945" s="45" t="s">
        <v>595</v>
      </c>
      <c r="AI945" s="45" t="s">
        <v>595</v>
      </c>
      <c r="AJ945" s="45" t="s">
        <v>595</v>
      </c>
      <c r="AK945" s="45" t="s">
        <v>596</v>
      </c>
      <c r="AL945" s="28"/>
      <c r="AM945" s="28"/>
      <c r="AN945" s="28"/>
      <c r="AO945" s="28"/>
      <c r="AP945" s="28"/>
      <c r="AQ945" s="28"/>
      <c r="AR945" s="28"/>
      <c r="AS945" s="28"/>
      <c r="AT945" s="28"/>
      <c r="AU945" s="28"/>
    </row>
    <row r="946" ht="15.0" hidden="1" customHeight="1">
      <c r="A946" s="51"/>
      <c r="B946" s="52" t="s">
        <v>115</v>
      </c>
      <c r="C946" s="52" t="s">
        <v>9977</v>
      </c>
      <c r="D946" s="52" t="s">
        <v>9978</v>
      </c>
      <c r="E946" s="52" t="s">
        <v>87</v>
      </c>
      <c r="F946" s="52" t="s">
        <v>4069</v>
      </c>
      <c r="G946" s="52" t="s">
        <v>4073</v>
      </c>
      <c r="H946" s="52"/>
      <c r="I946" s="52"/>
      <c r="J946" s="52"/>
      <c r="K946" s="52"/>
      <c r="L946" s="52" t="s">
        <v>1067</v>
      </c>
      <c r="M946" s="52" t="s">
        <v>1058</v>
      </c>
      <c r="N946" s="52" t="s">
        <v>1997</v>
      </c>
      <c r="O946" s="52" t="s">
        <v>4071</v>
      </c>
      <c r="P946" s="52"/>
      <c r="Q946" s="52" t="s">
        <v>4072</v>
      </c>
      <c r="R946" s="52"/>
      <c r="S946" s="52" t="s">
        <v>9111</v>
      </c>
      <c r="T946" s="52"/>
      <c r="U946" s="52" t="s">
        <v>124</v>
      </c>
      <c r="V946" s="52" t="s">
        <v>396</v>
      </c>
      <c r="W946" s="52" t="s">
        <v>251</v>
      </c>
      <c r="X946" s="52" t="s">
        <v>559</v>
      </c>
      <c r="Y946" s="52" t="s">
        <v>98</v>
      </c>
      <c r="Z946" s="52"/>
      <c r="AA946" s="52"/>
      <c r="AB946" s="52"/>
      <c r="AC946" s="52"/>
      <c r="AD946" s="52"/>
      <c r="AE946" s="52"/>
      <c r="AF946" s="60"/>
      <c r="AG946" s="44" t="s">
        <v>595</v>
      </c>
      <c r="AH946" s="45" t="s">
        <v>596</v>
      </c>
      <c r="AI946" s="45" t="s">
        <v>595</v>
      </c>
      <c r="AJ946" s="45" t="s">
        <v>595</v>
      </c>
      <c r="AK946" s="45" t="s">
        <v>595</v>
      </c>
      <c r="AL946" s="28"/>
      <c r="AM946" s="28"/>
      <c r="AN946" s="28"/>
      <c r="AO946" s="28"/>
      <c r="AP946" s="28"/>
      <c r="AQ946" s="28"/>
      <c r="AR946" s="28"/>
      <c r="AS946" s="28"/>
      <c r="AT946" s="28"/>
      <c r="AU946" s="28"/>
    </row>
    <row r="947" ht="15.0" hidden="1" customHeight="1">
      <c r="A947" s="67"/>
      <c r="B947" s="68" t="s">
        <v>85</v>
      </c>
      <c r="C947" s="68" t="s">
        <v>2130</v>
      </c>
      <c r="D947" s="68" t="s">
        <v>9979</v>
      </c>
      <c r="E947" s="68" t="s">
        <v>87</v>
      </c>
      <c r="F947" s="68" t="s">
        <v>9088</v>
      </c>
      <c r="G947" s="68" t="s">
        <v>9093</v>
      </c>
      <c r="H947" s="68"/>
      <c r="I947" s="68"/>
      <c r="J947" s="68"/>
      <c r="K947" s="68"/>
      <c r="L947" s="68" t="s">
        <v>4461</v>
      </c>
      <c r="M947" s="68" t="s">
        <v>3992</v>
      </c>
      <c r="N947" s="68" t="s">
        <v>4462</v>
      </c>
      <c r="O947" s="68" t="s">
        <v>9090</v>
      </c>
      <c r="P947" s="68"/>
      <c r="Q947" s="68" t="s">
        <v>9092</v>
      </c>
      <c r="R947" s="68"/>
      <c r="S947" s="68" t="s">
        <v>9114</v>
      </c>
      <c r="T947" s="68"/>
      <c r="U947" s="68" t="s">
        <v>145</v>
      </c>
      <c r="V947" s="68" t="s">
        <v>317</v>
      </c>
      <c r="W947" s="68" t="s">
        <v>146</v>
      </c>
      <c r="X947" s="68" t="s">
        <v>97</v>
      </c>
      <c r="Y947" s="68" t="s">
        <v>98</v>
      </c>
      <c r="Z947" s="68"/>
      <c r="AA947" s="68"/>
      <c r="AB947" s="68"/>
      <c r="AC947" s="68"/>
      <c r="AD947" s="68"/>
      <c r="AE947" s="68"/>
      <c r="AF947" s="71"/>
      <c r="AG947" s="44" t="s">
        <v>595</v>
      </c>
      <c r="AH947" s="45" t="s">
        <v>596</v>
      </c>
      <c r="AI947" s="45" t="s">
        <v>595</v>
      </c>
      <c r="AJ947" s="45" t="s">
        <v>595</v>
      </c>
      <c r="AK947" s="45" t="s">
        <v>595</v>
      </c>
      <c r="AL947" s="28"/>
      <c r="AM947" s="28"/>
      <c r="AN947" s="28"/>
      <c r="AO947" s="28"/>
      <c r="AP947" s="28"/>
      <c r="AQ947" s="28"/>
      <c r="AR947" s="28"/>
      <c r="AS947" s="28"/>
      <c r="AT947" s="28"/>
      <c r="AU947" s="28"/>
    </row>
    <row r="948" ht="15.0" hidden="1" customHeight="1">
      <c r="A948" s="51"/>
      <c r="B948" s="52" t="s">
        <v>85</v>
      </c>
      <c r="C948" s="52" t="s">
        <v>9980</v>
      </c>
      <c r="D948" s="52" t="s">
        <v>9981</v>
      </c>
      <c r="E948" s="52" t="s">
        <v>87</v>
      </c>
      <c r="F948" s="52" t="s">
        <v>9115</v>
      </c>
      <c r="G948" s="52" t="s">
        <v>9121</v>
      </c>
      <c r="H948" s="52" t="s">
        <v>9122</v>
      </c>
      <c r="I948" s="52"/>
      <c r="J948" s="52"/>
      <c r="K948" s="52"/>
      <c r="L948" s="52" t="s">
        <v>1436</v>
      </c>
      <c r="M948" s="52" t="s">
        <v>512</v>
      </c>
      <c r="N948" s="52" t="s">
        <v>9123</v>
      </c>
      <c r="O948" s="52" t="s">
        <v>9118</v>
      </c>
      <c r="P948" s="52"/>
      <c r="Q948" s="52" t="s">
        <v>9120</v>
      </c>
      <c r="R948" s="52"/>
      <c r="S948" s="52" t="s">
        <v>9119</v>
      </c>
      <c r="T948" s="52"/>
      <c r="U948" s="52" t="s">
        <v>145</v>
      </c>
      <c r="V948" s="52" t="s">
        <v>676</v>
      </c>
      <c r="W948" s="52" t="s">
        <v>541</v>
      </c>
      <c r="X948" s="52" t="s">
        <v>167</v>
      </c>
      <c r="Y948" s="52" t="s">
        <v>98</v>
      </c>
      <c r="Z948" s="52"/>
      <c r="AA948" s="52"/>
      <c r="AB948" s="52"/>
      <c r="AC948" s="52"/>
      <c r="AD948" s="52"/>
      <c r="AE948" s="52"/>
      <c r="AF948" s="60"/>
      <c r="AG948" s="44" t="s">
        <v>595</v>
      </c>
      <c r="AH948" s="45" t="s">
        <v>596</v>
      </c>
      <c r="AI948" s="45" t="s">
        <v>595</v>
      </c>
      <c r="AJ948" s="45" t="s">
        <v>595</v>
      </c>
      <c r="AK948" s="45" t="s">
        <v>595</v>
      </c>
      <c r="AL948" s="28"/>
      <c r="AM948" s="28"/>
      <c r="AN948" s="28"/>
      <c r="AO948" s="28"/>
      <c r="AP948" s="28"/>
      <c r="AQ948" s="28"/>
      <c r="AR948" s="28"/>
      <c r="AS948" s="28"/>
      <c r="AT948" s="28"/>
      <c r="AU948" s="28"/>
    </row>
    <row r="949" ht="15.0" hidden="1" customHeight="1">
      <c r="A949" s="67"/>
      <c r="B949" s="68" t="s">
        <v>115</v>
      </c>
      <c r="C949" s="68" t="s">
        <v>9982</v>
      </c>
      <c r="D949" s="68" t="s">
        <v>9983</v>
      </c>
      <c r="E949" s="68" t="s">
        <v>87</v>
      </c>
      <c r="F949" s="68" t="s">
        <v>1342</v>
      </c>
      <c r="G949" s="68" t="s">
        <v>1347</v>
      </c>
      <c r="H949" s="68"/>
      <c r="I949" s="68"/>
      <c r="J949" s="68"/>
      <c r="K949" s="68"/>
      <c r="L949" s="68" t="s">
        <v>1348</v>
      </c>
      <c r="M949" s="68" t="s">
        <v>512</v>
      </c>
      <c r="N949" s="68" t="s">
        <v>1349</v>
      </c>
      <c r="O949" s="68" t="s">
        <v>1344</v>
      </c>
      <c r="P949" s="68"/>
      <c r="Q949" s="68" t="s">
        <v>1346</v>
      </c>
      <c r="R949" s="68"/>
      <c r="S949" s="68" t="s">
        <v>9125</v>
      </c>
      <c r="T949" s="68"/>
      <c r="U949" s="68" t="s">
        <v>1350</v>
      </c>
      <c r="V949" s="68" t="s">
        <v>145</v>
      </c>
      <c r="W949" s="68" t="s">
        <v>126</v>
      </c>
      <c r="X949" s="68" t="s">
        <v>229</v>
      </c>
      <c r="Y949" s="68" t="s">
        <v>98</v>
      </c>
      <c r="Z949" s="68"/>
      <c r="AA949" s="68"/>
      <c r="AB949" s="68"/>
      <c r="AC949" s="68"/>
      <c r="AD949" s="68"/>
      <c r="AE949" s="68"/>
      <c r="AF949" s="71"/>
      <c r="AG949" s="44" t="s">
        <v>595</v>
      </c>
      <c r="AH949" s="45" t="s">
        <v>596</v>
      </c>
      <c r="AI949" s="45" t="s">
        <v>595</v>
      </c>
      <c r="AJ949" s="45" t="s">
        <v>595</v>
      </c>
      <c r="AK949" s="45" t="s">
        <v>595</v>
      </c>
      <c r="AL949" s="28"/>
      <c r="AM949" s="28"/>
      <c r="AN949" s="28"/>
      <c r="AO949" s="28"/>
      <c r="AP949" s="28"/>
      <c r="AQ949" s="28"/>
      <c r="AR949" s="28"/>
      <c r="AS949" s="28"/>
      <c r="AT949" s="28"/>
      <c r="AU949" s="28"/>
    </row>
    <row r="950" ht="15.0" hidden="1" customHeight="1">
      <c r="A950" s="51"/>
      <c r="B950" s="52" t="s">
        <v>85</v>
      </c>
      <c r="C950" s="52" t="s">
        <v>1536</v>
      </c>
      <c r="D950" s="52" t="s">
        <v>9984</v>
      </c>
      <c r="E950" s="52" t="s">
        <v>927</v>
      </c>
      <c r="F950" s="52" t="s">
        <v>157</v>
      </c>
      <c r="G950" s="52" t="s">
        <v>162</v>
      </c>
      <c r="H950" s="52"/>
      <c r="I950" s="52"/>
      <c r="J950" s="52"/>
      <c r="K950" s="52"/>
      <c r="L950" s="52" t="s">
        <v>163</v>
      </c>
      <c r="M950" s="52" t="s">
        <v>156</v>
      </c>
      <c r="N950" s="52" t="s">
        <v>164</v>
      </c>
      <c r="O950" s="52" t="s">
        <v>159</v>
      </c>
      <c r="P950" s="52"/>
      <c r="Q950" s="52" t="s">
        <v>161</v>
      </c>
      <c r="R950" s="52"/>
      <c r="S950" s="52" t="s">
        <v>9128</v>
      </c>
      <c r="T950" s="52"/>
      <c r="U950" s="52" t="s">
        <v>165</v>
      </c>
      <c r="V950" s="52" t="s">
        <v>166</v>
      </c>
      <c r="W950" s="52" t="s">
        <v>109</v>
      </c>
      <c r="X950" s="52" t="s">
        <v>167</v>
      </c>
      <c r="Y950" s="52" t="s">
        <v>98</v>
      </c>
      <c r="Z950" s="52"/>
      <c r="AA950" s="52"/>
      <c r="AB950" s="52"/>
      <c r="AC950" s="52"/>
      <c r="AD950" s="52"/>
      <c r="AE950" s="52"/>
      <c r="AF950" s="60"/>
      <c r="AG950" s="44" t="s">
        <v>595</v>
      </c>
      <c r="AH950" s="45" t="s">
        <v>596</v>
      </c>
      <c r="AI950" s="45" t="s">
        <v>595</v>
      </c>
      <c r="AJ950" s="45" t="s">
        <v>595</v>
      </c>
      <c r="AK950" s="45" t="s">
        <v>595</v>
      </c>
      <c r="AL950" s="28"/>
      <c r="AM950" s="28"/>
      <c r="AN950" s="28"/>
      <c r="AO950" s="28"/>
      <c r="AP950" s="28"/>
      <c r="AQ950" s="28"/>
      <c r="AR950" s="28"/>
      <c r="AS950" s="28"/>
      <c r="AT950" s="28"/>
      <c r="AU950" s="28"/>
    </row>
    <row r="951" ht="15.0" hidden="1" customHeight="1">
      <c r="A951" s="67"/>
      <c r="B951" s="68" t="s">
        <v>85</v>
      </c>
      <c r="C951" s="68" t="s">
        <v>1522</v>
      </c>
      <c r="D951" s="68" t="s">
        <v>9985</v>
      </c>
      <c r="E951" s="68" t="s">
        <v>87</v>
      </c>
      <c r="F951" s="68" t="s">
        <v>9130</v>
      </c>
      <c r="G951" s="68" t="s">
        <v>9135</v>
      </c>
      <c r="H951" s="68"/>
      <c r="I951" s="68"/>
      <c r="J951" s="68"/>
      <c r="K951" s="68"/>
      <c r="L951" s="68" t="s">
        <v>325</v>
      </c>
      <c r="M951" s="68" t="s">
        <v>1008</v>
      </c>
      <c r="N951" s="68" t="s">
        <v>4294</v>
      </c>
      <c r="O951" s="68" t="s">
        <v>9132</v>
      </c>
      <c r="P951" s="68"/>
      <c r="Q951" s="68" t="s">
        <v>9134</v>
      </c>
      <c r="R951" s="68"/>
      <c r="S951" s="68" t="s">
        <v>9133</v>
      </c>
      <c r="T951" s="68"/>
      <c r="U951" s="68" t="s">
        <v>676</v>
      </c>
      <c r="V951" s="68" t="s">
        <v>97</v>
      </c>
      <c r="W951" s="68" t="s">
        <v>97</v>
      </c>
      <c r="X951" s="68" t="s">
        <v>229</v>
      </c>
      <c r="Y951" s="68" t="s">
        <v>98</v>
      </c>
      <c r="Z951" s="68"/>
      <c r="AA951" s="68"/>
      <c r="AB951" s="68"/>
      <c r="AC951" s="68"/>
      <c r="AD951" s="68"/>
      <c r="AE951" s="68"/>
      <c r="AF951" s="71"/>
      <c r="AG951" s="44"/>
      <c r="AH951" s="45" t="s">
        <v>596</v>
      </c>
      <c r="AI951" s="45"/>
      <c r="AJ951" s="45"/>
      <c r="AK951" s="45"/>
      <c r="AL951" s="28"/>
      <c r="AM951" s="28"/>
      <c r="AN951" s="28"/>
      <c r="AO951" s="28"/>
      <c r="AP951" s="28"/>
      <c r="AQ951" s="28"/>
      <c r="AR951" s="28"/>
      <c r="AS951" s="28"/>
      <c r="AT951" s="28"/>
      <c r="AU951" s="28"/>
    </row>
    <row r="952" ht="15.0" hidden="1" customHeight="1">
      <c r="A952" s="51"/>
      <c r="B952" s="52" t="s">
        <v>115</v>
      </c>
      <c r="C952" s="52" t="s">
        <v>9986</v>
      </c>
      <c r="D952" s="52" t="s">
        <v>9987</v>
      </c>
      <c r="E952" s="52" t="s">
        <v>87</v>
      </c>
      <c r="F952" s="52" t="s">
        <v>9130</v>
      </c>
      <c r="G952" s="52" t="s">
        <v>9135</v>
      </c>
      <c r="H952" s="52"/>
      <c r="I952" s="52"/>
      <c r="J952" s="52"/>
      <c r="K952" s="52"/>
      <c r="L952" s="52" t="s">
        <v>325</v>
      </c>
      <c r="M952" s="52" t="s">
        <v>1008</v>
      </c>
      <c r="N952" s="52" t="s">
        <v>4294</v>
      </c>
      <c r="O952" s="52" t="s">
        <v>9132</v>
      </c>
      <c r="P952" s="52"/>
      <c r="Q952" s="52" t="s">
        <v>9134</v>
      </c>
      <c r="R952" s="52"/>
      <c r="S952" s="52" t="s">
        <v>9138</v>
      </c>
      <c r="T952" s="52"/>
      <c r="U952" s="52" t="s">
        <v>676</v>
      </c>
      <c r="V952" s="52" t="s">
        <v>97</v>
      </c>
      <c r="W952" s="52" t="s">
        <v>97</v>
      </c>
      <c r="X952" s="52" t="s">
        <v>229</v>
      </c>
      <c r="Y952" s="52" t="s">
        <v>98</v>
      </c>
      <c r="Z952" s="52"/>
      <c r="AA952" s="52"/>
      <c r="AB952" s="52"/>
      <c r="AC952" s="52"/>
      <c r="AD952" s="52"/>
      <c r="AE952" s="52"/>
      <c r="AF952" s="60"/>
      <c r="AG952" s="44"/>
      <c r="AH952" s="45" t="s">
        <v>596</v>
      </c>
      <c r="AI952" s="45"/>
      <c r="AJ952" s="45"/>
      <c r="AK952" s="45"/>
      <c r="AL952" s="28"/>
      <c r="AM952" s="28"/>
      <c r="AN952" s="28"/>
      <c r="AO952" s="28"/>
      <c r="AP952" s="28"/>
      <c r="AQ952" s="28"/>
      <c r="AR952" s="28"/>
      <c r="AS952" s="28"/>
      <c r="AT952" s="28"/>
      <c r="AU952" s="28"/>
    </row>
    <row r="953" ht="15.0" hidden="1" customHeight="1">
      <c r="A953" s="67"/>
      <c r="B953" s="68" t="s">
        <v>85</v>
      </c>
      <c r="C953" s="68" t="s">
        <v>3573</v>
      </c>
      <c r="D953" s="68" t="s">
        <v>9988</v>
      </c>
      <c r="E953" s="68" t="s">
        <v>87</v>
      </c>
      <c r="F953" s="68" t="s">
        <v>9140</v>
      </c>
      <c r="G953" s="68" t="s">
        <v>9145</v>
      </c>
      <c r="H953" s="68" t="s">
        <v>9146</v>
      </c>
      <c r="I953" s="68"/>
      <c r="J953" s="68" t="s">
        <v>187</v>
      </c>
      <c r="K953" s="68" t="s">
        <v>906</v>
      </c>
      <c r="L953" s="68" t="s">
        <v>2462</v>
      </c>
      <c r="M953" s="68" t="s">
        <v>2448</v>
      </c>
      <c r="N953" s="68" t="s">
        <v>3389</v>
      </c>
      <c r="O953" s="68" t="s">
        <v>9142</v>
      </c>
      <c r="P953" s="68"/>
      <c r="Q953" s="68" t="s">
        <v>9144</v>
      </c>
      <c r="R953" s="68"/>
      <c r="S953" s="68" t="s">
        <v>9143</v>
      </c>
      <c r="T953" s="68"/>
      <c r="U953" s="68" t="s">
        <v>317</v>
      </c>
      <c r="V953" s="68" t="s">
        <v>97</v>
      </c>
      <c r="W953" s="68" t="s">
        <v>97</v>
      </c>
      <c r="X953" s="68" t="s">
        <v>9147</v>
      </c>
      <c r="Y953" s="68" t="s">
        <v>98</v>
      </c>
      <c r="Z953" s="68"/>
      <c r="AA953" s="68"/>
      <c r="AB953" s="68"/>
      <c r="AC953" s="68"/>
      <c r="AD953" s="68"/>
      <c r="AE953" s="68"/>
      <c r="AF953" s="71"/>
      <c r="AG953" s="44"/>
      <c r="AH953" s="45" t="s">
        <v>596</v>
      </c>
      <c r="AI953" s="45"/>
      <c r="AJ953" s="45"/>
      <c r="AK953" s="45"/>
      <c r="AL953" s="28"/>
      <c r="AM953" s="28"/>
      <c r="AN953" s="28"/>
      <c r="AO953" s="28"/>
      <c r="AP953" s="28"/>
      <c r="AQ953" s="28"/>
      <c r="AR953" s="28"/>
      <c r="AS953" s="28"/>
      <c r="AT953" s="28"/>
      <c r="AU953" s="28"/>
    </row>
    <row r="954" ht="15.0" hidden="1" customHeight="1">
      <c r="A954" s="51"/>
      <c r="B954" s="52" t="s">
        <v>85</v>
      </c>
      <c r="C954" s="52" t="s">
        <v>9989</v>
      </c>
      <c r="D954" s="52" t="s">
        <v>9990</v>
      </c>
      <c r="E954" s="52" t="s">
        <v>87</v>
      </c>
      <c r="F954" s="52" t="s">
        <v>667</v>
      </c>
      <c r="G954" s="52" t="s">
        <v>672</v>
      </c>
      <c r="H954" s="52" t="s">
        <v>673</v>
      </c>
      <c r="I954" s="52"/>
      <c r="J954" s="52"/>
      <c r="K954" s="52"/>
      <c r="L954" s="52" t="s">
        <v>674</v>
      </c>
      <c r="M954" s="52" t="s">
        <v>665</v>
      </c>
      <c r="N954" s="52" t="s">
        <v>675</v>
      </c>
      <c r="O954" s="52" t="s">
        <v>669</v>
      </c>
      <c r="P954" s="52"/>
      <c r="Q954" s="52" t="s">
        <v>9150</v>
      </c>
      <c r="R954" s="52"/>
      <c r="S954" s="52" t="s">
        <v>9149</v>
      </c>
      <c r="T954" s="52"/>
      <c r="U954" s="52" t="s">
        <v>676</v>
      </c>
      <c r="V954" s="52" t="s">
        <v>226</v>
      </c>
      <c r="W954" s="52" t="s">
        <v>251</v>
      </c>
      <c r="X954" s="52" t="s">
        <v>97</v>
      </c>
      <c r="Y954" s="52" t="s">
        <v>98</v>
      </c>
      <c r="Z954" s="52"/>
      <c r="AA954" s="52"/>
      <c r="AB954" s="52"/>
      <c r="AC954" s="52"/>
      <c r="AD954" s="52"/>
      <c r="AE954" s="52"/>
      <c r="AF954" s="60"/>
      <c r="AG954" s="44" t="s">
        <v>595</v>
      </c>
      <c r="AH954" s="45" t="s">
        <v>596</v>
      </c>
      <c r="AI954" s="45" t="s">
        <v>595</v>
      </c>
      <c r="AJ954" s="45" t="s">
        <v>595</v>
      </c>
      <c r="AK954" s="45" t="s">
        <v>595</v>
      </c>
      <c r="AL954" s="28"/>
      <c r="AM954" s="28"/>
      <c r="AN954" s="28"/>
      <c r="AO954" s="28"/>
      <c r="AP954" s="28"/>
      <c r="AQ954" s="28"/>
      <c r="AR954" s="28"/>
      <c r="AS954" s="28"/>
      <c r="AT954" s="28"/>
      <c r="AU954" s="28"/>
    </row>
    <row r="955" ht="15.0" hidden="1" customHeight="1">
      <c r="A955" s="67"/>
      <c r="B955" s="68" t="s">
        <v>85</v>
      </c>
      <c r="C955" s="68" t="s">
        <v>9991</v>
      </c>
      <c r="D955" s="68" t="s">
        <v>9992</v>
      </c>
      <c r="E955" s="68" t="s">
        <v>87</v>
      </c>
      <c r="F955" s="68" t="s">
        <v>9152</v>
      </c>
      <c r="G955" s="68" t="s">
        <v>9156</v>
      </c>
      <c r="H955" s="68"/>
      <c r="I955" s="68"/>
      <c r="J955" s="68"/>
      <c r="K955" s="68"/>
      <c r="L955" s="68" t="s">
        <v>325</v>
      </c>
      <c r="M955" s="68" t="s">
        <v>1008</v>
      </c>
      <c r="N955" s="68" t="s">
        <v>4294</v>
      </c>
      <c r="O955" s="68" t="s">
        <v>9154</v>
      </c>
      <c r="P955" s="68"/>
      <c r="Q955" s="68"/>
      <c r="R955" s="68"/>
      <c r="S955" s="68" t="s">
        <v>9155</v>
      </c>
      <c r="T955" s="68"/>
      <c r="U955" s="68" t="s">
        <v>226</v>
      </c>
      <c r="V955" s="68" t="s">
        <v>95</v>
      </c>
      <c r="W955" s="68" t="s">
        <v>427</v>
      </c>
      <c r="X955" s="68" t="s">
        <v>97</v>
      </c>
      <c r="Y955" s="68" t="s">
        <v>98</v>
      </c>
      <c r="Z955" s="68"/>
      <c r="AA955" s="68"/>
      <c r="AB955" s="68"/>
      <c r="AC955" s="68"/>
      <c r="AD955" s="68"/>
      <c r="AE955" s="68"/>
      <c r="AF955" s="71"/>
      <c r="AG955" s="44" t="s">
        <v>595</v>
      </c>
      <c r="AH955" s="45" t="s">
        <v>596</v>
      </c>
      <c r="AI955" s="45" t="s">
        <v>595</v>
      </c>
      <c r="AJ955" s="45" t="s">
        <v>595</v>
      </c>
      <c r="AK955" s="45" t="s">
        <v>595</v>
      </c>
      <c r="AL955" s="28"/>
      <c r="AM955" s="28"/>
      <c r="AN955" s="28"/>
      <c r="AO955" s="28"/>
      <c r="AP955" s="28"/>
      <c r="AQ955" s="28"/>
      <c r="AR955" s="28"/>
      <c r="AS955" s="28"/>
      <c r="AT955" s="28"/>
      <c r="AU955" s="28"/>
    </row>
    <row r="956" ht="15.0" hidden="1" customHeight="1">
      <c r="A956" s="51"/>
      <c r="B956" s="52" t="s">
        <v>85</v>
      </c>
      <c r="C956" s="52" t="s">
        <v>2743</v>
      </c>
      <c r="D956" s="52" t="s">
        <v>9993</v>
      </c>
      <c r="E956" s="52" t="s">
        <v>87</v>
      </c>
      <c r="F956" s="52" t="s">
        <v>9158</v>
      </c>
      <c r="G956" s="52" t="s">
        <v>9163</v>
      </c>
      <c r="H956" s="52"/>
      <c r="I956" s="52"/>
      <c r="J956" s="52"/>
      <c r="K956" s="52"/>
      <c r="L956" s="52" t="s">
        <v>1814</v>
      </c>
      <c r="M956" s="52" t="s">
        <v>1801</v>
      </c>
      <c r="N956" s="52" t="s">
        <v>1815</v>
      </c>
      <c r="O956" s="52" t="s">
        <v>9160</v>
      </c>
      <c r="P956" s="52"/>
      <c r="Q956" s="52" t="s">
        <v>9162</v>
      </c>
      <c r="R956" s="52"/>
      <c r="S956" s="52" t="s">
        <v>9161</v>
      </c>
      <c r="T956" s="52"/>
      <c r="U956" s="52" t="s">
        <v>97</v>
      </c>
      <c r="V956" s="52" t="s">
        <v>97</v>
      </c>
      <c r="W956" s="52" t="s">
        <v>97</v>
      </c>
      <c r="X956" s="52" t="s">
        <v>97</v>
      </c>
      <c r="Y956" s="52" t="s">
        <v>98</v>
      </c>
      <c r="Z956" s="52"/>
      <c r="AA956" s="52"/>
      <c r="AB956" s="52"/>
      <c r="AC956" s="52"/>
      <c r="AD956" s="52"/>
      <c r="AE956" s="52"/>
      <c r="AF956" s="60"/>
      <c r="AG956" s="44"/>
      <c r="AH956" s="45" t="s">
        <v>596</v>
      </c>
      <c r="AI956" s="45"/>
      <c r="AJ956" s="45"/>
      <c r="AK956" s="45"/>
      <c r="AL956" s="28"/>
      <c r="AM956" s="28"/>
      <c r="AN956" s="28"/>
      <c r="AO956" s="28"/>
      <c r="AP956" s="28"/>
      <c r="AQ956" s="28"/>
      <c r="AR956" s="28"/>
      <c r="AS956" s="28"/>
      <c r="AT956" s="28"/>
      <c r="AU956" s="28"/>
    </row>
    <row r="957" ht="15.0" hidden="1" customHeight="1">
      <c r="A957" s="67"/>
      <c r="B957" s="68" t="s">
        <v>85</v>
      </c>
      <c r="C957" s="68" t="s">
        <v>9994</v>
      </c>
      <c r="D957" s="68" t="s">
        <v>9995</v>
      </c>
      <c r="E957" s="68" t="s">
        <v>87</v>
      </c>
      <c r="F957" s="68" t="s">
        <v>931</v>
      </c>
      <c r="G957" s="68" t="s">
        <v>936</v>
      </c>
      <c r="H957" s="68"/>
      <c r="I957" s="68"/>
      <c r="J957" s="68"/>
      <c r="K957" s="68"/>
      <c r="L957" s="68" t="s">
        <v>639</v>
      </c>
      <c r="M957" s="68" t="s">
        <v>632</v>
      </c>
      <c r="N957" s="68" t="s">
        <v>640</v>
      </c>
      <c r="O957" s="68" t="s">
        <v>933</v>
      </c>
      <c r="P957" s="68"/>
      <c r="Q957" s="68" t="s">
        <v>935</v>
      </c>
      <c r="R957" s="68"/>
      <c r="S957" s="68" t="s">
        <v>934</v>
      </c>
      <c r="T957" s="68"/>
      <c r="U957" s="68" t="s">
        <v>97</v>
      </c>
      <c r="V957" s="68" t="s">
        <v>97</v>
      </c>
      <c r="W957" s="68" t="s">
        <v>97</v>
      </c>
      <c r="X957" s="68" t="s">
        <v>97</v>
      </c>
      <c r="Y957" s="68" t="s">
        <v>98</v>
      </c>
      <c r="Z957" s="68"/>
      <c r="AA957" s="68"/>
      <c r="AB957" s="68"/>
      <c r="AC957" s="68"/>
      <c r="AD957" s="68"/>
      <c r="AE957" s="68"/>
      <c r="AF957" s="71"/>
      <c r="AG957" s="44" t="s">
        <v>595</v>
      </c>
      <c r="AH957" s="45" t="s">
        <v>596</v>
      </c>
      <c r="AI957" s="45" t="s">
        <v>595</v>
      </c>
      <c r="AJ957" s="45" t="s">
        <v>595</v>
      </c>
      <c r="AK957" s="45" t="s">
        <v>595</v>
      </c>
      <c r="AL957" s="28"/>
      <c r="AM957" s="28"/>
      <c r="AN957" s="28"/>
      <c r="AO957" s="28"/>
      <c r="AP957" s="28"/>
      <c r="AQ957" s="28"/>
      <c r="AR957" s="28"/>
      <c r="AS957" s="28"/>
      <c r="AT957" s="28"/>
      <c r="AU957" s="28"/>
    </row>
    <row r="958" ht="15.0" hidden="1" customHeight="1">
      <c r="A958" s="51"/>
      <c r="B958" s="52" t="s">
        <v>115</v>
      </c>
      <c r="C958" s="52" t="s">
        <v>9996</v>
      </c>
      <c r="D958" s="52" t="s">
        <v>9997</v>
      </c>
      <c r="E958" s="52" t="s">
        <v>87</v>
      </c>
      <c r="F958" s="52" t="s">
        <v>9167</v>
      </c>
      <c r="G958" s="52" t="s">
        <v>9172</v>
      </c>
      <c r="H958" s="52"/>
      <c r="I958" s="52"/>
      <c r="J958" s="52"/>
      <c r="K958" s="52"/>
      <c r="L958" s="52" t="s">
        <v>9173</v>
      </c>
      <c r="M958" s="52" t="s">
        <v>521</v>
      </c>
      <c r="N958" s="52" t="s">
        <v>9174</v>
      </c>
      <c r="O958" s="52" t="s">
        <v>9169</v>
      </c>
      <c r="P958" s="52"/>
      <c r="Q958" s="52" t="s">
        <v>9171</v>
      </c>
      <c r="R958" s="52"/>
      <c r="S958" s="52" t="s">
        <v>9170</v>
      </c>
      <c r="T958" s="52"/>
      <c r="U958" s="52" t="s">
        <v>97</v>
      </c>
      <c r="V958" s="52" t="s">
        <v>97</v>
      </c>
      <c r="W958" s="52" t="s">
        <v>97</v>
      </c>
      <c r="X958" s="52" t="s">
        <v>97</v>
      </c>
      <c r="Y958" s="52" t="s">
        <v>98</v>
      </c>
      <c r="Z958" s="52"/>
      <c r="AA958" s="52"/>
      <c r="AB958" s="52"/>
      <c r="AC958" s="52"/>
      <c r="AD958" s="52"/>
      <c r="AE958" s="52"/>
      <c r="AF958" s="60"/>
      <c r="AG958" s="44" t="s">
        <v>595</v>
      </c>
      <c r="AH958" s="45" t="s">
        <v>596</v>
      </c>
      <c r="AI958" s="45" t="s">
        <v>595</v>
      </c>
      <c r="AJ958" s="45" t="s">
        <v>595</v>
      </c>
      <c r="AK958" s="45" t="s">
        <v>595</v>
      </c>
      <c r="AL958" s="28"/>
      <c r="AM958" s="28"/>
      <c r="AN958" s="28"/>
      <c r="AO958" s="28"/>
      <c r="AP958" s="28"/>
      <c r="AQ958" s="28"/>
      <c r="AR958" s="28"/>
      <c r="AS958" s="28"/>
      <c r="AT958" s="28"/>
      <c r="AU958" s="28"/>
    </row>
    <row r="959" ht="15.0" hidden="1" customHeight="1">
      <c r="A959" s="67"/>
      <c r="B959" s="68" t="s">
        <v>115</v>
      </c>
      <c r="C959" s="68" t="s">
        <v>9998</v>
      </c>
      <c r="D959" s="68" t="s">
        <v>3641</v>
      </c>
      <c r="E959" s="68" t="s">
        <v>87</v>
      </c>
      <c r="F959" s="68" t="s">
        <v>4069</v>
      </c>
      <c r="G959" s="68" t="s">
        <v>4073</v>
      </c>
      <c r="H959" s="68"/>
      <c r="I959" s="68"/>
      <c r="J959" s="68"/>
      <c r="K959" s="68"/>
      <c r="L959" s="68" t="s">
        <v>1067</v>
      </c>
      <c r="M959" s="68" t="s">
        <v>1058</v>
      </c>
      <c r="N959" s="68" t="s">
        <v>1997</v>
      </c>
      <c r="O959" s="68" t="s">
        <v>4071</v>
      </c>
      <c r="P959" s="68"/>
      <c r="Q959" s="68" t="s">
        <v>4072</v>
      </c>
      <c r="R959" s="68"/>
      <c r="S959" s="68" t="s">
        <v>9177</v>
      </c>
      <c r="T959" s="68"/>
      <c r="U959" s="68" t="s">
        <v>124</v>
      </c>
      <c r="V959" s="68" t="s">
        <v>396</v>
      </c>
      <c r="W959" s="68" t="s">
        <v>251</v>
      </c>
      <c r="X959" s="68" t="s">
        <v>559</v>
      </c>
      <c r="Y959" s="68" t="s">
        <v>98</v>
      </c>
      <c r="Z959" s="68"/>
      <c r="AA959" s="68"/>
      <c r="AB959" s="68"/>
      <c r="AC959" s="68"/>
      <c r="AD959" s="68"/>
      <c r="AE959" s="68"/>
      <c r="AF959" s="71"/>
      <c r="AG959" s="44" t="s">
        <v>595</v>
      </c>
      <c r="AH959" s="45" t="s">
        <v>595</v>
      </c>
      <c r="AI959" s="45" t="s">
        <v>595</v>
      </c>
      <c r="AJ959" s="45" t="s">
        <v>595</v>
      </c>
      <c r="AK959" s="45" t="s">
        <v>596</v>
      </c>
      <c r="AL959" s="28"/>
      <c r="AM959" s="28"/>
      <c r="AN959" s="28"/>
      <c r="AO959" s="28"/>
      <c r="AP959" s="28"/>
      <c r="AQ959" s="28"/>
      <c r="AR959" s="28"/>
      <c r="AS959" s="28"/>
      <c r="AT959" s="28"/>
      <c r="AU959" s="28"/>
    </row>
    <row r="960" ht="15.0" hidden="1" customHeight="1">
      <c r="A960" s="51"/>
      <c r="B960" s="52" t="s">
        <v>85</v>
      </c>
      <c r="C960" s="52" t="s">
        <v>9999</v>
      </c>
      <c r="D960" s="52" t="s">
        <v>10000</v>
      </c>
      <c r="E960" s="52" t="s">
        <v>87</v>
      </c>
      <c r="F960" s="52" t="s">
        <v>9179</v>
      </c>
      <c r="G960" s="52" t="s">
        <v>9184</v>
      </c>
      <c r="H960" s="52"/>
      <c r="I960" s="52"/>
      <c r="J960" s="52"/>
      <c r="K960" s="52"/>
      <c r="L960" s="52" t="s">
        <v>451</v>
      </c>
      <c r="M960" s="52" t="s">
        <v>80</v>
      </c>
      <c r="N960" s="52" t="s">
        <v>6593</v>
      </c>
      <c r="O960" s="52" t="s">
        <v>9181</v>
      </c>
      <c r="P960" s="52"/>
      <c r="Q960" s="52" t="s">
        <v>9183</v>
      </c>
      <c r="R960" s="52"/>
      <c r="S960" s="52" t="s">
        <v>9182</v>
      </c>
      <c r="T960" s="52"/>
      <c r="U960" s="52" t="s">
        <v>165</v>
      </c>
      <c r="V960" s="52" t="s">
        <v>206</v>
      </c>
      <c r="W960" s="52" t="s">
        <v>96</v>
      </c>
      <c r="X960" s="52" t="s">
        <v>167</v>
      </c>
      <c r="Y960" s="52" t="s">
        <v>98</v>
      </c>
      <c r="Z960" s="52"/>
      <c r="AA960" s="52"/>
      <c r="AB960" s="52"/>
      <c r="AC960" s="52"/>
      <c r="AD960" s="52"/>
      <c r="AE960" s="52"/>
      <c r="AF960" s="60"/>
      <c r="AG960" s="44" t="s">
        <v>595</v>
      </c>
      <c r="AH960" s="45" t="s">
        <v>595</v>
      </c>
      <c r="AI960" s="45" t="s">
        <v>595</v>
      </c>
      <c r="AJ960" s="45" t="s">
        <v>595</v>
      </c>
      <c r="AK960" s="45" t="s">
        <v>595</v>
      </c>
      <c r="AL960" s="28"/>
      <c r="AM960" s="28"/>
      <c r="AN960" s="28"/>
      <c r="AO960" s="28"/>
      <c r="AP960" s="28"/>
      <c r="AQ960" s="28"/>
      <c r="AR960" s="28"/>
      <c r="AS960" s="28"/>
      <c r="AT960" s="28"/>
      <c r="AU960" s="28"/>
    </row>
    <row r="961" ht="15.0" hidden="1" customHeight="1">
      <c r="A961" s="67"/>
      <c r="B961" s="68" t="s">
        <v>85</v>
      </c>
      <c r="C961" s="68" t="s">
        <v>10001</v>
      </c>
      <c r="D961" s="68" t="s">
        <v>10002</v>
      </c>
      <c r="E961" s="68" t="s">
        <v>87</v>
      </c>
      <c r="F961" s="68" t="s">
        <v>1142</v>
      </c>
      <c r="G961" s="68" t="s">
        <v>1147</v>
      </c>
      <c r="H961" s="68"/>
      <c r="I961" s="68"/>
      <c r="J961" s="68"/>
      <c r="K961" s="68"/>
      <c r="L961" s="68" t="s">
        <v>451</v>
      </c>
      <c r="M961" s="68" t="s">
        <v>80</v>
      </c>
      <c r="N961" s="68" t="s">
        <v>1106</v>
      </c>
      <c r="O961" s="68" t="s">
        <v>1144</v>
      </c>
      <c r="P961" s="68"/>
      <c r="Q961" s="68" t="s">
        <v>1146</v>
      </c>
      <c r="R961" s="68"/>
      <c r="S961" s="68" t="s">
        <v>9187</v>
      </c>
      <c r="T961" s="68"/>
      <c r="U961" s="68" t="s">
        <v>1148</v>
      </c>
      <c r="V961" s="68" t="s">
        <v>166</v>
      </c>
      <c r="W961" s="68" t="s">
        <v>109</v>
      </c>
      <c r="X961" s="68" t="s">
        <v>97</v>
      </c>
      <c r="Y961" s="68" t="s">
        <v>98</v>
      </c>
      <c r="Z961" s="68"/>
      <c r="AA961" s="68"/>
      <c r="AB961" s="68"/>
      <c r="AC961" s="68"/>
      <c r="AD961" s="68"/>
      <c r="AE961" s="68"/>
      <c r="AF961" s="71"/>
      <c r="AG961" s="44" t="s">
        <v>595</v>
      </c>
      <c r="AH961" s="45" t="s">
        <v>596</v>
      </c>
      <c r="AI961" s="45" t="s">
        <v>595</v>
      </c>
      <c r="AJ961" s="45" t="s">
        <v>595</v>
      </c>
      <c r="AK961" s="45" t="s">
        <v>595</v>
      </c>
      <c r="AL961" s="28"/>
      <c r="AM961" s="28"/>
      <c r="AN961" s="28"/>
      <c r="AO961" s="28"/>
      <c r="AP961" s="28"/>
      <c r="AQ961" s="28"/>
      <c r="AR961" s="28"/>
      <c r="AS961" s="28"/>
      <c r="AT961" s="28"/>
      <c r="AU961" s="28"/>
    </row>
    <row r="962" ht="15.0" hidden="1" customHeight="1">
      <c r="A962" s="51"/>
      <c r="B962" s="52" t="s">
        <v>85</v>
      </c>
      <c r="C962" s="52" t="s">
        <v>10003</v>
      </c>
      <c r="D962" s="52" t="s">
        <v>10004</v>
      </c>
      <c r="E962" s="52" t="s">
        <v>87</v>
      </c>
      <c r="F962" s="52" t="s">
        <v>8427</v>
      </c>
      <c r="G962" s="52" t="s">
        <v>8431</v>
      </c>
      <c r="H962" s="52"/>
      <c r="I962" s="52"/>
      <c r="J962" s="52"/>
      <c r="K962" s="52"/>
      <c r="L962" s="52" t="s">
        <v>451</v>
      </c>
      <c r="M962" s="52" t="s">
        <v>80</v>
      </c>
      <c r="N962" s="52" t="s">
        <v>6593</v>
      </c>
      <c r="O962" s="52" t="s">
        <v>8429</v>
      </c>
      <c r="P962" s="52"/>
      <c r="Q962" s="52" t="s">
        <v>8430</v>
      </c>
      <c r="R962" s="52"/>
      <c r="S962" s="52" t="s">
        <v>9190</v>
      </c>
      <c r="T962" s="52"/>
      <c r="U962" s="52" t="s">
        <v>145</v>
      </c>
      <c r="V962" s="52" t="s">
        <v>317</v>
      </c>
      <c r="W962" s="52" t="s">
        <v>197</v>
      </c>
      <c r="X962" s="52" t="s">
        <v>97</v>
      </c>
      <c r="Y962" s="52" t="s">
        <v>98</v>
      </c>
      <c r="Z962" s="52"/>
      <c r="AA962" s="52"/>
      <c r="AB962" s="52"/>
      <c r="AC962" s="52"/>
      <c r="AD962" s="52"/>
      <c r="AE962" s="52"/>
      <c r="AF962" s="60"/>
      <c r="AG962" s="44" t="s">
        <v>595</v>
      </c>
      <c r="AH962" s="45" t="s">
        <v>596</v>
      </c>
      <c r="AI962" s="45" t="s">
        <v>595</v>
      </c>
      <c r="AJ962" s="45" t="s">
        <v>595</v>
      </c>
      <c r="AK962" s="45" t="s">
        <v>595</v>
      </c>
      <c r="AL962" s="28"/>
      <c r="AM962" s="28"/>
      <c r="AN962" s="28"/>
      <c r="AO962" s="28"/>
      <c r="AP962" s="28"/>
      <c r="AQ962" s="28"/>
      <c r="AR962" s="28"/>
      <c r="AS962" s="28"/>
      <c r="AT962" s="28"/>
      <c r="AU962" s="28"/>
    </row>
    <row r="963" ht="15.0" hidden="1" customHeight="1">
      <c r="A963" s="67"/>
      <c r="B963" s="68" t="s">
        <v>85</v>
      </c>
      <c r="C963" s="68" t="s">
        <v>922</v>
      </c>
      <c r="D963" s="68" t="s">
        <v>4888</v>
      </c>
      <c r="E963" s="68" t="s">
        <v>87</v>
      </c>
      <c r="F963" s="68" t="s">
        <v>9192</v>
      </c>
      <c r="G963" s="68" t="s">
        <v>9198</v>
      </c>
      <c r="H963" s="68"/>
      <c r="I963" s="68"/>
      <c r="J963" s="68"/>
      <c r="K963" s="68"/>
      <c r="L963" s="68" t="s">
        <v>6289</v>
      </c>
      <c r="M963" s="68" t="s">
        <v>2589</v>
      </c>
      <c r="N963" s="68" t="s">
        <v>6290</v>
      </c>
      <c r="O963" s="68" t="s">
        <v>9195</v>
      </c>
      <c r="P963" s="68"/>
      <c r="Q963" s="68" t="s">
        <v>9197</v>
      </c>
      <c r="R963" s="68"/>
      <c r="S963" s="68" t="s">
        <v>9196</v>
      </c>
      <c r="T963" s="68"/>
      <c r="U963" s="68" t="s">
        <v>94</v>
      </c>
      <c r="V963" s="68" t="s">
        <v>604</v>
      </c>
      <c r="W963" s="68" t="s">
        <v>427</v>
      </c>
      <c r="X963" s="68" t="s">
        <v>8175</v>
      </c>
      <c r="Y963" s="68" t="s">
        <v>98</v>
      </c>
      <c r="Z963" s="68"/>
      <c r="AA963" s="68"/>
      <c r="AB963" s="68"/>
      <c r="AC963" s="68"/>
      <c r="AD963" s="68"/>
      <c r="AE963" s="68"/>
      <c r="AF963" s="71"/>
      <c r="AG963" s="44" t="s">
        <v>595</v>
      </c>
      <c r="AH963" s="45" t="s">
        <v>596</v>
      </c>
      <c r="AI963" s="45" t="s">
        <v>595</v>
      </c>
      <c r="AJ963" s="45" t="s">
        <v>595</v>
      </c>
      <c r="AK963" s="45" t="s">
        <v>595</v>
      </c>
      <c r="AL963" s="28"/>
      <c r="AM963" s="28"/>
      <c r="AN963" s="28"/>
      <c r="AO963" s="28"/>
      <c r="AP963" s="28"/>
      <c r="AQ963" s="28"/>
      <c r="AR963" s="28"/>
      <c r="AS963" s="28"/>
      <c r="AT963" s="28"/>
      <c r="AU963" s="28"/>
    </row>
    <row r="964" ht="15.0" hidden="1" customHeight="1">
      <c r="A964" s="51"/>
      <c r="B964" s="52" t="s">
        <v>85</v>
      </c>
      <c r="C964" s="52" t="s">
        <v>3233</v>
      </c>
      <c r="D964" s="52" t="s">
        <v>10005</v>
      </c>
      <c r="E964" s="52" t="s">
        <v>87</v>
      </c>
      <c r="F964" s="52" t="s">
        <v>9202</v>
      </c>
      <c r="G964" s="52" t="s">
        <v>9207</v>
      </c>
      <c r="H964" s="52"/>
      <c r="I964" s="52"/>
      <c r="J964" s="52"/>
      <c r="K964" s="52"/>
      <c r="L964" s="52" t="s">
        <v>958</v>
      </c>
      <c r="M964" s="52" t="s">
        <v>133</v>
      </c>
      <c r="N964" s="52" t="s">
        <v>9208</v>
      </c>
      <c r="O964" s="52" t="s">
        <v>9204</v>
      </c>
      <c r="P964" s="52"/>
      <c r="Q964" s="52" t="s">
        <v>9206</v>
      </c>
      <c r="R964" s="52"/>
      <c r="S964" s="52" t="s">
        <v>9205</v>
      </c>
      <c r="T964" s="52"/>
      <c r="U964" s="52" t="s">
        <v>94</v>
      </c>
      <c r="V964" s="52" t="s">
        <v>97</v>
      </c>
      <c r="W964" s="52" t="s">
        <v>9209</v>
      </c>
      <c r="X964" s="52" t="s">
        <v>229</v>
      </c>
      <c r="Y964" s="52" t="s">
        <v>98</v>
      </c>
      <c r="Z964" s="52"/>
      <c r="AA964" s="52"/>
      <c r="AB964" s="52"/>
      <c r="AC964" s="52"/>
      <c r="AD964" s="52"/>
      <c r="AE964" s="52"/>
      <c r="AF964" s="60"/>
      <c r="AG964" s="44" t="s">
        <v>595</v>
      </c>
      <c r="AH964" s="45" t="s">
        <v>595</v>
      </c>
      <c r="AI964" s="45" t="s">
        <v>595</v>
      </c>
      <c r="AJ964" s="45" t="s">
        <v>595</v>
      </c>
      <c r="AK964" s="45" t="s">
        <v>595</v>
      </c>
      <c r="AL964" s="28"/>
      <c r="AM964" s="28"/>
      <c r="AN964" s="28"/>
      <c r="AO964" s="28"/>
      <c r="AP964" s="28"/>
      <c r="AQ964" s="28"/>
      <c r="AR964" s="28"/>
      <c r="AS964" s="28"/>
      <c r="AT964" s="28"/>
      <c r="AU964" s="28"/>
    </row>
    <row r="965" ht="15.0" hidden="1" customHeight="1">
      <c r="A965" s="67"/>
      <c r="B965" s="68" t="s">
        <v>115</v>
      </c>
      <c r="C965" s="68" t="s">
        <v>10006</v>
      </c>
      <c r="D965" s="68" t="s">
        <v>10007</v>
      </c>
      <c r="E965" s="68" t="s">
        <v>87</v>
      </c>
      <c r="F965" s="68" t="s">
        <v>9210</v>
      </c>
      <c r="G965" s="68" t="s">
        <v>9215</v>
      </c>
      <c r="H965" s="68"/>
      <c r="I965" s="68"/>
      <c r="J965" s="68"/>
      <c r="K965" s="68"/>
      <c r="L965" s="68" t="s">
        <v>1888</v>
      </c>
      <c r="M965" s="68" t="s">
        <v>133</v>
      </c>
      <c r="N965" s="68" t="s">
        <v>1889</v>
      </c>
      <c r="O965" s="68" t="s">
        <v>9212</v>
      </c>
      <c r="P965" s="68"/>
      <c r="Q965" s="68" t="s">
        <v>9214</v>
      </c>
      <c r="R965" s="68"/>
      <c r="S965" s="68" t="s">
        <v>9213</v>
      </c>
      <c r="T965" s="68"/>
      <c r="U965" s="68" t="s">
        <v>94</v>
      </c>
      <c r="V965" s="68" t="s">
        <v>95</v>
      </c>
      <c r="W965" s="68" t="s">
        <v>9209</v>
      </c>
      <c r="X965" s="68" t="s">
        <v>97</v>
      </c>
      <c r="Y965" s="68" t="s">
        <v>98</v>
      </c>
      <c r="Z965" s="68"/>
      <c r="AA965" s="68"/>
      <c r="AB965" s="68"/>
      <c r="AC965" s="68"/>
      <c r="AD965" s="68"/>
      <c r="AE965" s="68"/>
      <c r="AF965" s="71"/>
      <c r="AG965" s="44"/>
      <c r="AH965" s="45" t="s">
        <v>595</v>
      </c>
      <c r="AI965" s="45"/>
      <c r="AJ965" s="45"/>
      <c r="AK965" s="45"/>
      <c r="AL965" s="28"/>
      <c r="AM965" s="28"/>
      <c r="AN965" s="28"/>
      <c r="AO965" s="28"/>
      <c r="AP965" s="28"/>
      <c r="AQ965" s="28"/>
      <c r="AR965" s="28"/>
      <c r="AS965" s="28"/>
      <c r="AT965" s="28"/>
      <c r="AU965" s="28"/>
    </row>
    <row r="966" ht="15.0" hidden="1" customHeight="1">
      <c r="A966" s="51"/>
      <c r="B966" s="52" t="s">
        <v>85</v>
      </c>
      <c r="C966" s="52" t="s">
        <v>3521</v>
      </c>
      <c r="D966" s="52" t="s">
        <v>10008</v>
      </c>
      <c r="E966" s="52" t="s">
        <v>87</v>
      </c>
      <c r="F966" s="52" t="s">
        <v>9218</v>
      </c>
      <c r="G966" s="52" t="s">
        <v>9223</v>
      </c>
      <c r="H966" s="52"/>
      <c r="I966" s="52"/>
      <c r="J966" s="52"/>
      <c r="K966" s="52"/>
      <c r="L966" s="52" t="s">
        <v>2301</v>
      </c>
      <c r="M966" s="52" t="s">
        <v>1712</v>
      </c>
      <c r="N966" s="52" t="s">
        <v>9225</v>
      </c>
      <c r="O966" s="52" t="s">
        <v>9220</v>
      </c>
      <c r="P966" s="52"/>
      <c r="Q966" s="52" t="s">
        <v>9222</v>
      </c>
      <c r="R966" s="52"/>
      <c r="S966" s="52" t="s">
        <v>9221</v>
      </c>
      <c r="T966" s="52"/>
      <c r="U966" s="52" t="s">
        <v>206</v>
      </c>
      <c r="V966" s="52" t="s">
        <v>97</v>
      </c>
      <c r="W966" s="52" t="s">
        <v>9209</v>
      </c>
      <c r="X966" s="52" t="s">
        <v>9226</v>
      </c>
      <c r="Y966" s="52" t="s">
        <v>98</v>
      </c>
      <c r="Z966" s="52"/>
      <c r="AA966" s="52"/>
      <c r="AB966" s="52"/>
      <c r="AC966" s="52"/>
      <c r="AD966" s="52"/>
      <c r="AE966" s="52"/>
      <c r="AF966" s="60"/>
      <c r="AG966" s="44" t="s">
        <v>595</v>
      </c>
      <c r="AH966" s="45" t="s">
        <v>596</v>
      </c>
      <c r="AI966" s="45" t="s">
        <v>595</v>
      </c>
      <c r="AJ966" s="45" t="s">
        <v>595</v>
      </c>
      <c r="AK966" s="45" t="s">
        <v>595</v>
      </c>
      <c r="AL966" s="28"/>
      <c r="AM966" s="28"/>
      <c r="AN966" s="28"/>
      <c r="AO966" s="28"/>
      <c r="AP966" s="28"/>
      <c r="AQ966" s="28"/>
      <c r="AR966" s="28"/>
      <c r="AS966" s="28"/>
      <c r="AT966" s="28"/>
      <c r="AU966" s="28"/>
    </row>
    <row r="967" ht="15.0" hidden="1" customHeight="1">
      <c r="A967" s="67"/>
      <c r="B967" s="68" t="s">
        <v>85</v>
      </c>
      <c r="C967" s="68" t="s">
        <v>7934</v>
      </c>
      <c r="D967" s="68" t="s">
        <v>6908</v>
      </c>
      <c r="E967" s="68" t="s">
        <v>87</v>
      </c>
      <c r="F967" s="68" t="s">
        <v>8798</v>
      </c>
      <c r="G967" s="68" t="s">
        <v>8805</v>
      </c>
      <c r="H967" s="68"/>
      <c r="I967" s="68"/>
      <c r="J967" s="68"/>
      <c r="K967" s="68"/>
      <c r="L967" s="68" t="s">
        <v>840</v>
      </c>
      <c r="M967" s="68" t="s">
        <v>99</v>
      </c>
      <c r="N967" s="68" t="s">
        <v>3009</v>
      </c>
      <c r="O967" s="68" t="s">
        <v>8800</v>
      </c>
      <c r="P967" s="68"/>
      <c r="Q967" s="68" t="s">
        <v>8804</v>
      </c>
      <c r="R967" s="68"/>
      <c r="S967" s="68"/>
      <c r="T967" s="68"/>
      <c r="U967" s="68" t="s">
        <v>396</v>
      </c>
      <c r="V967" s="68" t="s">
        <v>676</v>
      </c>
      <c r="W967" s="68" t="s">
        <v>109</v>
      </c>
      <c r="X967" s="68" t="s">
        <v>97</v>
      </c>
      <c r="Y967" s="68" t="s">
        <v>98</v>
      </c>
      <c r="Z967" s="68"/>
      <c r="AA967" s="68"/>
      <c r="AB967" s="68"/>
      <c r="AC967" s="68"/>
      <c r="AD967" s="68"/>
      <c r="AE967" s="68"/>
      <c r="AF967" s="71"/>
      <c r="AG967" s="44" t="s">
        <v>595</v>
      </c>
      <c r="AH967" s="45" t="s">
        <v>596</v>
      </c>
      <c r="AI967" s="45" t="s">
        <v>595</v>
      </c>
      <c r="AJ967" s="45" t="s">
        <v>595</v>
      </c>
      <c r="AK967" s="45" t="s">
        <v>595</v>
      </c>
      <c r="AL967" s="28"/>
      <c r="AM967" s="28"/>
      <c r="AN967" s="28"/>
      <c r="AO967" s="28"/>
      <c r="AP967" s="28"/>
      <c r="AQ967" s="28"/>
      <c r="AR967" s="28"/>
      <c r="AS967" s="28"/>
      <c r="AT967" s="28"/>
      <c r="AU967" s="28"/>
    </row>
    <row r="968" ht="15.0" hidden="1" customHeight="1">
      <c r="A968" s="51"/>
      <c r="B968" s="52" t="s">
        <v>85</v>
      </c>
      <c r="C968" s="52" t="s">
        <v>3792</v>
      </c>
      <c r="D968" s="52" t="s">
        <v>10009</v>
      </c>
      <c r="E968" s="52" t="s">
        <v>87</v>
      </c>
      <c r="F968" s="52" t="s">
        <v>1142</v>
      </c>
      <c r="G968" s="52" t="s">
        <v>1147</v>
      </c>
      <c r="H968" s="52"/>
      <c r="I968" s="52"/>
      <c r="J968" s="52"/>
      <c r="K968" s="52"/>
      <c r="L968" s="52" t="s">
        <v>451</v>
      </c>
      <c r="M968" s="52" t="s">
        <v>80</v>
      </c>
      <c r="N968" s="52" t="s">
        <v>1106</v>
      </c>
      <c r="O968" s="52" t="s">
        <v>1144</v>
      </c>
      <c r="P968" s="52"/>
      <c r="Q968" s="52" t="s">
        <v>1146</v>
      </c>
      <c r="R968" s="52"/>
      <c r="S968" s="52" t="s">
        <v>9233</v>
      </c>
      <c r="T968" s="52"/>
      <c r="U968" s="52" t="s">
        <v>1148</v>
      </c>
      <c r="V968" s="52" t="s">
        <v>166</v>
      </c>
      <c r="W968" s="52" t="s">
        <v>109</v>
      </c>
      <c r="X968" s="52" t="s">
        <v>97</v>
      </c>
      <c r="Y968" s="52" t="s">
        <v>98</v>
      </c>
      <c r="Z968" s="52"/>
      <c r="AA968" s="52"/>
      <c r="AB968" s="52"/>
      <c r="AC968" s="52"/>
      <c r="AD968" s="52"/>
      <c r="AE968" s="52"/>
      <c r="AF968" s="60"/>
      <c r="AG968" s="44" t="s">
        <v>595</v>
      </c>
      <c r="AH968" s="45" t="s">
        <v>596</v>
      </c>
      <c r="AI968" s="45" t="s">
        <v>595</v>
      </c>
      <c r="AJ968" s="45" t="s">
        <v>595</v>
      </c>
      <c r="AK968" s="45" t="s">
        <v>595</v>
      </c>
      <c r="AL968" s="28"/>
      <c r="AM968" s="28"/>
      <c r="AN968" s="28"/>
      <c r="AO968" s="28"/>
      <c r="AP968" s="28"/>
      <c r="AQ968" s="28"/>
      <c r="AR968" s="28"/>
      <c r="AS968" s="28"/>
      <c r="AT968" s="28"/>
      <c r="AU968" s="28"/>
    </row>
    <row r="969" ht="15.0" hidden="1" customHeight="1">
      <c r="A969" s="67"/>
      <c r="B969" s="68" t="s">
        <v>115</v>
      </c>
      <c r="C969" s="68" t="s">
        <v>10010</v>
      </c>
      <c r="D969" s="68" t="s">
        <v>10011</v>
      </c>
      <c r="E969" s="68" t="s">
        <v>87</v>
      </c>
      <c r="F969" s="68" t="s">
        <v>9237</v>
      </c>
      <c r="G969" s="68" t="s">
        <v>9243</v>
      </c>
      <c r="H969" s="68" t="s">
        <v>187</v>
      </c>
      <c r="I969" s="68" t="s">
        <v>906</v>
      </c>
      <c r="J969" s="68" t="s">
        <v>187</v>
      </c>
      <c r="K969" s="68" t="s">
        <v>906</v>
      </c>
      <c r="L969" s="68" t="s">
        <v>4287</v>
      </c>
      <c r="M969" s="68" t="s">
        <v>665</v>
      </c>
      <c r="N969" s="68" t="s">
        <v>4288</v>
      </c>
      <c r="O969" s="68" t="s">
        <v>9240</v>
      </c>
      <c r="P969" s="68"/>
      <c r="Q969" s="68" t="s">
        <v>9242</v>
      </c>
      <c r="R969" s="68"/>
      <c r="S969" s="68" t="s">
        <v>9241</v>
      </c>
      <c r="T969" s="68"/>
      <c r="U969" s="68" t="s">
        <v>604</v>
      </c>
      <c r="V969" s="68" t="s">
        <v>126</v>
      </c>
      <c r="W969" s="68" t="s">
        <v>97</v>
      </c>
      <c r="X969" s="68" t="s">
        <v>97</v>
      </c>
      <c r="Y969" s="68" t="s">
        <v>98</v>
      </c>
      <c r="Z969" s="68"/>
      <c r="AA969" s="68"/>
      <c r="AB969" s="68"/>
      <c r="AC969" s="68"/>
      <c r="AD969" s="68"/>
      <c r="AE969" s="68"/>
      <c r="AF969" s="71"/>
      <c r="AG969" s="44"/>
      <c r="AH969" s="45" t="s">
        <v>596</v>
      </c>
      <c r="AI969" s="45"/>
      <c r="AJ969" s="45"/>
      <c r="AK969" s="45"/>
      <c r="AL969" s="28"/>
      <c r="AM969" s="28"/>
      <c r="AN969" s="28"/>
      <c r="AO969" s="28"/>
      <c r="AP969" s="28"/>
      <c r="AQ969" s="28"/>
      <c r="AR969" s="28"/>
      <c r="AS969" s="28"/>
      <c r="AT969" s="28"/>
      <c r="AU969" s="28"/>
    </row>
    <row r="970" ht="15.0" hidden="1" customHeight="1">
      <c r="A970" s="51"/>
      <c r="B970" s="52" t="s">
        <v>85</v>
      </c>
      <c r="C970" s="52" t="s">
        <v>8608</v>
      </c>
      <c r="D970" s="52" t="s">
        <v>10012</v>
      </c>
      <c r="E970" s="52" t="s">
        <v>87</v>
      </c>
      <c r="F970" s="52" t="s">
        <v>9245</v>
      </c>
      <c r="G970" s="52" t="s">
        <v>9250</v>
      </c>
      <c r="H970" s="52" t="s">
        <v>394</v>
      </c>
      <c r="I970" s="52"/>
      <c r="J970" s="52"/>
      <c r="K970" s="52"/>
      <c r="L970" s="52" t="s">
        <v>2729</v>
      </c>
      <c r="M970" s="52" t="s">
        <v>1131</v>
      </c>
      <c r="N970" s="52" t="s">
        <v>2730</v>
      </c>
      <c r="O970" s="52" t="s">
        <v>9247</v>
      </c>
      <c r="P970" s="52"/>
      <c r="Q970" s="52" t="s">
        <v>9249</v>
      </c>
      <c r="R970" s="52"/>
      <c r="S970" s="52" t="s">
        <v>9248</v>
      </c>
      <c r="T970" s="52"/>
      <c r="U970" s="52" t="s">
        <v>97</v>
      </c>
      <c r="V970" s="52" t="s">
        <v>97</v>
      </c>
      <c r="W970" s="52" t="s">
        <v>97</v>
      </c>
      <c r="X970" s="52" t="s">
        <v>97</v>
      </c>
      <c r="Y970" s="52" t="s">
        <v>98</v>
      </c>
      <c r="Z970" s="52"/>
      <c r="AA970" s="52"/>
      <c r="AB970" s="52"/>
      <c r="AC970" s="52"/>
      <c r="AD970" s="52"/>
      <c r="AE970" s="52"/>
      <c r="AF970" s="60"/>
      <c r="AG970" s="44"/>
      <c r="AH970" s="45" t="s">
        <v>595</v>
      </c>
      <c r="AI970" s="45"/>
      <c r="AJ970" s="45"/>
      <c r="AK970" s="45"/>
      <c r="AL970" s="28"/>
      <c r="AM970" s="28"/>
      <c r="AN970" s="28"/>
      <c r="AO970" s="28"/>
      <c r="AP970" s="28"/>
      <c r="AQ970" s="28"/>
      <c r="AR970" s="28"/>
      <c r="AS970" s="28"/>
      <c r="AT970" s="28"/>
      <c r="AU970" s="28"/>
    </row>
    <row r="971" ht="15.0" hidden="1" customHeight="1">
      <c r="A971" s="67"/>
      <c r="B971" s="68" t="s">
        <v>85</v>
      </c>
      <c r="C971" s="68" t="s">
        <v>10013</v>
      </c>
      <c r="D971" s="68" t="s">
        <v>10014</v>
      </c>
      <c r="E971" s="68" t="s">
        <v>87</v>
      </c>
      <c r="F971" s="68" t="s">
        <v>114</v>
      </c>
      <c r="G971" s="68" t="s">
        <v>8774</v>
      </c>
      <c r="H971" s="68"/>
      <c r="I971" s="68"/>
      <c r="J971" s="68"/>
      <c r="K971" s="68"/>
      <c r="L971" s="68" t="s">
        <v>442</v>
      </c>
      <c r="M971" s="68" t="s">
        <v>111</v>
      </c>
      <c r="N971" s="68" t="s">
        <v>8775</v>
      </c>
      <c r="O971" s="68" t="s">
        <v>8770</v>
      </c>
      <c r="P971" s="68"/>
      <c r="Q971" s="68" t="s">
        <v>8773</v>
      </c>
      <c r="R971" s="68"/>
      <c r="S971" s="68" t="s">
        <v>9253</v>
      </c>
      <c r="T971" s="68"/>
      <c r="U971" s="68" t="s">
        <v>124</v>
      </c>
      <c r="V971" s="68" t="s">
        <v>125</v>
      </c>
      <c r="W971" s="68" t="s">
        <v>126</v>
      </c>
      <c r="X971" s="68" t="s">
        <v>97</v>
      </c>
      <c r="Y971" s="68" t="s">
        <v>98</v>
      </c>
      <c r="Z971" s="68"/>
      <c r="AA971" s="68"/>
      <c r="AB971" s="68"/>
      <c r="AC971" s="68"/>
      <c r="AD971" s="68"/>
      <c r="AE971" s="68"/>
      <c r="AF971" s="71"/>
      <c r="AG971" s="44" t="s">
        <v>595</v>
      </c>
      <c r="AH971" s="45" t="s">
        <v>596</v>
      </c>
      <c r="AI971" s="45" t="s">
        <v>595</v>
      </c>
      <c r="AJ971" s="45" t="s">
        <v>595</v>
      </c>
      <c r="AK971" s="45" t="s">
        <v>595</v>
      </c>
      <c r="AL971" s="28"/>
      <c r="AM971" s="28"/>
      <c r="AN971" s="28"/>
      <c r="AO971" s="28"/>
      <c r="AP971" s="28"/>
      <c r="AQ971" s="28"/>
      <c r="AR971" s="28"/>
      <c r="AS971" s="28"/>
      <c r="AT971" s="28"/>
      <c r="AU971" s="28"/>
    </row>
    <row r="972" ht="15.0" hidden="1" customHeight="1">
      <c r="A972" s="51"/>
      <c r="B972" s="52" t="s">
        <v>85</v>
      </c>
      <c r="C972" s="52" t="s">
        <v>3128</v>
      </c>
      <c r="D972" s="52" t="s">
        <v>3129</v>
      </c>
      <c r="E972" s="52" t="s">
        <v>87</v>
      </c>
      <c r="F972" s="52" t="s">
        <v>114</v>
      </c>
      <c r="G972" s="52" t="s">
        <v>8774</v>
      </c>
      <c r="H972" s="52"/>
      <c r="I972" s="52"/>
      <c r="J972" s="52"/>
      <c r="K972" s="52"/>
      <c r="L972" s="52" t="s">
        <v>442</v>
      </c>
      <c r="M972" s="52" t="s">
        <v>111</v>
      </c>
      <c r="N972" s="52" t="s">
        <v>8775</v>
      </c>
      <c r="O972" s="52" t="s">
        <v>8770</v>
      </c>
      <c r="P972" s="52"/>
      <c r="Q972" s="52" t="s">
        <v>8773</v>
      </c>
      <c r="R972" s="52"/>
      <c r="S972" s="52" t="s">
        <v>9257</v>
      </c>
      <c r="T972" s="52"/>
      <c r="U972" s="52" t="s">
        <v>124</v>
      </c>
      <c r="V972" s="52" t="s">
        <v>125</v>
      </c>
      <c r="W972" s="52" t="s">
        <v>126</v>
      </c>
      <c r="X972" s="52" t="s">
        <v>97</v>
      </c>
      <c r="Y972" s="52" t="s">
        <v>98</v>
      </c>
      <c r="Z972" s="52"/>
      <c r="AA972" s="52"/>
      <c r="AB972" s="52"/>
      <c r="AC972" s="52"/>
      <c r="AD972" s="52"/>
      <c r="AE972" s="52"/>
      <c r="AF972" s="60"/>
      <c r="AG972" s="44" t="s">
        <v>595</v>
      </c>
      <c r="AH972" s="45" t="s">
        <v>596</v>
      </c>
      <c r="AI972" s="45" t="s">
        <v>595</v>
      </c>
      <c r="AJ972" s="45" t="s">
        <v>595</v>
      </c>
      <c r="AK972" s="45" t="s">
        <v>595</v>
      </c>
      <c r="AL972" s="28"/>
      <c r="AM972" s="28"/>
      <c r="AN972" s="28"/>
      <c r="AO972" s="28"/>
      <c r="AP972" s="28"/>
      <c r="AQ972" s="28"/>
      <c r="AR972" s="28"/>
      <c r="AS972" s="28"/>
      <c r="AT972" s="28"/>
      <c r="AU972" s="28"/>
    </row>
    <row r="973" ht="15.0" hidden="1" customHeight="1">
      <c r="A973" s="67"/>
      <c r="B973" s="68" t="s">
        <v>85</v>
      </c>
      <c r="C973" s="68" t="s">
        <v>1161</v>
      </c>
      <c r="D973" s="68" t="s">
        <v>10015</v>
      </c>
      <c r="E973" s="68" t="s">
        <v>87</v>
      </c>
      <c r="F973" s="68" t="s">
        <v>3672</v>
      </c>
      <c r="G973" s="68" t="s">
        <v>9263</v>
      </c>
      <c r="H973" s="68"/>
      <c r="I973" s="68"/>
      <c r="J973" s="68"/>
      <c r="K973" s="68"/>
      <c r="L973" s="68" t="s">
        <v>482</v>
      </c>
      <c r="M973" s="68" t="s">
        <v>579</v>
      </c>
      <c r="N973" s="68" t="s">
        <v>3679</v>
      </c>
      <c r="O973" s="68" t="s">
        <v>9260</v>
      </c>
      <c r="P973" s="68"/>
      <c r="Q973" s="68" t="s">
        <v>9262</v>
      </c>
      <c r="R973" s="68"/>
      <c r="S973" s="68" t="s">
        <v>9261</v>
      </c>
      <c r="T973" s="68"/>
      <c r="U973" s="68" t="s">
        <v>97</v>
      </c>
      <c r="V973" s="68" t="s">
        <v>97</v>
      </c>
      <c r="W973" s="68" t="s">
        <v>97</v>
      </c>
      <c r="X973" s="68" t="s">
        <v>97</v>
      </c>
      <c r="Y973" s="68" t="s">
        <v>98</v>
      </c>
      <c r="Z973" s="68"/>
      <c r="AA973" s="68"/>
      <c r="AB973" s="68"/>
      <c r="AC973" s="68"/>
      <c r="AD973" s="68"/>
      <c r="AE973" s="68"/>
      <c r="AF973" s="71"/>
      <c r="AG973" s="44" t="s">
        <v>595</v>
      </c>
      <c r="AH973" s="45" t="s">
        <v>596</v>
      </c>
      <c r="AI973" s="45" t="s">
        <v>595</v>
      </c>
      <c r="AJ973" s="45" t="s">
        <v>595</v>
      </c>
      <c r="AK973" s="45" t="s">
        <v>595</v>
      </c>
      <c r="AL973" s="28"/>
      <c r="AM973" s="28"/>
      <c r="AN973" s="28"/>
      <c r="AO973" s="28"/>
      <c r="AP973" s="28"/>
      <c r="AQ973" s="28"/>
      <c r="AR973" s="28"/>
      <c r="AS973" s="28"/>
      <c r="AT973" s="28"/>
      <c r="AU973" s="28"/>
    </row>
    <row r="974" ht="15.0" hidden="1" customHeight="1">
      <c r="A974" s="51"/>
      <c r="B974" s="52" t="s">
        <v>85</v>
      </c>
      <c r="C974" s="52" t="s">
        <v>10016</v>
      </c>
      <c r="D974" s="52" t="s">
        <v>10017</v>
      </c>
      <c r="E974" s="52" t="s">
        <v>927</v>
      </c>
      <c r="F974" s="52" t="s">
        <v>9264</v>
      </c>
      <c r="G974" s="52" t="s">
        <v>9270</v>
      </c>
      <c r="H974" s="52" t="s">
        <v>9271</v>
      </c>
      <c r="I974" s="52"/>
      <c r="J974" s="52" t="s">
        <v>187</v>
      </c>
      <c r="K974" s="52" t="s">
        <v>906</v>
      </c>
      <c r="L974" s="52" t="s">
        <v>1585</v>
      </c>
      <c r="M974" s="52" t="s">
        <v>252</v>
      </c>
      <c r="N974" s="52" t="s">
        <v>1586</v>
      </c>
      <c r="O974" s="52" t="s">
        <v>9266</v>
      </c>
      <c r="P974" s="52"/>
      <c r="Q974" s="52" t="s">
        <v>9269</v>
      </c>
      <c r="R974" s="52"/>
      <c r="S974" s="52" t="s">
        <v>9267</v>
      </c>
      <c r="T974" s="52"/>
      <c r="U974" s="52" t="s">
        <v>94</v>
      </c>
      <c r="V974" s="52" t="s">
        <v>94</v>
      </c>
      <c r="W974" s="52" t="s">
        <v>97</v>
      </c>
      <c r="X974" s="52" t="s">
        <v>559</v>
      </c>
      <c r="Y974" s="52" t="s">
        <v>98</v>
      </c>
      <c r="Z974" s="52"/>
      <c r="AA974" s="52"/>
      <c r="AB974" s="52"/>
      <c r="AC974" s="52"/>
      <c r="AD974" s="52"/>
      <c r="AE974" s="52"/>
      <c r="AF974" s="60"/>
      <c r="AG974" s="44"/>
      <c r="AH974" s="45" t="s">
        <v>596</v>
      </c>
      <c r="AI974" s="45"/>
      <c r="AJ974" s="45"/>
      <c r="AK974" s="45"/>
      <c r="AL974" s="28"/>
      <c r="AM974" s="28"/>
      <c r="AN974" s="28"/>
      <c r="AO974" s="28"/>
      <c r="AP974" s="28"/>
      <c r="AQ974" s="28"/>
      <c r="AR974" s="28"/>
      <c r="AS974" s="28"/>
      <c r="AT974" s="28"/>
      <c r="AU974" s="28"/>
    </row>
    <row r="975" ht="15.0" hidden="1" customHeight="1">
      <c r="A975" s="67"/>
      <c r="B975" s="68" t="s">
        <v>85</v>
      </c>
      <c r="C975" s="68" t="s">
        <v>1542</v>
      </c>
      <c r="D975" s="68" t="s">
        <v>10018</v>
      </c>
      <c r="E975" s="68" t="s">
        <v>87</v>
      </c>
      <c r="F975" s="68" t="s">
        <v>262</v>
      </c>
      <c r="G975" s="68" t="s">
        <v>9282</v>
      </c>
      <c r="H975" s="68"/>
      <c r="I975" s="68"/>
      <c r="J975" s="68"/>
      <c r="K975" s="68"/>
      <c r="L975" s="68" t="s">
        <v>7106</v>
      </c>
      <c r="M975" s="68" t="s">
        <v>261</v>
      </c>
      <c r="N975" s="68" t="s">
        <v>7107</v>
      </c>
      <c r="O975" s="68" t="s">
        <v>9277</v>
      </c>
      <c r="P975" s="68"/>
      <c r="Q975" s="68" t="s">
        <v>9281</v>
      </c>
      <c r="R975" s="68"/>
      <c r="S975" s="68" t="s">
        <v>9279</v>
      </c>
      <c r="T975" s="68"/>
      <c r="U975" s="68" t="s">
        <v>145</v>
      </c>
      <c r="V975" s="68"/>
      <c r="W975" s="68" t="s">
        <v>146</v>
      </c>
      <c r="X975" s="68" t="s">
        <v>97</v>
      </c>
      <c r="Y975" s="68" t="s">
        <v>98</v>
      </c>
      <c r="Z975" s="68"/>
      <c r="AA975" s="68"/>
      <c r="AB975" s="68"/>
      <c r="AC975" s="68"/>
      <c r="AD975" s="68"/>
      <c r="AE975" s="68"/>
      <c r="AF975" s="71"/>
      <c r="AG975" s="44" t="s">
        <v>595</v>
      </c>
      <c r="AH975" s="45" t="s">
        <v>596</v>
      </c>
      <c r="AI975" s="45" t="s">
        <v>595</v>
      </c>
      <c r="AJ975" s="45" t="s">
        <v>595</v>
      </c>
      <c r="AK975" s="45" t="s">
        <v>595</v>
      </c>
      <c r="AL975" s="28"/>
      <c r="AM975" s="28"/>
      <c r="AN975" s="28"/>
      <c r="AO975" s="28"/>
      <c r="AP975" s="28"/>
      <c r="AQ975" s="28"/>
      <c r="AR975" s="28"/>
      <c r="AS975" s="28"/>
      <c r="AT975" s="28"/>
      <c r="AU975" s="28"/>
    </row>
    <row r="976" ht="15.0" hidden="1" customHeight="1">
      <c r="A976" s="51"/>
      <c r="B976" s="52" t="s">
        <v>85</v>
      </c>
      <c r="C976" s="52" t="s">
        <v>842</v>
      </c>
      <c r="D976" s="52" t="s">
        <v>10019</v>
      </c>
      <c r="E976" s="52" t="s">
        <v>87</v>
      </c>
      <c r="F976" s="52" t="s">
        <v>9286</v>
      </c>
      <c r="G976" s="52" t="s">
        <v>2236</v>
      </c>
      <c r="H976" s="52" t="s">
        <v>2237</v>
      </c>
      <c r="I976" s="52"/>
      <c r="J976" s="52"/>
      <c r="K976" s="52"/>
      <c r="L976" s="52" t="s">
        <v>2238</v>
      </c>
      <c r="M976" s="52" t="s">
        <v>2230</v>
      </c>
      <c r="N976" s="52" t="s">
        <v>2243</v>
      </c>
      <c r="O976" s="52" t="s">
        <v>2233</v>
      </c>
      <c r="P976" s="52"/>
      <c r="Q976" s="52" t="s">
        <v>2235</v>
      </c>
      <c r="R976" s="52"/>
      <c r="S976" s="52" t="s">
        <v>9289</v>
      </c>
      <c r="T976" s="52"/>
      <c r="U976" s="52" t="s">
        <v>94</v>
      </c>
      <c r="V976" s="52" t="s">
        <v>196</v>
      </c>
      <c r="W976" s="52" t="s">
        <v>197</v>
      </c>
      <c r="X976" s="52" t="s">
        <v>229</v>
      </c>
      <c r="Y976" s="52" t="s">
        <v>98</v>
      </c>
      <c r="Z976" s="52"/>
      <c r="AA976" s="52"/>
      <c r="AB976" s="52"/>
      <c r="AC976" s="52"/>
      <c r="AD976" s="52"/>
      <c r="AE976" s="52"/>
      <c r="AF976" s="60"/>
      <c r="AG976" s="44" t="s">
        <v>595</v>
      </c>
      <c r="AH976" s="45" t="s">
        <v>596</v>
      </c>
      <c r="AI976" s="45" t="s">
        <v>595</v>
      </c>
      <c r="AJ976" s="45" t="s">
        <v>595</v>
      </c>
      <c r="AK976" s="45" t="s">
        <v>595</v>
      </c>
      <c r="AL976" s="28"/>
      <c r="AM976" s="28"/>
      <c r="AN976" s="28"/>
      <c r="AO976" s="28"/>
      <c r="AP976" s="28"/>
      <c r="AQ976" s="28"/>
      <c r="AR976" s="28"/>
      <c r="AS976" s="28"/>
      <c r="AT976" s="28"/>
      <c r="AU976" s="28"/>
    </row>
    <row r="977" ht="15.0" hidden="1" customHeight="1">
      <c r="A977" s="67"/>
      <c r="B977" s="68" t="s">
        <v>85</v>
      </c>
      <c r="C977" s="68" t="s">
        <v>10020</v>
      </c>
      <c r="D977" s="68" t="s">
        <v>10021</v>
      </c>
      <c r="E977" s="68" t="s">
        <v>87</v>
      </c>
      <c r="F977" s="68" t="s">
        <v>9292</v>
      </c>
      <c r="G977" s="68" t="s">
        <v>9295</v>
      </c>
      <c r="H977" s="68" t="s">
        <v>9296</v>
      </c>
      <c r="I977" s="68"/>
      <c r="J977" s="68"/>
      <c r="K977" s="68"/>
      <c r="L977" s="68" t="s">
        <v>122</v>
      </c>
      <c r="M977" s="68" t="s">
        <v>111</v>
      </c>
      <c r="N977" s="68" t="s">
        <v>131</v>
      </c>
      <c r="O977" s="68" t="s">
        <v>4718</v>
      </c>
      <c r="P977" s="68"/>
      <c r="Q977" s="68" t="s">
        <v>4721</v>
      </c>
      <c r="R977" s="68"/>
      <c r="S977" s="68" t="s">
        <v>9294</v>
      </c>
      <c r="T977" s="68"/>
      <c r="U977" s="68" t="s">
        <v>97</v>
      </c>
      <c r="V977" s="68" t="s">
        <v>97</v>
      </c>
      <c r="W977" s="68" t="s">
        <v>97</v>
      </c>
      <c r="X977" s="68" t="s">
        <v>97</v>
      </c>
      <c r="Y977" s="68" t="s">
        <v>98</v>
      </c>
      <c r="Z977" s="68"/>
      <c r="AA977" s="68"/>
      <c r="AB977" s="68"/>
      <c r="AC977" s="68"/>
      <c r="AD977" s="68"/>
      <c r="AE977" s="68"/>
      <c r="AF977" s="71"/>
      <c r="AG977" s="44"/>
      <c r="AH977" s="45" t="s">
        <v>596</v>
      </c>
      <c r="AI977" s="45"/>
      <c r="AJ977" s="45"/>
      <c r="AK977" s="45"/>
      <c r="AL977" s="28"/>
      <c r="AM977" s="28"/>
      <c r="AN977" s="28"/>
      <c r="AO977" s="28"/>
      <c r="AP977" s="28"/>
      <c r="AQ977" s="28"/>
      <c r="AR977" s="28"/>
      <c r="AS977" s="28"/>
      <c r="AT977" s="28"/>
      <c r="AU977" s="28"/>
    </row>
    <row r="978" ht="15.0" hidden="1" customHeight="1">
      <c r="A978" s="51"/>
      <c r="B978" s="52" t="s">
        <v>115</v>
      </c>
      <c r="C978" s="52" t="s">
        <v>10022</v>
      </c>
      <c r="D978" s="52" t="s">
        <v>10023</v>
      </c>
      <c r="E978" s="52" t="s">
        <v>87</v>
      </c>
      <c r="F978" s="52" t="s">
        <v>9299</v>
      </c>
      <c r="G978" s="52" t="s">
        <v>8885</v>
      </c>
      <c r="H978" s="52"/>
      <c r="I978" s="52"/>
      <c r="J978" s="52"/>
      <c r="K978" s="52"/>
      <c r="L978" s="52" t="s">
        <v>674</v>
      </c>
      <c r="M978" s="52" t="s">
        <v>665</v>
      </c>
      <c r="N978" s="52" t="s">
        <v>902</v>
      </c>
      <c r="O978" s="52" t="s">
        <v>8881</v>
      </c>
      <c r="P978" s="52"/>
      <c r="Q978" s="52" t="s">
        <v>8884</v>
      </c>
      <c r="R978" s="52"/>
      <c r="S978" s="52" t="s">
        <v>9302</v>
      </c>
      <c r="T978" s="52"/>
      <c r="U978" s="52" t="s">
        <v>97</v>
      </c>
      <c r="V978" s="52" t="s">
        <v>97</v>
      </c>
      <c r="W978" s="52" t="s">
        <v>9303</v>
      </c>
      <c r="X978" s="52" t="s">
        <v>559</v>
      </c>
      <c r="Y978" s="52" t="s">
        <v>98</v>
      </c>
      <c r="Z978" s="52"/>
      <c r="AA978" s="52"/>
      <c r="AB978" s="52"/>
      <c r="AC978" s="52"/>
      <c r="AD978" s="52"/>
      <c r="AE978" s="52"/>
      <c r="AF978" s="60"/>
      <c r="AG978" s="44" t="s">
        <v>595</v>
      </c>
      <c r="AH978" s="45" t="s">
        <v>596</v>
      </c>
      <c r="AI978" s="45" t="s">
        <v>595</v>
      </c>
      <c r="AJ978" s="45" t="s">
        <v>595</v>
      </c>
      <c r="AK978" s="45" t="s">
        <v>595</v>
      </c>
      <c r="AL978" s="28"/>
      <c r="AM978" s="28"/>
      <c r="AN978" s="28"/>
      <c r="AO978" s="28"/>
      <c r="AP978" s="28"/>
      <c r="AQ978" s="28"/>
      <c r="AR978" s="28"/>
      <c r="AS978" s="28"/>
      <c r="AT978" s="28"/>
      <c r="AU978" s="28"/>
    </row>
    <row r="979" ht="15.0" hidden="1" customHeight="1">
      <c r="A979" s="67"/>
      <c r="B979" s="68" t="s">
        <v>85</v>
      </c>
      <c r="C979" s="68" t="s">
        <v>1241</v>
      </c>
      <c r="D979" s="68" t="s">
        <v>1242</v>
      </c>
      <c r="E979" s="68" t="s">
        <v>87</v>
      </c>
      <c r="F979" s="68" t="s">
        <v>362</v>
      </c>
      <c r="G979" s="68" t="s">
        <v>9306</v>
      </c>
      <c r="H979" s="68" t="s">
        <v>9307</v>
      </c>
      <c r="I979" s="68"/>
      <c r="J979" s="68" t="s">
        <v>187</v>
      </c>
      <c r="K979" s="68" t="s">
        <v>906</v>
      </c>
      <c r="L979" s="68" t="s">
        <v>3566</v>
      </c>
      <c r="M979" s="68" t="s">
        <v>704</v>
      </c>
      <c r="N979" s="68" t="s">
        <v>9308</v>
      </c>
      <c r="O979" s="68" t="s">
        <v>9304</v>
      </c>
      <c r="P979" s="68"/>
      <c r="Q979" s="68" t="s">
        <v>187</v>
      </c>
      <c r="R979" s="68" t="s">
        <v>906</v>
      </c>
      <c r="S979" s="68" t="s">
        <v>9305</v>
      </c>
      <c r="T979" s="68"/>
      <c r="U979" s="68" t="s">
        <v>165</v>
      </c>
      <c r="V979" s="68" t="s">
        <v>108</v>
      </c>
      <c r="W979" s="68" t="s">
        <v>109</v>
      </c>
      <c r="X979" s="68" t="s">
        <v>97</v>
      </c>
      <c r="Y979" s="68" t="s">
        <v>98</v>
      </c>
      <c r="Z979" s="68"/>
      <c r="AA979" s="68"/>
      <c r="AB979" s="68"/>
      <c r="AC979" s="68"/>
      <c r="AD979" s="68"/>
      <c r="AE979" s="68"/>
      <c r="AF979" s="71"/>
      <c r="AG979" s="44"/>
      <c r="AH979" s="45" t="s">
        <v>596</v>
      </c>
      <c r="AI979" s="45"/>
      <c r="AJ979" s="45"/>
      <c r="AK979" s="45"/>
      <c r="AL979" s="28"/>
      <c r="AM979" s="28"/>
      <c r="AN979" s="28"/>
      <c r="AO979" s="28"/>
      <c r="AP979" s="28"/>
      <c r="AQ979" s="28"/>
      <c r="AR979" s="28"/>
      <c r="AS979" s="28"/>
      <c r="AT979" s="28"/>
      <c r="AU979" s="28"/>
    </row>
    <row r="980" ht="15.0" hidden="1" customHeight="1">
      <c r="A980" s="51"/>
      <c r="B980" s="52" t="s">
        <v>85</v>
      </c>
      <c r="C980" s="52" t="s">
        <v>10024</v>
      </c>
      <c r="D980" s="52" t="s">
        <v>9978</v>
      </c>
      <c r="E980" s="52" t="s">
        <v>87</v>
      </c>
      <c r="F980" s="52" t="s">
        <v>4441</v>
      </c>
      <c r="G980" s="52" t="s">
        <v>8711</v>
      </c>
      <c r="H980" s="52" t="s">
        <v>8713</v>
      </c>
      <c r="I980" s="52"/>
      <c r="J980" s="52"/>
      <c r="K980" s="52"/>
      <c r="L980" s="52" t="s">
        <v>1695</v>
      </c>
      <c r="M980" s="52" t="s">
        <v>521</v>
      </c>
      <c r="N980" s="52" t="s">
        <v>4396</v>
      </c>
      <c r="O980" s="52" t="s">
        <v>8708</v>
      </c>
      <c r="P980" s="52"/>
      <c r="Q980" s="52" t="s">
        <v>8710</v>
      </c>
      <c r="R980" s="52"/>
      <c r="S980" s="52" t="s">
        <v>9310</v>
      </c>
      <c r="T980" s="52"/>
      <c r="U980" s="52" t="s">
        <v>97</v>
      </c>
      <c r="V980" s="52" t="s">
        <v>97</v>
      </c>
      <c r="W980" s="52" t="s">
        <v>97</v>
      </c>
      <c r="X980" s="52" t="s">
        <v>97</v>
      </c>
      <c r="Y980" s="52" t="s">
        <v>98</v>
      </c>
      <c r="Z980" s="52"/>
      <c r="AA980" s="52"/>
      <c r="AB980" s="52"/>
      <c r="AC980" s="52"/>
      <c r="AD980" s="52"/>
      <c r="AE980" s="52"/>
      <c r="AF980" s="60"/>
      <c r="AG980" s="44"/>
      <c r="AH980" s="45" t="s">
        <v>596</v>
      </c>
      <c r="AI980" s="45"/>
      <c r="AJ980" s="45"/>
      <c r="AK980" s="45"/>
      <c r="AL980" s="28"/>
      <c r="AM980" s="28"/>
      <c r="AN980" s="28"/>
      <c r="AO980" s="28"/>
      <c r="AP980" s="28"/>
      <c r="AQ980" s="28"/>
      <c r="AR980" s="28"/>
      <c r="AS980" s="28"/>
      <c r="AT980" s="28"/>
      <c r="AU980" s="28"/>
    </row>
    <row r="981" ht="15.0" hidden="1" customHeight="1">
      <c r="A981" s="67"/>
      <c r="B981" s="68" t="s">
        <v>85</v>
      </c>
      <c r="C981" s="68" t="s">
        <v>10025</v>
      </c>
      <c r="D981" s="68" t="s">
        <v>10026</v>
      </c>
      <c r="E981" s="68" t="s">
        <v>87</v>
      </c>
      <c r="F981" s="68" t="s">
        <v>1580</v>
      </c>
      <c r="G981" s="68" t="s">
        <v>1590</v>
      </c>
      <c r="H981" s="68"/>
      <c r="I981" s="68"/>
      <c r="J981" s="68"/>
      <c r="K981" s="68"/>
      <c r="L981" s="68" t="s">
        <v>659</v>
      </c>
      <c r="M981" s="68" t="s">
        <v>217</v>
      </c>
      <c r="N981" s="68" t="s">
        <v>1591</v>
      </c>
      <c r="O981" s="68" t="s">
        <v>1587</v>
      </c>
      <c r="P981" s="68"/>
      <c r="Q981" s="68" t="s">
        <v>1589</v>
      </c>
      <c r="R981" s="68"/>
      <c r="S981" s="68" t="s">
        <v>9312</v>
      </c>
      <c r="T981" s="68"/>
      <c r="U981" s="68" t="s">
        <v>661</v>
      </c>
      <c r="V981" s="68" t="s">
        <v>226</v>
      </c>
      <c r="W981" s="68" t="s">
        <v>97</v>
      </c>
      <c r="X981" s="68" t="s">
        <v>97</v>
      </c>
      <c r="Y981" s="68" t="s">
        <v>98</v>
      </c>
      <c r="Z981" s="68"/>
      <c r="AA981" s="68"/>
      <c r="AB981" s="68"/>
      <c r="AC981" s="68"/>
      <c r="AD981" s="68"/>
      <c r="AE981" s="68"/>
      <c r="AF981" s="71"/>
      <c r="AG981" s="44"/>
      <c r="AH981" s="45" t="s">
        <v>596</v>
      </c>
      <c r="AI981" s="45"/>
      <c r="AJ981" s="45"/>
      <c r="AK981" s="45"/>
      <c r="AL981" s="28"/>
      <c r="AM981" s="28"/>
      <c r="AN981" s="28"/>
      <c r="AO981" s="28"/>
      <c r="AP981" s="28"/>
      <c r="AQ981" s="28"/>
      <c r="AR981" s="28"/>
      <c r="AS981" s="28"/>
      <c r="AT981" s="28"/>
      <c r="AU981" s="28"/>
    </row>
    <row r="982" ht="15.0" hidden="1" customHeight="1">
      <c r="A982" s="51"/>
      <c r="B982" s="52" t="s">
        <v>85</v>
      </c>
      <c r="C982" s="52" t="s">
        <v>3864</v>
      </c>
      <c r="D982" s="52" t="s">
        <v>4701</v>
      </c>
      <c r="E982" s="52" t="s">
        <v>87</v>
      </c>
      <c r="F982" s="52" t="s">
        <v>9313</v>
      </c>
      <c r="G982" s="52" t="s">
        <v>9317</v>
      </c>
      <c r="H982" s="52"/>
      <c r="I982" s="52"/>
      <c r="J982" s="52" t="s">
        <v>9318</v>
      </c>
      <c r="K982" s="52"/>
      <c r="L982" s="52" t="s">
        <v>3838</v>
      </c>
      <c r="M982" s="52" t="s">
        <v>3180</v>
      </c>
      <c r="N982" s="52" t="s">
        <v>5563</v>
      </c>
      <c r="O982" s="52" t="s">
        <v>9315</v>
      </c>
      <c r="P982" s="52"/>
      <c r="Q982" s="52" t="s">
        <v>9316</v>
      </c>
      <c r="R982" s="52"/>
      <c r="S982" s="52"/>
      <c r="T982" s="52"/>
      <c r="U982" s="52" t="s">
        <v>97</v>
      </c>
      <c r="V982" s="52" t="s">
        <v>97</v>
      </c>
      <c r="W982" s="52" t="s">
        <v>97</v>
      </c>
      <c r="X982" s="52" t="s">
        <v>97</v>
      </c>
      <c r="Y982" s="52" t="s">
        <v>98</v>
      </c>
      <c r="Z982" s="52"/>
      <c r="AA982" s="52"/>
      <c r="AB982" s="52"/>
      <c r="AC982" s="52"/>
      <c r="AD982" s="52"/>
      <c r="AE982" s="52"/>
      <c r="AF982" s="60"/>
      <c r="AG982" s="44"/>
      <c r="AH982" s="45" t="s">
        <v>596</v>
      </c>
      <c r="AI982" s="45"/>
      <c r="AJ982" s="45"/>
      <c r="AK982" s="45"/>
      <c r="AL982" s="28"/>
      <c r="AM982" s="28"/>
      <c r="AN982" s="28"/>
      <c r="AO982" s="28"/>
      <c r="AP982" s="28"/>
      <c r="AQ982" s="28"/>
      <c r="AR982" s="28"/>
      <c r="AS982" s="28"/>
      <c r="AT982" s="28"/>
      <c r="AU982" s="28"/>
    </row>
    <row r="983" ht="15.0" hidden="1" customHeight="1">
      <c r="A983" s="67"/>
      <c r="B983" s="68" t="s">
        <v>85</v>
      </c>
      <c r="C983" s="68" t="s">
        <v>10027</v>
      </c>
      <c r="D983" s="68" t="s">
        <v>10028</v>
      </c>
      <c r="E983" s="68" t="s">
        <v>87</v>
      </c>
      <c r="F983" s="68" t="s">
        <v>1523</v>
      </c>
      <c r="G983" s="68" t="s">
        <v>2391</v>
      </c>
      <c r="H983" s="68" t="s">
        <v>2392</v>
      </c>
      <c r="I983" s="68"/>
      <c r="J983" s="68" t="s">
        <v>187</v>
      </c>
      <c r="K983" s="68" t="s">
        <v>906</v>
      </c>
      <c r="L983" s="68" t="s">
        <v>602</v>
      </c>
      <c r="M983" s="68" t="s">
        <v>252</v>
      </c>
      <c r="N983" s="68" t="s">
        <v>2393</v>
      </c>
      <c r="O983" s="68" t="s">
        <v>2384</v>
      </c>
      <c r="P983" s="68"/>
      <c r="Q983" s="68" t="s">
        <v>2386</v>
      </c>
      <c r="R983" s="68"/>
      <c r="S983" s="68" t="s">
        <v>9320</v>
      </c>
      <c r="T983" s="68"/>
      <c r="U983" s="68" t="s">
        <v>97</v>
      </c>
      <c r="V983" s="68" t="s">
        <v>97</v>
      </c>
      <c r="W983" s="68" t="s">
        <v>97</v>
      </c>
      <c r="X983" s="68" t="s">
        <v>97</v>
      </c>
      <c r="Y983" s="68" t="s">
        <v>98</v>
      </c>
      <c r="Z983" s="68"/>
      <c r="AA983" s="68"/>
      <c r="AB983" s="68"/>
      <c r="AC983" s="68"/>
      <c r="AD983" s="68"/>
      <c r="AE983" s="68"/>
      <c r="AF983" s="71"/>
      <c r="AG983" s="44"/>
      <c r="AH983" s="45" t="s">
        <v>595</v>
      </c>
      <c r="AI983" s="45"/>
      <c r="AJ983" s="45"/>
      <c r="AK983" s="45"/>
      <c r="AL983" s="28"/>
      <c r="AM983" s="28"/>
      <c r="AN983" s="28"/>
      <c r="AO983" s="28"/>
      <c r="AP983" s="28"/>
      <c r="AQ983" s="28"/>
      <c r="AR983" s="28"/>
      <c r="AS983" s="28"/>
      <c r="AT983" s="28"/>
      <c r="AU983" s="28"/>
    </row>
    <row r="984" ht="15.0" hidden="1" customHeight="1">
      <c r="A984" s="51"/>
      <c r="B984" s="52" t="s">
        <v>85</v>
      </c>
      <c r="C984" s="52" t="s">
        <v>6305</v>
      </c>
      <c r="D984" s="52" t="s">
        <v>1425</v>
      </c>
      <c r="E984" s="52" t="s">
        <v>87</v>
      </c>
      <c r="F984" s="52" t="s">
        <v>9323</v>
      </c>
      <c r="G984" s="52" t="s">
        <v>9329</v>
      </c>
      <c r="H984" s="52"/>
      <c r="I984" s="52"/>
      <c r="J984" s="52"/>
      <c r="K984" s="52"/>
      <c r="L984" s="52" t="s">
        <v>6616</v>
      </c>
      <c r="M984" s="52" t="s">
        <v>99</v>
      </c>
      <c r="N984" s="52" t="s">
        <v>6617</v>
      </c>
      <c r="O984" s="52" t="s">
        <v>9325</v>
      </c>
      <c r="P984" s="52"/>
      <c r="Q984" s="52" t="s">
        <v>9327</v>
      </c>
      <c r="R984" s="52"/>
      <c r="S984" s="52" t="s">
        <v>9326</v>
      </c>
      <c r="T984" s="52"/>
      <c r="U984" s="52" t="s">
        <v>196</v>
      </c>
      <c r="V984" s="52" t="s">
        <v>126</v>
      </c>
      <c r="W984" s="52" t="s">
        <v>96</v>
      </c>
      <c r="X984" s="52" t="s">
        <v>97</v>
      </c>
      <c r="Y984" s="52" t="s">
        <v>98</v>
      </c>
      <c r="Z984" s="52"/>
      <c r="AA984" s="52"/>
      <c r="AB984" s="52"/>
      <c r="AC984" s="52"/>
      <c r="AD984" s="52"/>
      <c r="AE984" s="52"/>
      <c r="AF984" s="60"/>
      <c r="AG984" s="44" t="s">
        <v>595</v>
      </c>
      <c r="AH984" s="45" t="s">
        <v>595</v>
      </c>
      <c r="AI984" s="45" t="s">
        <v>595</v>
      </c>
      <c r="AJ984" s="45" t="s">
        <v>595</v>
      </c>
      <c r="AK984" s="45" t="s">
        <v>596</v>
      </c>
      <c r="AL984" s="28"/>
      <c r="AM984" s="28"/>
      <c r="AN984" s="28"/>
      <c r="AO984" s="28"/>
      <c r="AP984" s="28"/>
      <c r="AQ984" s="28"/>
      <c r="AR984" s="28"/>
      <c r="AS984" s="28"/>
      <c r="AT984" s="28"/>
      <c r="AU984" s="28"/>
    </row>
    <row r="985" ht="15.0" hidden="1" customHeight="1">
      <c r="A985" s="67"/>
      <c r="B985" s="68"/>
      <c r="C985" s="68" t="s">
        <v>10029</v>
      </c>
      <c r="D985" s="68" t="s">
        <v>10030</v>
      </c>
      <c r="E985" s="68" t="s">
        <v>87</v>
      </c>
      <c r="F985" s="68" t="s">
        <v>2196</v>
      </c>
      <c r="G985" s="68" t="s">
        <v>2201</v>
      </c>
      <c r="H985" s="68"/>
      <c r="I985" s="68"/>
      <c r="J985" s="68"/>
      <c r="K985" s="68"/>
      <c r="L985" s="68" t="s">
        <v>868</v>
      </c>
      <c r="M985" s="68" t="s">
        <v>80</v>
      </c>
      <c r="N985" s="68" t="s">
        <v>869</v>
      </c>
      <c r="O985" s="68" t="s">
        <v>2198</v>
      </c>
      <c r="P985" s="68"/>
      <c r="Q985" s="68" t="s">
        <v>2200</v>
      </c>
      <c r="R985" s="68"/>
      <c r="S985" s="68" t="s">
        <v>9331</v>
      </c>
      <c r="T985" s="68"/>
      <c r="U985" s="68" t="s">
        <v>317</v>
      </c>
      <c r="V985" s="68" t="s">
        <v>94</v>
      </c>
      <c r="W985" s="68" t="s">
        <v>454</v>
      </c>
      <c r="X985" s="68" t="s">
        <v>97</v>
      </c>
      <c r="Y985" s="68" t="s">
        <v>98</v>
      </c>
      <c r="Z985" s="68"/>
      <c r="AA985" s="68"/>
      <c r="AB985" s="68"/>
      <c r="AC985" s="68"/>
      <c r="AD985" s="68"/>
      <c r="AE985" s="68"/>
      <c r="AF985" s="71"/>
      <c r="AG985" s="44" t="s">
        <v>595</v>
      </c>
      <c r="AH985" s="45" t="s">
        <v>596</v>
      </c>
      <c r="AI985" s="45" t="s">
        <v>595</v>
      </c>
      <c r="AJ985" s="45" t="s">
        <v>595</v>
      </c>
      <c r="AK985" s="45" t="s">
        <v>595</v>
      </c>
      <c r="AL985" s="28"/>
      <c r="AM985" s="28"/>
      <c r="AN985" s="28"/>
      <c r="AO985" s="28"/>
      <c r="AP985" s="28"/>
      <c r="AQ985" s="28"/>
      <c r="AR985" s="28"/>
      <c r="AS985" s="28"/>
      <c r="AT985" s="28"/>
      <c r="AU985" s="28"/>
    </row>
    <row r="986" ht="15.0" hidden="1" customHeight="1">
      <c r="A986" s="51"/>
      <c r="B986" s="52" t="s">
        <v>85</v>
      </c>
      <c r="C986" s="52" t="s">
        <v>10031</v>
      </c>
      <c r="D986" s="52" t="s">
        <v>10032</v>
      </c>
      <c r="E986" s="52" t="s">
        <v>87</v>
      </c>
      <c r="F986" s="52" t="s">
        <v>9332</v>
      </c>
      <c r="G986" s="52" t="s">
        <v>9337</v>
      </c>
      <c r="H986" s="52" t="s">
        <v>9338</v>
      </c>
      <c r="I986" s="52"/>
      <c r="J986" s="52"/>
      <c r="K986" s="52"/>
      <c r="L986" s="52" t="s">
        <v>674</v>
      </c>
      <c r="M986" s="52" t="s">
        <v>665</v>
      </c>
      <c r="N986" s="52" t="s">
        <v>9339</v>
      </c>
      <c r="O986" s="52" t="s">
        <v>9334</v>
      </c>
      <c r="P986" s="52"/>
      <c r="Q986" s="52" t="s">
        <v>9336</v>
      </c>
      <c r="R986" s="52"/>
      <c r="S986" s="52" t="s">
        <v>9335</v>
      </c>
      <c r="T986" s="52"/>
      <c r="U986" s="52" t="s">
        <v>661</v>
      </c>
      <c r="V986" s="52" t="s">
        <v>97</v>
      </c>
      <c r="W986" s="52" t="s">
        <v>97</v>
      </c>
      <c r="X986" s="52" t="s">
        <v>97</v>
      </c>
      <c r="Y986" s="52" t="s">
        <v>98</v>
      </c>
      <c r="Z986" s="52"/>
      <c r="AA986" s="52"/>
      <c r="AB986" s="52"/>
      <c r="AC986" s="52"/>
      <c r="AD986" s="52"/>
      <c r="AE986" s="52"/>
      <c r="AF986" s="60"/>
      <c r="AG986" s="44" t="s">
        <v>595</v>
      </c>
      <c r="AH986" s="45" t="s">
        <v>596</v>
      </c>
      <c r="AI986" s="45" t="s">
        <v>595</v>
      </c>
      <c r="AJ986" s="45" t="s">
        <v>595</v>
      </c>
      <c r="AK986" s="45" t="s">
        <v>595</v>
      </c>
      <c r="AL986" s="28"/>
      <c r="AM986" s="28"/>
      <c r="AN986" s="28"/>
      <c r="AO986" s="28"/>
      <c r="AP986" s="28"/>
      <c r="AQ986" s="28"/>
      <c r="AR986" s="28"/>
      <c r="AS986" s="28"/>
      <c r="AT986" s="28"/>
      <c r="AU986" s="28"/>
    </row>
    <row r="987" ht="15.0" hidden="1" customHeight="1">
      <c r="A987" s="67"/>
      <c r="B987" s="68" t="s">
        <v>85</v>
      </c>
      <c r="C987" s="68" t="s">
        <v>7816</v>
      </c>
      <c r="D987" s="68" t="s">
        <v>10033</v>
      </c>
      <c r="E987" s="68" t="s">
        <v>87</v>
      </c>
      <c r="F987" s="68" t="s">
        <v>8752</v>
      </c>
      <c r="G987" s="68" t="s">
        <v>8757</v>
      </c>
      <c r="H987" s="68"/>
      <c r="I987" s="68"/>
      <c r="J987" s="68"/>
      <c r="K987" s="68"/>
      <c r="L987" s="68" t="s">
        <v>8758</v>
      </c>
      <c r="M987" s="68" t="s">
        <v>378</v>
      </c>
      <c r="N987" s="68" t="s">
        <v>8759</v>
      </c>
      <c r="O987" s="68" t="s">
        <v>8754</v>
      </c>
      <c r="P987" s="68"/>
      <c r="Q987" s="68" t="s">
        <v>8756</v>
      </c>
      <c r="R987" s="68"/>
      <c r="S987" s="68" t="s">
        <v>9341</v>
      </c>
      <c r="T987" s="68"/>
      <c r="U987" s="68" t="s">
        <v>97</v>
      </c>
      <c r="V987" s="68" t="s">
        <v>97</v>
      </c>
      <c r="W987" s="68" t="s">
        <v>97</v>
      </c>
      <c r="X987" s="68" t="s">
        <v>97</v>
      </c>
      <c r="Y987" s="68" t="s">
        <v>98</v>
      </c>
      <c r="Z987" s="68"/>
      <c r="AA987" s="68"/>
      <c r="AB987" s="68"/>
      <c r="AC987" s="68"/>
      <c r="AD987" s="68"/>
      <c r="AE987" s="68"/>
      <c r="AF987" s="71"/>
      <c r="AG987" s="44"/>
      <c r="AH987" s="45" t="s">
        <v>596</v>
      </c>
      <c r="AI987" s="45"/>
      <c r="AJ987" s="45"/>
      <c r="AK987" s="45"/>
      <c r="AL987" s="28"/>
      <c r="AM987" s="28"/>
      <c r="AN987" s="28"/>
      <c r="AO987" s="28"/>
      <c r="AP987" s="28"/>
      <c r="AQ987" s="28"/>
      <c r="AR987" s="28"/>
      <c r="AS987" s="28"/>
      <c r="AT987" s="28"/>
      <c r="AU987" s="28"/>
    </row>
    <row r="988" ht="15.0" hidden="1" customHeight="1">
      <c r="A988" s="51"/>
      <c r="B988" s="52" t="s">
        <v>85</v>
      </c>
      <c r="C988" s="52" t="s">
        <v>6482</v>
      </c>
      <c r="D988" s="52" t="s">
        <v>10034</v>
      </c>
      <c r="E988" s="52" t="s">
        <v>87</v>
      </c>
      <c r="F988" s="52" t="s">
        <v>1621</v>
      </c>
      <c r="G988" s="52" t="s">
        <v>9344</v>
      </c>
      <c r="H988" s="52"/>
      <c r="I988" s="52"/>
      <c r="J988" s="52"/>
      <c r="K988" s="52"/>
      <c r="L988" s="52" t="s">
        <v>840</v>
      </c>
      <c r="M988" s="52" t="s">
        <v>99</v>
      </c>
      <c r="N988" s="52" t="s">
        <v>841</v>
      </c>
      <c r="O988" s="52" t="s">
        <v>1623</v>
      </c>
      <c r="P988" s="52"/>
      <c r="Q988" s="52" t="s">
        <v>1625</v>
      </c>
      <c r="R988" s="52"/>
      <c r="S988" s="52" t="s">
        <v>9343</v>
      </c>
      <c r="T988" s="52"/>
      <c r="U988" s="52" t="s">
        <v>676</v>
      </c>
      <c r="V988" s="52" t="s">
        <v>578</v>
      </c>
      <c r="W988" s="52" t="s">
        <v>454</v>
      </c>
      <c r="X988" s="52" t="s">
        <v>97</v>
      </c>
      <c r="Y988" s="52" t="s">
        <v>98</v>
      </c>
      <c r="Z988" s="52"/>
      <c r="AA988" s="52"/>
      <c r="AB988" s="52"/>
      <c r="AC988" s="52"/>
      <c r="AD988" s="52"/>
      <c r="AE988" s="52"/>
      <c r="AF988" s="60"/>
      <c r="AG988" s="44" t="s">
        <v>595</v>
      </c>
      <c r="AH988" s="45" t="s">
        <v>596</v>
      </c>
      <c r="AI988" s="45" t="s">
        <v>595</v>
      </c>
      <c r="AJ988" s="45" t="s">
        <v>595</v>
      </c>
      <c r="AK988" s="45" t="s">
        <v>595</v>
      </c>
      <c r="AL988" s="28"/>
      <c r="AM988" s="28"/>
      <c r="AN988" s="28"/>
      <c r="AO988" s="28"/>
      <c r="AP988" s="28"/>
      <c r="AQ988" s="28"/>
      <c r="AR988" s="28"/>
      <c r="AS988" s="28"/>
      <c r="AT988" s="28"/>
      <c r="AU988" s="28"/>
    </row>
    <row r="989" ht="15.0" hidden="1" customHeight="1">
      <c r="A989" s="67"/>
      <c r="B989" s="68" t="s">
        <v>85</v>
      </c>
      <c r="C989" s="68" t="s">
        <v>7852</v>
      </c>
      <c r="D989" s="68" t="s">
        <v>10035</v>
      </c>
      <c r="E989" s="68" t="s">
        <v>87</v>
      </c>
      <c r="F989" s="68" t="s">
        <v>8842</v>
      </c>
      <c r="G989" s="68" t="s">
        <v>8847</v>
      </c>
      <c r="H989" s="68" t="s">
        <v>187</v>
      </c>
      <c r="I989" s="68" t="s">
        <v>906</v>
      </c>
      <c r="J989" s="68" t="s">
        <v>9347</v>
      </c>
      <c r="K989" s="68"/>
      <c r="L989" s="68" t="s">
        <v>325</v>
      </c>
      <c r="M989" s="68" t="s">
        <v>1008</v>
      </c>
      <c r="N989" s="68" t="s">
        <v>8848</v>
      </c>
      <c r="O989" s="68" t="s">
        <v>8844</v>
      </c>
      <c r="P989" s="68"/>
      <c r="Q989" s="68" t="s">
        <v>8846</v>
      </c>
      <c r="R989" s="68"/>
      <c r="S989" s="68" t="s">
        <v>9346</v>
      </c>
      <c r="T989" s="68"/>
      <c r="U989" s="68" t="s">
        <v>94</v>
      </c>
      <c r="V989" s="68" t="s">
        <v>97</v>
      </c>
      <c r="W989" s="68" t="s">
        <v>96</v>
      </c>
      <c r="X989" s="68" t="s">
        <v>110</v>
      </c>
      <c r="Y989" s="68" t="s">
        <v>98</v>
      </c>
      <c r="Z989" s="68"/>
      <c r="AA989" s="68"/>
      <c r="AB989" s="68"/>
      <c r="AC989" s="68"/>
      <c r="AD989" s="68"/>
      <c r="AE989" s="68"/>
      <c r="AF989" s="71"/>
      <c r="AG989" s="44"/>
      <c r="AH989" s="45" t="s">
        <v>596</v>
      </c>
      <c r="AI989" s="45"/>
      <c r="AJ989" s="45"/>
      <c r="AK989" s="45"/>
      <c r="AL989" s="28"/>
      <c r="AM989" s="28"/>
      <c r="AN989" s="28"/>
      <c r="AO989" s="28"/>
      <c r="AP989" s="28"/>
      <c r="AQ989" s="28"/>
      <c r="AR989" s="28"/>
      <c r="AS989" s="28"/>
      <c r="AT989" s="28"/>
      <c r="AU989" s="28"/>
    </row>
    <row r="990" ht="15.0" hidden="1" customHeight="1">
      <c r="A990" s="51"/>
      <c r="B990" s="52" t="s">
        <v>85</v>
      </c>
      <c r="C990" s="52" t="s">
        <v>10036</v>
      </c>
      <c r="D990" s="52" t="s">
        <v>10037</v>
      </c>
      <c r="E990" s="52" t="s">
        <v>87</v>
      </c>
      <c r="F990" s="52" t="s">
        <v>8732</v>
      </c>
      <c r="G990" s="52" t="s">
        <v>8736</v>
      </c>
      <c r="H990" s="52"/>
      <c r="I990" s="52"/>
      <c r="J990" s="52" t="s">
        <v>9352</v>
      </c>
      <c r="K990" s="52"/>
      <c r="L990" s="52" t="s">
        <v>1414</v>
      </c>
      <c r="M990" s="52" t="s">
        <v>99</v>
      </c>
      <c r="N990" s="52" t="s">
        <v>2893</v>
      </c>
      <c r="O990" s="52" t="s">
        <v>8734</v>
      </c>
      <c r="P990" s="52"/>
      <c r="Q990" s="52" t="s">
        <v>8735</v>
      </c>
      <c r="R990" s="52"/>
      <c r="S990" s="52" t="s">
        <v>9351</v>
      </c>
      <c r="T990" s="52"/>
      <c r="U990" s="52" t="s">
        <v>97</v>
      </c>
      <c r="V990" s="52" t="s">
        <v>97</v>
      </c>
      <c r="W990" s="52" t="s">
        <v>97</v>
      </c>
      <c r="X990" s="52" t="s">
        <v>97</v>
      </c>
      <c r="Y990" s="52" t="s">
        <v>98</v>
      </c>
      <c r="Z990" s="52"/>
      <c r="AA990" s="52"/>
      <c r="AB990" s="52"/>
      <c r="AC990" s="52"/>
      <c r="AD990" s="52"/>
      <c r="AE990" s="52"/>
      <c r="AF990" s="60"/>
      <c r="AG990" s="44"/>
      <c r="AH990" s="45" t="s">
        <v>596</v>
      </c>
      <c r="AI990" s="45"/>
      <c r="AJ990" s="45"/>
      <c r="AK990" s="45"/>
      <c r="AL990" s="28"/>
      <c r="AM990" s="28"/>
      <c r="AN990" s="28"/>
      <c r="AO990" s="28"/>
      <c r="AP990" s="28"/>
      <c r="AQ990" s="28"/>
      <c r="AR990" s="28"/>
      <c r="AS990" s="28"/>
      <c r="AT990" s="28"/>
      <c r="AU990" s="28"/>
    </row>
    <row r="991" ht="15.0" hidden="1" customHeight="1">
      <c r="A991" s="67"/>
      <c r="B991" s="68" t="s">
        <v>85</v>
      </c>
      <c r="C991" s="68" t="s">
        <v>5907</v>
      </c>
      <c r="D991" s="68" t="s">
        <v>10038</v>
      </c>
      <c r="E991" s="68" t="s">
        <v>87</v>
      </c>
      <c r="F991" s="68" t="s">
        <v>871</v>
      </c>
      <c r="G991" s="68" t="s">
        <v>876</v>
      </c>
      <c r="H991" s="68"/>
      <c r="I991" s="68"/>
      <c r="J991" s="68"/>
      <c r="K991" s="68"/>
      <c r="L991" s="68" t="s">
        <v>730</v>
      </c>
      <c r="M991" s="68" t="s">
        <v>724</v>
      </c>
      <c r="N991" s="68" t="s">
        <v>878</v>
      </c>
      <c r="O991" s="68" t="s">
        <v>873</v>
      </c>
      <c r="P991" s="68"/>
      <c r="Q991" s="68" t="s">
        <v>875</v>
      </c>
      <c r="R991" s="68"/>
      <c r="S991" s="68" t="s">
        <v>9354</v>
      </c>
      <c r="T991" s="68"/>
      <c r="U991" s="68" t="s">
        <v>166</v>
      </c>
      <c r="V991" s="68" t="s">
        <v>94</v>
      </c>
      <c r="W991" s="68" t="s">
        <v>416</v>
      </c>
      <c r="X991" s="68" t="s">
        <v>880</v>
      </c>
      <c r="Y991" s="68" t="s">
        <v>98</v>
      </c>
      <c r="Z991" s="68"/>
      <c r="AA991" s="68"/>
      <c r="AB991" s="68"/>
      <c r="AC991" s="68"/>
      <c r="AD991" s="68"/>
      <c r="AE991" s="68"/>
      <c r="AF991" s="71"/>
      <c r="AG991" s="44" t="s">
        <v>595</v>
      </c>
      <c r="AH991" s="45" t="s">
        <v>596</v>
      </c>
      <c r="AI991" s="45" t="s">
        <v>595</v>
      </c>
      <c r="AJ991" s="45" t="s">
        <v>595</v>
      </c>
      <c r="AK991" s="45" t="s">
        <v>595</v>
      </c>
      <c r="AL991" s="28"/>
      <c r="AM991" s="28"/>
      <c r="AN991" s="28"/>
      <c r="AO991" s="28"/>
      <c r="AP991" s="28"/>
      <c r="AQ991" s="28"/>
      <c r="AR991" s="28"/>
      <c r="AS991" s="28"/>
      <c r="AT991" s="28"/>
      <c r="AU991" s="28"/>
    </row>
    <row r="992" ht="15.0" hidden="1" customHeight="1">
      <c r="A992" s="51"/>
      <c r="B992" s="52" t="s">
        <v>85</v>
      </c>
      <c r="C992" s="52" t="s">
        <v>3492</v>
      </c>
      <c r="D992" s="52" t="s">
        <v>10039</v>
      </c>
      <c r="E992" s="52" t="s">
        <v>87</v>
      </c>
      <c r="F992" s="52" t="s">
        <v>9356</v>
      </c>
      <c r="G992" s="52" t="s">
        <v>9361</v>
      </c>
      <c r="H992" s="52" t="s">
        <v>187</v>
      </c>
      <c r="I992" s="52" t="s">
        <v>906</v>
      </c>
      <c r="J992" s="52" t="s">
        <v>187</v>
      </c>
      <c r="K992" s="52" t="s">
        <v>906</v>
      </c>
      <c r="L992" s="52" t="s">
        <v>1650</v>
      </c>
      <c r="M992" s="52" t="s">
        <v>168</v>
      </c>
      <c r="N992" s="52" t="s">
        <v>1652</v>
      </c>
      <c r="O992" s="52" t="s">
        <v>9358</v>
      </c>
      <c r="P992" s="52"/>
      <c r="Q992" s="52" t="s">
        <v>9360</v>
      </c>
      <c r="R992" s="52"/>
      <c r="S992" s="52" t="s">
        <v>9359</v>
      </c>
      <c r="T992" s="52"/>
      <c r="U992" s="52" t="s">
        <v>124</v>
      </c>
      <c r="V992" s="52" t="s">
        <v>453</v>
      </c>
      <c r="W992" s="52" t="s">
        <v>9209</v>
      </c>
      <c r="X992" s="52" t="s">
        <v>229</v>
      </c>
      <c r="Y992" s="52" t="s">
        <v>98</v>
      </c>
      <c r="Z992" s="52"/>
      <c r="AA992" s="52"/>
      <c r="AB992" s="52"/>
      <c r="AC992" s="52"/>
      <c r="AD992" s="52"/>
      <c r="AE992" s="52"/>
      <c r="AF992" s="60"/>
      <c r="AG992" s="44"/>
      <c r="AH992" s="45" t="s">
        <v>596</v>
      </c>
      <c r="AI992" s="45"/>
      <c r="AJ992" s="45"/>
      <c r="AK992" s="45"/>
      <c r="AL992" s="28"/>
      <c r="AM992" s="28"/>
      <c r="AN992" s="28"/>
      <c r="AO992" s="28"/>
      <c r="AP992" s="28"/>
      <c r="AQ992" s="28"/>
      <c r="AR992" s="28"/>
      <c r="AS992" s="28"/>
      <c r="AT992" s="28"/>
      <c r="AU992" s="28"/>
    </row>
    <row r="993" ht="15.0" hidden="1" customHeight="1">
      <c r="A993" s="67"/>
      <c r="B993" s="68" t="s">
        <v>115</v>
      </c>
      <c r="C993" s="68" t="s">
        <v>10040</v>
      </c>
      <c r="D993" s="68" t="s">
        <v>10041</v>
      </c>
      <c r="E993" s="68" t="s">
        <v>87</v>
      </c>
      <c r="F993" s="68" t="s">
        <v>844</v>
      </c>
      <c r="G993" s="68" t="s">
        <v>848</v>
      </c>
      <c r="H993" s="68"/>
      <c r="I993" s="68"/>
      <c r="J993" s="68"/>
      <c r="K993" s="68"/>
      <c r="L993" s="68" t="s">
        <v>475</v>
      </c>
      <c r="M993" s="68" t="s">
        <v>261</v>
      </c>
      <c r="N993" s="68" t="s">
        <v>849</v>
      </c>
      <c r="O993" s="68" t="s">
        <v>846</v>
      </c>
      <c r="P993" s="68"/>
      <c r="Q993" s="68" t="s">
        <v>847</v>
      </c>
      <c r="R993" s="68"/>
      <c r="S993" s="68"/>
      <c r="T993" s="68"/>
      <c r="U993" s="68" t="s">
        <v>97</v>
      </c>
      <c r="V993" s="68" t="s">
        <v>97</v>
      </c>
      <c r="W993" s="68" t="s">
        <v>97</v>
      </c>
      <c r="X993" s="68" t="s">
        <v>97</v>
      </c>
      <c r="Y993" s="68" t="s">
        <v>98</v>
      </c>
      <c r="Z993" s="68"/>
      <c r="AA993" s="68"/>
      <c r="AB993" s="68"/>
      <c r="AC993" s="68"/>
      <c r="AD993" s="68"/>
      <c r="AE993" s="68"/>
      <c r="AF993" s="71"/>
      <c r="AG993" s="44"/>
      <c r="AH993" s="45" t="s">
        <v>595</v>
      </c>
      <c r="AI993" s="45"/>
      <c r="AJ993" s="45"/>
      <c r="AK993" s="45"/>
      <c r="AL993" s="28"/>
      <c r="AM993" s="28"/>
      <c r="AN993" s="28"/>
      <c r="AO993" s="28"/>
      <c r="AP993" s="28"/>
      <c r="AQ993" s="28"/>
      <c r="AR993" s="28"/>
      <c r="AS993" s="28"/>
      <c r="AT993" s="28"/>
      <c r="AU993" s="28"/>
    </row>
    <row r="994" ht="15.0" hidden="1" customHeight="1">
      <c r="A994" s="51"/>
      <c r="B994" s="52" t="s">
        <v>85</v>
      </c>
      <c r="C994" s="52" t="s">
        <v>10042</v>
      </c>
      <c r="D994" s="52" t="s">
        <v>4934</v>
      </c>
      <c r="E994" s="52" t="s">
        <v>87</v>
      </c>
      <c r="F994" s="52" t="s">
        <v>9363</v>
      </c>
      <c r="G994" s="52" t="s">
        <v>9368</v>
      </c>
      <c r="H994" s="52" t="s">
        <v>9369</v>
      </c>
      <c r="I994" s="52"/>
      <c r="J994" s="52" t="s">
        <v>187</v>
      </c>
      <c r="K994" s="52" t="s">
        <v>906</v>
      </c>
      <c r="L994" s="52" t="s">
        <v>674</v>
      </c>
      <c r="M994" s="52" t="s">
        <v>665</v>
      </c>
      <c r="N994" s="52" t="s">
        <v>9370</v>
      </c>
      <c r="O994" s="52" t="s">
        <v>9365</v>
      </c>
      <c r="P994" s="52"/>
      <c r="Q994" s="52" t="s">
        <v>9367</v>
      </c>
      <c r="R994" s="52"/>
      <c r="S994" s="52" t="s">
        <v>9366</v>
      </c>
      <c r="T994" s="52"/>
      <c r="U994" s="52" t="s">
        <v>166</v>
      </c>
      <c r="V994" s="52" t="s">
        <v>97</v>
      </c>
      <c r="W994" s="52" t="s">
        <v>9371</v>
      </c>
      <c r="X994" s="52" t="s">
        <v>229</v>
      </c>
      <c r="Y994" s="52" t="s">
        <v>98</v>
      </c>
      <c r="Z994" s="52"/>
      <c r="AA994" s="52"/>
      <c r="AB994" s="52"/>
      <c r="AC994" s="52"/>
      <c r="AD994" s="52"/>
      <c r="AE994" s="52"/>
      <c r="AF994" s="60"/>
      <c r="AG994" s="44"/>
      <c r="AH994" s="45" t="s">
        <v>596</v>
      </c>
      <c r="AI994" s="45"/>
      <c r="AJ994" s="45"/>
      <c r="AK994" s="45"/>
      <c r="AL994" s="28"/>
      <c r="AM994" s="28"/>
      <c r="AN994" s="28"/>
      <c r="AO994" s="28"/>
      <c r="AP994" s="28"/>
      <c r="AQ994" s="28"/>
      <c r="AR994" s="28"/>
      <c r="AS994" s="28"/>
      <c r="AT994" s="28"/>
      <c r="AU994" s="28"/>
    </row>
    <row r="995" ht="15.0" hidden="1" customHeight="1">
      <c r="A995" s="67"/>
      <c r="B995" s="68" t="s">
        <v>85</v>
      </c>
      <c r="C995" s="68" t="s">
        <v>9287</v>
      </c>
      <c r="D995" s="68" t="s">
        <v>4934</v>
      </c>
      <c r="E995" s="68" t="s">
        <v>927</v>
      </c>
      <c r="F995" s="68" t="s">
        <v>157</v>
      </c>
      <c r="G995" s="68" t="s">
        <v>162</v>
      </c>
      <c r="H995" s="68"/>
      <c r="I995" s="68"/>
      <c r="J995" s="68"/>
      <c r="K995" s="68"/>
      <c r="L995" s="68" t="s">
        <v>163</v>
      </c>
      <c r="M995" s="68" t="s">
        <v>156</v>
      </c>
      <c r="N995" s="68" t="s">
        <v>164</v>
      </c>
      <c r="O995" s="68" t="s">
        <v>159</v>
      </c>
      <c r="P995" s="68"/>
      <c r="Q995" s="68" t="s">
        <v>161</v>
      </c>
      <c r="R995" s="68"/>
      <c r="S995" s="68" t="s">
        <v>9373</v>
      </c>
      <c r="T995" s="68"/>
      <c r="U995" s="68" t="s">
        <v>165</v>
      </c>
      <c r="V995" s="68" t="s">
        <v>166</v>
      </c>
      <c r="W995" s="68" t="s">
        <v>109</v>
      </c>
      <c r="X995" s="68" t="s">
        <v>167</v>
      </c>
      <c r="Y995" s="68" t="s">
        <v>98</v>
      </c>
      <c r="Z995" s="68"/>
      <c r="AA995" s="68"/>
      <c r="AB995" s="68"/>
      <c r="AC995" s="68"/>
      <c r="AD995" s="68"/>
      <c r="AE995" s="68"/>
      <c r="AF995" s="71"/>
      <c r="AG995" s="44" t="s">
        <v>595</v>
      </c>
      <c r="AH995" s="45" t="s">
        <v>596</v>
      </c>
      <c r="AI995" s="45" t="s">
        <v>595</v>
      </c>
      <c r="AJ995" s="45" t="s">
        <v>595</v>
      </c>
      <c r="AK995" s="45" t="s">
        <v>595</v>
      </c>
      <c r="AL995" s="28"/>
      <c r="AM995" s="28"/>
      <c r="AN995" s="28"/>
      <c r="AO995" s="28"/>
      <c r="AP995" s="28"/>
      <c r="AQ995" s="28"/>
      <c r="AR995" s="28"/>
      <c r="AS995" s="28"/>
      <c r="AT995" s="28"/>
      <c r="AU995" s="28"/>
    </row>
    <row r="996" ht="15.0" hidden="1" customHeight="1">
      <c r="A996" s="51"/>
      <c r="B996" s="52" t="s">
        <v>85</v>
      </c>
      <c r="C996" s="52" t="s">
        <v>1999</v>
      </c>
      <c r="D996" s="52" t="s">
        <v>4934</v>
      </c>
      <c r="E996" s="52" t="s">
        <v>87</v>
      </c>
      <c r="F996" s="52" t="s">
        <v>9374</v>
      </c>
      <c r="G996" s="52" t="s">
        <v>9378</v>
      </c>
      <c r="H996" s="52"/>
      <c r="I996" s="52"/>
      <c r="J996" s="52"/>
      <c r="K996" s="52"/>
      <c r="L996" s="52" t="s">
        <v>9379</v>
      </c>
      <c r="M996" s="52" t="s">
        <v>168</v>
      </c>
      <c r="N996" s="52" t="s">
        <v>9380</v>
      </c>
      <c r="O996" s="52" t="s">
        <v>9376</v>
      </c>
      <c r="P996" s="52"/>
      <c r="Q996" s="52"/>
      <c r="R996" s="52"/>
      <c r="S996" s="52" t="s">
        <v>9377</v>
      </c>
      <c r="T996" s="52"/>
      <c r="U996" s="52" t="s">
        <v>97</v>
      </c>
      <c r="V996" s="52" t="s">
        <v>97</v>
      </c>
      <c r="W996" s="52" t="s">
        <v>97</v>
      </c>
      <c r="X996" s="52" t="s">
        <v>97</v>
      </c>
      <c r="Y996" s="52" t="s">
        <v>98</v>
      </c>
      <c r="Z996" s="52"/>
      <c r="AA996" s="52"/>
      <c r="AB996" s="52"/>
      <c r="AC996" s="52"/>
      <c r="AD996" s="52"/>
      <c r="AE996" s="52"/>
      <c r="AF996" s="60"/>
      <c r="AG996" s="44"/>
      <c r="AH996" s="45" t="s">
        <v>596</v>
      </c>
      <c r="AI996" s="45"/>
      <c r="AJ996" s="45"/>
      <c r="AK996" s="45"/>
      <c r="AL996" s="28"/>
      <c r="AM996" s="28"/>
      <c r="AN996" s="28"/>
      <c r="AO996" s="28"/>
      <c r="AP996" s="28"/>
      <c r="AQ996" s="28"/>
      <c r="AR996" s="28"/>
      <c r="AS996" s="28"/>
      <c r="AT996" s="28"/>
      <c r="AU996" s="28"/>
    </row>
    <row r="997" ht="15.0" hidden="1" customHeight="1">
      <c r="A997" s="67"/>
      <c r="B997" s="68" t="s">
        <v>85</v>
      </c>
      <c r="C997" s="68" t="s">
        <v>2743</v>
      </c>
      <c r="D997" s="68" t="s">
        <v>4934</v>
      </c>
      <c r="E997" s="68" t="s">
        <v>87</v>
      </c>
      <c r="F997" s="68" t="s">
        <v>9381</v>
      </c>
      <c r="G997" s="68" t="s">
        <v>9385</v>
      </c>
      <c r="H997" s="68" t="s">
        <v>187</v>
      </c>
      <c r="I997" s="68" t="s">
        <v>906</v>
      </c>
      <c r="J997" s="68" t="s">
        <v>187</v>
      </c>
      <c r="K997" s="68" t="s">
        <v>906</v>
      </c>
      <c r="L997" s="68" t="s">
        <v>659</v>
      </c>
      <c r="M997" s="68" t="s">
        <v>217</v>
      </c>
      <c r="N997" s="68" t="s">
        <v>3714</v>
      </c>
      <c r="O997" s="68" t="s">
        <v>9383</v>
      </c>
      <c r="P997" s="68"/>
      <c r="Q997" s="68" t="s">
        <v>9384</v>
      </c>
      <c r="R997" s="68"/>
      <c r="S997" s="68" t="s">
        <v>187</v>
      </c>
      <c r="T997" s="68" t="s">
        <v>906</v>
      </c>
      <c r="U997" s="68" t="s">
        <v>97</v>
      </c>
      <c r="V997" s="68" t="s">
        <v>97</v>
      </c>
      <c r="W997" s="68" t="s">
        <v>97</v>
      </c>
      <c r="X997" s="68" t="s">
        <v>97</v>
      </c>
      <c r="Y997" s="68" t="s">
        <v>98</v>
      </c>
      <c r="Z997" s="68"/>
      <c r="AA997" s="68"/>
      <c r="AB997" s="68"/>
      <c r="AC997" s="68"/>
      <c r="AD997" s="68"/>
      <c r="AE997" s="68"/>
      <c r="AF997" s="71"/>
      <c r="AG997" s="44"/>
      <c r="AH997" s="45" t="s">
        <v>595</v>
      </c>
      <c r="AI997" s="45"/>
      <c r="AJ997" s="45"/>
      <c r="AK997" s="45"/>
      <c r="AL997" s="28"/>
      <c r="AM997" s="28"/>
      <c r="AN997" s="28"/>
      <c r="AO997" s="28"/>
      <c r="AP997" s="28"/>
      <c r="AQ997" s="28"/>
      <c r="AR997" s="28"/>
      <c r="AS997" s="28"/>
      <c r="AT997" s="28"/>
      <c r="AU997" s="28"/>
    </row>
    <row r="998" ht="15.0" hidden="1" customHeight="1">
      <c r="A998" s="51"/>
      <c r="B998" s="52" t="s">
        <v>85</v>
      </c>
      <c r="C998" s="52" t="s">
        <v>10043</v>
      </c>
      <c r="D998" s="52" t="s">
        <v>4934</v>
      </c>
      <c r="E998" s="52" t="s">
        <v>87</v>
      </c>
      <c r="F998" s="52" t="s">
        <v>9386</v>
      </c>
      <c r="G998" s="52" t="s">
        <v>9389</v>
      </c>
      <c r="H998" s="52"/>
      <c r="I998" s="52"/>
      <c r="J998" s="52"/>
      <c r="K998" s="52"/>
      <c r="L998" s="52" t="s">
        <v>1650</v>
      </c>
      <c r="M998" s="52" t="s">
        <v>168</v>
      </c>
      <c r="N998" s="52" t="s">
        <v>9390</v>
      </c>
      <c r="O998" s="52" t="s">
        <v>9358</v>
      </c>
      <c r="P998" s="52"/>
      <c r="Q998" s="52" t="s">
        <v>9360</v>
      </c>
      <c r="R998" s="52"/>
      <c r="S998" s="52" t="s">
        <v>9388</v>
      </c>
      <c r="T998" s="52"/>
      <c r="U998" s="52" t="s">
        <v>97</v>
      </c>
      <c r="V998" s="52" t="s">
        <v>97</v>
      </c>
      <c r="W998" s="52" t="s">
        <v>97</v>
      </c>
      <c r="X998" s="52" t="s">
        <v>97</v>
      </c>
      <c r="Y998" s="52" t="s">
        <v>98</v>
      </c>
      <c r="Z998" s="52"/>
      <c r="AA998" s="52"/>
      <c r="AB998" s="52"/>
      <c r="AC998" s="52"/>
      <c r="AD998" s="52"/>
      <c r="AE998" s="52"/>
      <c r="AF998" s="60"/>
      <c r="AG998" s="44" t="s">
        <v>595</v>
      </c>
      <c r="AH998" s="45" t="s">
        <v>595</v>
      </c>
      <c r="AI998" s="45" t="s">
        <v>595</v>
      </c>
      <c r="AJ998" s="45" t="s">
        <v>595</v>
      </c>
      <c r="AK998" s="45" t="s">
        <v>596</v>
      </c>
      <c r="AL998" s="28"/>
      <c r="AM998" s="28"/>
      <c r="AN998" s="28"/>
      <c r="AO998" s="28"/>
      <c r="AP998" s="28"/>
      <c r="AQ998" s="28"/>
      <c r="AR998" s="28"/>
      <c r="AS998" s="28"/>
      <c r="AT998" s="28"/>
      <c r="AU998" s="28"/>
    </row>
    <row r="999" ht="15.0" hidden="1" customHeight="1">
      <c r="A999" s="67"/>
      <c r="B999" s="68" t="s">
        <v>115</v>
      </c>
      <c r="C999" s="68" t="s">
        <v>10044</v>
      </c>
      <c r="D999" s="68" t="s">
        <v>4934</v>
      </c>
      <c r="E999" s="68" t="s">
        <v>87</v>
      </c>
      <c r="F999" s="68" t="s">
        <v>1484</v>
      </c>
      <c r="G999" s="68" t="s">
        <v>1487</v>
      </c>
      <c r="H999" s="68" t="s">
        <v>187</v>
      </c>
      <c r="I999" s="68" t="s">
        <v>906</v>
      </c>
      <c r="J999" s="68" t="s">
        <v>187</v>
      </c>
      <c r="K999" s="68" t="s">
        <v>906</v>
      </c>
      <c r="L999" s="68" t="s">
        <v>1188</v>
      </c>
      <c r="M999" s="68" t="s">
        <v>976</v>
      </c>
      <c r="N999" s="68" t="s">
        <v>1488</v>
      </c>
      <c r="O999" s="68" t="s">
        <v>1311</v>
      </c>
      <c r="P999" s="68"/>
      <c r="Q999" s="68" t="s">
        <v>1321</v>
      </c>
      <c r="R999" s="68"/>
      <c r="S999" s="68" t="s">
        <v>9392</v>
      </c>
      <c r="T999" s="68"/>
      <c r="U999" s="68" t="s">
        <v>94</v>
      </c>
      <c r="V999" s="68" t="s">
        <v>97</v>
      </c>
      <c r="W999" s="68" t="s">
        <v>197</v>
      </c>
      <c r="X999" s="68" t="s">
        <v>229</v>
      </c>
      <c r="Y999" s="68" t="s">
        <v>98</v>
      </c>
      <c r="Z999" s="68"/>
      <c r="AA999" s="68"/>
      <c r="AB999" s="68"/>
      <c r="AC999" s="68"/>
      <c r="AD999" s="68"/>
      <c r="AE999" s="68"/>
      <c r="AF999" s="71"/>
      <c r="AG999" s="44"/>
      <c r="AH999" s="45" t="s">
        <v>596</v>
      </c>
      <c r="AI999" s="45"/>
      <c r="AJ999" s="45"/>
      <c r="AK999" s="45"/>
      <c r="AL999" s="28"/>
      <c r="AM999" s="28"/>
      <c r="AN999" s="28"/>
      <c r="AO999" s="28"/>
      <c r="AP999" s="28"/>
      <c r="AQ999" s="28"/>
      <c r="AR999" s="28"/>
      <c r="AS999" s="28"/>
      <c r="AT999" s="28"/>
      <c r="AU999" s="28"/>
    </row>
    <row r="1000" ht="15.0" hidden="1" customHeight="1">
      <c r="A1000" s="51"/>
      <c r="B1000" s="52" t="s">
        <v>85</v>
      </c>
      <c r="C1000" s="52" t="s">
        <v>2743</v>
      </c>
      <c r="D1000" s="52" t="s">
        <v>10045</v>
      </c>
      <c r="E1000" s="52" t="s">
        <v>87</v>
      </c>
      <c r="F1000" s="52" t="s">
        <v>9393</v>
      </c>
      <c r="G1000" s="52" t="s">
        <v>9398</v>
      </c>
      <c r="H1000" s="52"/>
      <c r="I1000" s="52"/>
      <c r="J1000" s="52"/>
      <c r="K1000" s="52"/>
      <c r="L1000" s="52" t="s">
        <v>659</v>
      </c>
      <c r="M1000" s="52" t="s">
        <v>217</v>
      </c>
      <c r="N1000" s="52" t="s">
        <v>660</v>
      </c>
      <c r="O1000" s="52" t="s">
        <v>9395</v>
      </c>
      <c r="P1000" s="52"/>
      <c r="Q1000" s="52" t="s">
        <v>9397</v>
      </c>
      <c r="R1000" s="52"/>
      <c r="S1000" s="52" t="s">
        <v>9396</v>
      </c>
      <c r="T1000" s="52"/>
      <c r="U1000" s="52" t="s">
        <v>124</v>
      </c>
      <c r="V1000" s="52" t="s">
        <v>94</v>
      </c>
      <c r="W1000" s="52" t="s">
        <v>96</v>
      </c>
      <c r="X1000" s="52" t="s">
        <v>229</v>
      </c>
      <c r="Y1000" s="52" t="s">
        <v>98</v>
      </c>
      <c r="Z1000" s="52"/>
      <c r="AA1000" s="52"/>
      <c r="AB1000" s="52"/>
      <c r="AC1000" s="52"/>
      <c r="AD1000" s="52"/>
      <c r="AE1000" s="52"/>
      <c r="AF1000" s="60"/>
      <c r="AG1000" s="44" t="s">
        <v>595</v>
      </c>
      <c r="AH1000" s="45" t="s">
        <v>595</v>
      </c>
      <c r="AI1000" s="45" t="s">
        <v>595</v>
      </c>
      <c r="AJ1000" s="45" t="s">
        <v>595</v>
      </c>
      <c r="AK1000" s="45" t="s">
        <v>595</v>
      </c>
      <c r="AL1000" s="28"/>
      <c r="AM1000" s="28"/>
      <c r="AN1000" s="28"/>
      <c r="AO1000" s="28"/>
      <c r="AP1000" s="28"/>
      <c r="AQ1000" s="28"/>
      <c r="AR1000" s="28"/>
      <c r="AS1000" s="28"/>
      <c r="AT1000" s="28"/>
      <c r="AU1000" s="28"/>
    </row>
    <row r="1001" ht="15.0" hidden="1" customHeight="1">
      <c r="A1001" s="67"/>
      <c r="B1001" s="68" t="s">
        <v>85</v>
      </c>
      <c r="C1001" s="68" t="s">
        <v>10046</v>
      </c>
      <c r="D1001" s="68" t="s">
        <v>10047</v>
      </c>
      <c r="E1001" s="68" t="s">
        <v>87</v>
      </c>
      <c r="F1001" s="68" t="s">
        <v>677</v>
      </c>
      <c r="G1001" s="68" t="s">
        <v>682</v>
      </c>
      <c r="H1001" s="68"/>
      <c r="I1001" s="68"/>
      <c r="J1001" s="68" t="s">
        <v>683</v>
      </c>
      <c r="K1001" s="68"/>
      <c r="L1001" s="68" t="s">
        <v>325</v>
      </c>
      <c r="M1001" s="68" t="s">
        <v>230</v>
      </c>
      <c r="N1001" s="68" t="s">
        <v>684</v>
      </c>
      <c r="O1001" s="68" t="s">
        <v>679</v>
      </c>
      <c r="P1001" s="68"/>
      <c r="Q1001" s="68" t="s">
        <v>681</v>
      </c>
      <c r="R1001" s="68"/>
      <c r="S1001" s="68" t="s">
        <v>9400</v>
      </c>
      <c r="T1001" s="68"/>
      <c r="U1001" s="68" t="s">
        <v>685</v>
      </c>
      <c r="V1001" s="68" t="s">
        <v>686</v>
      </c>
      <c r="W1001" s="68" t="s">
        <v>146</v>
      </c>
      <c r="X1001" s="68" t="s">
        <v>559</v>
      </c>
      <c r="Y1001" s="68" t="s">
        <v>98</v>
      </c>
      <c r="Z1001" s="68"/>
      <c r="AA1001" s="68"/>
      <c r="AB1001" s="68"/>
      <c r="AC1001" s="68"/>
      <c r="AD1001" s="68"/>
      <c r="AE1001" s="68"/>
      <c r="AF1001" s="71"/>
      <c r="AG1001" s="44" t="s">
        <v>595</v>
      </c>
      <c r="AH1001" s="45" t="s">
        <v>596</v>
      </c>
      <c r="AI1001" s="45" t="s">
        <v>595</v>
      </c>
      <c r="AJ1001" s="45" t="s">
        <v>595</v>
      </c>
      <c r="AK1001" s="45" t="s">
        <v>595</v>
      </c>
      <c r="AL1001" s="28"/>
      <c r="AM1001" s="28"/>
      <c r="AN1001" s="28"/>
      <c r="AO1001" s="28"/>
      <c r="AP1001" s="28"/>
      <c r="AQ1001" s="28"/>
      <c r="AR1001" s="28"/>
      <c r="AS1001" s="28"/>
      <c r="AT1001" s="28"/>
      <c r="AU1001" s="28"/>
    </row>
    <row r="1002" ht="15.0" hidden="1" customHeight="1">
      <c r="A1002" s="51"/>
      <c r="B1002" s="52" t="s">
        <v>85</v>
      </c>
      <c r="C1002" s="52" t="s">
        <v>10048</v>
      </c>
      <c r="D1002" s="52" t="s">
        <v>10049</v>
      </c>
      <c r="E1002" s="52" t="s">
        <v>87</v>
      </c>
      <c r="F1002" s="52" t="s">
        <v>1342</v>
      </c>
      <c r="G1002" s="52" t="s">
        <v>1347</v>
      </c>
      <c r="H1002" s="52"/>
      <c r="I1002" s="52"/>
      <c r="J1002" s="52"/>
      <c r="K1002" s="52"/>
      <c r="L1002" s="52" t="s">
        <v>1348</v>
      </c>
      <c r="M1002" s="52" t="s">
        <v>512</v>
      </c>
      <c r="N1002" s="52" t="s">
        <v>1349</v>
      </c>
      <c r="O1002" s="52" t="s">
        <v>1344</v>
      </c>
      <c r="P1002" s="52"/>
      <c r="Q1002" s="52" t="s">
        <v>1346</v>
      </c>
      <c r="R1002" s="52"/>
      <c r="S1002" s="52" t="s">
        <v>9402</v>
      </c>
      <c r="T1002" s="52"/>
      <c r="U1002" s="52" t="s">
        <v>1350</v>
      </c>
      <c r="V1002" s="52" t="s">
        <v>145</v>
      </c>
      <c r="W1002" s="52" t="s">
        <v>126</v>
      </c>
      <c r="X1002" s="52" t="s">
        <v>229</v>
      </c>
      <c r="Y1002" s="52" t="s">
        <v>98</v>
      </c>
      <c r="Z1002" s="52"/>
      <c r="AA1002" s="52"/>
      <c r="AB1002" s="52"/>
      <c r="AC1002" s="52"/>
      <c r="AD1002" s="52"/>
      <c r="AE1002" s="52"/>
      <c r="AF1002" s="60"/>
      <c r="AG1002" s="44" t="s">
        <v>595</v>
      </c>
      <c r="AH1002" s="45" t="s">
        <v>596</v>
      </c>
      <c r="AI1002" s="45" t="s">
        <v>595</v>
      </c>
      <c r="AJ1002" s="45" t="s">
        <v>595</v>
      </c>
      <c r="AK1002" s="45" t="s">
        <v>595</v>
      </c>
      <c r="AL1002" s="28"/>
      <c r="AM1002" s="28"/>
      <c r="AN1002" s="28"/>
      <c r="AO1002" s="28"/>
      <c r="AP1002" s="28"/>
      <c r="AQ1002" s="28"/>
      <c r="AR1002" s="28"/>
      <c r="AS1002" s="28"/>
      <c r="AT1002" s="28"/>
      <c r="AU1002" s="28"/>
    </row>
    <row r="1003" ht="15.0" hidden="1" customHeight="1">
      <c r="A1003" s="67"/>
      <c r="B1003" s="68" t="s">
        <v>85</v>
      </c>
      <c r="C1003" s="68" t="s">
        <v>2743</v>
      </c>
      <c r="D1003" s="68" t="s">
        <v>10050</v>
      </c>
      <c r="E1003" s="68" t="s">
        <v>87</v>
      </c>
      <c r="F1003" s="68" t="s">
        <v>9403</v>
      </c>
      <c r="G1003" s="68" t="s">
        <v>9407</v>
      </c>
      <c r="H1003" s="68" t="s">
        <v>9408</v>
      </c>
      <c r="I1003" s="68"/>
      <c r="J1003" s="68" t="s">
        <v>187</v>
      </c>
      <c r="K1003" s="68" t="s">
        <v>906</v>
      </c>
      <c r="L1003" s="68" t="s">
        <v>9409</v>
      </c>
      <c r="M1003" s="68" t="s">
        <v>1058</v>
      </c>
      <c r="N1003" s="68" t="s">
        <v>9410</v>
      </c>
      <c r="O1003" s="68" t="s">
        <v>9405</v>
      </c>
      <c r="P1003" s="68"/>
      <c r="Q1003" s="68" t="s">
        <v>9406</v>
      </c>
      <c r="R1003" s="68"/>
      <c r="S1003" s="68" t="s">
        <v>187</v>
      </c>
      <c r="T1003" s="68" t="s">
        <v>906</v>
      </c>
      <c r="U1003" s="68" t="s">
        <v>97</v>
      </c>
      <c r="V1003" s="68" t="s">
        <v>97</v>
      </c>
      <c r="W1003" s="68" t="s">
        <v>97</v>
      </c>
      <c r="X1003" s="68" t="s">
        <v>97</v>
      </c>
      <c r="Y1003" s="68" t="s">
        <v>98</v>
      </c>
      <c r="Z1003" s="68"/>
      <c r="AA1003" s="68"/>
      <c r="AB1003" s="68"/>
      <c r="AC1003" s="68"/>
      <c r="AD1003" s="68"/>
      <c r="AE1003" s="68"/>
      <c r="AF1003" s="71"/>
      <c r="AG1003" s="44"/>
      <c r="AH1003" s="45" t="s">
        <v>595</v>
      </c>
      <c r="AI1003" s="45"/>
      <c r="AJ1003" s="45"/>
      <c r="AK1003" s="45"/>
      <c r="AL1003" s="28"/>
      <c r="AM1003" s="28"/>
      <c r="AN1003" s="28"/>
      <c r="AO1003" s="28"/>
      <c r="AP1003" s="28"/>
      <c r="AQ1003" s="28"/>
      <c r="AR1003" s="28"/>
      <c r="AS1003" s="28"/>
      <c r="AT1003" s="28"/>
      <c r="AU1003" s="28"/>
    </row>
    <row r="1004" ht="15.0" hidden="1" customHeight="1">
      <c r="A1004" s="51"/>
      <c r="B1004" s="52" t="s">
        <v>115</v>
      </c>
      <c r="C1004" s="52" t="s">
        <v>8463</v>
      </c>
      <c r="D1004" s="52" t="s">
        <v>10051</v>
      </c>
      <c r="E1004" s="52" t="s">
        <v>87</v>
      </c>
      <c r="F1004" s="52" t="s">
        <v>9411</v>
      </c>
      <c r="G1004" s="52" t="s">
        <v>9416</v>
      </c>
      <c r="H1004" s="52" t="s">
        <v>9417</v>
      </c>
      <c r="I1004" s="52"/>
      <c r="J1004" s="52"/>
      <c r="K1004" s="52"/>
      <c r="L1004" s="52" t="s">
        <v>354</v>
      </c>
      <c r="M1004" s="52" t="s">
        <v>280</v>
      </c>
      <c r="N1004" s="52" t="s">
        <v>9418</v>
      </c>
      <c r="O1004" s="52" t="s">
        <v>9413</v>
      </c>
      <c r="P1004" s="52"/>
      <c r="Q1004" s="52" t="s">
        <v>9415</v>
      </c>
      <c r="R1004" s="52"/>
      <c r="S1004" s="52" t="s">
        <v>9414</v>
      </c>
      <c r="T1004" s="52"/>
      <c r="U1004" s="52" t="s">
        <v>97</v>
      </c>
      <c r="V1004" s="52" t="s">
        <v>97</v>
      </c>
      <c r="W1004" s="52" t="s">
        <v>97</v>
      </c>
      <c r="X1004" s="52" t="s">
        <v>97</v>
      </c>
      <c r="Y1004" s="52" t="s">
        <v>98</v>
      </c>
      <c r="Z1004" s="52"/>
      <c r="AA1004" s="52"/>
      <c r="AB1004" s="52"/>
      <c r="AC1004" s="52"/>
      <c r="AD1004" s="52"/>
      <c r="AE1004" s="52"/>
      <c r="AF1004" s="60"/>
      <c r="AG1004" s="44" t="s">
        <v>595</v>
      </c>
      <c r="AH1004" s="45" t="s">
        <v>595</v>
      </c>
      <c r="AI1004" s="45" t="s">
        <v>595</v>
      </c>
      <c r="AJ1004" s="45" t="s">
        <v>595</v>
      </c>
      <c r="AK1004" s="45" t="s">
        <v>596</v>
      </c>
      <c r="AL1004" s="28"/>
      <c r="AM1004" s="28"/>
      <c r="AN1004" s="28"/>
      <c r="AO1004" s="28"/>
      <c r="AP1004" s="28"/>
      <c r="AQ1004" s="28"/>
      <c r="AR1004" s="28"/>
      <c r="AS1004" s="28"/>
      <c r="AT1004" s="28"/>
      <c r="AU1004" s="28"/>
    </row>
    <row r="1005" ht="15.0" hidden="1" customHeight="1">
      <c r="A1005" s="67"/>
      <c r="B1005" s="68" t="s">
        <v>85</v>
      </c>
      <c r="C1005" s="68" t="s">
        <v>842</v>
      </c>
      <c r="D1005" s="68" t="s">
        <v>10052</v>
      </c>
      <c r="E1005" s="68" t="s">
        <v>87</v>
      </c>
      <c r="F1005" s="68" t="s">
        <v>7114</v>
      </c>
      <c r="G1005" s="68" t="s">
        <v>9421</v>
      </c>
      <c r="H1005" s="68"/>
      <c r="I1005" s="68"/>
      <c r="J1005" s="68"/>
      <c r="K1005" s="68"/>
      <c r="L1005" s="68" t="s">
        <v>1414</v>
      </c>
      <c r="M1005" s="68" t="s">
        <v>99</v>
      </c>
      <c r="N1005" s="68" t="s">
        <v>9422</v>
      </c>
      <c r="O1005" s="68" t="s">
        <v>7116</v>
      </c>
      <c r="P1005" s="68"/>
      <c r="Q1005" s="68" t="s">
        <v>7118</v>
      </c>
      <c r="R1005" s="68"/>
      <c r="S1005" s="68" t="s">
        <v>9420</v>
      </c>
      <c r="T1005" s="68"/>
      <c r="U1005" s="68" t="s">
        <v>97</v>
      </c>
      <c r="V1005" s="68" t="s">
        <v>97</v>
      </c>
      <c r="W1005" s="68" t="s">
        <v>97</v>
      </c>
      <c r="X1005" s="68" t="s">
        <v>97</v>
      </c>
      <c r="Y1005" s="68" t="s">
        <v>98</v>
      </c>
      <c r="Z1005" s="68"/>
      <c r="AA1005" s="68"/>
      <c r="AB1005" s="68"/>
      <c r="AC1005" s="68"/>
      <c r="AD1005" s="68"/>
      <c r="AE1005" s="68"/>
      <c r="AF1005" s="71"/>
      <c r="AG1005" s="44" t="s">
        <v>595</v>
      </c>
      <c r="AH1005" s="45" t="s">
        <v>595</v>
      </c>
      <c r="AI1005" s="45" t="s">
        <v>595</v>
      </c>
      <c r="AJ1005" s="45" t="s">
        <v>595</v>
      </c>
      <c r="AK1005" s="45" t="s">
        <v>595</v>
      </c>
      <c r="AL1005" s="28"/>
      <c r="AM1005" s="28"/>
      <c r="AN1005" s="28"/>
      <c r="AO1005" s="28"/>
      <c r="AP1005" s="28"/>
      <c r="AQ1005" s="28"/>
      <c r="AR1005" s="28"/>
      <c r="AS1005" s="28"/>
      <c r="AT1005" s="28"/>
      <c r="AU1005" s="28"/>
    </row>
    <row r="1006" ht="15.0" hidden="1" customHeight="1">
      <c r="A1006" s="51"/>
      <c r="B1006" s="52"/>
      <c r="C1006" s="52" t="s">
        <v>2168</v>
      </c>
      <c r="D1006" s="52" t="s">
        <v>10053</v>
      </c>
      <c r="E1006" s="52" t="s">
        <v>9425</v>
      </c>
      <c r="F1006" s="52" t="s">
        <v>9423</v>
      </c>
      <c r="G1006" s="52" t="s">
        <v>9428</v>
      </c>
      <c r="H1006" s="52" t="s">
        <v>9429</v>
      </c>
      <c r="I1006" s="52"/>
      <c r="J1006" s="52"/>
      <c r="K1006" s="52"/>
      <c r="L1006" s="52" t="s">
        <v>1975</v>
      </c>
      <c r="M1006" s="52" t="s">
        <v>80</v>
      </c>
      <c r="N1006" s="52" t="s">
        <v>9430</v>
      </c>
      <c r="O1006" s="52" t="s">
        <v>9426</v>
      </c>
      <c r="P1006" s="52"/>
      <c r="Q1006" s="52" t="s">
        <v>9427</v>
      </c>
      <c r="R1006" s="52"/>
      <c r="S1006" s="52"/>
      <c r="T1006" s="52"/>
      <c r="U1006" s="52" t="s">
        <v>4257</v>
      </c>
      <c r="V1006" s="52" t="s">
        <v>97</v>
      </c>
      <c r="W1006" s="52" t="s">
        <v>97</v>
      </c>
      <c r="X1006" s="52" t="s">
        <v>97</v>
      </c>
      <c r="Y1006" s="52" t="s">
        <v>98</v>
      </c>
      <c r="Z1006" s="52"/>
      <c r="AA1006" s="52"/>
      <c r="AB1006" s="52"/>
      <c r="AC1006" s="52"/>
      <c r="AD1006" s="52"/>
      <c r="AE1006" s="52"/>
      <c r="AF1006" s="60"/>
      <c r="AG1006" s="44" t="s">
        <v>595</v>
      </c>
      <c r="AH1006" s="45" t="s">
        <v>595</v>
      </c>
      <c r="AI1006" s="45" t="s">
        <v>596</v>
      </c>
      <c r="AJ1006" s="45" t="s">
        <v>595</v>
      </c>
      <c r="AK1006" s="45" t="s">
        <v>595</v>
      </c>
      <c r="AL1006" s="28"/>
      <c r="AM1006" s="28"/>
      <c r="AN1006" s="28"/>
      <c r="AO1006" s="28"/>
      <c r="AP1006" s="28"/>
      <c r="AQ1006" s="28"/>
      <c r="AR1006" s="28"/>
      <c r="AS1006" s="28"/>
      <c r="AT1006" s="28"/>
      <c r="AU1006" s="28"/>
    </row>
    <row r="1007" ht="15.0" hidden="1" customHeight="1">
      <c r="A1007" s="67"/>
      <c r="B1007" s="68" t="s">
        <v>85</v>
      </c>
      <c r="C1007" s="68" t="s">
        <v>10054</v>
      </c>
      <c r="D1007" s="68" t="s">
        <v>10055</v>
      </c>
      <c r="E1007" s="68" t="s">
        <v>87</v>
      </c>
      <c r="F1007" s="68" t="s">
        <v>9431</v>
      </c>
      <c r="G1007" s="68" t="s">
        <v>9436</v>
      </c>
      <c r="H1007" s="68"/>
      <c r="I1007" s="68"/>
      <c r="J1007" s="68"/>
      <c r="K1007" s="68"/>
      <c r="L1007" s="68" t="s">
        <v>4336</v>
      </c>
      <c r="M1007" s="68" t="s">
        <v>252</v>
      </c>
      <c r="N1007" s="68" t="s">
        <v>7430</v>
      </c>
      <c r="O1007" s="68" t="s">
        <v>9433</v>
      </c>
      <c r="P1007" s="68"/>
      <c r="Q1007" s="68" t="s">
        <v>9435</v>
      </c>
      <c r="R1007" s="68"/>
      <c r="S1007" s="68" t="s">
        <v>9434</v>
      </c>
      <c r="T1007" s="68"/>
      <c r="U1007" s="68" t="s">
        <v>108</v>
      </c>
      <c r="V1007" s="68" t="s">
        <v>97</v>
      </c>
      <c r="W1007" s="68" t="s">
        <v>97</v>
      </c>
      <c r="X1007" s="68" t="s">
        <v>97</v>
      </c>
      <c r="Y1007" s="68" t="s">
        <v>98</v>
      </c>
      <c r="Z1007" s="68"/>
      <c r="AA1007" s="68"/>
      <c r="AB1007" s="68"/>
      <c r="AC1007" s="68"/>
      <c r="AD1007" s="68"/>
      <c r="AE1007" s="68"/>
      <c r="AF1007" s="71"/>
      <c r="AG1007" s="44" t="s">
        <v>595</v>
      </c>
      <c r="AH1007" s="45" t="s">
        <v>596</v>
      </c>
      <c r="AI1007" s="45" t="s">
        <v>595</v>
      </c>
      <c r="AJ1007" s="45" t="s">
        <v>595</v>
      </c>
      <c r="AK1007" s="45" t="s">
        <v>595</v>
      </c>
      <c r="AL1007" s="28"/>
      <c r="AM1007" s="28"/>
      <c r="AN1007" s="28"/>
      <c r="AO1007" s="28"/>
      <c r="AP1007" s="28"/>
      <c r="AQ1007" s="28"/>
      <c r="AR1007" s="28"/>
      <c r="AS1007" s="28"/>
      <c r="AT1007" s="28"/>
      <c r="AU1007" s="28"/>
    </row>
    <row r="1008" ht="15.0" hidden="1" customHeight="1">
      <c r="A1008" s="51"/>
      <c r="B1008" s="52" t="s">
        <v>85</v>
      </c>
      <c r="C1008" s="52" t="s">
        <v>5106</v>
      </c>
      <c r="D1008" s="52" t="s">
        <v>10056</v>
      </c>
      <c r="E1008" s="52" t="s">
        <v>927</v>
      </c>
      <c r="F1008" s="52" t="s">
        <v>1072</v>
      </c>
      <c r="G1008" s="52" t="s">
        <v>1077</v>
      </c>
      <c r="H1008" s="52"/>
      <c r="I1008" s="52"/>
      <c r="J1008" s="52"/>
      <c r="K1008" s="52"/>
      <c r="L1008" s="52" t="s">
        <v>92</v>
      </c>
      <c r="M1008" s="52" t="s">
        <v>80</v>
      </c>
      <c r="N1008" s="52" t="s">
        <v>93</v>
      </c>
      <c r="O1008" s="52" t="s">
        <v>1074</v>
      </c>
      <c r="P1008" s="52"/>
      <c r="Q1008" s="52" t="s">
        <v>1076</v>
      </c>
      <c r="R1008" s="52"/>
      <c r="S1008" s="52" t="s">
        <v>9438</v>
      </c>
      <c r="T1008" s="52"/>
      <c r="U1008" s="52" t="s">
        <v>94</v>
      </c>
      <c r="V1008" s="52" t="s">
        <v>196</v>
      </c>
      <c r="W1008" s="52" t="s">
        <v>146</v>
      </c>
      <c r="X1008" s="52" t="s">
        <v>880</v>
      </c>
      <c r="Y1008" s="52" t="s">
        <v>98</v>
      </c>
      <c r="Z1008" s="52"/>
      <c r="AA1008" s="52"/>
      <c r="AB1008" s="52"/>
      <c r="AC1008" s="52"/>
      <c r="AD1008" s="52"/>
      <c r="AE1008" s="52"/>
      <c r="AF1008" s="60"/>
      <c r="AG1008" s="44" t="s">
        <v>595</v>
      </c>
      <c r="AH1008" s="45" t="s">
        <v>596</v>
      </c>
      <c r="AI1008" s="45" t="s">
        <v>595</v>
      </c>
      <c r="AJ1008" s="45" t="s">
        <v>595</v>
      </c>
      <c r="AK1008" s="45" t="s">
        <v>595</v>
      </c>
      <c r="AL1008" s="28"/>
      <c r="AM1008" s="28"/>
      <c r="AN1008" s="28"/>
      <c r="AO1008" s="28"/>
      <c r="AP1008" s="28"/>
      <c r="AQ1008" s="28"/>
      <c r="AR1008" s="28"/>
      <c r="AS1008" s="28"/>
      <c r="AT1008" s="28"/>
      <c r="AU1008" s="28"/>
    </row>
    <row r="1009" ht="15.0" hidden="1" customHeight="1">
      <c r="A1009" s="67"/>
      <c r="B1009" s="68" t="s">
        <v>85</v>
      </c>
      <c r="C1009" s="68" t="s">
        <v>2513</v>
      </c>
      <c r="D1009" s="68" t="s">
        <v>10057</v>
      </c>
      <c r="E1009" s="68" t="s">
        <v>87</v>
      </c>
      <c r="F1009" s="68" t="s">
        <v>606</v>
      </c>
      <c r="G1009" s="68" t="s">
        <v>9443</v>
      </c>
      <c r="H1009" s="68"/>
      <c r="I1009" s="68"/>
      <c r="J1009" s="68"/>
      <c r="K1009" s="68"/>
      <c r="L1009" s="68" t="s">
        <v>1919</v>
      </c>
      <c r="M1009" s="68" t="s">
        <v>605</v>
      </c>
      <c r="N1009" s="68" t="s">
        <v>1920</v>
      </c>
      <c r="O1009" s="68" t="s">
        <v>9440</v>
      </c>
      <c r="P1009" s="68"/>
      <c r="Q1009" s="68" t="s">
        <v>9442</v>
      </c>
      <c r="R1009" s="68"/>
      <c r="S1009" s="68" t="s">
        <v>9441</v>
      </c>
      <c r="T1009" s="68"/>
      <c r="U1009" s="68" t="s">
        <v>226</v>
      </c>
      <c r="V1009" s="68" t="s">
        <v>578</v>
      </c>
      <c r="W1009" s="68" t="s">
        <v>97</v>
      </c>
      <c r="X1009" s="68" t="s">
        <v>97</v>
      </c>
      <c r="Y1009" s="68" t="s">
        <v>98</v>
      </c>
      <c r="Z1009" s="68"/>
      <c r="AA1009" s="68"/>
      <c r="AB1009" s="68"/>
      <c r="AC1009" s="68"/>
      <c r="AD1009" s="68"/>
      <c r="AE1009" s="68"/>
      <c r="AF1009" s="71"/>
      <c r="AG1009" s="44" t="s">
        <v>595</v>
      </c>
      <c r="AH1009" s="45" t="s">
        <v>596</v>
      </c>
      <c r="AI1009" s="45" t="s">
        <v>595</v>
      </c>
      <c r="AJ1009" s="45" t="s">
        <v>595</v>
      </c>
      <c r="AK1009" s="45" t="s">
        <v>595</v>
      </c>
      <c r="AL1009" s="28"/>
      <c r="AM1009" s="28"/>
      <c r="AN1009" s="28"/>
      <c r="AO1009" s="28"/>
      <c r="AP1009" s="28"/>
      <c r="AQ1009" s="28"/>
      <c r="AR1009" s="28"/>
      <c r="AS1009" s="28"/>
      <c r="AT1009" s="28"/>
      <c r="AU1009" s="28"/>
    </row>
    <row r="1010" ht="15.0" hidden="1" customHeight="1">
      <c r="A1010" s="51"/>
      <c r="B1010" s="52" t="s">
        <v>85</v>
      </c>
      <c r="C1010" s="52" t="s">
        <v>1442</v>
      </c>
      <c r="D1010" s="52" t="s">
        <v>5969</v>
      </c>
      <c r="E1010" s="52" t="s">
        <v>87</v>
      </c>
      <c r="F1010" s="52" t="s">
        <v>9444</v>
      </c>
      <c r="G1010" s="52" t="s">
        <v>9448</v>
      </c>
      <c r="H1010" s="52"/>
      <c r="I1010" s="52"/>
      <c r="J1010" s="52"/>
      <c r="K1010" s="52"/>
      <c r="L1010" s="52" t="s">
        <v>2301</v>
      </c>
      <c r="M1010" s="52" t="s">
        <v>1712</v>
      </c>
      <c r="N1010" s="52" t="s">
        <v>7280</v>
      </c>
      <c r="O1010" s="52" t="s">
        <v>9446</v>
      </c>
      <c r="P1010" s="52"/>
      <c r="Q1010" s="52" t="s">
        <v>9447</v>
      </c>
      <c r="R1010" s="52"/>
      <c r="S1010" s="52"/>
      <c r="T1010" s="52"/>
      <c r="U1010" s="52" t="s">
        <v>97</v>
      </c>
      <c r="V1010" s="52" t="s">
        <v>97</v>
      </c>
      <c r="W1010" s="52" t="s">
        <v>97</v>
      </c>
      <c r="X1010" s="52" t="s">
        <v>97</v>
      </c>
      <c r="Y1010" s="52" t="s">
        <v>98</v>
      </c>
      <c r="Z1010" s="52"/>
      <c r="AA1010" s="52"/>
      <c r="AB1010" s="52"/>
      <c r="AC1010" s="52"/>
      <c r="AD1010" s="52"/>
      <c r="AE1010" s="52"/>
      <c r="AF1010" s="60"/>
      <c r="AG1010" s="44" t="s">
        <v>595</v>
      </c>
      <c r="AH1010" s="45" t="s">
        <v>595</v>
      </c>
      <c r="AI1010" s="45" t="s">
        <v>595</v>
      </c>
      <c r="AJ1010" s="45" t="s">
        <v>595</v>
      </c>
      <c r="AK1010" s="45" t="s">
        <v>596</v>
      </c>
      <c r="AL1010" s="28"/>
      <c r="AM1010" s="28"/>
      <c r="AN1010" s="28"/>
      <c r="AO1010" s="28"/>
      <c r="AP1010" s="28"/>
      <c r="AQ1010" s="28"/>
      <c r="AR1010" s="28"/>
      <c r="AS1010" s="28"/>
      <c r="AT1010" s="28"/>
      <c r="AU1010" s="28"/>
    </row>
    <row r="1011" ht="15.0" hidden="1" customHeight="1">
      <c r="A1011" s="67"/>
      <c r="B1011" s="68" t="s">
        <v>85</v>
      </c>
      <c r="C1011" s="68" t="s">
        <v>6933</v>
      </c>
      <c r="D1011" s="68" t="s">
        <v>10058</v>
      </c>
      <c r="E1011" s="68" t="s">
        <v>87</v>
      </c>
      <c r="F1011" s="68" t="s">
        <v>9449</v>
      </c>
      <c r="G1011" s="68" t="s">
        <v>9454</v>
      </c>
      <c r="H1011" s="68" t="s">
        <v>9455</v>
      </c>
      <c r="I1011" s="68"/>
      <c r="J1011" s="68"/>
      <c r="K1011" s="68"/>
      <c r="L1011" s="68" t="s">
        <v>576</v>
      </c>
      <c r="M1011" s="68" t="s">
        <v>569</v>
      </c>
      <c r="N1011" s="68" t="s">
        <v>1114</v>
      </c>
      <c r="O1011" s="68" t="s">
        <v>9451</v>
      </c>
      <c r="P1011" s="68"/>
      <c r="Q1011" s="68" t="s">
        <v>9453</v>
      </c>
      <c r="R1011" s="68"/>
      <c r="S1011" s="68" t="s">
        <v>9452</v>
      </c>
      <c r="T1011" s="68"/>
      <c r="U1011" s="68" t="s">
        <v>676</v>
      </c>
      <c r="V1011" s="68" t="s">
        <v>604</v>
      </c>
      <c r="W1011" s="68" t="s">
        <v>427</v>
      </c>
      <c r="X1011" s="68" t="s">
        <v>97</v>
      </c>
      <c r="Y1011" s="68" t="s">
        <v>98</v>
      </c>
      <c r="Z1011" s="68"/>
      <c r="AA1011" s="68"/>
      <c r="AB1011" s="68"/>
      <c r="AC1011" s="68"/>
      <c r="AD1011" s="68"/>
      <c r="AE1011" s="68"/>
      <c r="AF1011" s="71"/>
      <c r="AG1011" s="44"/>
      <c r="AH1011" s="45" t="s">
        <v>596</v>
      </c>
      <c r="AI1011" s="45"/>
      <c r="AJ1011" s="45"/>
      <c r="AK1011" s="45"/>
      <c r="AL1011" s="28"/>
      <c r="AM1011" s="28"/>
      <c r="AN1011" s="28"/>
      <c r="AO1011" s="28"/>
      <c r="AP1011" s="28"/>
      <c r="AQ1011" s="28"/>
      <c r="AR1011" s="28"/>
      <c r="AS1011" s="28"/>
      <c r="AT1011" s="28"/>
      <c r="AU1011" s="28"/>
    </row>
    <row r="1012" ht="15.0" hidden="1" customHeight="1">
      <c r="A1012" s="51"/>
      <c r="B1012" s="52" t="s">
        <v>85</v>
      </c>
      <c r="C1012" s="52" t="s">
        <v>10059</v>
      </c>
      <c r="D1012" s="52" t="s">
        <v>5545</v>
      </c>
      <c r="E1012" s="52" t="s">
        <v>87</v>
      </c>
      <c r="F1012" s="52" t="s">
        <v>1637</v>
      </c>
      <c r="G1012" s="52" t="s">
        <v>1648</v>
      </c>
      <c r="H1012" s="52"/>
      <c r="I1012" s="52"/>
      <c r="J1012" s="52" t="s">
        <v>1651</v>
      </c>
      <c r="K1012" s="52"/>
      <c r="L1012" s="52" t="s">
        <v>1653</v>
      </c>
      <c r="M1012" s="52" t="s">
        <v>694</v>
      </c>
      <c r="N1012" s="52" t="s">
        <v>1655</v>
      </c>
      <c r="O1012" s="52" t="s">
        <v>1645</v>
      </c>
      <c r="P1012" s="52"/>
      <c r="Q1012" s="52" t="s">
        <v>1647</v>
      </c>
      <c r="R1012" s="52"/>
      <c r="S1012" s="52" t="s">
        <v>9457</v>
      </c>
      <c r="T1012" s="52"/>
      <c r="U1012" s="52" t="s">
        <v>97</v>
      </c>
      <c r="V1012" s="52" t="s">
        <v>97</v>
      </c>
      <c r="W1012" s="52" t="s">
        <v>97</v>
      </c>
      <c r="X1012" s="52" t="s">
        <v>97</v>
      </c>
      <c r="Y1012" s="52" t="s">
        <v>98</v>
      </c>
      <c r="Z1012" s="52"/>
      <c r="AA1012" s="52"/>
      <c r="AB1012" s="52"/>
      <c r="AC1012" s="52"/>
      <c r="AD1012" s="52"/>
      <c r="AE1012" s="52"/>
      <c r="AF1012" s="60"/>
      <c r="AG1012" s="44"/>
      <c r="AH1012" s="45" t="s">
        <v>596</v>
      </c>
      <c r="AI1012" s="45"/>
      <c r="AJ1012" s="45"/>
      <c r="AK1012" s="45"/>
      <c r="AL1012" s="28"/>
      <c r="AM1012" s="28"/>
      <c r="AN1012" s="28"/>
      <c r="AO1012" s="28"/>
      <c r="AP1012" s="28"/>
      <c r="AQ1012" s="28"/>
      <c r="AR1012" s="28"/>
      <c r="AS1012" s="28"/>
      <c r="AT1012" s="28"/>
      <c r="AU1012" s="28"/>
    </row>
    <row r="1013" ht="15.0" hidden="1" customHeight="1">
      <c r="A1013" s="67"/>
      <c r="B1013" s="68" t="s">
        <v>85</v>
      </c>
      <c r="C1013" s="68" t="s">
        <v>2241</v>
      </c>
      <c r="D1013" s="68" t="s">
        <v>10060</v>
      </c>
      <c r="E1013" s="68" t="s">
        <v>87</v>
      </c>
      <c r="F1013" s="68" t="s">
        <v>9458</v>
      </c>
      <c r="G1013" s="68" t="s">
        <v>9462</v>
      </c>
      <c r="H1013" s="68" t="s">
        <v>187</v>
      </c>
      <c r="I1013" s="68" t="s">
        <v>906</v>
      </c>
      <c r="J1013" s="68" t="s">
        <v>187</v>
      </c>
      <c r="K1013" s="68" t="s">
        <v>906</v>
      </c>
      <c r="L1013" s="68" t="s">
        <v>9463</v>
      </c>
      <c r="M1013" s="68" t="s">
        <v>271</v>
      </c>
      <c r="N1013" s="68" t="s">
        <v>9464</v>
      </c>
      <c r="O1013" s="68" t="s">
        <v>9460</v>
      </c>
      <c r="P1013" s="68"/>
      <c r="Q1013" s="68" t="s">
        <v>9461</v>
      </c>
      <c r="R1013" s="68"/>
      <c r="S1013" s="68" t="s">
        <v>187</v>
      </c>
      <c r="T1013" s="68" t="s">
        <v>906</v>
      </c>
      <c r="U1013" s="68" t="s">
        <v>97</v>
      </c>
      <c r="V1013" s="68" t="s">
        <v>97</v>
      </c>
      <c r="W1013" s="68" t="s">
        <v>97</v>
      </c>
      <c r="X1013" s="68" t="s">
        <v>97</v>
      </c>
      <c r="Y1013" s="68" t="s">
        <v>98</v>
      </c>
      <c r="Z1013" s="68"/>
      <c r="AA1013" s="68"/>
      <c r="AB1013" s="68"/>
      <c r="AC1013" s="68"/>
      <c r="AD1013" s="68"/>
      <c r="AE1013" s="68"/>
      <c r="AF1013" s="71"/>
      <c r="AG1013" s="44"/>
      <c r="AH1013" s="45" t="s">
        <v>595</v>
      </c>
      <c r="AI1013" s="45"/>
      <c r="AJ1013" s="45"/>
      <c r="AK1013" s="45"/>
      <c r="AL1013" s="28"/>
      <c r="AM1013" s="28"/>
      <c r="AN1013" s="28"/>
      <c r="AO1013" s="28"/>
      <c r="AP1013" s="28"/>
      <c r="AQ1013" s="28"/>
      <c r="AR1013" s="28"/>
      <c r="AS1013" s="28"/>
      <c r="AT1013" s="28"/>
      <c r="AU1013" s="28"/>
    </row>
    <row r="1014" ht="15.0" hidden="1" customHeight="1">
      <c r="A1014" s="51"/>
      <c r="B1014" s="52" t="s">
        <v>85</v>
      </c>
      <c r="C1014" s="52" t="s">
        <v>10061</v>
      </c>
      <c r="D1014" s="52" t="s">
        <v>10062</v>
      </c>
      <c r="E1014" s="52" t="s">
        <v>87</v>
      </c>
      <c r="F1014" s="52" t="s">
        <v>9465</v>
      </c>
      <c r="G1014" s="52" t="s">
        <v>9470</v>
      </c>
      <c r="H1014" s="52"/>
      <c r="I1014" s="52"/>
      <c r="J1014" s="52"/>
      <c r="K1014" s="52"/>
      <c r="L1014" s="52" t="s">
        <v>6616</v>
      </c>
      <c r="M1014" s="52" t="s">
        <v>99</v>
      </c>
      <c r="N1014" s="52" t="s">
        <v>9471</v>
      </c>
      <c r="O1014" s="52" t="s">
        <v>9467</v>
      </c>
      <c r="P1014" s="52"/>
      <c r="Q1014" s="52" t="s">
        <v>9469</v>
      </c>
      <c r="R1014" s="52"/>
      <c r="S1014" s="52" t="s">
        <v>9468</v>
      </c>
      <c r="T1014" s="52"/>
      <c r="U1014" s="52" t="s">
        <v>95</v>
      </c>
      <c r="V1014" s="52" t="s">
        <v>97</v>
      </c>
      <c r="W1014" s="52" t="s">
        <v>97</v>
      </c>
      <c r="X1014" s="52" t="s">
        <v>229</v>
      </c>
      <c r="Y1014" s="52" t="s">
        <v>98</v>
      </c>
      <c r="Z1014" s="52"/>
      <c r="AA1014" s="52"/>
      <c r="AB1014" s="52"/>
      <c r="AC1014" s="52"/>
      <c r="AD1014" s="52"/>
      <c r="AE1014" s="52"/>
      <c r="AF1014" s="60"/>
      <c r="AG1014" s="44" t="s">
        <v>595</v>
      </c>
      <c r="AH1014" s="45" t="s">
        <v>595</v>
      </c>
      <c r="AI1014" s="45" t="s">
        <v>595</v>
      </c>
      <c r="AJ1014" s="45" t="s">
        <v>595</v>
      </c>
      <c r="AK1014" s="45" t="s">
        <v>596</v>
      </c>
      <c r="AL1014" s="28"/>
      <c r="AM1014" s="28"/>
      <c r="AN1014" s="28"/>
      <c r="AO1014" s="28"/>
      <c r="AP1014" s="28"/>
      <c r="AQ1014" s="28"/>
      <c r="AR1014" s="28"/>
      <c r="AS1014" s="28"/>
      <c r="AT1014" s="28"/>
      <c r="AU1014" s="28"/>
    </row>
    <row r="1015" ht="15.0" hidden="1" customHeight="1">
      <c r="A1015" s="67"/>
      <c r="B1015" s="68" t="s">
        <v>85</v>
      </c>
      <c r="C1015" s="68" t="s">
        <v>10063</v>
      </c>
      <c r="D1015" s="68" t="s">
        <v>8413</v>
      </c>
      <c r="E1015" s="68" t="s">
        <v>87</v>
      </c>
      <c r="F1015" s="68" t="s">
        <v>9472</v>
      </c>
      <c r="G1015" s="68" t="s">
        <v>9477</v>
      </c>
      <c r="H1015" s="68"/>
      <c r="I1015" s="68"/>
      <c r="J1015" s="68"/>
      <c r="K1015" s="68"/>
      <c r="L1015" s="68" t="s">
        <v>3886</v>
      </c>
      <c r="M1015" s="68" t="s">
        <v>3874</v>
      </c>
      <c r="N1015" s="68" t="s">
        <v>9478</v>
      </c>
      <c r="O1015" s="68" t="s">
        <v>9474</v>
      </c>
      <c r="P1015" s="68"/>
      <c r="Q1015" s="68" t="s">
        <v>9476</v>
      </c>
      <c r="R1015" s="68"/>
      <c r="S1015" s="68" t="s">
        <v>9475</v>
      </c>
      <c r="T1015" s="68"/>
      <c r="U1015" s="68" t="s">
        <v>97</v>
      </c>
      <c r="V1015" s="68" t="s">
        <v>97</v>
      </c>
      <c r="W1015" s="68" t="s">
        <v>97</v>
      </c>
      <c r="X1015" s="68" t="s">
        <v>97</v>
      </c>
      <c r="Y1015" s="68" t="s">
        <v>98</v>
      </c>
      <c r="Z1015" s="68"/>
      <c r="AA1015" s="68"/>
      <c r="AB1015" s="68"/>
      <c r="AC1015" s="68"/>
      <c r="AD1015" s="68"/>
      <c r="AE1015" s="68"/>
      <c r="AF1015" s="71"/>
      <c r="AG1015" s="44" t="s">
        <v>595</v>
      </c>
      <c r="AH1015" s="45" t="s">
        <v>595</v>
      </c>
      <c r="AI1015" s="45" t="s">
        <v>595</v>
      </c>
      <c r="AJ1015" s="45" t="s">
        <v>595</v>
      </c>
      <c r="AK1015" s="45" t="s">
        <v>596</v>
      </c>
      <c r="AL1015" s="28"/>
      <c r="AM1015" s="28"/>
      <c r="AN1015" s="28"/>
      <c r="AO1015" s="28"/>
      <c r="AP1015" s="28"/>
      <c r="AQ1015" s="28"/>
      <c r="AR1015" s="28"/>
      <c r="AS1015" s="28"/>
      <c r="AT1015" s="28"/>
      <c r="AU1015" s="28"/>
    </row>
    <row r="1016" ht="15.0" hidden="1" customHeight="1">
      <c r="A1016" s="51"/>
      <c r="B1016" s="52" t="s">
        <v>85</v>
      </c>
      <c r="C1016" s="52" t="s">
        <v>10064</v>
      </c>
      <c r="D1016" s="52" t="s">
        <v>10065</v>
      </c>
      <c r="E1016" s="52" t="s">
        <v>87</v>
      </c>
      <c r="F1016" s="52" t="s">
        <v>9479</v>
      </c>
      <c r="G1016" s="52" t="s">
        <v>9483</v>
      </c>
      <c r="H1016" s="52"/>
      <c r="I1016" s="52"/>
      <c r="J1016" s="52"/>
      <c r="K1016" s="52"/>
      <c r="L1016" s="52" t="s">
        <v>9484</v>
      </c>
      <c r="M1016" s="52" t="s">
        <v>1601</v>
      </c>
      <c r="N1016" s="52" t="s">
        <v>9485</v>
      </c>
      <c r="O1016" s="52" t="s">
        <v>9481</v>
      </c>
      <c r="P1016" s="52"/>
      <c r="Q1016" s="52" t="s">
        <v>9482</v>
      </c>
      <c r="R1016" s="52"/>
      <c r="S1016" s="52"/>
      <c r="T1016" s="52"/>
      <c r="U1016" s="52" t="s">
        <v>97</v>
      </c>
      <c r="V1016" s="52" t="s">
        <v>97</v>
      </c>
      <c r="W1016" s="52" t="s">
        <v>97</v>
      </c>
      <c r="X1016" s="52" t="s">
        <v>97</v>
      </c>
      <c r="Y1016" s="52" t="s">
        <v>98</v>
      </c>
      <c r="Z1016" s="52"/>
      <c r="AA1016" s="52"/>
      <c r="AB1016" s="52"/>
      <c r="AC1016" s="52"/>
      <c r="AD1016" s="52"/>
      <c r="AE1016" s="52"/>
      <c r="AF1016" s="60"/>
      <c r="AG1016" s="44" t="s">
        <v>595</v>
      </c>
      <c r="AH1016" s="45" t="s">
        <v>595</v>
      </c>
      <c r="AI1016" s="45" t="s">
        <v>595</v>
      </c>
      <c r="AJ1016" s="45" t="s">
        <v>595</v>
      </c>
      <c r="AK1016" s="45" t="s">
        <v>596</v>
      </c>
      <c r="AL1016" s="28"/>
      <c r="AM1016" s="28"/>
      <c r="AN1016" s="28"/>
      <c r="AO1016" s="28"/>
      <c r="AP1016" s="28"/>
      <c r="AQ1016" s="28"/>
      <c r="AR1016" s="28"/>
      <c r="AS1016" s="28"/>
      <c r="AT1016" s="28"/>
      <c r="AU1016" s="28"/>
    </row>
    <row r="1017" ht="15.0" hidden="1" customHeight="1">
      <c r="A1017" s="67"/>
      <c r="B1017" s="68" t="s">
        <v>115</v>
      </c>
      <c r="C1017" s="68" t="s">
        <v>10066</v>
      </c>
      <c r="D1017" s="68" t="s">
        <v>5711</v>
      </c>
      <c r="E1017" s="68" t="s">
        <v>87</v>
      </c>
      <c r="F1017" s="68" t="s">
        <v>763</v>
      </c>
      <c r="G1017" s="68" t="s">
        <v>768</v>
      </c>
      <c r="H1017" s="68"/>
      <c r="I1017" s="68"/>
      <c r="J1017" s="68"/>
      <c r="K1017" s="68"/>
      <c r="L1017" s="68" t="s">
        <v>770</v>
      </c>
      <c r="M1017" s="68" t="s">
        <v>99</v>
      </c>
      <c r="N1017" s="68" t="s">
        <v>771</v>
      </c>
      <c r="O1017" s="68" t="s">
        <v>765</v>
      </c>
      <c r="P1017" s="68"/>
      <c r="Q1017" s="68" t="s">
        <v>767</v>
      </c>
      <c r="R1017" s="68"/>
      <c r="S1017" s="68" t="s">
        <v>9487</v>
      </c>
      <c r="T1017" s="68"/>
      <c r="U1017" s="68" t="s">
        <v>206</v>
      </c>
      <c r="V1017" s="68" t="s">
        <v>97</v>
      </c>
      <c r="W1017" s="68" t="s">
        <v>454</v>
      </c>
      <c r="X1017" s="68" t="s">
        <v>559</v>
      </c>
      <c r="Y1017" s="68" t="s">
        <v>98</v>
      </c>
      <c r="Z1017" s="68"/>
      <c r="AA1017" s="68"/>
      <c r="AB1017" s="68"/>
      <c r="AC1017" s="68"/>
      <c r="AD1017" s="68"/>
      <c r="AE1017" s="68"/>
      <c r="AF1017" s="71"/>
      <c r="AG1017" s="44" t="s">
        <v>595</v>
      </c>
      <c r="AH1017" s="45" t="s">
        <v>595</v>
      </c>
      <c r="AI1017" s="45" t="s">
        <v>595</v>
      </c>
      <c r="AJ1017" s="45" t="s">
        <v>595</v>
      </c>
      <c r="AK1017" s="45" t="s">
        <v>595</v>
      </c>
      <c r="AL1017" s="28"/>
      <c r="AM1017" s="28"/>
      <c r="AN1017" s="28"/>
      <c r="AO1017" s="28"/>
      <c r="AP1017" s="28"/>
      <c r="AQ1017" s="28"/>
      <c r="AR1017" s="28"/>
      <c r="AS1017" s="28"/>
      <c r="AT1017" s="28"/>
      <c r="AU1017" s="28"/>
    </row>
    <row r="1018" ht="15.0" hidden="1" customHeight="1">
      <c r="A1018" s="51"/>
      <c r="B1018" s="52" t="s">
        <v>85</v>
      </c>
      <c r="C1018" s="52" t="s">
        <v>10067</v>
      </c>
      <c r="D1018" s="52" t="s">
        <v>10068</v>
      </c>
      <c r="E1018" s="52" t="s">
        <v>927</v>
      </c>
      <c r="F1018" s="52" t="s">
        <v>157</v>
      </c>
      <c r="G1018" s="52" t="s">
        <v>9490</v>
      </c>
      <c r="H1018" s="52" t="s">
        <v>9491</v>
      </c>
      <c r="I1018" s="52"/>
      <c r="J1018" s="52"/>
      <c r="K1018" s="52"/>
      <c r="L1018" s="52" t="s">
        <v>163</v>
      </c>
      <c r="M1018" s="52" t="s">
        <v>156</v>
      </c>
      <c r="N1018" s="52" t="s">
        <v>2141</v>
      </c>
      <c r="O1018" s="52" t="s">
        <v>159</v>
      </c>
      <c r="P1018" s="52"/>
      <c r="Q1018" s="52" t="s">
        <v>161</v>
      </c>
      <c r="R1018" s="52"/>
      <c r="S1018" s="52" t="s">
        <v>9489</v>
      </c>
      <c r="T1018" s="52"/>
      <c r="U1018" s="52" t="s">
        <v>165</v>
      </c>
      <c r="V1018" s="52" t="s">
        <v>166</v>
      </c>
      <c r="W1018" s="52" t="s">
        <v>109</v>
      </c>
      <c r="X1018" s="52" t="s">
        <v>167</v>
      </c>
      <c r="Y1018" s="52" t="s">
        <v>98</v>
      </c>
      <c r="Z1018" s="52"/>
      <c r="AA1018" s="52"/>
      <c r="AB1018" s="52"/>
      <c r="AC1018" s="52"/>
      <c r="AD1018" s="52"/>
      <c r="AE1018" s="52"/>
      <c r="AF1018" s="60"/>
      <c r="AG1018" s="44" t="s">
        <v>595</v>
      </c>
      <c r="AH1018" s="45" t="s">
        <v>596</v>
      </c>
      <c r="AI1018" s="45" t="s">
        <v>595</v>
      </c>
      <c r="AJ1018" s="45" t="s">
        <v>595</v>
      </c>
      <c r="AK1018" s="45" t="s">
        <v>595</v>
      </c>
      <c r="AL1018" s="28"/>
      <c r="AM1018" s="28"/>
      <c r="AN1018" s="28"/>
      <c r="AO1018" s="28"/>
      <c r="AP1018" s="28"/>
      <c r="AQ1018" s="28"/>
      <c r="AR1018" s="28"/>
      <c r="AS1018" s="28"/>
      <c r="AT1018" s="28"/>
      <c r="AU1018" s="28"/>
    </row>
    <row r="1019" ht="15.0" hidden="1" customHeight="1">
      <c r="A1019" s="67"/>
      <c r="B1019" s="68" t="s">
        <v>85</v>
      </c>
      <c r="C1019" s="68" t="s">
        <v>10069</v>
      </c>
      <c r="D1019" s="68" t="s">
        <v>10026</v>
      </c>
      <c r="E1019" s="68" t="s">
        <v>87</v>
      </c>
      <c r="F1019" s="68" t="s">
        <v>1580</v>
      </c>
      <c r="G1019" s="68" t="s">
        <v>1590</v>
      </c>
      <c r="H1019" s="68"/>
      <c r="I1019" s="68"/>
      <c r="J1019" s="68"/>
      <c r="K1019" s="68"/>
      <c r="L1019" s="68" t="s">
        <v>659</v>
      </c>
      <c r="M1019" s="68" t="s">
        <v>217</v>
      </c>
      <c r="N1019" s="68" t="s">
        <v>1591</v>
      </c>
      <c r="O1019" s="68" t="s">
        <v>1587</v>
      </c>
      <c r="P1019" s="68"/>
      <c r="Q1019" s="68" t="s">
        <v>1589</v>
      </c>
      <c r="R1019" s="68"/>
      <c r="S1019" s="68" t="s">
        <v>9493</v>
      </c>
      <c r="T1019" s="68"/>
      <c r="U1019" s="68" t="s">
        <v>661</v>
      </c>
      <c r="V1019" s="68" t="s">
        <v>226</v>
      </c>
      <c r="W1019" s="68" t="s">
        <v>97</v>
      </c>
      <c r="X1019" s="68" t="s">
        <v>97</v>
      </c>
      <c r="Y1019" s="68" t="s">
        <v>98</v>
      </c>
      <c r="Z1019" s="68"/>
      <c r="AA1019" s="68"/>
      <c r="AB1019" s="68"/>
      <c r="AC1019" s="68"/>
      <c r="AD1019" s="68"/>
      <c r="AE1019" s="68"/>
      <c r="AF1019" s="71"/>
      <c r="AG1019" s="44" t="s">
        <v>595</v>
      </c>
      <c r="AH1019" s="45" t="s">
        <v>595</v>
      </c>
      <c r="AI1019" s="45" t="s">
        <v>595</v>
      </c>
      <c r="AJ1019" s="45" t="s">
        <v>595</v>
      </c>
      <c r="AK1019" s="45" t="s">
        <v>595</v>
      </c>
      <c r="AL1019" s="28"/>
      <c r="AM1019" s="28"/>
      <c r="AN1019" s="28"/>
      <c r="AO1019" s="28"/>
      <c r="AP1019" s="28"/>
      <c r="AQ1019" s="28"/>
      <c r="AR1019" s="28"/>
      <c r="AS1019" s="28"/>
      <c r="AT1019" s="28"/>
      <c r="AU1019" s="28"/>
    </row>
    <row r="1020" ht="15.0" hidden="1" customHeight="1">
      <c r="A1020" s="51"/>
      <c r="B1020" s="52" t="s">
        <v>85</v>
      </c>
      <c r="C1020" s="52" t="s">
        <v>10070</v>
      </c>
      <c r="D1020" s="52" t="s">
        <v>10071</v>
      </c>
      <c r="E1020" s="52" t="s">
        <v>87</v>
      </c>
      <c r="F1020" s="52" t="s">
        <v>4069</v>
      </c>
      <c r="G1020" s="52" t="s">
        <v>4073</v>
      </c>
      <c r="H1020" s="52"/>
      <c r="I1020" s="52"/>
      <c r="J1020" s="52"/>
      <c r="K1020" s="52"/>
      <c r="L1020" s="52" t="s">
        <v>1067</v>
      </c>
      <c r="M1020" s="52" t="s">
        <v>1058</v>
      </c>
      <c r="N1020" s="52" t="s">
        <v>1997</v>
      </c>
      <c r="O1020" s="52" t="s">
        <v>4071</v>
      </c>
      <c r="P1020" s="52"/>
      <c r="Q1020" s="52" t="s">
        <v>4072</v>
      </c>
      <c r="R1020" s="52"/>
      <c r="S1020" s="52" t="s">
        <v>9495</v>
      </c>
      <c r="T1020" s="52"/>
      <c r="U1020" s="52" t="s">
        <v>124</v>
      </c>
      <c r="V1020" s="52" t="s">
        <v>396</v>
      </c>
      <c r="W1020" s="52" t="s">
        <v>251</v>
      </c>
      <c r="X1020" s="52" t="s">
        <v>559</v>
      </c>
      <c r="Y1020" s="52" t="s">
        <v>98</v>
      </c>
      <c r="Z1020" s="52"/>
      <c r="AA1020" s="52"/>
      <c r="AB1020" s="52"/>
      <c r="AC1020" s="52"/>
      <c r="AD1020" s="52"/>
      <c r="AE1020" s="52"/>
      <c r="AF1020" s="60"/>
      <c r="AG1020" s="44" t="s">
        <v>595</v>
      </c>
      <c r="AH1020" s="45" t="s">
        <v>595</v>
      </c>
      <c r="AI1020" s="45" t="s">
        <v>595</v>
      </c>
      <c r="AJ1020" s="45" t="s">
        <v>595</v>
      </c>
      <c r="AK1020" s="45" t="s">
        <v>596</v>
      </c>
      <c r="AL1020" s="28"/>
      <c r="AM1020" s="28"/>
      <c r="AN1020" s="28"/>
      <c r="AO1020" s="28"/>
      <c r="AP1020" s="28"/>
      <c r="AQ1020" s="28"/>
      <c r="AR1020" s="28"/>
      <c r="AS1020" s="28"/>
      <c r="AT1020" s="28"/>
      <c r="AU1020" s="28"/>
    </row>
    <row r="1021" ht="15.0" hidden="1" customHeight="1">
      <c r="A1021" s="67"/>
      <c r="B1021" s="68" t="s">
        <v>115</v>
      </c>
      <c r="C1021" s="68" t="s">
        <v>10072</v>
      </c>
      <c r="D1021" s="68" t="s">
        <v>10073</v>
      </c>
      <c r="E1021" s="68" t="s">
        <v>87</v>
      </c>
      <c r="F1021" s="68" t="s">
        <v>9496</v>
      </c>
      <c r="G1021" s="68" t="s">
        <v>9501</v>
      </c>
      <c r="H1021" s="68"/>
      <c r="I1021" s="68"/>
      <c r="J1021" s="68"/>
      <c r="K1021" s="68"/>
      <c r="L1021" s="68" t="s">
        <v>4181</v>
      </c>
      <c r="M1021" s="68" t="s">
        <v>1608</v>
      </c>
      <c r="N1021" s="68" t="s">
        <v>9502</v>
      </c>
      <c r="O1021" s="68" t="s">
        <v>9498</v>
      </c>
      <c r="P1021" s="68"/>
      <c r="Q1021" s="68" t="s">
        <v>9500</v>
      </c>
      <c r="R1021" s="68"/>
      <c r="S1021" s="68" t="s">
        <v>9499</v>
      </c>
      <c r="T1021" s="68"/>
      <c r="U1021" s="68" t="s">
        <v>97</v>
      </c>
      <c r="V1021" s="68" t="s">
        <v>97</v>
      </c>
      <c r="W1021" s="68" t="s">
        <v>97</v>
      </c>
      <c r="X1021" s="68" t="s">
        <v>97</v>
      </c>
      <c r="Y1021" s="68" t="s">
        <v>98</v>
      </c>
      <c r="Z1021" s="68"/>
      <c r="AA1021" s="68"/>
      <c r="AB1021" s="68"/>
      <c r="AC1021" s="68"/>
      <c r="AD1021" s="68"/>
      <c r="AE1021" s="68"/>
      <c r="AF1021" s="71"/>
      <c r="AG1021" s="44" t="s">
        <v>595</v>
      </c>
      <c r="AH1021" s="45" t="s">
        <v>595</v>
      </c>
      <c r="AI1021" s="45" t="s">
        <v>595</v>
      </c>
      <c r="AJ1021" s="45" t="s">
        <v>595</v>
      </c>
      <c r="AK1021" s="45" t="s">
        <v>596</v>
      </c>
      <c r="AL1021" s="28"/>
      <c r="AM1021" s="28"/>
      <c r="AN1021" s="28"/>
      <c r="AO1021" s="28"/>
      <c r="AP1021" s="28"/>
      <c r="AQ1021" s="28"/>
      <c r="AR1021" s="28"/>
      <c r="AS1021" s="28"/>
      <c r="AT1021" s="28"/>
      <c r="AU1021" s="28"/>
    </row>
    <row r="1022" ht="15.0" hidden="1" customHeight="1">
      <c r="A1022" s="51"/>
      <c r="B1022" s="52" t="s">
        <v>115</v>
      </c>
      <c r="C1022" s="52" t="s">
        <v>10074</v>
      </c>
      <c r="D1022" s="52" t="s">
        <v>10075</v>
      </c>
      <c r="E1022" s="52" t="s">
        <v>87</v>
      </c>
      <c r="F1022" s="52" t="s">
        <v>9503</v>
      </c>
      <c r="G1022" s="52" t="s">
        <v>9508</v>
      </c>
      <c r="H1022" s="52" t="s">
        <v>187</v>
      </c>
      <c r="I1022" s="52" t="s">
        <v>906</v>
      </c>
      <c r="J1022" s="52" t="s">
        <v>187</v>
      </c>
      <c r="K1022" s="52" t="s">
        <v>906</v>
      </c>
      <c r="L1022" s="52" t="s">
        <v>9509</v>
      </c>
      <c r="M1022" s="52" t="s">
        <v>271</v>
      </c>
      <c r="N1022" s="52" t="s">
        <v>9510</v>
      </c>
      <c r="O1022" s="52" t="s">
        <v>9505</v>
      </c>
      <c r="P1022" s="52"/>
      <c r="Q1022" s="52" t="s">
        <v>9507</v>
      </c>
      <c r="R1022" s="52"/>
      <c r="S1022" s="52" t="s">
        <v>9506</v>
      </c>
      <c r="T1022" s="52"/>
      <c r="U1022" s="52" t="s">
        <v>97</v>
      </c>
      <c r="V1022" s="52" t="s">
        <v>97</v>
      </c>
      <c r="W1022" s="52" t="s">
        <v>97</v>
      </c>
      <c r="X1022" s="52" t="s">
        <v>97</v>
      </c>
      <c r="Y1022" s="52" t="s">
        <v>98</v>
      </c>
      <c r="Z1022" s="52"/>
      <c r="AA1022" s="52"/>
      <c r="AB1022" s="52"/>
      <c r="AC1022" s="52"/>
      <c r="AD1022" s="52"/>
      <c r="AE1022" s="52"/>
      <c r="AF1022" s="60"/>
      <c r="AG1022" s="44"/>
      <c r="AH1022" s="45" t="s">
        <v>595</v>
      </c>
      <c r="AI1022" s="45"/>
      <c r="AJ1022" s="45"/>
      <c r="AK1022" s="45"/>
      <c r="AL1022" s="28"/>
      <c r="AM1022" s="28"/>
      <c r="AN1022" s="28"/>
      <c r="AO1022" s="28"/>
      <c r="AP1022" s="28"/>
      <c r="AQ1022" s="28"/>
      <c r="AR1022" s="28"/>
      <c r="AS1022" s="28"/>
      <c r="AT1022" s="28"/>
      <c r="AU1022" s="28"/>
    </row>
    <row r="1023" ht="15.0" hidden="1" customHeight="1">
      <c r="A1023" s="67"/>
      <c r="B1023" s="68" t="s">
        <v>85</v>
      </c>
      <c r="C1023" s="68" t="s">
        <v>3792</v>
      </c>
      <c r="D1023" s="68" t="s">
        <v>10076</v>
      </c>
      <c r="E1023" s="68" t="s">
        <v>87</v>
      </c>
      <c r="F1023" s="68" t="s">
        <v>9511</v>
      </c>
      <c r="G1023" s="68" t="s">
        <v>9515</v>
      </c>
      <c r="H1023" s="68"/>
      <c r="I1023" s="68"/>
      <c r="J1023" s="68"/>
      <c r="K1023" s="68"/>
      <c r="L1023" s="68" t="s">
        <v>730</v>
      </c>
      <c r="M1023" s="68" t="s">
        <v>724</v>
      </c>
      <c r="N1023" s="68" t="s">
        <v>731</v>
      </c>
      <c r="O1023" s="68" t="s">
        <v>9513</v>
      </c>
      <c r="P1023" s="68"/>
      <c r="Q1023" s="68" t="s">
        <v>9514</v>
      </c>
      <c r="R1023" s="68"/>
      <c r="S1023" s="68"/>
      <c r="T1023" s="68"/>
      <c r="U1023" s="68" t="s">
        <v>97</v>
      </c>
      <c r="V1023" s="68" t="s">
        <v>97</v>
      </c>
      <c r="W1023" s="68" t="s">
        <v>97</v>
      </c>
      <c r="X1023" s="68" t="s">
        <v>97</v>
      </c>
      <c r="Y1023" s="68" t="s">
        <v>98</v>
      </c>
      <c r="Z1023" s="68"/>
      <c r="AA1023" s="68"/>
      <c r="AB1023" s="68"/>
      <c r="AC1023" s="68"/>
      <c r="AD1023" s="68"/>
      <c r="AE1023" s="68"/>
      <c r="AF1023" s="71"/>
      <c r="AG1023" s="44" t="s">
        <v>595</v>
      </c>
      <c r="AH1023" s="45" t="s">
        <v>595</v>
      </c>
      <c r="AI1023" s="45" t="s">
        <v>596</v>
      </c>
      <c r="AJ1023" s="45" t="s">
        <v>595</v>
      </c>
      <c r="AK1023" s="45" t="s">
        <v>595</v>
      </c>
      <c r="AL1023" s="28"/>
      <c r="AM1023" s="28"/>
      <c r="AN1023" s="28"/>
      <c r="AO1023" s="28"/>
      <c r="AP1023" s="28"/>
      <c r="AQ1023" s="28"/>
      <c r="AR1023" s="28"/>
      <c r="AS1023" s="28"/>
      <c r="AT1023" s="28"/>
      <c r="AU1023" s="28"/>
    </row>
    <row r="1024" ht="15.0" hidden="1" customHeight="1">
      <c r="A1024" s="51"/>
      <c r="B1024" s="52" t="s">
        <v>85</v>
      </c>
      <c r="C1024" s="52" t="s">
        <v>10077</v>
      </c>
      <c r="D1024" s="52" t="s">
        <v>4847</v>
      </c>
      <c r="E1024" s="52" t="s">
        <v>87</v>
      </c>
      <c r="F1024" s="52" t="s">
        <v>9518</v>
      </c>
      <c r="G1024" s="52" t="s">
        <v>9523</v>
      </c>
      <c r="H1024" s="52"/>
      <c r="I1024" s="52"/>
      <c r="J1024" s="52"/>
      <c r="K1024" s="52"/>
      <c r="L1024" s="52" t="s">
        <v>2729</v>
      </c>
      <c r="M1024" s="52" t="s">
        <v>1131</v>
      </c>
      <c r="N1024" s="52" t="s">
        <v>9524</v>
      </c>
      <c r="O1024" s="52" t="s">
        <v>9520</v>
      </c>
      <c r="P1024" s="52"/>
      <c r="Q1024" s="52" t="s">
        <v>9522</v>
      </c>
      <c r="R1024" s="52"/>
      <c r="S1024" s="52" t="s">
        <v>9521</v>
      </c>
      <c r="T1024" s="52"/>
      <c r="U1024" s="52" t="s">
        <v>97</v>
      </c>
      <c r="V1024" s="52" t="s">
        <v>97</v>
      </c>
      <c r="W1024" s="52" t="s">
        <v>97</v>
      </c>
      <c r="X1024" s="52" t="s">
        <v>97</v>
      </c>
      <c r="Y1024" s="52" t="s">
        <v>98</v>
      </c>
      <c r="Z1024" s="52"/>
      <c r="AA1024" s="52"/>
      <c r="AB1024" s="52"/>
      <c r="AC1024" s="52"/>
      <c r="AD1024" s="52"/>
      <c r="AE1024" s="52"/>
      <c r="AF1024" s="60"/>
      <c r="AG1024" s="44"/>
      <c r="AH1024" s="45" t="s">
        <v>595</v>
      </c>
      <c r="AI1024" s="45"/>
      <c r="AJ1024" s="45"/>
      <c r="AK1024" s="45"/>
      <c r="AL1024" s="28"/>
      <c r="AM1024" s="28"/>
      <c r="AN1024" s="28"/>
      <c r="AO1024" s="28"/>
      <c r="AP1024" s="28"/>
      <c r="AQ1024" s="28"/>
      <c r="AR1024" s="28"/>
      <c r="AS1024" s="28"/>
      <c r="AT1024" s="28"/>
      <c r="AU1024" s="28"/>
    </row>
    <row r="1025" ht="15.0" hidden="1" customHeight="1">
      <c r="A1025" s="67"/>
      <c r="B1025" s="68" t="s">
        <v>85</v>
      </c>
      <c r="C1025" s="68" t="s">
        <v>10078</v>
      </c>
      <c r="D1025" s="68" t="s">
        <v>10079</v>
      </c>
      <c r="E1025" s="68" t="s">
        <v>87</v>
      </c>
      <c r="F1025" s="68" t="s">
        <v>9496</v>
      </c>
      <c r="G1025" s="68" t="s">
        <v>9501</v>
      </c>
      <c r="H1025" s="68"/>
      <c r="I1025" s="68"/>
      <c r="J1025" s="68"/>
      <c r="K1025" s="68"/>
      <c r="L1025" s="68" t="s">
        <v>4181</v>
      </c>
      <c r="M1025" s="68" t="s">
        <v>1608</v>
      </c>
      <c r="N1025" s="68" t="s">
        <v>9502</v>
      </c>
      <c r="O1025" s="68" t="s">
        <v>9498</v>
      </c>
      <c r="P1025" s="68"/>
      <c r="Q1025" s="68" t="s">
        <v>9500</v>
      </c>
      <c r="R1025" s="68"/>
      <c r="S1025" s="68" t="s">
        <v>9499</v>
      </c>
      <c r="T1025" s="68"/>
      <c r="U1025" s="68" t="s">
        <v>97</v>
      </c>
      <c r="V1025" s="68" t="s">
        <v>97</v>
      </c>
      <c r="W1025" s="68" t="s">
        <v>97</v>
      </c>
      <c r="X1025" s="68" t="s">
        <v>97</v>
      </c>
      <c r="Y1025" s="68" t="s">
        <v>98</v>
      </c>
      <c r="Z1025" s="68"/>
      <c r="AA1025" s="68"/>
      <c r="AB1025" s="68"/>
      <c r="AC1025" s="68"/>
      <c r="AD1025" s="68"/>
      <c r="AE1025" s="68"/>
      <c r="AF1025" s="71"/>
      <c r="AG1025" s="44" t="s">
        <v>595</v>
      </c>
      <c r="AH1025" s="45" t="s">
        <v>595</v>
      </c>
      <c r="AI1025" s="45" t="s">
        <v>595</v>
      </c>
      <c r="AJ1025" s="45" t="s">
        <v>595</v>
      </c>
      <c r="AK1025" s="45" t="s">
        <v>596</v>
      </c>
      <c r="AL1025" s="28"/>
      <c r="AM1025" s="28"/>
      <c r="AN1025" s="28"/>
      <c r="AO1025" s="28"/>
      <c r="AP1025" s="28"/>
      <c r="AQ1025" s="28"/>
      <c r="AR1025" s="28"/>
      <c r="AS1025" s="28"/>
      <c r="AT1025" s="28"/>
      <c r="AU1025" s="28"/>
    </row>
    <row r="1026" ht="15.0" hidden="1" customHeight="1">
      <c r="A1026" s="51"/>
      <c r="B1026" s="52" t="s">
        <v>85</v>
      </c>
      <c r="C1026" s="52" t="s">
        <v>10080</v>
      </c>
      <c r="D1026" s="52" t="s">
        <v>10081</v>
      </c>
      <c r="E1026" s="52" t="s">
        <v>87</v>
      </c>
      <c r="F1026" s="52" t="s">
        <v>1132</v>
      </c>
      <c r="G1026" s="52" t="s">
        <v>1138</v>
      </c>
      <c r="H1026" s="52" t="s">
        <v>1139</v>
      </c>
      <c r="I1026" s="52"/>
      <c r="J1026" s="52"/>
      <c r="K1026" s="52"/>
      <c r="L1026" s="52" t="s">
        <v>1140</v>
      </c>
      <c r="M1026" s="52" t="s">
        <v>1131</v>
      </c>
      <c r="N1026" s="52" t="s">
        <v>1141</v>
      </c>
      <c r="O1026" s="52" t="s">
        <v>1135</v>
      </c>
      <c r="P1026" s="52"/>
      <c r="Q1026" s="52" t="s">
        <v>1137</v>
      </c>
      <c r="R1026" s="52"/>
      <c r="S1026" s="52" t="s">
        <v>9529</v>
      </c>
      <c r="T1026" s="52"/>
      <c r="U1026" s="52" t="s">
        <v>94</v>
      </c>
      <c r="V1026" s="52" t="s">
        <v>95</v>
      </c>
      <c r="W1026" s="52" t="s">
        <v>454</v>
      </c>
      <c r="X1026" s="52" t="s">
        <v>97</v>
      </c>
      <c r="Y1026" s="52" t="s">
        <v>98</v>
      </c>
      <c r="Z1026" s="52"/>
      <c r="AA1026" s="52"/>
      <c r="AB1026" s="52"/>
      <c r="AC1026" s="52"/>
      <c r="AD1026" s="52"/>
      <c r="AE1026" s="52"/>
      <c r="AF1026" s="60"/>
      <c r="AG1026" s="44" t="s">
        <v>595</v>
      </c>
      <c r="AH1026" s="45" t="s">
        <v>595</v>
      </c>
      <c r="AI1026" s="45" t="s">
        <v>595</v>
      </c>
      <c r="AJ1026" s="45" t="s">
        <v>595</v>
      </c>
      <c r="AK1026" s="45" t="s">
        <v>596</v>
      </c>
      <c r="AL1026" s="28"/>
      <c r="AM1026" s="28"/>
      <c r="AN1026" s="28"/>
      <c r="AO1026" s="28"/>
      <c r="AP1026" s="28"/>
      <c r="AQ1026" s="28"/>
      <c r="AR1026" s="28"/>
      <c r="AS1026" s="28"/>
      <c r="AT1026" s="28"/>
      <c r="AU1026" s="28"/>
    </row>
    <row r="1027" ht="15.0" hidden="1" customHeight="1">
      <c r="A1027" s="67"/>
      <c r="B1027" s="68" t="s">
        <v>115</v>
      </c>
      <c r="C1027" s="68" t="s">
        <v>10082</v>
      </c>
      <c r="D1027" s="68" t="s">
        <v>3336</v>
      </c>
      <c r="E1027" s="68" t="s">
        <v>87</v>
      </c>
      <c r="F1027" s="68" t="s">
        <v>9531</v>
      </c>
      <c r="G1027" s="68" t="s">
        <v>9536</v>
      </c>
      <c r="H1027" s="68" t="s">
        <v>9537</v>
      </c>
      <c r="I1027" s="68"/>
      <c r="J1027" s="68" t="s">
        <v>9538</v>
      </c>
      <c r="K1027" s="68"/>
      <c r="L1027" s="68" t="s">
        <v>242</v>
      </c>
      <c r="M1027" s="68" t="s">
        <v>1131</v>
      </c>
      <c r="N1027" s="68" t="s">
        <v>5385</v>
      </c>
      <c r="O1027" s="68" t="s">
        <v>9533</v>
      </c>
      <c r="P1027" s="68"/>
      <c r="Q1027" s="68" t="s">
        <v>9535</v>
      </c>
      <c r="R1027" s="68"/>
      <c r="S1027" s="68" t="s">
        <v>9534</v>
      </c>
      <c r="T1027" s="68"/>
      <c r="U1027" s="68" t="s">
        <v>95</v>
      </c>
      <c r="V1027" s="68" t="s">
        <v>97</v>
      </c>
      <c r="W1027" s="68" t="s">
        <v>97</v>
      </c>
      <c r="X1027" s="68" t="s">
        <v>97</v>
      </c>
      <c r="Y1027" s="68" t="s">
        <v>98</v>
      </c>
      <c r="Z1027" s="68"/>
      <c r="AA1027" s="68"/>
      <c r="AB1027" s="68"/>
      <c r="AC1027" s="68"/>
      <c r="AD1027" s="68"/>
      <c r="AE1027" s="68"/>
      <c r="AF1027" s="71"/>
      <c r="AG1027" s="44"/>
      <c r="AH1027" s="45" t="s">
        <v>596</v>
      </c>
      <c r="AI1027" s="45"/>
      <c r="AJ1027" s="45"/>
      <c r="AK1027" s="45"/>
      <c r="AL1027" s="28"/>
      <c r="AM1027" s="28"/>
      <c r="AN1027" s="28"/>
      <c r="AO1027" s="28"/>
      <c r="AP1027" s="28"/>
      <c r="AQ1027" s="28"/>
      <c r="AR1027" s="28"/>
      <c r="AS1027" s="28"/>
      <c r="AT1027" s="28"/>
      <c r="AU1027" s="28"/>
    </row>
    <row r="1028" ht="15.0" hidden="1" customHeight="1">
      <c r="A1028" s="51"/>
      <c r="B1028" s="52" t="s">
        <v>85</v>
      </c>
      <c r="C1028" s="52" t="s">
        <v>3501</v>
      </c>
      <c r="D1028" s="52" t="s">
        <v>10083</v>
      </c>
      <c r="E1028" s="52" t="s">
        <v>87</v>
      </c>
      <c r="F1028" s="52" t="s">
        <v>2992</v>
      </c>
      <c r="G1028" s="52" t="s">
        <v>9544</v>
      </c>
      <c r="H1028" s="52"/>
      <c r="I1028" s="52"/>
      <c r="J1028" s="52"/>
      <c r="K1028" s="52"/>
      <c r="L1028" s="52" t="s">
        <v>259</v>
      </c>
      <c r="M1028" s="52" t="s">
        <v>252</v>
      </c>
      <c r="N1028" s="52" t="s">
        <v>2986</v>
      </c>
      <c r="O1028" s="52" t="s">
        <v>9540</v>
      </c>
      <c r="P1028" s="52"/>
      <c r="Q1028" s="52" t="s">
        <v>9542</v>
      </c>
      <c r="R1028" s="52"/>
      <c r="S1028" s="52" t="s">
        <v>9541</v>
      </c>
      <c r="T1028" s="52"/>
      <c r="U1028" s="52" t="s">
        <v>676</v>
      </c>
      <c r="V1028" s="52" t="s">
        <v>226</v>
      </c>
      <c r="W1028" s="52" t="s">
        <v>662</v>
      </c>
      <c r="X1028" s="52" t="s">
        <v>167</v>
      </c>
      <c r="Y1028" s="52" t="s">
        <v>98</v>
      </c>
      <c r="Z1028" s="52"/>
      <c r="AA1028" s="52"/>
      <c r="AB1028" s="52"/>
      <c r="AC1028" s="52"/>
      <c r="AD1028" s="52"/>
      <c r="AE1028" s="52"/>
      <c r="AF1028" s="60"/>
      <c r="AG1028" s="44" t="s">
        <v>595</v>
      </c>
      <c r="AH1028" s="45" t="s">
        <v>596</v>
      </c>
      <c r="AI1028" s="45" t="s">
        <v>595</v>
      </c>
      <c r="AJ1028" s="45" t="s">
        <v>595</v>
      </c>
      <c r="AK1028" s="45" t="s">
        <v>595</v>
      </c>
      <c r="AL1028" s="28"/>
      <c r="AM1028" s="28"/>
      <c r="AN1028" s="28"/>
      <c r="AO1028" s="28"/>
      <c r="AP1028" s="28"/>
      <c r="AQ1028" s="28"/>
      <c r="AR1028" s="28"/>
      <c r="AS1028" s="28"/>
      <c r="AT1028" s="28"/>
      <c r="AU1028" s="28"/>
    </row>
    <row r="1029" ht="15.0" hidden="1" customHeight="1">
      <c r="A1029" s="67"/>
      <c r="B1029" s="68" t="s">
        <v>85</v>
      </c>
      <c r="C1029" s="68" t="s">
        <v>896</v>
      </c>
      <c r="D1029" s="68" t="s">
        <v>4074</v>
      </c>
      <c r="E1029" s="68" t="s">
        <v>87</v>
      </c>
      <c r="F1029" s="68" t="s">
        <v>9545</v>
      </c>
      <c r="G1029" s="68" t="s">
        <v>9417</v>
      </c>
      <c r="H1029" s="68"/>
      <c r="I1029" s="68"/>
      <c r="J1029" s="68"/>
      <c r="K1029" s="68"/>
      <c r="L1029" s="68" t="s">
        <v>354</v>
      </c>
      <c r="M1029" s="68" t="s">
        <v>280</v>
      </c>
      <c r="N1029" s="68" t="s">
        <v>4079</v>
      </c>
      <c r="O1029" s="68" t="s">
        <v>4076</v>
      </c>
      <c r="P1029" s="68"/>
      <c r="Q1029" s="68" t="s">
        <v>4077</v>
      </c>
      <c r="R1029" s="68"/>
      <c r="S1029" s="68" t="s">
        <v>9546</v>
      </c>
      <c r="T1029" s="68"/>
      <c r="U1029" s="68" t="s">
        <v>97</v>
      </c>
      <c r="V1029" s="68" t="s">
        <v>97</v>
      </c>
      <c r="W1029" s="68" t="s">
        <v>97</v>
      </c>
      <c r="X1029" s="68" t="s">
        <v>97</v>
      </c>
      <c r="Y1029" s="68" t="s">
        <v>98</v>
      </c>
      <c r="Z1029" s="68"/>
      <c r="AA1029" s="68"/>
      <c r="AB1029" s="68"/>
      <c r="AC1029" s="68"/>
      <c r="AD1029" s="68"/>
      <c r="AE1029" s="68"/>
      <c r="AF1029" s="71"/>
      <c r="AG1029" s="44" t="s">
        <v>595</v>
      </c>
      <c r="AH1029" s="45" t="s">
        <v>595</v>
      </c>
      <c r="AI1029" s="45" t="s">
        <v>596</v>
      </c>
      <c r="AJ1029" s="45" t="s">
        <v>595</v>
      </c>
      <c r="AK1029" s="45" t="s">
        <v>595</v>
      </c>
      <c r="AL1029" s="28"/>
      <c r="AM1029" s="28"/>
      <c r="AN1029" s="28"/>
      <c r="AO1029" s="28"/>
      <c r="AP1029" s="28"/>
      <c r="AQ1029" s="28"/>
      <c r="AR1029" s="28"/>
      <c r="AS1029" s="28"/>
      <c r="AT1029" s="28"/>
      <c r="AU1029" s="28"/>
    </row>
    <row r="1030" ht="15.0" hidden="1" customHeight="1">
      <c r="A1030" s="51"/>
      <c r="B1030" s="52" t="s">
        <v>85</v>
      </c>
      <c r="C1030" s="52" t="s">
        <v>10084</v>
      </c>
      <c r="D1030" s="52" t="s">
        <v>10085</v>
      </c>
      <c r="E1030" s="52" t="s">
        <v>87</v>
      </c>
      <c r="F1030" s="52" t="s">
        <v>9549</v>
      </c>
      <c r="G1030" s="52" t="s">
        <v>9553</v>
      </c>
      <c r="H1030" s="52" t="s">
        <v>187</v>
      </c>
      <c r="I1030" s="52" t="s">
        <v>906</v>
      </c>
      <c r="J1030" s="52" t="s">
        <v>187</v>
      </c>
      <c r="K1030" s="52" t="s">
        <v>906</v>
      </c>
      <c r="L1030" s="52" t="s">
        <v>1055</v>
      </c>
      <c r="M1030" s="52" t="s">
        <v>99</v>
      </c>
      <c r="N1030" s="52" t="s">
        <v>9554</v>
      </c>
      <c r="O1030" s="52" t="s">
        <v>9551</v>
      </c>
      <c r="P1030" s="52"/>
      <c r="Q1030" s="52" t="s">
        <v>9552</v>
      </c>
      <c r="R1030" s="52"/>
      <c r="S1030" s="52" t="s">
        <v>187</v>
      </c>
      <c r="T1030" s="52" t="s">
        <v>906</v>
      </c>
      <c r="U1030" s="52" t="s">
        <v>317</v>
      </c>
      <c r="V1030" s="52" t="s">
        <v>662</v>
      </c>
      <c r="W1030" s="52" t="s">
        <v>97</v>
      </c>
      <c r="X1030" s="52" t="s">
        <v>97</v>
      </c>
      <c r="Y1030" s="52" t="s">
        <v>98</v>
      </c>
      <c r="Z1030" s="52"/>
      <c r="AA1030" s="52"/>
      <c r="AB1030" s="52"/>
      <c r="AC1030" s="52"/>
      <c r="AD1030" s="52"/>
      <c r="AE1030" s="52"/>
      <c r="AF1030" s="60"/>
      <c r="AG1030" s="44"/>
      <c r="AH1030" s="45" t="s">
        <v>596</v>
      </c>
      <c r="AI1030" s="45"/>
      <c r="AJ1030" s="45"/>
      <c r="AK1030" s="45"/>
      <c r="AL1030" s="28"/>
      <c r="AM1030" s="28"/>
      <c r="AN1030" s="28"/>
      <c r="AO1030" s="28"/>
      <c r="AP1030" s="28"/>
      <c r="AQ1030" s="28"/>
      <c r="AR1030" s="28"/>
      <c r="AS1030" s="28"/>
      <c r="AT1030" s="28"/>
      <c r="AU1030" s="28"/>
    </row>
    <row r="1031" ht="15.0" hidden="1" customHeight="1">
      <c r="A1031" s="67"/>
      <c r="B1031" s="68" t="s">
        <v>85</v>
      </c>
      <c r="C1031" s="68" t="s">
        <v>8552</v>
      </c>
      <c r="D1031" s="68" t="s">
        <v>10086</v>
      </c>
      <c r="E1031" s="68" t="s">
        <v>87</v>
      </c>
      <c r="F1031" s="68" t="s">
        <v>9557</v>
      </c>
      <c r="G1031" s="68" t="s">
        <v>9562</v>
      </c>
      <c r="H1031" s="68" t="s">
        <v>7464</v>
      </c>
      <c r="I1031" s="68"/>
      <c r="J1031" s="68"/>
      <c r="K1031" s="68"/>
      <c r="L1031" s="68" t="s">
        <v>177</v>
      </c>
      <c r="M1031" s="68" t="s">
        <v>168</v>
      </c>
      <c r="N1031" s="68" t="s">
        <v>9563</v>
      </c>
      <c r="O1031" s="68" t="s">
        <v>9559</v>
      </c>
      <c r="P1031" s="68"/>
      <c r="Q1031" s="68" t="s">
        <v>9561</v>
      </c>
      <c r="R1031" s="68"/>
      <c r="S1031" s="68" t="s">
        <v>9560</v>
      </c>
      <c r="T1031" s="68"/>
      <c r="U1031" s="68" t="s">
        <v>226</v>
      </c>
      <c r="V1031" s="68" t="s">
        <v>662</v>
      </c>
      <c r="W1031" s="68" t="s">
        <v>97</v>
      </c>
      <c r="X1031" s="68" t="s">
        <v>110</v>
      </c>
      <c r="Y1031" s="68" t="s">
        <v>98</v>
      </c>
      <c r="Z1031" s="68"/>
      <c r="AA1031" s="68"/>
      <c r="AB1031" s="68"/>
      <c r="AC1031" s="68"/>
      <c r="AD1031" s="68"/>
      <c r="AE1031" s="68"/>
      <c r="AF1031" s="71"/>
      <c r="AG1031" s="44" t="s">
        <v>595</v>
      </c>
      <c r="AH1031" s="45" t="s">
        <v>596</v>
      </c>
      <c r="AI1031" s="45" t="s">
        <v>595</v>
      </c>
      <c r="AJ1031" s="45" t="s">
        <v>595</v>
      </c>
      <c r="AK1031" s="45" t="s">
        <v>595</v>
      </c>
      <c r="AL1031" s="28"/>
      <c r="AM1031" s="28"/>
      <c r="AN1031" s="28"/>
      <c r="AO1031" s="28"/>
      <c r="AP1031" s="28"/>
      <c r="AQ1031" s="28"/>
      <c r="AR1031" s="28"/>
      <c r="AS1031" s="28"/>
      <c r="AT1031" s="28"/>
      <c r="AU1031" s="28"/>
    </row>
    <row r="1032" ht="15.0" hidden="1" customHeight="1">
      <c r="A1032" s="51"/>
      <c r="B1032" s="52" t="s">
        <v>85</v>
      </c>
      <c r="C1032" s="52" t="s">
        <v>10087</v>
      </c>
      <c r="D1032" s="52" t="s">
        <v>10088</v>
      </c>
      <c r="E1032" s="52" t="s">
        <v>87</v>
      </c>
      <c r="F1032" s="52" t="s">
        <v>7167</v>
      </c>
      <c r="G1032" s="52" t="s">
        <v>7173</v>
      </c>
      <c r="H1032" s="52" t="s">
        <v>7174</v>
      </c>
      <c r="I1032" s="52"/>
      <c r="J1032" s="52" t="s">
        <v>7175</v>
      </c>
      <c r="K1032" s="52"/>
      <c r="L1032" s="52" t="s">
        <v>1414</v>
      </c>
      <c r="M1032" s="52" t="s">
        <v>99</v>
      </c>
      <c r="N1032" s="52" t="s">
        <v>2893</v>
      </c>
      <c r="O1032" s="52" t="s">
        <v>7169</v>
      </c>
      <c r="P1032" s="52"/>
      <c r="Q1032" s="52" t="s">
        <v>7172</v>
      </c>
      <c r="R1032" s="52"/>
      <c r="S1032" s="52" t="s">
        <v>9567</v>
      </c>
      <c r="T1032" s="52"/>
      <c r="U1032" s="52" t="s">
        <v>108</v>
      </c>
      <c r="V1032" s="52" t="s">
        <v>453</v>
      </c>
      <c r="W1032" s="52" t="s">
        <v>109</v>
      </c>
      <c r="X1032" s="52" t="s">
        <v>229</v>
      </c>
      <c r="Y1032" s="52" t="s">
        <v>98</v>
      </c>
      <c r="Z1032" s="52"/>
      <c r="AA1032" s="52"/>
      <c r="AB1032" s="52"/>
      <c r="AC1032" s="52"/>
      <c r="AD1032" s="52"/>
      <c r="AE1032" s="52"/>
      <c r="AF1032" s="60"/>
      <c r="AG1032" s="44" t="s">
        <v>595</v>
      </c>
      <c r="AH1032" s="45" t="s">
        <v>595</v>
      </c>
      <c r="AI1032" s="45" t="s">
        <v>595</v>
      </c>
      <c r="AJ1032" s="45" t="s">
        <v>595</v>
      </c>
      <c r="AK1032" s="45" t="s">
        <v>595</v>
      </c>
      <c r="AL1032" s="28"/>
      <c r="AM1032" s="28"/>
      <c r="AN1032" s="28"/>
      <c r="AO1032" s="28"/>
      <c r="AP1032" s="28"/>
      <c r="AQ1032" s="28"/>
      <c r="AR1032" s="28"/>
      <c r="AS1032" s="28"/>
      <c r="AT1032" s="28"/>
      <c r="AU1032" s="28"/>
    </row>
    <row r="1033" ht="15.0" hidden="1" customHeight="1">
      <c r="A1033" s="67"/>
      <c r="B1033" s="68" t="s">
        <v>115</v>
      </c>
      <c r="C1033" s="68" t="s">
        <v>4584</v>
      </c>
      <c r="D1033" s="68" t="s">
        <v>6145</v>
      </c>
      <c r="E1033" s="68" t="s">
        <v>87</v>
      </c>
      <c r="F1033" s="68" t="s">
        <v>8527</v>
      </c>
      <c r="G1033" s="68" t="s">
        <v>9573</v>
      </c>
      <c r="H1033" s="68" t="s">
        <v>9574</v>
      </c>
      <c r="I1033" s="68"/>
      <c r="J1033" s="68"/>
      <c r="K1033" s="68"/>
      <c r="L1033" s="68" t="s">
        <v>460</v>
      </c>
      <c r="M1033" s="68" t="s">
        <v>271</v>
      </c>
      <c r="N1033" s="68" t="s">
        <v>461</v>
      </c>
      <c r="O1033" s="68" t="s">
        <v>9570</v>
      </c>
      <c r="P1033" s="68"/>
      <c r="Q1033" s="68" t="s">
        <v>9572</v>
      </c>
      <c r="R1033" s="68"/>
      <c r="S1033" s="68" t="s">
        <v>9571</v>
      </c>
      <c r="T1033" s="68"/>
      <c r="U1033" s="68" t="s">
        <v>396</v>
      </c>
      <c r="V1033" s="68" t="s">
        <v>166</v>
      </c>
      <c r="W1033" s="68" t="s">
        <v>97</v>
      </c>
      <c r="X1033" s="68" t="s">
        <v>97</v>
      </c>
      <c r="Y1033" s="68" t="s">
        <v>98</v>
      </c>
      <c r="Z1033" s="68"/>
      <c r="AA1033" s="68"/>
      <c r="AB1033" s="68"/>
      <c r="AC1033" s="68"/>
      <c r="AD1033" s="68"/>
      <c r="AE1033" s="68"/>
      <c r="AF1033" s="71"/>
      <c r="AG1033" s="44"/>
      <c r="AH1033" s="45" t="s">
        <v>595</v>
      </c>
      <c r="AI1033" s="45"/>
      <c r="AJ1033" s="45"/>
      <c r="AK1033" s="45"/>
      <c r="AL1033" s="28"/>
      <c r="AM1033" s="28"/>
      <c r="AN1033" s="28"/>
      <c r="AO1033" s="28"/>
      <c r="AP1033" s="28"/>
      <c r="AQ1033" s="28"/>
      <c r="AR1033" s="28"/>
      <c r="AS1033" s="28"/>
      <c r="AT1033" s="28"/>
      <c r="AU1033" s="28"/>
    </row>
    <row r="1034" ht="15.0" hidden="1" customHeight="1">
      <c r="A1034" s="51"/>
      <c r="B1034" s="52" t="s">
        <v>115</v>
      </c>
      <c r="C1034" s="52" t="s">
        <v>10089</v>
      </c>
      <c r="D1034" s="52" t="s">
        <v>10090</v>
      </c>
      <c r="E1034" s="52" t="s">
        <v>87</v>
      </c>
      <c r="F1034" s="52" t="s">
        <v>9577</v>
      </c>
      <c r="G1034" s="52" t="s">
        <v>9582</v>
      </c>
      <c r="H1034" s="52"/>
      <c r="I1034" s="52"/>
      <c r="J1034" s="52"/>
      <c r="K1034" s="52"/>
      <c r="L1034" s="52" t="s">
        <v>482</v>
      </c>
      <c r="M1034" s="52" t="s">
        <v>478</v>
      </c>
      <c r="N1034" s="52" t="s">
        <v>7393</v>
      </c>
      <c r="O1034" s="52" t="s">
        <v>9579</v>
      </c>
      <c r="P1034" s="52"/>
      <c r="Q1034" s="52" t="s">
        <v>9581</v>
      </c>
      <c r="R1034" s="52"/>
      <c r="S1034" s="52" t="s">
        <v>9580</v>
      </c>
      <c r="T1034" s="52"/>
      <c r="U1034" s="52" t="s">
        <v>444</v>
      </c>
      <c r="V1034" s="52" t="s">
        <v>145</v>
      </c>
      <c r="W1034" s="52" t="s">
        <v>604</v>
      </c>
      <c r="X1034" s="52" t="s">
        <v>97</v>
      </c>
      <c r="Y1034" s="52" t="s">
        <v>98</v>
      </c>
      <c r="Z1034" s="52"/>
      <c r="AA1034" s="52"/>
      <c r="AB1034" s="52"/>
      <c r="AC1034" s="52"/>
      <c r="AD1034" s="52"/>
      <c r="AE1034" s="52"/>
      <c r="AF1034" s="60"/>
      <c r="AG1034" s="44" t="s">
        <v>595</v>
      </c>
      <c r="AH1034" s="45" t="s">
        <v>596</v>
      </c>
      <c r="AI1034" s="45" t="s">
        <v>595</v>
      </c>
      <c r="AJ1034" s="45" t="s">
        <v>595</v>
      </c>
      <c r="AK1034" s="45" t="s">
        <v>595</v>
      </c>
      <c r="AL1034" s="28"/>
      <c r="AM1034" s="28"/>
      <c r="AN1034" s="28"/>
      <c r="AO1034" s="28"/>
      <c r="AP1034" s="28"/>
      <c r="AQ1034" s="28"/>
      <c r="AR1034" s="28"/>
      <c r="AS1034" s="28"/>
      <c r="AT1034" s="28"/>
      <c r="AU1034" s="28"/>
    </row>
    <row r="1035" ht="15.0" hidden="1" customHeight="1">
      <c r="A1035" s="67"/>
      <c r="B1035" s="68" t="s">
        <v>85</v>
      </c>
      <c r="C1035" s="68" t="s">
        <v>10091</v>
      </c>
      <c r="D1035" s="68" t="s">
        <v>10092</v>
      </c>
      <c r="E1035" s="68" t="s">
        <v>87</v>
      </c>
      <c r="F1035" s="68" t="s">
        <v>9585</v>
      </c>
      <c r="G1035" s="68" t="s">
        <v>9588</v>
      </c>
      <c r="H1035" s="68" t="s">
        <v>9589</v>
      </c>
      <c r="I1035" s="68"/>
      <c r="J1035" s="68"/>
      <c r="K1035" s="68"/>
      <c r="L1035" s="68" t="s">
        <v>770</v>
      </c>
      <c r="M1035" s="68" t="s">
        <v>99</v>
      </c>
      <c r="N1035" s="68" t="s">
        <v>771</v>
      </c>
      <c r="O1035" s="68" t="s">
        <v>8902</v>
      </c>
      <c r="P1035" s="68"/>
      <c r="Q1035" s="68" t="s">
        <v>8904</v>
      </c>
      <c r="R1035" s="68"/>
      <c r="S1035" s="68" t="s">
        <v>9587</v>
      </c>
      <c r="T1035" s="68"/>
      <c r="U1035" s="68" t="s">
        <v>108</v>
      </c>
      <c r="V1035" s="68" t="s">
        <v>97</v>
      </c>
      <c r="W1035" s="68" t="s">
        <v>251</v>
      </c>
      <c r="X1035" s="68" t="s">
        <v>97</v>
      </c>
      <c r="Y1035" s="68" t="s">
        <v>98</v>
      </c>
      <c r="Z1035" s="68"/>
      <c r="AA1035" s="68"/>
      <c r="AB1035" s="68"/>
      <c r="AC1035" s="68"/>
      <c r="AD1035" s="68"/>
      <c r="AE1035" s="68"/>
      <c r="AF1035" s="71"/>
      <c r="AG1035" s="44" t="s">
        <v>595</v>
      </c>
      <c r="AH1035" s="45" t="s">
        <v>596</v>
      </c>
      <c r="AI1035" s="45" t="s">
        <v>595</v>
      </c>
      <c r="AJ1035" s="45" t="s">
        <v>595</v>
      </c>
      <c r="AK1035" s="45" t="s">
        <v>595</v>
      </c>
      <c r="AL1035" s="28"/>
      <c r="AM1035" s="28"/>
      <c r="AN1035" s="28"/>
      <c r="AO1035" s="28"/>
      <c r="AP1035" s="28"/>
      <c r="AQ1035" s="28"/>
      <c r="AR1035" s="28"/>
      <c r="AS1035" s="28"/>
      <c r="AT1035" s="28"/>
      <c r="AU1035" s="28"/>
    </row>
    <row r="1036" ht="15.0" hidden="1" customHeight="1">
      <c r="A1036" s="51"/>
      <c r="B1036" s="52" t="s">
        <v>85</v>
      </c>
      <c r="C1036" s="52" t="s">
        <v>922</v>
      </c>
      <c r="D1036" s="52" t="s">
        <v>10093</v>
      </c>
      <c r="E1036" s="52" t="s">
        <v>87</v>
      </c>
      <c r="F1036" s="52" t="s">
        <v>100</v>
      </c>
      <c r="G1036" s="52" t="s">
        <v>910</v>
      </c>
      <c r="H1036" s="52"/>
      <c r="I1036" s="52"/>
      <c r="J1036" s="52"/>
      <c r="K1036" s="52"/>
      <c r="L1036" s="52" t="s">
        <v>770</v>
      </c>
      <c r="M1036" s="52" t="s">
        <v>99</v>
      </c>
      <c r="N1036" s="52" t="s">
        <v>771</v>
      </c>
      <c r="O1036" s="52" t="s">
        <v>907</v>
      </c>
      <c r="P1036" s="52"/>
      <c r="Q1036" s="52" t="s">
        <v>909</v>
      </c>
      <c r="R1036" s="52"/>
      <c r="S1036" s="52" t="s">
        <v>9592</v>
      </c>
      <c r="T1036" s="52"/>
      <c r="U1036" s="52" t="s">
        <v>97</v>
      </c>
      <c r="V1036" s="52" t="s">
        <v>97</v>
      </c>
      <c r="W1036" s="52" t="s">
        <v>97</v>
      </c>
      <c r="X1036" s="52" t="s">
        <v>97</v>
      </c>
      <c r="Y1036" s="52" t="s">
        <v>98</v>
      </c>
      <c r="Z1036" s="52"/>
      <c r="AA1036" s="52"/>
      <c r="AB1036" s="52"/>
      <c r="AC1036" s="52"/>
      <c r="AD1036" s="52"/>
      <c r="AE1036" s="52"/>
      <c r="AF1036" s="60"/>
      <c r="AG1036" s="44" t="s">
        <v>595</v>
      </c>
      <c r="AH1036" s="45" t="s">
        <v>596</v>
      </c>
      <c r="AI1036" s="45" t="s">
        <v>595</v>
      </c>
      <c r="AJ1036" s="45" t="s">
        <v>595</v>
      </c>
      <c r="AK1036" s="45" t="s">
        <v>595</v>
      </c>
      <c r="AL1036" s="28"/>
      <c r="AM1036" s="28"/>
      <c r="AN1036" s="28"/>
      <c r="AO1036" s="28"/>
      <c r="AP1036" s="28"/>
      <c r="AQ1036" s="28"/>
      <c r="AR1036" s="28"/>
      <c r="AS1036" s="28"/>
      <c r="AT1036" s="28"/>
      <c r="AU1036" s="28"/>
    </row>
    <row r="1037" ht="15.0" hidden="1" customHeight="1">
      <c r="A1037" s="67"/>
      <c r="B1037" s="68" t="s">
        <v>85</v>
      </c>
      <c r="C1037" s="68" t="s">
        <v>10094</v>
      </c>
      <c r="D1037" s="68" t="s">
        <v>10095</v>
      </c>
      <c r="E1037" s="68" t="s">
        <v>87</v>
      </c>
      <c r="F1037" s="68" t="s">
        <v>9593</v>
      </c>
      <c r="G1037" s="68" t="s">
        <v>9598</v>
      </c>
      <c r="H1037" s="68" t="s">
        <v>187</v>
      </c>
      <c r="I1037" s="68" t="s">
        <v>906</v>
      </c>
      <c r="J1037" s="68" t="s">
        <v>187</v>
      </c>
      <c r="K1037" s="68" t="s">
        <v>906</v>
      </c>
      <c r="L1037" s="68" t="s">
        <v>9599</v>
      </c>
      <c r="M1037" s="68" t="s">
        <v>478</v>
      </c>
      <c r="N1037" s="68" t="s">
        <v>9600</v>
      </c>
      <c r="O1037" s="68" t="s">
        <v>9595</v>
      </c>
      <c r="P1037" s="68"/>
      <c r="Q1037" s="68" t="s">
        <v>9596</v>
      </c>
      <c r="R1037" s="68"/>
      <c r="S1037" s="68" t="s">
        <v>187</v>
      </c>
      <c r="T1037" s="68" t="s">
        <v>906</v>
      </c>
      <c r="U1037" s="68" t="s">
        <v>97</v>
      </c>
      <c r="V1037" s="68" t="s">
        <v>97</v>
      </c>
      <c r="W1037" s="68" t="s">
        <v>97</v>
      </c>
      <c r="X1037" s="68" t="s">
        <v>97</v>
      </c>
      <c r="Y1037" s="68" t="s">
        <v>98</v>
      </c>
      <c r="Z1037" s="68"/>
      <c r="AA1037" s="68"/>
      <c r="AB1037" s="68"/>
      <c r="AC1037" s="68"/>
      <c r="AD1037" s="68"/>
      <c r="AE1037" s="68"/>
      <c r="AF1037" s="71"/>
      <c r="AG1037" s="44"/>
      <c r="AH1037" s="45" t="s">
        <v>595</v>
      </c>
      <c r="AI1037" s="45"/>
      <c r="AJ1037" s="45"/>
      <c r="AK1037" s="45"/>
      <c r="AL1037" s="28"/>
      <c r="AM1037" s="28"/>
      <c r="AN1037" s="28"/>
      <c r="AO1037" s="28"/>
      <c r="AP1037" s="28"/>
      <c r="AQ1037" s="28"/>
      <c r="AR1037" s="28"/>
      <c r="AS1037" s="28"/>
      <c r="AT1037" s="28"/>
      <c r="AU1037" s="28"/>
    </row>
    <row r="1038" ht="15.0" hidden="1" customHeight="1">
      <c r="A1038" s="51"/>
      <c r="B1038" s="52" t="s">
        <v>85</v>
      </c>
      <c r="C1038" s="52" t="s">
        <v>10025</v>
      </c>
      <c r="D1038" s="52" t="s">
        <v>10096</v>
      </c>
      <c r="E1038" s="52" t="s">
        <v>87</v>
      </c>
      <c r="F1038" s="52" t="s">
        <v>100</v>
      </c>
      <c r="G1038" s="52" t="s">
        <v>910</v>
      </c>
      <c r="H1038" s="52"/>
      <c r="I1038" s="52"/>
      <c r="J1038" s="52"/>
      <c r="K1038" s="52"/>
      <c r="L1038" s="52" t="s">
        <v>770</v>
      </c>
      <c r="M1038" s="52" t="s">
        <v>99</v>
      </c>
      <c r="N1038" s="52" t="s">
        <v>771</v>
      </c>
      <c r="O1038" s="52" t="s">
        <v>907</v>
      </c>
      <c r="P1038" s="52"/>
      <c r="Q1038" s="52" t="s">
        <v>909</v>
      </c>
      <c r="R1038" s="52"/>
      <c r="S1038" s="52" t="s">
        <v>9603</v>
      </c>
      <c r="T1038" s="52"/>
      <c r="U1038" s="52" t="s">
        <v>97</v>
      </c>
      <c r="V1038" s="52" t="s">
        <v>97</v>
      </c>
      <c r="W1038" s="52" t="s">
        <v>97</v>
      </c>
      <c r="X1038" s="52" t="s">
        <v>97</v>
      </c>
      <c r="Y1038" s="52" t="s">
        <v>98</v>
      </c>
      <c r="Z1038" s="52"/>
      <c r="AA1038" s="52"/>
      <c r="AB1038" s="52"/>
      <c r="AC1038" s="52"/>
      <c r="AD1038" s="52"/>
      <c r="AE1038" s="52"/>
      <c r="AF1038" s="60"/>
      <c r="AG1038" s="44" t="s">
        <v>595</v>
      </c>
      <c r="AH1038" s="45" t="s">
        <v>595</v>
      </c>
      <c r="AI1038" s="45" t="s">
        <v>595</v>
      </c>
      <c r="AJ1038" s="45" t="s">
        <v>595</v>
      </c>
      <c r="AK1038" s="45" t="s">
        <v>596</v>
      </c>
      <c r="AL1038" s="28"/>
      <c r="AM1038" s="28"/>
      <c r="AN1038" s="28"/>
      <c r="AO1038" s="28"/>
      <c r="AP1038" s="28"/>
      <c r="AQ1038" s="28"/>
      <c r="AR1038" s="28"/>
      <c r="AS1038" s="28"/>
      <c r="AT1038" s="28"/>
      <c r="AU1038" s="28"/>
    </row>
    <row r="1039" ht="15.0" hidden="1" customHeight="1">
      <c r="A1039" s="67"/>
      <c r="B1039" s="68" t="s">
        <v>85</v>
      </c>
      <c r="C1039" s="68" t="s">
        <v>10097</v>
      </c>
      <c r="D1039" s="68" t="s">
        <v>1233</v>
      </c>
      <c r="E1039" s="68" t="s">
        <v>87</v>
      </c>
      <c r="F1039" s="68" t="s">
        <v>9604</v>
      </c>
      <c r="G1039" s="68" t="s">
        <v>9611</v>
      </c>
      <c r="H1039" s="68" t="s">
        <v>9612</v>
      </c>
      <c r="I1039" s="68"/>
      <c r="J1039" s="68"/>
      <c r="K1039" s="68"/>
      <c r="L1039" s="68" t="s">
        <v>567</v>
      </c>
      <c r="M1039" s="68" t="s">
        <v>560</v>
      </c>
      <c r="N1039" s="68" t="s">
        <v>568</v>
      </c>
      <c r="O1039" s="68" t="s">
        <v>9608</v>
      </c>
      <c r="P1039" s="68"/>
      <c r="Q1039" s="68" t="s">
        <v>9610</v>
      </c>
      <c r="R1039" s="68"/>
      <c r="S1039" s="68" t="s">
        <v>9609</v>
      </c>
      <c r="T1039" s="68"/>
      <c r="U1039" s="68" t="s">
        <v>97</v>
      </c>
      <c r="V1039" s="68" t="s">
        <v>97</v>
      </c>
      <c r="W1039" s="68" t="s">
        <v>97</v>
      </c>
      <c r="X1039" s="68" t="s">
        <v>97</v>
      </c>
      <c r="Y1039" s="68" t="s">
        <v>98</v>
      </c>
      <c r="Z1039" s="68"/>
      <c r="AA1039" s="68"/>
      <c r="AB1039" s="68"/>
      <c r="AC1039" s="68"/>
      <c r="AD1039" s="68"/>
      <c r="AE1039" s="68"/>
      <c r="AF1039" s="71"/>
      <c r="AG1039" s="44"/>
      <c r="AH1039" s="45" t="s">
        <v>596</v>
      </c>
      <c r="AI1039" s="45"/>
      <c r="AJ1039" s="45"/>
      <c r="AK1039" s="45"/>
      <c r="AL1039" s="28"/>
      <c r="AM1039" s="28"/>
      <c r="AN1039" s="28"/>
      <c r="AO1039" s="28"/>
      <c r="AP1039" s="28"/>
      <c r="AQ1039" s="28"/>
      <c r="AR1039" s="28"/>
      <c r="AS1039" s="28"/>
      <c r="AT1039" s="28"/>
      <c r="AU1039" s="28"/>
    </row>
    <row r="1040" ht="15.0" hidden="1" customHeight="1">
      <c r="A1040" s="51"/>
      <c r="B1040" s="52" t="s">
        <v>115</v>
      </c>
      <c r="C1040" s="52" t="s">
        <v>984</v>
      </c>
      <c r="D1040" s="52" t="s">
        <v>10098</v>
      </c>
      <c r="E1040" s="52" t="s">
        <v>87</v>
      </c>
      <c r="F1040" s="52" t="s">
        <v>9613</v>
      </c>
      <c r="G1040" s="52" t="s">
        <v>9619</v>
      </c>
      <c r="H1040" s="52"/>
      <c r="I1040" s="52"/>
      <c r="J1040" s="52"/>
      <c r="K1040" s="52"/>
      <c r="L1040" s="52" t="s">
        <v>122</v>
      </c>
      <c r="M1040" s="52" t="s">
        <v>111</v>
      </c>
      <c r="N1040" s="52" t="s">
        <v>9620</v>
      </c>
      <c r="O1040" s="52" t="s">
        <v>9616</v>
      </c>
      <c r="P1040" s="52"/>
      <c r="Q1040" s="52" t="s">
        <v>9618</v>
      </c>
      <c r="R1040" s="52"/>
      <c r="S1040" s="52" t="s">
        <v>9617</v>
      </c>
      <c r="T1040" s="52"/>
      <c r="U1040" s="52" t="s">
        <v>317</v>
      </c>
      <c r="V1040" s="52" t="s">
        <v>97</v>
      </c>
      <c r="W1040" s="52" t="s">
        <v>97</v>
      </c>
      <c r="X1040" s="52" t="s">
        <v>97</v>
      </c>
      <c r="Y1040" s="52" t="s">
        <v>98</v>
      </c>
      <c r="Z1040" s="52"/>
      <c r="AA1040" s="52"/>
      <c r="AB1040" s="52"/>
      <c r="AC1040" s="52"/>
      <c r="AD1040" s="52"/>
      <c r="AE1040" s="52"/>
      <c r="AF1040" s="60"/>
      <c r="AG1040" s="44" t="s">
        <v>595</v>
      </c>
      <c r="AH1040" s="45" t="s">
        <v>596</v>
      </c>
      <c r="AI1040" s="45" t="s">
        <v>595</v>
      </c>
      <c r="AJ1040" s="45" t="s">
        <v>595</v>
      </c>
      <c r="AK1040" s="45" t="s">
        <v>596</v>
      </c>
      <c r="AL1040" s="28"/>
      <c r="AM1040" s="28"/>
      <c r="AN1040" s="28"/>
      <c r="AO1040" s="28"/>
      <c r="AP1040" s="28"/>
      <c r="AQ1040" s="28"/>
      <c r="AR1040" s="28"/>
      <c r="AS1040" s="28"/>
      <c r="AT1040" s="28"/>
      <c r="AU1040" s="28"/>
    </row>
    <row r="1041" ht="15.0" hidden="1" customHeight="1">
      <c r="A1041" s="67"/>
      <c r="B1041" s="68" t="s">
        <v>85</v>
      </c>
      <c r="C1041" s="68" t="s">
        <v>10099</v>
      </c>
      <c r="D1041" s="68" t="s">
        <v>10100</v>
      </c>
      <c r="E1041" s="68" t="s">
        <v>87</v>
      </c>
      <c r="F1041" s="68" t="s">
        <v>9622</v>
      </c>
      <c r="G1041" s="68" t="s">
        <v>9627</v>
      </c>
      <c r="H1041" s="68"/>
      <c r="I1041" s="68"/>
      <c r="J1041" s="68"/>
      <c r="K1041" s="68"/>
      <c r="L1041" s="68" t="s">
        <v>346</v>
      </c>
      <c r="M1041" s="68" t="s">
        <v>337</v>
      </c>
      <c r="N1041" s="68" t="s">
        <v>5546</v>
      </c>
      <c r="O1041" s="68" t="s">
        <v>9624</v>
      </c>
      <c r="P1041" s="68"/>
      <c r="Q1041" s="68" t="s">
        <v>9626</v>
      </c>
      <c r="R1041" s="68"/>
      <c r="S1041" s="68" t="s">
        <v>9625</v>
      </c>
      <c r="T1041" s="68"/>
      <c r="U1041" s="68" t="s">
        <v>124</v>
      </c>
      <c r="V1041" s="68" t="s">
        <v>97</v>
      </c>
      <c r="W1041" s="68" t="s">
        <v>251</v>
      </c>
      <c r="X1041" s="68" t="s">
        <v>97</v>
      </c>
      <c r="Y1041" s="68" t="s">
        <v>98</v>
      </c>
      <c r="Z1041" s="68"/>
      <c r="AA1041" s="68"/>
      <c r="AB1041" s="68"/>
      <c r="AC1041" s="68"/>
      <c r="AD1041" s="68"/>
      <c r="AE1041" s="68"/>
      <c r="AF1041" s="71"/>
      <c r="AG1041" s="44" t="s">
        <v>595</v>
      </c>
      <c r="AH1041" s="45" t="s">
        <v>596</v>
      </c>
      <c r="AI1041" s="45" t="s">
        <v>595</v>
      </c>
      <c r="AJ1041" s="45" t="s">
        <v>595</v>
      </c>
      <c r="AK1041" s="45" t="s">
        <v>595</v>
      </c>
      <c r="AL1041" s="28"/>
      <c r="AM1041" s="28"/>
      <c r="AN1041" s="28"/>
      <c r="AO1041" s="28"/>
      <c r="AP1041" s="28"/>
      <c r="AQ1041" s="28"/>
      <c r="AR1041" s="28"/>
      <c r="AS1041" s="28"/>
      <c r="AT1041" s="28"/>
      <c r="AU1041" s="28"/>
    </row>
    <row r="1042" ht="15.0" hidden="1" customHeight="1">
      <c r="A1042" s="51"/>
      <c r="B1042" s="52" t="s">
        <v>85</v>
      </c>
      <c r="C1042" s="52" t="s">
        <v>6900</v>
      </c>
      <c r="D1042" s="52" t="s">
        <v>10101</v>
      </c>
      <c r="E1042" s="52" t="s">
        <v>87</v>
      </c>
      <c r="F1042" s="52" t="s">
        <v>1894</v>
      </c>
      <c r="G1042" s="52" t="s">
        <v>1899</v>
      </c>
      <c r="H1042" s="52"/>
      <c r="I1042" s="52"/>
      <c r="J1042" s="52"/>
      <c r="K1042" s="52"/>
      <c r="L1042" s="52" t="s">
        <v>404</v>
      </c>
      <c r="M1042" s="52" t="s">
        <v>337</v>
      </c>
      <c r="N1042" s="52" t="s">
        <v>1903</v>
      </c>
      <c r="O1042" s="52" t="s">
        <v>8119</v>
      </c>
      <c r="P1042" s="52"/>
      <c r="Q1042" s="52" t="s">
        <v>1898</v>
      </c>
      <c r="R1042" s="52"/>
      <c r="S1042" s="52" t="s">
        <v>9629</v>
      </c>
      <c r="T1042" s="52"/>
      <c r="U1042" s="52" t="s">
        <v>165</v>
      </c>
      <c r="V1042" s="52" t="s">
        <v>676</v>
      </c>
      <c r="W1042" s="52" t="s">
        <v>227</v>
      </c>
      <c r="X1042" s="52" t="s">
        <v>167</v>
      </c>
      <c r="Y1042" s="52" t="s">
        <v>98</v>
      </c>
      <c r="Z1042" s="52"/>
      <c r="AA1042" s="52"/>
      <c r="AB1042" s="52"/>
      <c r="AC1042" s="52"/>
      <c r="AD1042" s="52"/>
      <c r="AE1042" s="52"/>
      <c r="AF1042" s="60"/>
      <c r="AG1042" s="44" t="s">
        <v>595</v>
      </c>
      <c r="AH1042" s="45" t="s">
        <v>596</v>
      </c>
      <c r="AI1042" s="45" t="s">
        <v>595</v>
      </c>
      <c r="AJ1042" s="45" t="s">
        <v>595</v>
      </c>
      <c r="AK1042" s="45" t="s">
        <v>595</v>
      </c>
      <c r="AL1042" s="28"/>
      <c r="AM1042" s="28"/>
      <c r="AN1042" s="28"/>
      <c r="AO1042" s="28"/>
      <c r="AP1042" s="28"/>
      <c r="AQ1042" s="28"/>
      <c r="AR1042" s="28"/>
      <c r="AS1042" s="28"/>
      <c r="AT1042" s="28"/>
      <c r="AU1042" s="28"/>
    </row>
    <row r="1043" ht="15.0" hidden="1" customHeight="1">
      <c r="A1043" s="67"/>
      <c r="B1043" s="68" t="s">
        <v>85</v>
      </c>
      <c r="C1043" s="68" t="s">
        <v>2099</v>
      </c>
      <c r="D1043" s="68" t="s">
        <v>10102</v>
      </c>
      <c r="E1043" s="68" t="s">
        <v>87</v>
      </c>
      <c r="F1043" s="68" t="s">
        <v>9630</v>
      </c>
      <c r="G1043" s="68" t="s">
        <v>9636</v>
      </c>
      <c r="H1043" s="68" t="s">
        <v>9637</v>
      </c>
      <c r="I1043" s="68"/>
      <c r="J1043" s="68"/>
      <c r="K1043" s="68"/>
      <c r="L1043" s="68" t="s">
        <v>3096</v>
      </c>
      <c r="M1043" s="68" t="s">
        <v>337</v>
      </c>
      <c r="N1043" s="68" t="s">
        <v>4965</v>
      </c>
      <c r="O1043" s="68" t="s">
        <v>9633</v>
      </c>
      <c r="P1043" s="68"/>
      <c r="Q1043" s="68" t="s">
        <v>9635</v>
      </c>
      <c r="R1043" s="68"/>
      <c r="S1043" s="68" t="s">
        <v>9634</v>
      </c>
      <c r="T1043" s="68"/>
      <c r="U1043" s="68" t="s">
        <v>108</v>
      </c>
      <c r="V1043" s="68" t="s">
        <v>95</v>
      </c>
      <c r="W1043" s="68" t="s">
        <v>97</v>
      </c>
      <c r="X1043" s="68" t="s">
        <v>97</v>
      </c>
      <c r="Y1043" s="68" t="s">
        <v>98</v>
      </c>
      <c r="Z1043" s="68"/>
      <c r="AA1043" s="68"/>
      <c r="AB1043" s="68"/>
      <c r="AC1043" s="68"/>
      <c r="AD1043" s="68"/>
      <c r="AE1043" s="68"/>
      <c r="AF1043" s="71"/>
      <c r="AG1043" s="44" t="s">
        <v>595</v>
      </c>
      <c r="AH1043" s="45" t="s">
        <v>596</v>
      </c>
      <c r="AI1043" s="45" t="s">
        <v>595</v>
      </c>
      <c r="AJ1043" s="45" t="s">
        <v>595</v>
      </c>
      <c r="AK1043" s="45" t="s">
        <v>595</v>
      </c>
      <c r="AL1043" s="28"/>
      <c r="AM1043" s="28"/>
      <c r="AN1043" s="28"/>
      <c r="AO1043" s="28"/>
      <c r="AP1043" s="28"/>
      <c r="AQ1043" s="28"/>
      <c r="AR1043" s="28"/>
      <c r="AS1043" s="28"/>
      <c r="AT1043" s="28"/>
      <c r="AU1043" s="28"/>
    </row>
    <row r="1044" ht="15.0" hidden="1" customHeight="1">
      <c r="A1044" s="51"/>
      <c r="B1044" s="52" t="s">
        <v>85</v>
      </c>
      <c r="C1044" s="52" t="s">
        <v>1442</v>
      </c>
      <c r="D1044" s="52" t="s">
        <v>10103</v>
      </c>
      <c r="E1044" s="52" t="s">
        <v>87</v>
      </c>
      <c r="F1044" s="52" t="s">
        <v>9638</v>
      </c>
      <c r="G1044" s="52" t="s">
        <v>9644</v>
      </c>
      <c r="H1044" s="52"/>
      <c r="I1044" s="52"/>
      <c r="J1044" s="52"/>
      <c r="K1044" s="52"/>
      <c r="L1044" s="52" t="s">
        <v>1612</v>
      </c>
      <c r="M1044" s="52" t="s">
        <v>1601</v>
      </c>
      <c r="N1044" s="52" t="s">
        <v>9645</v>
      </c>
      <c r="O1044" s="52" t="s">
        <v>9641</v>
      </c>
      <c r="P1044" s="52"/>
      <c r="Q1044" s="52" t="s">
        <v>9643</v>
      </c>
      <c r="R1044" s="52"/>
      <c r="S1044" s="52" t="s">
        <v>9642</v>
      </c>
      <c r="T1044" s="52"/>
      <c r="U1044" s="52" t="s">
        <v>686</v>
      </c>
      <c r="V1044" s="52" t="s">
        <v>166</v>
      </c>
      <c r="W1044" s="52" t="s">
        <v>541</v>
      </c>
      <c r="X1044" s="52" t="s">
        <v>559</v>
      </c>
      <c r="Y1044" s="52" t="s">
        <v>98</v>
      </c>
      <c r="Z1044" s="52"/>
      <c r="AA1044" s="52"/>
      <c r="AB1044" s="52"/>
      <c r="AC1044" s="52"/>
      <c r="AD1044" s="52"/>
      <c r="AE1044" s="52"/>
      <c r="AF1044" s="60"/>
      <c r="AG1044" s="44" t="s">
        <v>595</v>
      </c>
      <c r="AH1044" s="45" t="s">
        <v>596</v>
      </c>
      <c r="AI1044" s="45" t="s">
        <v>595</v>
      </c>
      <c r="AJ1044" s="45" t="s">
        <v>595</v>
      </c>
      <c r="AK1044" s="45" t="s">
        <v>595</v>
      </c>
      <c r="AL1044" s="28"/>
      <c r="AM1044" s="28"/>
      <c r="AN1044" s="28"/>
      <c r="AO1044" s="28"/>
      <c r="AP1044" s="28"/>
      <c r="AQ1044" s="28"/>
      <c r="AR1044" s="28"/>
      <c r="AS1044" s="28"/>
      <c r="AT1044" s="28"/>
      <c r="AU1044" s="28"/>
    </row>
    <row r="1045" ht="15.0" hidden="1" customHeight="1">
      <c r="A1045" s="67"/>
      <c r="B1045" s="68" t="s">
        <v>85</v>
      </c>
      <c r="C1045" s="68" t="s">
        <v>1161</v>
      </c>
      <c r="D1045" s="68" t="s">
        <v>10104</v>
      </c>
      <c r="E1045" s="68" t="s">
        <v>87</v>
      </c>
      <c r="F1045" s="68" t="s">
        <v>9585</v>
      </c>
      <c r="G1045" s="68" t="s">
        <v>8905</v>
      </c>
      <c r="H1045" s="68"/>
      <c r="I1045" s="68"/>
      <c r="J1045" s="68"/>
      <c r="K1045" s="68"/>
      <c r="L1045" s="68" t="s">
        <v>770</v>
      </c>
      <c r="M1045" s="68" t="s">
        <v>99</v>
      </c>
      <c r="N1045" s="68" t="s">
        <v>771</v>
      </c>
      <c r="O1045" s="68" t="s">
        <v>8902</v>
      </c>
      <c r="P1045" s="68"/>
      <c r="Q1045" s="68" t="s">
        <v>8904</v>
      </c>
      <c r="R1045" s="68"/>
      <c r="S1045" s="68" t="s">
        <v>9647</v>
      </c>
      <c r="T1045" s="68"/>
      <c r="U1045" s="68" t="s">
        <v>108</v>
      </c>
      <c r="V1045" s="68" t="s">
        <v>97</v>
      </c>
      <c r="W1045" s="68" t="s">
        <v>251</v>
      </c>
      <c r="X1045" s="68" t="s">
        <v>229</v>
      </c>
      <c r="Y1045" s="68" t="s">
        <v>98</v>
      </c>
      <c r="Z1045" s="68"/>
      <c r="AA1045" s="68"/>
      <c r="AB1045" s="68"/>
      <c r="AC1045" s="68"/>
      <c r="AD1045" s="68"/>
      <c r="AE1045" s="68"/>
      <c r="AF1045" s="71"/>
      <c r="AG1045" s="44" t="s">
        <v>595</v>
      </c>
      <c r="AH1045" s="45" t="s">
        <v>596</v>
      </c>
      <c r="AI1045" s="45" t="s">
        <v>595</v>
      </c>
      <c r="AJ1045" s="45" t="s">
        <v>595</v>
      </c>
      <c r="AK1045" s="45" t="s">
        <v>595</v>
      </c>
      <c r="AL1045" s="28"/>
      <c r="AM1045" s="28"/>
      <c r="AN1045" s="28"/>
      <c r="AO1045" s="28"/>
      <c r="AP1045" s="28"/>
      <c r="AQ1045" s="28"/>
      <c r="AR1045" s="28"/>
      <c r="AS1045" s="28"/>
      <c r="AT1045" s="28"/>
      <c r="AU1045" s="28"/>
    </row>
    <row r="1046" ht="15.0" hidden="1" customHeight="1">
      <c r="A1046" s="51"/>
      <c r="B1046" s="52" t="s">
        <v>115</v>
      </c>
      <c r="C1046" s="52" t="s">
        <v>813</v>
      </c>
      <c r="D1046" s="52" t="s">
        <v>10105</v>
      </c>
      <c r="E1046" s="52" t="s">
        <v>87</v>
      </c>
      <c r="F1046" s="52" t="s">
        <v>9648</v>
      </c>
      <c r="G1046" s="52" t="s">
        <v>9416</v>
      </c>
      <c r="H1046" s="52" t="s">
        <v>9417</v>
      </c>
      <c r="I1046" s="52"/>
      <c r="J1046" s="52" t="s">
        <v>187</v>
      </c>
      <c r="K1046" s="52" t="s">
        <v>906</v>
      </c>
      <c r="L1046" s="52" t="s">
        <v>354</v>
      </c>
      <c r="M1046" s="52" t="s">
        <v>280</v>
      </c>
      <c r="N1046" s="52" t="s">
        <v>2257</v>
      </c>
      <c r="O1046" s="52" t="s">
        <v>9652</v>
      </c>
      <c r="P1046" s="52"/>
      <c r="Q1046" s="52" t="s">
        <v>9415</v>
      </c>
      <c r="R1046" s="52"/>
      <c r="S1046" s="52" t="s">
        <v>9653</v>
      </c>
      <c r="T1046" s="52"/>
      <c r="U1046" s="52" t="s">
        <v>97</v>
      </c>
      <c r="V1046" s="52" t="s">
        <v>97</v>
      </c>
      <c r="W1046" s="52" t="s">
        <v>97</v>
      </c>
      <c r="X1046" s="52" t="s">
        <v>97</v>
      </c>
      <c r="Y1046" s="52" t="s">
        <v>98</v>
      </c>
      <c r="Z1046" s="52"/>
      <c r="AA1046" s="52"/>
      <c r="AB1046" s="52"/>
      <c r="AC1046" s="52"/>
      <c r="AD1046" s="52"/>
      <c r="AE1046" s="52"/>
      <c r="AF1046" s="60"/>
      <c r="AG1046" s="44"/>
      <c r="AH1046" s="45" t="s">
        <v>595</v>
      </c>
      <c r="AI1046" s="45"/>
      <c r="AJ1046" s="45"/>
      <c r="AK1046" s="45"/>
      <c r="AL1046" s="28"/>
      <c r="AM1046" s="28"/>
      <c r="AN1046" s="28"/>
      <c r="AO1046" s="28"/>
      <c r="AP1046" s="28"/>
      <c r="AQ1046" s="28"/>
      <c r="AR1046" s="28"/>
      <c r="AS1046" s="28"/>
      <c r="AT1046" s="28"/>
      <c r="AU1046" s="28"/>
    </row>
    <row r="1047" ht="15.0" hidden="1" customHeight="1">
      <c r="A1047" s="67"/>
      <c r="B1047" s="68"/>
      <c r="C1047" s="68" t="s">
        <v>10106</v>
      </c>
      <c r="D1047" s="68" t="s">
        <v>10107</v>
      </c>
      <c r="E1047" s="68" t="s">
        <v>87</v>
      </c>
      <c r="F1047" s="68" t="s">
        <v>210</v>
      </c>
      <c r="G1047" s="68" t="s">
        <v>9658</v>
      </c>
      <c r="H1047" s="68"/>
      <c r="I1047" s="68"/>
      <c r="J1047" s="68"/>
      <c r="K1047" s="68"/>
      <c r="L1047" s="68" t="s">
        <v>215</v>
      </c>
      <c r="M1047" s="68" t="s">
        <v>99</v>
      </c>
      <c r="N1047" s="68" t="s">
        <v>2522</v>
      </c>
      <c r="O1047" s="68" t="s">
        <v>212</v>
      </c>
      <c r="P1047" s="68"/>
      <c r="Q1047" s="68" t="s">
        <v>213</v>
      </c>
      <c r="R1047" s="68"/>
      <c r="S1047" s="68"/>
      <c r="T1047" s="68"/>
      <c r="U1047" s="68" t="s">
        <v>97</v>
      </c>
      <c r="V1047" s="68" t="s">
        <v>97</v>
      </c>
      <c r="W1047" s="68" t="s">
        <v>97</v>
      </c>
      <c r="X1047" s="68" t="s">
        <v>97</v>
      </c>
      <c r="Y1047" s="68" t="s">
        <v>98</v>
      </c>
      <c r="Z1047" s="68"/>
      <c r="AA1047" s="68"/>
      <c r="AB1047" s="68"/>
      <c r="AC1047" s="68"/>
      <c r="AD1047" s="68"/>
      <c r="AE1047" s="68"/>
      <c r="AF1047" s="71"/>
      <c r="AG1047" s="44" t="s">
        <v>595</v>
      </c>
      <c r="AH1047" s="45" t="s">
        <v>595</v>
      </c>
      <c r="AI1047" s="45" t="s">
        <v>595</v>
      </c>
      <c r="AJ1047" s="45" t="s">
        <v>595</v>
      </c>
      <c r="AK1047" s="45" t="s">
        <v>595</v>
      </c>
      <c r="AL1047" s="28"/>
      <c r="AM1047" s="28"/>
      <c r="AN1047" s="28"/>
      <c r="AO1047" s="28"/>
      <c r="AP1047" s="28"/>
      <c r="AQ1047" s="28"/>
      <c r="AR1047" s="28"/>
      <c r="AS1047" s="28"/>
      <c r="AT1047" s="28"/>
      <c r="AU1047" s="28"/>
    </row>
    <row r="1048" ht="15.0" hidden="1" customHeight="1">
      <c r="A1048" s="51"/>
      <c r="B1048" s="52" t="s">
        <v>85</v>
      </c>
      <c r="C1048" s="52" t="s">
        <v>10108</v>
      </c>
      <c r="D1048" s="52" t="s">
        <v>10109</v>
      </c>
      <c r="E1048" s="52" t="s">
        <v>87</v>
      </c>
      <c r="F1048" s="52" t="s">
        <v>967</v>
      </c>
      <c r="G1048" s="52" t="s">
        <v>972</v>
      </c>
      <c r="H1048" s="52"/>
      <c r="I1048" s="52"/>
      <c r="J1048" s="52"/>
      <c r="K1048" s="52"/>
      <c r="L1048" s="52" t="s">
        <v>177</v>
      </c>
      <c r="M1048" s="52" t="s">
        <v>168</v>
      </c>
      <c r="N1048" s="52" t="s">
        <v>973</v>
      </c>
      <c r="O1048" s="52" t="s">
        <v>9662</v>
      </c>
      <c r="P1048" s="52"/>
      <c r="Q1048" s="52" t="s">
        <v>9664</v>
      </c>
      <c r="R1048" s="52"/>
      <c r="S1048" s="52" t="s">
        <v>9663</v>
      </c>
      <c r="T1048" s="52"/>
      <c r="U1048" s="52" t="s">
        <v>124</v>
      </c>
      <c r="V1048" s="52" t="s">
        <v>108</v>
      </c>
      <c r="W1048" s="52" t="s">
        <v>251</v>
      </c>
      <c r="X1048" s="52" t="s">
        <v>110</v>
      </c>
      <c r="Y1048" s="52" t="s">
        <v>98</v>
      </c>
      <c r="Z1048" s="52"/>
      <c r="AA1048" s="52"/>
      <c r="AB1048" s="52"/>
      <c r="AC1048" s="52"/>
      <c r="AD1048" s="52"/>
      <c r="AE1048" s="52"/>
      <c r="AF1048" s="60"/>
      <c r="AG1048" s="44" t="s">
        <v>596</v>
      </c>
      <c r="AH1048" s="45" t="s">
        <v>596</v>
      </c>
      <c r="AI1048" s="45" t="s">
        <v>596</v>
      </c>
      <c r="AJ1048" s="45" t="s">
        <v>595</v>
      </c>
      <c r="AK1048" s="45" t="s">
        <v>595</v>
      </c>
      <c r="AL1048" s="28"/>
      <c r="AM1048" s="28"/>
      <c r="AN1048" s="28"/>
      <c r="AO1048" s="28"/>
      <c r="AP1048" s="28"/>
      <c r="AQ1048" s="28"/>
      <c r="AR1048" s="28"/>
      <c r="AS1048" s="28"/>
      <c r="AT1048" s="28"/>
      <c r="AU1048" s="28"/>
    </row>
    <row r="1049" ht="15.0" hidden="1" customHeight="1">
      <c r="A1049" s="67"/>
      <c r="B1049" s="68" t="s">
        <v>85</v>
      </c>
      <c r="C1049" s="68" t="s">
        <v>842</v>
      </c>
      <c r="D1049" s="68" t="s">
        <v>10110</v>
      </c>
      <c r="E1049" s="68" t="s">
        <v>87</v>
      </c>
      <c r="F1049" s="68" t="s">
        <v>9557</v>
      </c>
      <c r="G1049" s="68" t="s">
        <v>9562</v>
      </c>
      <c r="H1049" s="68" t="s">
        <v>7464</v>
      </c>
      <c r="I1049" s="68"/>
      <c r="J1049" s="68"/>
      <c r="K1049" s="68"/>
      <c r="L1049" s="68" t="s">
        <v>177</v>
      </c>
      <c r="M1049" s="68" t="s">
        <v>168</v>
      </c>
      <c r="N1049" s="68" t="s">
        <v>9668</v>
      </c>
      <c r="O1049" s="68" t="s">
        <v>9666</v>
      </c>
      <c r="P1049" s="68"/>
      <c r="Q1049" s="68" t="s">
        <v>9561</v>
      </c>
      <c r="R1049" s="68"/>
      <c r="S1049" s="68" t="s">
        <v>9667</v>
      </c>
      <c r="T1049" s="68"/>
      <c r="U1049" s="68" t="s">
        <v>226</v>
      </c>
      <c r="V1049" s="68" t="s">
        <v>662</v>
      </c>
      <c r="W1049" s="68"/>
      <c r="X1049" s="68" t="s">
        <v>110</v>
      </c>
      <c r="Y1049" s="68" t="s">
        <v>98</v>
      </c>
      <c r="Z1049" s="68"/>
      <c r="AA1049" s="68"/>
      <c r="AB1049" s="68"/>
      <c r="AC1049" s="68"/>
      <c r="AD1049" s="68"/>
      <c r="AE1049" s="68"/>
      <c r="AF1049" s="71"/>
      <c r="AG1049" s="44" t="s">
        <v>595</v>
      </c>
      <c r="AH1049" s="45" t="s">
        <v>595</v>
      </c>
      <c r="AI1049" s="45" t="s">
        <v>595</v>
      </c>
      <c r="AJ1049" s="45" t="s">
        <v>595</v>
      </c>
      <c r="AK1049" s="45" t="s">
        <v>595</v>
      </c>
      <c r="AL1049" s="28"/>
      <c r="AM1049" s="28"/>
      <c r="AN1049" s="28"/>
      <c r="AO1049" s="28"/>
      <c r="AP1049" s="28"/>
      <c r="AQ1049" s="28"/>
      <c r="AR1049" s="28"/>
      <c r="AS1049" s="28"/>
      <c r="AT1049" s="28"/>
      <c r="AU1049" s="28"/>
    </row>
    <row r="1050" ht="15.0" hidden="1" customHeight="1">
      <c r="A1050" s="51"/>
      <c r="B1050" s="52" t="s">
        <v>85</v>
      </c>
      <c r="C1050" s="52" t="s">
        <v>10111</v>
      </c>
      <c r="D1050" s="52" t="s">
        <v>10112</v>
      </c>
      <c r="E1050" s="52" t="s">
        <v>2649</v>
      </c>
      <c r="F1050" s="52" t="s">
        <v>9670</v>
      </c>
      <c r="G1050" s="52" t="s">
        <v>9674</v>
      </c>
      <c r="H1050" s="52"/>
      <c r="I1050" s="52"/>
      <c r="J1050" s="52"/>
      <c r="K1050" s="52"/>
      <c r="L1050" s="52" t="s">
        <v>6895</v>
      </c>
      <c r="M1050" s="52" t="s">
        <v>80</v>
      </c>
      <c r="N1050" s="52" t="s">
        <v>6896</v>
      </c>
      <c r="O1050" s="52" t="s">
        <v>7595</v>
      </c>
      <c r="P1050" s="52"/>
      <c r="Q1050" s="52" t="s">
        <v>9673</v>
      </c>
      <c r="R1050" s="52"/>
      <c r="S1050" s="52" t="s">
        <v>9672</v>
      </c>
      <c r="T1050" s="52"/>
      <c r="U1050" s="52"/>
      <c r="V1050" s="52"/>
      <c r="W1050" s="52"/>
      <c r="X1050" s="52"/>
      <c r="Y1050" s="52" t="s">
        <v>98</v>
      </c>
      <c r="Z1050" s="52"/>
      <c r="AA1050" s="52"/>
      <c r="AB1050" s="52"/>
      <c r="AC1050" s="52"/>
      <c r="AD1050" s="52"/>
      <c r="AE1050" s="52"/>
      <c r="AF1050" s="60"/>
      <c r="AG1050" s="44"/>
      <c r="AH1050" s="45" t="s">
        <v>595</v>
      </c>
      <c r="AI1050" s="45"/>
      <c r="AJ1050" s="45"/>
      <c r="AK1050" s="45"/>
      <c r="AL1050" s="28"/>
      <c r="AM1050" s="28"/>
      <c r="AN1050" s="28"/>
      <c r="AO1050" s="28"/>
      <c r="AP1050" s="28"/>
      <c r="AQ1050" s="28"/>
      <c r="AR1050" s="28"/>
      <c r="AS1050" s="28"/>
      <c r="AT1050" s="28"/>
      <c r="AU1050" s="28"/>
    </row>
    <row r="1051" ht="15.0" hidden="1" customHeight="1">
      <c r="A1051" s="67"/>
      <c r="B1051" s="68" t="s">
        <v>115</v>
      </c>
      <c r="C1051" s="68" t="s">
        <v>1340</v>
      </c>
      <c r="D1051" s="68" t="s">
        <v>10113</v>
      </c>
      <c r="E1051" s="68" t="s">
        <v>2649</v>
      </c>
      <c r="F1051" s="68" t="s">
        <v>9675</v>
      </c>
      <c r="G1051" s="68" t="s">
        <v>9682</v>
      </c>
      <c r="H1051" s="68"/>
      <c r="I1051" s="68"/>
      <c r="J1051" s="68"/>
      <c r="K1051" s="68"/>
      <c r="L1051" s="68" t="s">
        <v>2432</v>
      </c>
      <c r="M1051" s="68" t="s">
        <v>2424</v>
      </c>
      <c r="N1051" s="68" t="s">
        <v>8525</v>
      </c>
      <c r="O1051" s="68" t="s">
        <v>9679</v>
      </c>
      <c r="P1051" s="68"/>
      <c r="Q1051" s="68" t="s">
        <v>9681</v>
      </c>
      <c r="R1051" s="68"/>
      <c r="S1051" s="68" t="s">
        <v>9680</v>
      </c>
      <c r="T1051" s="68"/>
      <c r="U1051" s="68" t="s">
        <v>444</v>
      </c>
      <c r="V1051" s="68" t="s">
        <v>97</v>
      </c>
      <c r="W1051" s="68" t="s">
        <v>97</v>
      </c>
      <c r="X1051" s="68" t="s">
        <v>97</v>
      </c>
      <c r="Y1051" s="68" t="s">
        <v>98</v>
      </c>
      <c r="Z1051" s="68"/>
      <c r="AA1051" s="68"/>
      <c r="AB1051" s="68"/>
      <c r="AC1051" s="68"/>
      <c r="AD1051" s="68"/>
      <c r="AE1051" s="68"/>
      <c r="AF1051" s="71"/>
      <c r="AG1051" s="44" t="s">
        <v>595</v>
      </c>
      <c r="AH1051" s="45" t="s">
        <v>595</v>
      </c>
      <c r="AI1051" s="45" t="s">
        <v>595</v>
      </c>
      <c r="AJ1051" s="45" t="s">
        <v>595</v>
      </c>
      <c r="AK1051" s="45" t="s">
        <v>595</v>
      </c>
      <c r="AL1051" s="28"/>
      <c r="AM1051" s="28"/>
      <c r="AN1051" s="28"/>
      <c r="AO1051" s="28"/>
      <c r="AP1051" s="28"/>
      <c r="AQ1051" s="28"/>
      <c r="AR1051" s="28"/>
      <c r="AS1051" s="28"/>
      <c r="AT1051" s="28"/>
      <c r="AU1051" s="28"/>
    </row>
    <row r="1052" ht="15.0" hidden="1" customHeight="1">
      <c r="A1052" s="51"/>
      <c r="B1052" s="52" t="s">
        <v>85</v>
      </c>
      <c r="C1052" s="52" t="s">
        <v>10114</v>
      </c>
      <c r="D1052" s="52" t="s">
        <v>10115</v>
      </c>
      <c r="E1052" s="52" t="s">
        <v>87</v>
      </c>
      <c r="F1052" s="52" t="s">
        <v>9683</v>
      </c>
      <c r="G1052" s="52" t="s">
        <v>9690</v>
      </c>
      <c r="H1052" s="52"/>
      <c r="I1052" s="52"/>
      <c r="J1052" s="52" t="s">
        <v>9691</v>
      </c>
      <c r="K1052" s="52"/>
      <c r="L1052" s="52" t="s">
        <v>242</v>
      </c>
      <c r="M1052" s="52" t="s">
        <v>230</v>
      </c>
      <c r="N1052" s="52" t="s">
        <v>6807</v>
      </c>
      <c r="O1052" s="52" t="s">
        <v>9687</v>
      </c>
      <c r="P1052" s="52"/>
      <c r="Q1052" s="52" t="s">
        <v>9689</v>
      </c>
      <c r="R1052" s="52"/>
      <c r="S1052" s="52" t="s">
        <v>9688</v>
      </c>
      <c r="T1052" s="52"/>
      <c r="U1052" s="52" t="s">
        <v>317</v>
      </c>
      <c r="V1052" s="52"/>
      <c r="W1052" s="52"/>
      <c r="X1052" s="52" t="s">
        <v>110</v>
      </c>
      <c r="Y1052" s="52" t="s">
        <v>98</v>
      </c>
      <c r="Z1052" s="52"/>
      <c r="AA1052" s="52"/>
      <c r="AB1052" s="52"/>
      <c r="AC1052" s="52"/>
      <c r="AD1052" s="52"/>
      <c r="AE1052" s="52"/>
      <c r="AF1052" s="60"/>
      <c r="AG1052" s="44" t="s">
        <v>595</v>
      </c>
      <c r="AH1052" s="45" t="s">
        <v>595</v>
      </c>
      <c r="AI1052" s="45" t="s">
        <v>595</v>
      </c>
      <c r="AJ1052" s="45" t="s">
        <v>595</v>
      </c>
      <c r="AK1052" s="45" t="s">
        <v>595</v>
      </c>
      <c r="AL1052" s="28"/>
      <c r="AM1052" s="28"/>
      <c r="AN1052" s="28"/>
      <c r="AO1052" s="28"/>
      <c r="AP1052" s="28"/>
      <c r="AQ1052" s="28"/>
      <c r="AR1052" s="28"/>
      <c r="AS1052" s="28"/>
      <c r="AT1052" s="28"/>
      <c r="AU1052" s="28"/>
    </row>
    <row r="1053" ht="15.0" hidden="1" customHeight="1">
      <c r="A1053" s="67"/>
      <c r="B1053" s="68" t="s">
        <v>85</v>
      </c>
      <c r="C1053" s="68" t="s">
        <v>1871</v>
      </c>
      <c r="D1053" s="68" t="s">
        <v>3488</v>
      </c>
      <c r="E1053" s="68" t="s">
        <v>2649</v>
      </c>
      <c r="F1053" s="68" t="s">
        <v>9692</v>
      </c>
      <c r="G1053" s="68" t="s">
        <v>9698</v>
      </c>
      <c r="H1053" s="68"/>
      <c r="I1053" s="68"/>
      <c r="J1053" s="68"/>
      <c r="K1053" s="68"/>
      <c r="L1053" s="68" t="s">
        <v>1405</v>
      </c>
      <c r="M1053" s="68" t="s">
        <v>307</v>
      </c>
      <c r="N1053" s="68" t="s">
        <v>9030</v>
      </c>
      <c r="O1053" s="68" t="s">
        <v>9695</v>
      </c>
      <c r="P1053" s="68"/>
      <c r="Q1053" s="68" t="s">
        <v>9697</v>
      </c>
      <c r="R1053" s="68"/>
      <c r="S1053" s="68" t="s">
        <v>9696</v>
      </c>
      <c r="T1053" s="68"/>
      <c r="U1053" s="68" t="s">
        <v>477</v>
      </c>
      <c r="V1053" s="68" t="s">
        <v>317</v>
      </c>
      <c r="W1053" s="68" t="s">
        <v>227</v>
      </c>
      <c r="X1053" s="68"/>
      <c r="Y1053" s="68" t="s">
        <v>98</v>
      </c>
      <c r="Z1053" s="68"/>
      <c r="AA1053" s="68"/>
      <c r="AB1053" s="68"/>
      <c r="AC1053" s="68"/>
      <c r="AD1053" s="68"/>
      <c r="AE1053" s="68"/>
      <c r="AF1053" s="71"/>
      <c r="AG1053" s="44"/>
      <c r="AH1053" s="45" t="s">
        <v>595</v>
      </c>
      <c r="AI1053" s="45"/>
      <c r="AJ1053" s="45"/>
      <c r="AK1053" s="45"/>
      <c r="AL1053" s="28"/>
      <c r="AM1053" s="28"/>
      <c r="AN1053" s="28"/>
      <c r="AO1053" s="28"/>
      <c r="AP1053" s="28"/>
      <c r="AQ1053" s="28"/>
      <c r="AR1053" s="28"/>
      <c r="AS1053" s="28"/>
      <c r="AT1053" s="28"/>
      <c r="AU1053" s="28"/>
    </row>
    <row r="1054" ht="15.0" hidden="1" customHeight="1">
      <c r="A1054" s="51"/>
      <c r="B1054" s="52" t="s">
        <v>85</v>
      </c>
      <c r="C1054" s="52" t="s">
        <v>1161</v>
      </c>
      <c r="D1054" s="52" t="s">
        <v>10116</v>
      </c>
      <c r="E1054" s="52" t="s">
        <v>8210</v>
      </c>
      <c r="F1054" s="52" t="s">
        <v>9699</v>
      </c>
      <c r="G1054" s="52" t="s">
        <v>9704</v>
      </c>
      <c r="H1054" s="52" t="s">
        <v>9705</v>
      </c>
      <c r="I1054" s="52"/>
      <c r="J1054" s="52"/>
      <c r="K1054" s="52"/>
      <c r="L1054" s="52" t="s">
        <v>3171</v>
      </c>
      <c r="M1054" s="52" t="s">
        <v>417</v>
      </c>
      <c r="N1054" s="52" t="s">
        <v>4194</v>
      </c>
      <c r="O1054" s="52" t="s">
        <v>9701</v>
      </c>
      <c r="P1054" s="52"/>
      <c r="Q1054" s="52" t="s">
        <v>9703</v>
      </c>
      <c r="R1054" s="52"/>
      <c r="S1054" s="52" t="s">
        <v>9702</v>
      </c>
      <c r="T1054" s="52"/>
      <c r="U1054" s="52" t="s">
        <v>661</v>
      </c>
      <c r="V1054" s="52" t="s">
        <v>453</v>
      </c>
      <c r="W1054" s="52" t="s">
        <v>197</v>
      </c>
      <c r="X1054" s="52" t="s">
        <v>167</v>
      </c>
      <c r="Y1054" s="52" t="s">
        <v>98</v>
      </c>
      <c r="Z1054" s="52"/>
      <c r="AA1054" s="52"/>
      <c r="AB1054" s="52"/>
      <c r="AC1054" s="52"/>
      <c r="AD1054" s="52"/>
      <c r="AE1054" s="52"/>
      <c r="AF1054" s="60"/>
      <c r="AG1054" s="44" t="s">
        <v>596</v>
      </c>
      <c r="AH1054" s="45" t="s">
        <v>595</v>
      </c>
      <c r="AI1054" s="45" t="s">
        <v>595</v>
      </c>
      <c r="AJ1054" s="45" t="s">
        <v>595</v>
      </c>
      <c r="AK1054" s="45" t="s">
        <v>595</v>
      </c>
      <c r="AL1054" s="28"/>
      <c r="AM1054" s="28"/>
      <c r="AN1054" s="28"/>
      <c r="AO1054" s="28"/>
      <c r="AP1054" s="28"/>
      <c r="AQ1054" s="28"/>
      <c r="AR1054" s="28"/>
      <c r="AS1054" s="28"/>
      <c r="AT1054" s="28"/>
      <c r="AU1054" s="28"/>
    </row>
    <row r="1055" ht="15.0" hidden="1" customHeight="1">
      <c r="A1055" s="67"/>
      <c r="B1055" s="68" t="s">
        <v>85</v>
      </c>
      <c r="C1055" s="68" t="s">
        <v>2130</v>
      </c>
      <c r="D1055" s="68" t="s">
        <v>10117</v>
      </c>
      <c r="E1055" s="68" t="s">
        <v>87</v>
      </c>
      <c r="F1055" s="68" t="s">
        <v>9706</v>
      </c>
      <c r="G1055" s="68" t="s">
        <v>2201</v>
      </c>
      <c r="H1055" s="68"/>
      <c r="I1055" s="68"/>
      <c r="J1055" s="68"/>
      <c r="K1055" s="68"/>
      <c r="L1055" s="68" t="s">
        <v>868</v>
      </c>
      <c r="M1055" s="68" t="s">
        <v>80</v>
      </c>
      <c r="N1055" s="68" t="s">
        <v>9710</v>
      </c>
      <c r="O1055" s="68" t="s">
        <v>9708</v>
      </c>
      <c r="P1055" s="68"/>
      <c r="Q1055" s="68"/>
      <c r="R1055" s="68"/>
      <c r="S1055" s="68" t="s">
        <v>9709</v>
      </c>
      <c r="T1055" s="68"/>
      <c r="U1055" s="68" t="s">
        <v>4257</v>
      </c>
      <c r="V1055" s="68"/>
      <c r="W1055" s="68"/>
      <c r="X1055" s="68"/>
      <c r="Y1055" s="68" t="s">
        <v>98</v>
      </c>
      <c r="Z1055" s="68"/>
      <c r="AA1055" s="68"/>
      <c r="AB1055" s="68"/>
      <c r="AC1055" s="68"/>
      <c r="AD1055" s="68"/>
      <c r="AE1055" s="68"/>
      <c r="AF1055" s="71"/>
      <c r="AG1055" s="44" t="s">
        <v>595</v>
      </c>
      <c r="AH1055" s="45" t="s">
        <v>595</v>
      </c>
      <c r="AI1055" s="45" t="s">
        <v>596</v>
      </c>
      <c r="AJ1055" s="45" t="s">
        <v>595</v>
      </c>
      <c r="AK1055" s="45" t="s">
        <v>595</v>
      </c>
      <c r="AL1055" s="28"/>
      <c r="AM1055" s="28"/>
      <c r="AN1055" s="28"/>
      <c r="AO1055" s="28"/>
      <c r="AP1055" s="28"/>
      <c r="AQ1055" s="28"/>
      <c r="AR1055" s="28"/>
      <c r="AS1055" s="28"/>
      <c r="AT1055" s="28"/>
      <c r="AU1055" s="28"/>
    </row>
    <row r="1056" ht="15.0" hidden="1" customHeight="1">
      <c r="A1056" s="51"/>
      <c r="B1056" s="52" t="s">
        <v>115</v>
      </c>
      <c r="C1056" s="52" t="s">
        <v>10118</v>
      </c>
      <c r="D1056" s="52" t="s">
        <v>5666</v>
      </c>
      <c r="E1056" s="52" t="s">
        <v>87</v>
      </c>
      <c r="F1056" s="52" t="s">
        <v>606</v>
      </c>
      <c r="G1056" s="52" t="s">
        <v>9443</v>
      </c>
      <c r="H1056" s="52"/>
      <c r="I1056" s="52"/>
      <c r="J1056" s="52"/>
      <c r="K1056" s="52"/>
      <c r="L1056" s="52" t="s">
        <v>1919</v>
      </c>
      <c r="M1056" s="52" t="s">
        <v>605</v>
      </c>
      <c r="N1056" s="52" t="s">
        <v>9715</v>
      </c>
      <c r="O1056" s="52" t="s">
        <v>9440</v>
      </c>
      <c r="P1056" s="52"/>
      <c r="Q1056" s="52" t="s">
        <v>9442</v>
      </c>
      <c r="R1056" s="52"/>
      <c r="S1056" s="52" t="s">
        <v>9712</v>
      </c>
      <c r="T1056" s="52"/>
      <c r="U1056" s="52" t="s">
        <v>226</v>
      </c>
      <c r="V1056" s="52" t="s">
        <v>578</v>
      </c>
      <c r="W1056" s="52"/>
      <c r="X1056" s="52"/>
      <c r="Y1056" s="52" t="s">
        <v>98</v>
      </c>
      <c r="Z1056" s="52"/>
      <c r="AA1056" s="52"/>
      <c r="AB1056" s="52"/>
      <c r="AC1056" s="52"/>
      <c r="AD1056" s="52"/>
      <c r="AE1056" s="52"/>
      <c r="AF1056" s="60"/>
      <c r="AG1056" s="44" t="s">
        <v>596</v>
      </c>
      <c r="AH1056" s="45" t="s">
        <v>596</v>
      </c>
      <c r="AI1056" s="45" t="s">
        <v>595</v>
      </c>
      <c r="AJ1056" s="45" t="s">
        <v>595</v>
      </c>
      <c r="AK1056" s="45" t="s">
        <v>595</v>
      </c>
      <c r="AL1056" s="28"/>
      <c r="AM1056" s="28"/>
      <c r="AN1056" s="28"/>
      <c r="AO1056" s="28"/>
      <c r="AP1056" s="28"/>
      <c r="AQ1056" s="28"/>
      <c r="AR1056" s="28"/>
      <c r="AS1056" s="28"/>
      <c r="AT1056" s="28"/>
      <c r="AU1056" s="28"/>
    </row>
    <row r="1057" ht="15.0" customHeight="1">
      <c r="A1057" s="67"/>
      <c r="B1057" s="68"/>
      <c r="C1057" s="68"/>
      <c r="D1057" s="68"/>
      <c r="E1057" s="68"/>
      <c r="F1057" s="68"/>
      <c r="G1057" s="68"/>
      <c r="H1057" s="68"/>
      <c r="I1057" s="68"/>
      <c r="J1057" s="68"/>
      <c r="K1057" s="68"/>
      <c r="L1057" s="68"/>
      <c r="M1057" s="68"/>
      <c r="N1057" s="68"/>
      <c r="O1057" s="68"/>
      <c r="P1057" s="68"/>
      <c r="Q1057" s="68"/>
      <c r="R1057" s="68"/>
      <c r="S1057" s="68"/>
      <c r="T1057" s="68"/>
      <c r="U1057" s="68"/>
      <c r="V1057" s="68"/>
      <c r="W1057" s="68"/>
      <c r="X1057" s="68"/>
      <c r="Y1057" s="68" t="s">
        <v>98</v>
      </c>
      <c r="Z1057" s="68"/>
      <c r="AA1057" s="68"/>
      <c r="AB1057" s="68"/>
      <c r="AC1057" s="68"/>
      <c r="AD1057" s="68"/>
      <c r="AE1057" s="68"/>
      <c r="AF1057" s="71"/>
      <c r="AG1057" s="44" t="s">
        <v>595</v>
      </c>
      <c r="AH1057" s="45" t="s">
        <v>595</v>
      </c>
      <c r="AI1057" s="45" t="s">
        <v>595</v>
      </c>
      <c r="AJ1057" s="45" t="s">
        <v>595</v>
      </c>
      <c r="AK1057" s="45" t="s">
        <v>595</v>
      </c>
      <c r="AL1057" s="28"/>
      <c r="AM1057" s="28"/>
      <c r="AN1057" s="28"/>
      <c r="AO1057" s="28"/>
      <c r="AP1057" s="28"/>
      <c r="AQ1057" s="28"/>
      <c r="AR1057" s="28"/>
      <c r="AS1057" s="28"/>
      <c r="AT1057" s="28"/>
      <c r="AU1057" s="28"/>
    </row>
    <row r="1058" ht="15.0" hidden="1" customHeight="1">
      <c r="A1058" s="51"/>
      <c r="B1058" s="52" t="s">
        <v>85</v>
      </c>
      <c r="C1058" s="52" t="s">
        <v>3108</v>
      </c>
      <c r="D1058" s="52" t="s">
        <v>10119</v>
      </c>
      <c r="E1058" s="52" t="s">
        <v>87</v>
      </c>
      <c r="F1058" s="52" t="s">
        <v>9716</v>
      </c>
      <c r="G1058" s="52" t="s">
        <v>9720</v>
      </c>
      <c r="H1058" s="52"/>
      <c r="I1058" s="52"/>
      <c r="J1058" s="52"/>
      <c r="K1058" s="52"/>
      <c r="L1058" s="52" t="s">
        <v>1140</v>
      </c>
      <c r="M1058" s="52" t="s">
        <v>1131</v>
      </c>
      <c r="N1058" s="52" t="s">
        <v>5370</v>
      </c>
      <c r="O1058" s="52" t="s">
        <v>9718</v>
      </c>
      <c r="P1058" s="52"/>
      <c r="Q1058" s="52" t="s">
        <v>9719</v>
      </c>
      <c r="R1058" s="52"/>
      <c r="S1058" s="52"/>
      <c r="T1058" s="52"/>
      <c r="U1058" s="52" t="s">
        <v>317</v>
      </c>
      <c r="V1058" s="52"/>
      <c r="W1058" s="52"/>
      <c r="X1058" s="52"/>
      <c r="Y1058" s="52" t="s">
        <v>98</v>
      </c>
      <c r="Z1058" s="52"/>
      <c r="AA1058" s="52"/>
      <c r="AB1058" s="52"/>
      <c r="AC1058" s="52"/>
      <c r="AD1058" s="52"/>
      <c r="AE1058" s="52"/>
      <c r="AF1058" s="60"/>
      <c r="AG1058" s="44" t="s">
        <v>595</v>
      </c>
      <c r="AH1058" s="45" t="s">
        <v>595</v>
      </c>
      <c r="AI1058" s="45" t="s">
        <v>595</v>
      </c>
      <c r="AJ1058" s="45" t="s">
        <v>595</v>
      </c>
      <c r="AK1058" s="45" t="s">
        <v>595</v>
      </c>
      <c r="AL1058" s="28"/>
      <c r="AM1058" s="28"/>
      <c r="AN1058" s="28"/>
      <c r="AO1058" s="28"/>
      <c r="AP1058" s="28"/>
      <c r="AQ1058" s="28"/>
      <c r="AR1058" s="28"/>
      <c r="AS1058" s="28"/>
      <c r="AT1058" s="28"/>
      <c r="AU1058" s="28"/>
    </row>
    <row r="1059" ht="15.0" customHeight="1">
      <c r="A1059" s="67"/>
      <c r="B1059" s="68"/>
      <c r="C1059" s="68"/>
      <c r="D1059" s="68"/>
      <c r="E1059" s="68"/>
      <c r="F1059" s="68"/>
      <c r="G1059" s="68"/>
      <c r="H1059" s="68"/>
      <c r="I1059" s="68"/>
      <c r="J1059" s="68"/>
      <c r="K1059" s="68"/>
      <c r="L1059" s="68"/>
      <c r="M1059" s="68"/>
      <c r="N1059" s="68"/>
      <c r="O1059" s="68"/>
      <c r="P1059" s="68"/>
      <c r="Q1059" s="68"/>
      <c r="R1059" s="68"/>
      <c r="S1059" s="68"/>
      <c r="T1059" s="68"/>
      <c r="U1059" s="68"/>
      <c r="V1059" s="68"/>
      <c r="W1059" s="68"/>
      <c r="X1059" s="68"/>
      <c r="Y1059" s="68" t="s">
        <v>98</v>
      </c>
      <c r="Z1059" s="68"/>
      <c r="AA1059" s="68"/>
      <c r="AB1059" s="68"/>
      <c r="AC1059" s="68"/>
      <c r="AD1059" s="68"/>
      <c r="AE1059" s="68"/>
      <c r="AF1059" s="71"/>
      <c r="AG1059" s="44" t="s">
        <v>595</v>
      </c>
      <c r="AH1059" s="45" t="s">
        <v>595</v>
      </c>
      <c r="AI1059" s="45" t="s">
        <v>595</v>
      </c>
      <c r="AJ1059" s="45" t="s">
        <v>595</v>
      </c>
      <c r="AK1059" s="45" t="s">
        <v>595</v>
      </c>
      <c r="AL1059" s="28"/>
      <c r="AM1059" s="28"/>
      <c r="AN1059" s="28"/>
      <c r="AO1059" s="28"/>
      <c r="AP1059" s="28"/>
      <c r="AQ1059" s="28"/>
      <c r="AR1059" s="28"/>
      <c r="AS1059" s="28"/>
      <c r="AT1059" s="28"/>
      <c r="AU1059" s="28"/>
    </row>
    <row r="1060" ht="15.0" hidden="1" customHeight="1">
      <c r="A1060" s="51"/>
      <c r="B1060" s="52" t="s">
        <v>115</v>
      </c>
      <c r="C1060" s="52" t="s">
        <v>10120</v>
      </c>
      <c r="D1060" s="52" t="s">
        <v>10121</v>
      </c>
      <c r="E1060" s="52" t="s">
        <v>87</v>
      </c>
      <c r="F1060" s="52" t="s">
        <v>9722</v>
      </c>
      <c r="G1060" s="52" t="s">
        <v>9727</v>
      </c>
      <c r="H1060" s="52" t="s">
        <v>9728</v>
      </c>
      <c r="I1060" s="52"/>
      <c r="J1060" s="52"/>
      <c r="K1060" s="52"/>
      <c r="L1060" s="52" t="s">
        <v>868</v>
      </c>
      <c r="M1060" s="52" t="s">
        <v>80</v>
      </c>
      <c r="N1060" s="52" t="s">
        <v>9729</v>
      </c>
      <c r="O1060" s="52" t="s">
        <v>9724</v>
      </c>
      <c r="P1060" s="52"/>
      <c r="Q1060" s="52" t="s">
        <v>9726</v>
      </c>
      <c r="R1060" s="52"/>
      <c r="S1060" s="52" t="s">
        <v>9725</v>
      </c>
      <c r="T1060" s="52"/>
      <c r="U1060" s="52" t="s">
        <v>676</v>
      </c>
      <c r="V1060" s="52"/>
      <c r="W1060" s="52"/>
      <c r="X1060" s="52"/>
      <c r="Y1060" s="52" t="s">
        <v>98</v>
      </c>
      <c r="Z1060" s="52"/>
      <c r="AA1060" s="52"/>
      <c r="AB1060" s="52"/>
      <c r="AC1060" s="52"/>
      <c r="AD1060" s="52"/>
      <c r="AE1060" s="52"/>
      <c r="AF1060" s="60"/>
      <c r="AG1060" s="44" t="s">
        <v>595</v>
      </c>
      <c r="AH1060" s="45" t="s">
        <v>595</v>
      </c>
      <c r="AI1060" s="45" t="s">
        <v>595</v>
      </c>
      <c r="AJ1060" s="45" t="s">
        <v>595</v>
      </c>
      <c r="AK1060" s="45" t="s">
        <v>595</v>
      </c>
      <c r="AL1060" s="28"/>
      <c r="AM1060" s="28"/>
      <c r="AN1060" s="28"/>
      <c r="AO1060" s="28"/>
      <c r="AP1060" s="28"/>
      <c r="AQ1060" s="28"/>
      <c r="AR1060" s="28"/>
      <c r="AS1060" s="28"/>
      <c r="AT1060" s="28"/>
      <c r="AU1060" s="28"/>
    </row>
    <row r="1061" ht="15.0" hidden="1" customHeight="1">
      <c r="A1061" s="67"/>
      <c r="B1061" s="68" t="s">
        <v>115</v>
      </c>
      <c r="C1061" s="68" t="s">
        <v>3302</v>
      </c>
      <c r="D1061" s="68" t="s">
        <v>10122</v>
      </c>
      <c r="E1061" s="68" t="s">
        <v>87</v>
      </c>
      <c r="F1061" s="68" t="s">
        <v>9638</v>
      </c>
      <c r="G1061" s="68" t="s">
        <v>9644</v>
      </c>
      <c r="H1061" s="68"/>
      <c r="I1061" s="68"/>
      <c r="J1061" s="68"/>
      <c r="K1061" s="68"/>
      <c r="L1061" s="68" t="s">
        <v>1612</v>
      </c>
      <c r="M1061" s="68" t="s">
        <v>1601</v>
      </c>
      <c r="N1061" s="68" t="s">
        <v>9734</v>
      </c>
      <c r="O1061" s="68" t="s">
        <v>9641</v>
      </c>
      <c r="P1061" s="68"/>
      <c r="Q1061" s="68" t="s">
        <v>9643</v>
      </c>
      <c r="R1061" s="68"/>
      <c r="S1061" s="68" t="s">
        <v>9733</v>
      </c>
      <c r="T1061" s="68"/>
      <c r="U1061" s="68" t="s">
        <v>686</v>
      </c>
      <c r="V1061" s="68" t="s">
        <v>166</v>
      </c>
      <c r="W1061" s="68" t="s">
        <v>541</v>
      </c>
      <c r="X1061" s="68"/>
      <c r="Y1061" s="68" t="s">
        <v>98</v>
      </c>
      <c r="Z1061" s="68"/>
      <c r="AA1061" s="68"/>
      <c r="AB1061" s="68"/>
      <c r="AC1061" s="68"/>
      <c r="AD1061" s="68"/>
      <c r="AE1061" s="68"/>
      <c r="AF1061" s="71"/>
      <c r="AG1061" s="44" t="s">
        <v>595</v>
      </c>
      <c r="AH1061" s="45" t="s">
        <v>595</v>
      </c>
      <c r="AI1061" s="45" t="s">
        <v>595</v>
      </c>
      <c r="AJ1061" s="45" t="s">
        <v>595</v>
      </c>
      <c r="AK1061" s="45" t="s">
        <v>595</v>
      </c>
      <c r="AL1061" s="28"/>
      <c r="AM1061" s="28"/>
      <c r="AN1061" s="28"/>
      <c r="AO1061" s="28"/>
      <c r="AP1061" s="28"/>
      <c r="AQ1061" s="28"/>
      <c r="AR1061" s="28"/>
      <c r="AS1061" s="28"/>
      <c r="AT1061" s="28"/>
      <c r="AU1061" s="28"/>
    </row>
    <row r="1062" ht="15.0" hidden="1" customHeight="1">
      <c r="A1062" s="51"/>
      <c r="B1062" s="52" t="s">
        <v>85</v>
      </c>
      <c r="C1062" s="52" t="s">
        <v>8831</v>
      </c>
      <c r="D1062" s="52" t="s">
        <v>10123</v>
      </c>
      <c r="E1062" s="52" t="s">
        <v>87</v>
      </c>
      <c r="F1062" s="52" t="s">
        <v>9735</v>
      </c>
      <c r="G1062" s="52" t="s">
        <v>9737</v>
      </c>
      <c r="H1062" s="52"/>
      <c r="I1062" s="52"/>
      <c r="J1062" s="52"/>
      <c r="K1062" s="52"/>
      <c r="L1062" s="52" t="s">
        <v>163</v>
      </c>
      <c r="M1062" s="52" t="s">
        <v>156</v>
      </c>
      <c r="N1062" s="52" t="s">
        <v>164</v>
      </c>
      <c r="O1062" s="52"/>
      <c r="P1062" s="52"/>
      <c r="Q1062" s="52"/>
      <c r="R1062" s="52"/>
      <c r="S1062" s="52"/>
      <c r="T1062" s="52"/>
      <c r="U1062" s="52" t="s">
        <v>661</v>
      </c>
      <c r="V1062" s="52"/>
      <c r="W1062" s="52" t="s">
        <v>427</v>
      </c>
      <c r="X1062" s="52" t="s">
        <v>559</v>
      </c>
      <c r="Y1062" s="52" t="s">
        <v>98</v>
      </c>
      <c r="Z1062" s="52"/>
      <c r="AA1062" s="52"/>
      <c r="AB1062" s="52"/>
      <c r="AC1062" s="52"/>
      <c r="AD1062" s="52"/>
      <c r="AE1062" s="52"/>
      <c r="AF1062" s="60"/>
      <c r="AG1062" s="44" t="s">
        <v>595</v>
      </c>
      <c r="AH1062" s="45" t="s">
        <v>595</v>
      </c>
      <c r="AI1062" s="45" t="s">
        <v>595</v>
      </c>
      <c r="AJ1062" s="45" t="s">
        <v>595</v>
      </c>
      <c r="AK1062" s="45" t="s">
        <v>595</v>
      </c>
      <c r="AL1062" s="28"/>
      <c r="AM1062" s="28"/>
      <c r="AN1062" s="28"/>
      <c r="AO1062" s="28"/>
      <c r="AP1062" s="28"/>
      <c r="AQ1062" s="28"/>
      <c r="AR1062" s="28"/>
      <c r="AS1062" s="28"/>
      <c r="AT1062" s="28"/>
      <c r="AU1062" s="28"/>
    </row>
    <row r="1063" ht="15.0" hidden="1" customHeight="1">
      <c r="A1063" s="67"/>
      <c r="B1063" s="68" t="s">
        <v>85</v>
      </c>
      <c r="C1063" s="68" t="s">
        <v>10124</v>
      </c>
      <c r="D1063" s="68" t="s">
        <v>10125</v>
      </c>
      <c r="E1063" s="68" t="s">
        <v>87</v>
      </c>
      <c r="F1063" s="68" t="s">
        <v>9738</v>
      </c>
      <c r="G1063" s="68" t="s">
        <v>9744</v>
      </c>
      <c r="H1063" s="68"/>
      <c r="I1063" s="68"/>
      <c r="J1063" s="68"/>
      <c r="K1063" s="68"/>
      <c r="L1063" s="68" t="s">
        <v>482</v>
      </c>
      <c r="M1063" s="68" t="s">
        <v>478</v>
      </c>
      <c r="N1063" s="68" t="s">
        <v>9745</v>
      </c>
      <c r="O1063" s="68" t="s">
        <v>9741</v>
      </c>
      <c r="P1063" s="68"/>
      <c r="Q1063" s="68"/>
      <c r="R1063" s="68"/>
      <c r="S1063" s="68" t="s">
        <v>9743</v>
      </c>
      <c r="T1063" s="68"/>
      <c r="U1063" s="68" t="s">
        <v>661</v>
      </c>
      <c r="V1063" s="68"/>
      <c r="W1063" s="68"/>
      <c r="X1063" s="68"/>
      <c r="Y1063" s="68" t="s">
        <v>98</v>
      </c>
      <c r="Z1063" s="68"/>
      <c r="AA1063" s="68"/>
      <c r="AB1063" s="68"/>
      <c r="AC1063" s="68"/>
      <c r="AD1063" s="68"/>
      <c r="AE1063" s="68"/>
      <c r="AF1063" s="71"/>
      <c r="AG1063" s="44" t="s">
        <v>595</v>
      </c>
      <c r="AH1063" s="45" t="s">
        <v>595</v>
      </c>
      <c r="AI1063" s="45" t="s">
        <v>595</v>
      </c>
      <c r="AJ1063" s="45" t="s">
        <v>595</v>
      </c>
      <c r="AK1063" s="45" t="s">
        <v>595</v>
      </c>
      <c r="AL1063" s="28"/>
      <c r="AM1063" s="28"/>
      <c r="AN1063" s="28"/>
      <c r="AO1063" s="28"/>
      <c r="AP1063" s="28"/>
      <c r="AQ1063" s="28"/>
      <c r="AR1063" s="28"/>
      <c r="AS1063" s="28"/>
      <c r="AT1063" s="28"/>
      <c r="AU1063" s="28"/>
    </row>
    <row r="1064" ht="15.0" hidden="1" customHeight="1">
      <c r="A1064" s="51"/>
      <c r="B1064" s="52" t="s">
        <v>85</v>
      </c>
      <c r="C1064" s="52" t="s">
        <v>10126</v>
      </c>
      <c r="D1064" s="52" t="s">
        <v>10127</v>
      </c>
      <c r="E1064" s="52" t="s">
        <v>87</v>
      </c>
      <c r="F1064" s="52" t="s">
        <v>9746</v>
      </c>
      <c r="G1064" s="52" t="s">
        <v>9750</v>
      </c>
      <c r="H1064" s="52"/>
      <c r="I1064" s="52"/>
      <c r="J1064" s="52"/>
      <c r="K1064" s="52"/>
      <c r="L1064" s="52" t="s">
        <v>9751</v>
      </c>
      <c r="M1064" s="52" t="s">
        <v>80</v>
      </c>
      <c r="N1064" s="52" t="s">
        <v>9752</v>
      </c>
      <c r="O1064" s="52" t="s">
        <v>9748</v>
      </c>
      <c r="P1064" s="52"/>
      <c r="Q1064" s="52" t="s">
        <v>9749</v>
      </c>
      <c r="R1064" s="52"/>
      <c r="S1064" s="52"/>
      <c r="T1064" s="52"/>
      <c r="U1064" s="52" t="s">
        <v>166</v>
      </c>
      <c r="V1064" s="52"/>
      <c r="W1064" s="52"/>
      <c r="X1064" s="52"/>
      <c r="Y1064" s="52" t="s">
        <v>98</v>
      </c>
      <c r="Z1064" s="52"/>
      <c r="AA1064" s="52"/>
      <c r="AB1064" s="52"/>
      <c r="AC1064" s="52"/>
      <c r="AD1064" s="52"/>
      <c r="AE1064" s="52"/>
      <c r="AF1064" s="60"/>
      <c r="AG1064" s="44" t="s">
        <v>595</v>
      </c>
      <c r="AH1064" s="45" t="s">
        <v>595</v>
      </c>
      <c r="AI1064" s="45" t="s">
        <v>595</v>
      </c>
      <c r="AJ1064" s="45" t="s">
        <v>595</v>
      </c>
      <c r="AK1064" s="45" t="s">
        <v>595</v>
      </c>
      <c r="AL1064" s="28"/>
      <c r="AM1064" s="28"/>
      <c r="AN1064" s="28"/>
      <c r="AO1064" s="28"/>
      <c r="AP1064" s="28"/>
      <c r="AQ1064" s="28"/>
      <c r="AR1064" s="28"/>
      <c r="AS1064" s="28"/>
      <c r="AT1064" s="28"/>
      <c r="AU1064" s="28"/>
    </row>
    <row r="1065" ht="15.0" hidden="1" customHeight="1">
      <c r="A1065" s="67"/>
      <c r="B1065" s="68" t="s">
        <v>85</v>
      </c>
      <c r="C1065" s="68" t="s">
        <v>8535</v>
      </c>
      <c r="D1065" s="68" t="s">
        <v>2203</v>
      </c>
      <c r="E1065" s="68" t="s">
        <v>87</v>
      </c>
      <c r="F1065" s="68" t="s">
        <v>8164</v>
      </c>
      <c r="G1065" s="68"/>
      <c r="H1065" s="68"/>
      <c r="I1065" s="68"/>
      <c r="J1065" s="68" t="s">
        <v>8172</v>
      </c>
      <c r="K1065" s="68"/>
      <c r="L1065" s="68" t="s">
        <v>4410</v>
      </c>
      <c r="M1065" s="68" t="s">
        <v>378</v>
      </c>
      <c r="N1065" s="68" t="s">
        <v>9755</v>
      </c>
      <c r="O1065" s="68"/>
      <c r="P1065" s="68"/>
      <c r="Q1065" s="68"/>
      <c r="R1065" s="68"/>
      <c r="S1065" s="68"/>
      <c r="T1065" s="68"/>
      <c r="U1065" s="68" t="s">
        <v>578</v>
      </c>
      <c r="V1065" s="68" t="s">
        <v>578</v>
      </c>
      <c r="W1065" s="68"/>
      <c r="X1065" s="68"/>
      <c r="Y1065" s="68" t="s">
        <v>98</v>
      </c>
      <c r="Z1065" s="68"/>
      <c r="AA1065" s="68"/>
      <c r="AB1065" s="68"/>
      <c r="AC1065" s="68"/>
      <c r="AD1065" s="68"/>
      <c r="AE1065" s="68"/>
      <c r="AF1065" s="71"/>
      <c r="AG1065" s="44" t="s">
        <v>595</v>
      </c>
      <c r="AH1065" s="45" t="s">
        <v>595</v>
      </c>
      <c r="AI1065" s="45" t="s">
        <v>595</v>
      </c>
      <c r="AJ1065" s="45" t="s">
        <v>595</v>
      </c>
      <c r="AK1065" s="45" t="s">
        <v>595</v>
      </c>
      <c r="AL1065" s="28"/>
      <c r="AM1065" s="28"/>
      <c r="AN1065" s="28"/>
      <c r="AO1065" s="28"/>
      <c r="AP1065" s="28"/>
      <c r="AQ1065" s="28"/>
      <c r="AR1065" s="28"/>
      <c r="AS1065" s="28"/>
      <c r="AT1065" s="28"/>
      <c r="AU1065" s="28"/>
    </row>
    <row r="1066" ht="15.0" hidden="1" customHeight="1">
      <c r="A1066" s="51"/>
      <c r="B1066" s="52" t="s">
        <v>85</v>
      </c>
      <c r="C1066" s="52" t="s">
        <v>10128</v>
      </c>
      <c r="D1066" s="52" t="s">
        <v>2613</v>
      </c>
      <c r="E1066" s="52" t="s">
        <v>87</v>
      </c>
      <c r="F1066" s="52" t="s">
        <v>9756</v>
      </c>
      <c r="G1066" s="52" t="s">
        <v>9760</v>
      </c>
      <c r="H1066" s="52"/>
      <c r="I1066" s="52"/>
      <c r="J1066" s="52"/>
      <c r="K1066" s="52"/>
      <c r="L1066" s="52" t="s">
        <v>550</v>
      </c>
      <c r="M1066" s="52" t="s">
        <v>61</v>
      </c>
      <c r="N1066" s="52" t="s">
        <v>9761</v>
      </c>
      <c r="O1066" s="52" t="s">
        <v>9758</v>
      </c>
      <c r="P1066" s="52"/>
      <c r="Q1066" s="52" t="s">
        <v>9759</v>
      </c>
      <c r="R1066" s="52"/>
      <c r="S1066" s="52"/>
      <c r="T1066" s="52"/>
      <c r="U1066" s="52" t="s">
        <v>477</v>
      </c>
      <c r="V1066" s="52" t="s">
        <v>317</v>
      </c>
      <c r="W1066" s="52" t="s">
        <v>604</v>
      </c>
      <c r="X1066" s="52"/>
      <c r="Y1066" s="52" t="s">
        <v>98</v>
      </c>
      <c r="Z1066" s="52"/>
      <c r="AA1066" s="52"/>
      <c r="AB1066" s="52"/>
      <c r="AC1066" s="52"/>
      <c r="AD1066" s="52"/>
      <c r="AE1066" s="52"/>
      <c r="AF1066" s="60"/>
      <c r="AG1066" s="44" t="s">
        <v>595</v>
      </c>
      <c r="AH1066" s="45" t="s">
        <v>595</v>
      </c>
      <c r="AI1066" s="45" t="s">
        <v>595</v>
      </c>
      <c r="AJ1066" s="45" t="s">
        <v>595</v>
      </c>
      <c r="AK1066" s="45" t="s">
        <v>595</v>
      </c>
      <c r="AL1066" s="28"/>
      <c r="AM1066" s="28"/>
      <c r="AN1066" s="28"/>
      <c r="AO1066" s="28"/>
      <c r="AP1066" s="28"/>
      <c r="AQ1066" s="28"/>
      <c r="AR1066" s="28"/>
      <c r="AS1066" s="28"/>
      <c r="AT1066" s="28"/>
      <c r="AU1066" s="28"/>
    </row>
    <row r="1067" ht="15.0" hidden="1" customHeight="1">
      <c r="A1067" s="67"/>
      <c r="B1067" s="68" t="s">
        <v>85</v>
      </c>
      <c r="C1067" s="68" t="s">
        <v>10129</v>
      </c>
      <c r="D1067" s="68" t="s">
        <v>1759</v>
      </c>
      <c r="E1067" s="68" t="s">
        <v>87</v>
      </c>
      <c r="F1067" s="68" t="s">
        <v>9763</v>
      </c>
      <c r="G1067" s="68" t="s">
        <v>9767</v>
      </c>
      <c r="H1067" s="68"/>
      <c r="I1067" s="68"/>
      <c r="J1067" s="68"/>
      <c r="K1067" s="68"/>
      <c r="L1067" s="68" t="s">
        <v>550</v>
      </c>
      <c r="M1067" s="68" t="s">
        <v>61</v>
      </c>
      <c r="N1067" s="68" t="s">
        <v>624</v>
      </c>
      <c r="O1067" s="68" t="s">
        <v>9765</v>
      </c>
      <c r="P1067" s="68"/>
      <c r="Q1067" s="68" t="s">
        <v>9766</v>
      </c>
      <c r="R1067" s="68"/>
      <c r="S1067" s="68"/>
      <c r="T1067" s="68"/>
      <c r="U1067" s="68" t="s">
        <v>108</v>
      </c>
      <c r="V1067" s="68" t="s">
        <v>108</v>
      </c>
      <c r="W1067" s="68" t="s">
        <v>251</v>
      </c>
      <c r="X1067" s="68"/>
      <c r="Y1067" s="68" t="s">
        <v>98</v>
      </c>
      <c r="Z1067" s="68"/>
      <c r="AA1067" s="68"/>
      <c r="AB1067" s="68"/>
      <c r="AC1067" s="68"/>
      <c r="AD1067" s="68"/>
      <c r="AE1067" s="68"/>
      <c r="AF1067" s="71"/>
      <c r="AG1067" s="44" t="s">
        <v>595</v>
      </c>
      <c r="AH1067" s="45" t="s">
        <v>595</v>
      </c>
      <c r="AI1067" s="45" t="s">
        <v>595</v>
      </c>
      <c r="AJ1067" s="45" t="s">
        <v>595</v>
      </c>
      <c r="AK1067" s="45" t="s">
        <v>595</v>
      </c>
      <c r="AL1067" s="28"/>
      <c r="AM1067" s="28"/>
      <c r="AN1067" s="28"/>
      <c r="AO1067" s="28"/>
      <c r="AP1067" s="28"/>
      <c r="AQ1067" s="28"/>
      <c r="AR1067" s="28"/>
      <c r="AS1067" s="28"/>
      <c r="AT1067" s="28"/>
      <c r="AU1067" s="28"/>
    </row>
    <row r="1068" ht="15.0" hidden="1" customHeight="1">
      <c r="A1068" s="51"/>
      <c r="B1068" s="52" t="s">
        <v>85</v>
      </c>
      <c r="C1068" s="52" t="s">
        <v>9999</v>
      </c>
      <c r="D1068" s="52" t="s">
        <v>10000</v>
      </c>
      <c r="E1068" s="52" t="s">
        <v>87</v>
      </c>
      <c r="F1068" s="52" t="s">
        <v>9179</v>
      </c>
      <c r="G1068" s="52" t="s">
        <v>9771</v>
      </c>
      <c r="H1068" s="52"/>
      <c r="I1068" s="52"/>
      <c r="J1068" s="52"/>
      <c r="K1068" s="52"/>
      <c r="L1068" s="52" t="s">
        <v>3929</v>
      </c>
      <c r="M1068" s="52" t="s">
        <v>271</v>
      </c>
      <c r="N1068" s="52" t="s">
        <v>3930</v>
      </c>
      <c r="O1068" s="52" t="s">
        <v>9768</v>
      </c>
      <c r="P1068" s="52"/>
      <c r="Q1068" s="52" t="s">
        <v>9769</v>
      </c>
      <c r="R1068" s="52"/>
      <c r="S1068" s="52" t="s">
        <v>9182</v>
      </c>
      <c r="T1068" s="52"/>
      <c r="U1068" s="52"/>
      <c r="V1068" s="52"/>
      <c r="W1068" s="52"/>
      <c r="X1068" s="52"/>
      <c r="Y1068" s="52" t="s">
        <v>98</v>
      </c>
      <c r="Z1068" s="52"/>
      <c r="AA1068" s="52"/>
      <c r="AB1068" s="52"/>
      <c r="AC1068" s="52"/>
      <c r="AD1068" s="52"/>
      <c r="AE1068" s="52"/>
      <c r="AF1068" s="60"/>
      <c r="AG1068" s="44" t="s">
        <v>595</v>
      </c>
      <c r="AH1068" s="45" t="s">
        <v>595</v>
      </c>
      <c r="AI1068" s="45" t="s">
        <v>595</v>
      </c>
      <c r="AJ1068" s="45" t="s">
        <v>595</v>
      </c>
      <c r="AK1068" s="45" t="s">
        <v>595</v>
      </c>
      <c r="AL1068" s="28"/>
      <c r="AM1068" s="28"/>
      <c r="AN1068" s="28"/>
      <c r="AO1068" s="28"/>
      <c r="AP1068" s="28"/>
      <c r="AQ1068" s="28"/>
      <c r="AR1068" s="28"/>
      <c r="AS1068" s="28"/>
      <c r="AT1068" s="28"/>
      <c r="AU1068" s="28"/>
    </row>
    <row r="1069" ht="15.0" hidden="1" customHeight="1">
      <c r="A1069" s="67"/>
      <c r="B1069" s="68" t="s">
        <v>85</v>
      </c>
      <c r="C1069" s="68" t="s">
        <v>5858</v>
      </c>
      <c r="D1069" s="68" t="s">
        <v>10130</v>
      </c>
      <c r="E1069" s="68" t="s">
        <v>87</v>
      </c>
      <c r="F1069" s="68" t="s">
        <v>2295</v>
      </c>
      <c r="G1069" s="68" t="s">
        <v>2299</v>
      </c>
      <c r="H1069" s="68" t="s">
        <v>2300</v>
      </c>
      <c r="I1069" s="68"/>
      <c r="J1069" s="68"/>
      <c r="K1069" s="68"/>
      <c r="L1069" s="68" t="s">
        <v>2301</v>
      </c>
      <c r="M1069" s="68" t="s">
        <v>1712</v>
      </c>
      <c r="N1069" s="68" t="s">
        <v>9774</v>
      </c>
      <c r="O1069" s="68" t="s">
        <v>2297</v>
      </c>
      <c r="P1069" s="68"/>
      <c r="Q1069" s="68" t="s">
        <v>2298</v>
      </c>
      <c r="R1069" s="68"/>
      <c r="S1069" s="68" t="s">
        <v>9773</v>
      </c>
      <c r="T1069" s="68"/>
      <c r="U1069" s="68" t="s">
        <v>661</v>
      </c>
      <c r="V1069" s="68" t="s">
        <v>94</v>
      </c>
      <c r="W1069" s="68" t="s">
        <v>662</v>
      </c>
      <c r="X1069" s="68"/>
      <c r="Y1069" s="68" t="s">
        <v>98</v>
      </c>
      <c r="Z1069" s="68"/>
      <c r="AA1069" s="68"/>
      <c r="AB1069" s="68"/>
      <c r="AC1069" s="68"/>
      <c r="AD1069" s="68"/>
      <c r="AE1069" s="68"/>
      <c r="AF1069" s="71"/>
      <c r="AG1069" s="44" t="s">
        <v>595</v>
      </c>
      <c r="AH1069" s="45" t="s">
        <v>596</v>
      </c>
      <c r="AI1069" s="45" t="s">
        <v>595</v>
      </c>
      <c r="AJ1069" s="45" t="s">
        <v>595</v>
      </c>
      <c r="AK1069" s="45" t="s">
        <v>595</v>
      </c>
      <c r="AL1069" s="28"/>
      <c r="AM1069" s="28"/>
      <c r="AN1069" s="28"/>
      <c r="AO1069" s="28"/>
      <c r="AP1069" s="28"/>
      <c r="AQ1069" s="28"/>
      <c r="AR1069" s="28"/>
      <c r="AS1069" s="28"/>
      <c r="AT1069" s="28"/>
      <c r="AU1069" s="28"/>
    </row>
    <row r="1070" ht="15.0" customHeight="1">
      <c r="A1070" s="51"/>
      <c r="B1070" s="52"/>
      <c r="C1070" s="52" t="s">
        <v>10131</v>
      </c>
      <c r="D1070" s="52" t="s">
        <v>10132</v>
      </c>
      <c r="E1070" s="52"/>
      <c r="F1070" s="52"/>
      <c r="G1070" s="52"/>
      <c r="H1070" s="52"/>
      <c r="I1070" s="52"/>
      <c r="J1070" s="52"/>
      <c r="K1070" s="52"/>
      <c r="L1070" s="52"/>
      <c r="M1070" s="52"/>
      <c r="N1070" s="52"/>
      <c r="O1070" s="52"/>
      <c r="P1070" s="52"/>
      <c r="Q1070" s="52"/>
      <c r="R1070" s="52"/>
      <c r="S1070" s="52"/>
      <c r="T1070" s="52"/>
      <c r="U1070" s="52"/>
      <c r="V1070" s="52"/>
      <c r="W1070" s="52"/>
      <c r="X1070" s="52"/>
      <c r="Y1070" s="52" t="s">
        <v>98</v>
      </c>
      <c r="Z1070" s="52" t="s">
        <v>2644</v>
      </c>
      <c r="AA1070" s="52"/>
      <c r="AB1070" s="52"/>
      <c r="AC1070" s="52"/>
      <c r="AD1070" s="52"/>
      <c r="AE1070" s="52"/>
      <c r="AF1070" s="60"/>
      <c r="AG1070" s="44" t="s">
        <v>595</v>
      </c>
      <c r="AH1070" s="45" t="s">
        <v>595</v>
      </c>
      <c r="AI1070" s="45" t="s">
        <v>595</v>
      </c>
      <c r="AJ1070" s="45" t="s">
        <v>595</v>
      </c>
      <c r="AK1070" s="45" t="s">
        <v>596</v>
      </c>
      <c r="AL1070" s="28"/>
      <c r="AM1070" s="28"/>
      <c r="AN1070" s="28"/>
      <c r="AO1070" s="28"/>
      <c r="AP1070" s="28"/>
      <c r="AQ1070" s="28"/>
      <c r="AR1070" s="28"/>
      <c r="AS1070" s="28"/>
      <c r="AT1070" s="28"/>
      <c r="AU1070" s="28"/>
    </row>
    <row r="1071" ht="15.0" hidden="1" customHeight="1">
      <c r="A1071" s="67"/>
      <c r="B1071" s="68" t="s">
        <v>85</v>
      </c>
      <c r="C1071" s="68" t="s">
        <v>8891</v>
      </c>
      <c r="D1071" s="68" t="s">
        <v>10133</v>
      </c>
      <c r="E1071" s="68" t="s">
        <v>9777</v>
      </c>
      <c r="F1071" s="68"/>
      <c r="G1071" s="68" t="s">
        <v>9781</v>
      </c>
      <c r="H1071" s="68" t="s">
        <v>9782</v>
      </c>
      <c r="I1071" s="68"/>
      <c r="J1071" s="68"/>
      <c r="K1071" s="68"/>
      <c r="L1071" s="68" t="s">
        <v>2808</v>
      </c>
      <c r="M1071" s="68" t="s">
        <v>252</v>
      </c>
      <c r="N1071" s="68" t="s">
        <v>9783</v>
      </c>
      <c r="O1071" s="68" t="s">
        <v>9778</v>
      </c>
      <c r="P1071" s="68"/>
      <c r="Q1071" s="68" t="s">
        <v>9780</v>
      </c>
      <c r="R1071" s="68"/>
      <c r="S1071" s="68" t="s">
        <v>9779</v>
      </c>
      <c r="T1071" s="68"/>
      <c r="U1071" s="68"/>
      <c r="V1071" s="68"/>
      <c r="W1071" s="68"/>
      <c r="X1071" s="68"/>
      <c r="Y1071" s="68" t="s">
        <v>2631</v>
      </c>
      <c r="Z1071" s="68" t="s">
        <v>2633</v>
      </c>
      <c r="AA1071" s="68"/>
      <c r="AB1071" s="68"/>
      <c r="AC1071" s="68"/>
      <c r="AD1071" s="68" t="s">
        <v>6216</v>
      </c>
      <c r="AE1071" s="68" t="s">
        <v>9784</v>
      </c>
      <c r="AF1071" s="71"/>
      <c r="AG1071" s="44"/>
      <c r="AH1071" s="45"/>
      <c r="AI1071" s="45"/>
      <c r="AJ1071" s="45"/>
      <c r="AK1071" s="45"/>
      <c r="AL1071" s="28"/>
      <c r="AM1071" s="28"/>
      <c r="AN1071" s="28"/>
      <c r="AO1071" s="28"/>
      <c r="AP1071" s="28"/>
      <c r="AQ1071" s="28"/>
      <c r="AR1071" s="28"/>
      <c r="AS1071" s="28"/>
      <c r="AT1071" s="28"/>
      <c r="AU1071" s="28"/>
    </row>
    <row r="1072" ht="15.0" hidden="1" customHeight="1">
      <c r="A1072" s="51"/>
      <c r="B1072" s="52" t="s">
        <v>85</v>
      </c>
      <c r="C1072" s="52" t="s">
        <v>842</v>
      </c>
      <c r="D1072" s="52" t="s">
        <v>7281</v>
      </c>
      <c r="E1072" s="52" t="s">
        <v>2649</v>
      </c>
      <c r="F1072" s="52" t="s">
        <v>9785</v>
      </c>
      <c r="G1072" s="52" t="s">
        <v>9790</v>
      </c>
      <c r="H1072" s="52"/>
      <c r="I1072" s="52"/>
      <c r="J1072" s="52"/>
      <c r="K1072" s="52"/>
      <c r="L1072" s="52" t="s">
        <v>9791</v>
      </c>
      <c r="M1072" s="52" t="s">
        <v>261</v>
      </c>
      <c r="N1072" s="52" t="s">
        <v>9792</v>
      </c>
      <c r="O1072" s="52" t="s">
        <v>9787</v>
      </c>
      <c r="P1072" s="52"/>
      <c r="Q1072" s="52" t="s">
        <v>9789</v>
      </c>
      <c r="R1072" s="52"/>
      <c r="S1072" s="52" t="s">
        <v>9788</v>
      </c>
      <c r="T1072" s="52"/>
      <c r="U1072" s="52"/>
      <c r="V1072" s="52"/>
      <c r="W1072" s="52"/>
      <c r="X1072" s="52"/>
      <c r="Y1072" s="52" t="s">
        <v>2652</v>
      </c>
      <c r="Z1072" s="52" t="s">
        <v>2653</v>
      </c>
      <c r="AA1072" s="52"/>
      <c r="AB1072" s="52"/>
      <c r="AC1072" s="52"/>
      <c r="AD1072" s="52"/>
      <c r="AE1072" s="52"/>
      <c r="AF1072" s="60"/>
      <c r="AG1072" s="44"/>
      <c r="AH1072" s="45"/>
      <c r="AI1072" s="45"/>
      <c r="AJ1072" s="45"/>
      <c r="AK1072" s="45"/>
      <c r="AL1072" s="28"/>
      <c r="AM1072" s="28"/>
      <c r="AN1072" s="28"/>
      <c r="AO1072" s="28"/>
      <c r="AP1072" s="28"/>
      <c r="AQ1072" s="28"/>
      <c r="AR1072" s="28"/>
      <c r="AS1072" s="28"/>
      <c r="AT1072" s="28"/>
      <c r="AU1072" s="28"/>
    </row>
    <row r="1073" ht="15.0" hidden="1" customHeight="1">
      <c r="A1073" s="67"/>
      <c r="B1073" s="68" t="s">
        <v>85</v>
      </c>
      <c r="C1073" s="68" t="s">
        <v>842</v>
      </c>
      <c r="D1073" s="68" t="s">
        <v>10134</v>
      </c>
      <c r="E1073" s="68" t="s">
        <v>9794</v>
      </c>
      <c r="F1073" s="68"/>
      <c r="G1073" s="68" t="s">
        <v>9797</v>
      </c>
      <c r="H1073" s="68"/>
      <c r="I1073" s="68"/>
      <c r="J1073" s="68"/>
      <c r="K1073" s="68"/>
      <c r="L1073" s="68" t="s">
        <v>177</v>
      </c>
      <c r="M1073" s="68" t="s">
        <v>168</v>
      </c>
      <c r="N1073" s="68" t="s">
        <v>9798</v>
      </c>
      <c r="O1073" s="68" t="s">
        <v>9795</v>
      </c>
      <c r="P1073" s="68"/>
      <c r="Q1073" s="68" t="s">
        <v>9796</v>
      </c>
      <c r="R1073" s="68"/>
      <c r="S1073" s="68"/>
      <c r="T1073" s="68"/>
      <c r="U1073" s="68"/>
      <c r="V1073" s="68"/>
      <c r="W1073" s="68"/>
      <c r="X1073" s="68"/>
      <c r="Y1073" s="68" t="s">
        <v>2631</v>
      </c>
      <c r="Z1073" s="68" t="s">
        <v>2633</v>
      </c>
      <c r="AA1073" s="68"/>
      <c r="AB1073" s="68" t="s">
        <v>2939</v>
      </c>
      <c r="AC1073" s="68"/>
      <c r="AD1073" s="68" t="s">
        <v>2942</v>
      </c>
      <c r="AE1073" s="68" t="s">
        <v>3850</v>
      </c>
      <c r="AF1073" s="71"/>
      <c r="AG1073" s="44"/>
      <c r="AH1073" s="45"/>
      <c r="AI1073" s="45"/>
      <c r="AJ1073" s="45"/>
      <c r="AK1073" s="45"/>
      <c r="AL1073" s="28"/>
      <c r="AM1073" s="28"/>
      <c r="AN1073" s="28"/>
      <c r="AO1073" s="28"/>
      <c r="AP1073" s="28"/>
      <c r="AQ1073" s="28"/>
      <c r="AR1073" s="28"/>
      <c r="AS1073" s="28"/>
      <c r="AT1073" s="28"/>
      <c r="AU1073" s="28"/>
    </row>
    <row r="1074" ht="15.0" hidden="1" customHeight="1">
      <c r="A1074" s="51"/>
      <c r="B1074" s="52"/>
      <c r="C1074" s="52" t="s">
        <v>2099</v>
      </c>
      <c r="D1074" s="52" t="s">
        <v>4889</v>
      </c>
      <c r="E1074" s="52"/>
      <c r="F1074" s="52" t="s">
        <v>9799</v>
      </c>
      <c r="G1074" s="52" t="s">
        <v>9801</v>
      </c>
      <c r="H1074" s="52"/>
      <c r="I1074" s="52"/>
      <c r="J1074" s="52"/>
      <c r="K1074" s="52"/>
      <c r="L1074" s="52" t="s">
        <v>9802</v>
      </c>
      <c r="M1074" s="52" t="s">
        <v>217</v>
      </c>
      <c r="N1074" s="52" t="s">
        <v>4087</v>
      </c>
      <c r="O1074" s="52"/>
      <c r="P1074" s="52"/>
      <c r="Q1074" s="52"/>
      <c r="R1074" s="52"/>
      <c r="S1074" s="52"/>
      <c r="T1074" s="52"/>
      <c r="U1074" s="52"/>
      <c r="V1074" s="52"/>
      <c r="W1074" s="52"/>
      <c r="X1074" s="52"/>
      <c r="Y1074" s="52" t="s">
        <v>2652</v>
      </c>
      <c r="Z1074" s="52" t="s">
        <v>2653</v>
      </c>
      <c r="AA1074" s="52"/>
      <c r="AB1074" s="52"/>
      <c r="AC1074" s="52"/>
      <c r="AD1074" s="52"/>
      <c r="AE1074" s="52"/>
      <c r="AF1074" s="60"/>
      <c r="AG1074" s="44"/>
      <c r="AH1074" s="45"/>
      <c r="AI1074" s="45"/>
      <c r="AJ1074" s="45"/>
      <c r="AK1074" s="45"/>
      <c r="AL1074" s="28"/>
      <c r="AM1074" s="28"/>
      <c r="AN1074" s="28"/>
      <c r="AO1074" s="28"/>
      <c r="AP1074" s="28"/>
      <c r="AQ1074" s="28"/>
      <c r="AR1074" s="28"/>
      <c r="AS1074" s="28"/>
      <c r="AT1074" s="28"/>
      <c r="AU1074" s="28"/>
    </row>
    <row r="1075" ht="15.0" hidden="1" customHeight="1">
      <c r="A1075" s="67"/>
      <c r="B1075" s="68" t="s">
        <v>85</v>
      </c>
      <c r="C1075" s="68" t="s">
        <v>3615</v>
      </c>
      <c r="D1075" s="68" t="s">
        <v>10135</v>
      </c>
      <c r="E1075" s="68" t="s">
        <v>87</v>
      </c>
      <c r="F1075" s="68" t="s">
        <v>6470</v>
      </c>
      <c r="G1075" s="68" t="s">
        <v>9806</v>
      </c>
      <c r="H1075" s="68"/>
      <c r="I1075" s="68"/>
      <c r="J1075" s="68"/>
      <c r="K1075" s="68"/>
      <c r="L1075" s="68" t="s">
        <v>451</v>
      </c>
      <c r="M1075" s="68" t="s">
        <v>80</v>
      </c>
      <c r="N1075" s="68" t="s">
        <v>6474</v>
      </c>
      <c r="O1075" s="68" t="s">
        <v>9804</v>
      </c>
      <c r="P1075" s="68"/>
      <c r="Q1075" s="68" t="s">
        <v>9805</v>
      </c>
      <c r="R1075" s="68"/>
      <c r="S1075" s="68"/>
      <c r="T1075" s="68"/>
      <c r="U1075" s="68"/>
      <c r="V1075" s="68"/>
      <c r="W1075" s="68"/>
      <c r="X1075" s="68"/>
      <c r="Y1075" s="68" t="s">
        <v>2652</v>
      </c>
      <c r="Z1075" s="68" t="s">
        <v>2653</v>
      </c>
      <c r="AA1075" s="68"/>
      <c r="AB1075" s="68"/>
      <c r="AC1075" s="68"/>
      <c r="AD1075" s="68"/>
      <c r="AE1075" s="68"/>
      <c r="AF1075" s="71"/>
      <c r="AG1075" s="44"/>
      <c r="AH1075" s="45"/>
      <c r="AI1075" s="45"/>
      <c r="AJ1075" s="45"/>
      <c r="AK1075" s="45"/>
      <c r="AL1075" s="28"/>
      <c r="AM1075" s="28"/>
      <c r="AN1075" s="28"/>
      <c r="AO1075" s="28"/>
      <c r="AP1075" s="28"/>
      <c r="AQ1075" s="28"/>
      <c r="AR1075" s="28"/>
      <c r="AS1075" s="28"/>
      <c r="AT1075" s="28"/>
      <c r="AU1075" s="28"/>
    </row>
    <row r="1076" ht="15.0" hidden="1" customHeight="1">
      <c r="A1076" s="51"/>
      <c r="B1076" s="52" t="s">
        <v>85</v>
      </c>
      <c r="C1076" s="52" t="s">
        <v>1389</v>
      </c>
      <c r="D1076" s="52" t="s">
        <v>10136</v>
      </c>
      <c r="E1076" s="52" t="s">
        <v>2649</v>
      </c>
      <c r="F1076" s="52" t="s">
        <v>9807</v>
      </c>
      <c r="G1076" s="52" t="s">
        <v>9812</v>
      </c>
      <c r="H1076" s="52"/>
      <c r="I1076" s="52"/>
      <c r="J1076" s="52"/>
      <c r="K1076" s="52"/>
      <c r="L1076" s="52" t="s">
        <v>354</v>
      </c>
      <c r="M1076" s="52" t="s">
        <v>280</v>
      </c>
      <c r="N1076" s="52" t="s">
        <v>395</v>
      </c>
      <c r="O1076" s="52" t="s">
        <v>9809</v>
      </c>
      <c r="P1076" s="52"/>
      <c r="Q1076" s="52" t="s">
        <v>9811</v>
      </c>
      <c r="R1076" s="52"/>
      <c r="S1076" s="52" t="s">
        <v>9810</v>
      </c>
      <c r="T1076" s="52"/>
      <c r="U1076" s="52"/>
      <c r="V1076" s="52"/>
      <c r="W1076" s="52"/>
      <c r="X1076" s="52"/>
      <c r="Y1076" s="52" t="s">
        <v>98</v>
      </c>
      <c r="Z1076" s="52"/>
      <c r="AA1076" s="52"/>
      <c r="AB1076" s="52"/>
      <c r="AC1076" s="52"/>
      <c r="AD1076" s="52"/>
      <c r="AE1076" s="52"/>
      <c r="AF1076" s="60"/>
      <c r="AG1076" s="44" t="s">
        <v>595</v>
      </c>
      <c r="AH1076" s="45" t="s">
        <v>595</v>
      </c>
      <c r="AI1076" s="45" t="s">
        <v>595</v>
      </c>
      <c r="AJ1076" s="45" t="s">
        <v>595</v>
      </c>
      <c r="AK1076" s="45" t="s">
        <v>596</v>
      </c>
      <c r="AL1076" s="28"/>
      <c r="AM1076" s="28"/>
      <c r="AN1076" s="28"/>
      <c r="AO1076" s="28"/>
      <c r="AP1076" s="28"/>
      <c r="AQ1076" s="28"/>
      <c r="AR1076" s="28"/>
      <c r="AS1076" s="28"/>
      <c r="AT1076" s="28"/>
      <c r="AU1076" s="28"/>
    </row>
    <row r="1077" ht="15.0" hidden="1" customHeight="1">
      <c r="A1077" s="67"/>
      <c r="B1077" s="68" t="s">
        <v>85</v>
      </c>
      <c r="C1077" s="68"/>
      <c r="D1077" s="68"/>
      <c r="E1077" s="68"/>
      <c r="F1077" s="68"/>
      <c r="G1077" s="68"/>
      <c r="H1077" s="68"/>
      <c r="I1077" s="68"/>
      <c r="J1077" s="68"/>
      <c r="K1077" s="68"/>
      <c r="L1077" s="68"/>
      <c r="M1077" s="68" t="s">
        <v>61</v>
      </c>
      <c r="N1077" s="68"/>
      <c r="O1077" s="68"/>
      <c r="P1077" s="68"/>
      <c r="Q1077" s="68"/>
      <c r="R1077" s="68"/>
      <c r="S1077" s="68"/>
      <c r="T1077" s="68"/>
      <c r="U1077" s="68"/>
      <c r="V1077" s="68"/>
      <c r="W1077" s="68"/>
      <c r="X1077" s="68"/>
      <c r="Y1077" s="68" t="s">
        <v>98</v>
      </c>
      <c r="Z1077" s="68"/>
      <c r="AA1077" s="68"/>
      <c r="AB1077" s="68"/>
      <c r="AC1077" s="68"/>
      <c r="AD1077" s="68"/>
      <c r="AE1077" s="68"/>
      <c r="AF1077" s="71"/>
      <c r="AG1077" s="44" t="s">
        <v>595</v>
      </c>
      <c r="AH1077" s="45" t="s">
        <v>595</v>
      </c>
      <c r="AI1077" s="45" t="s">
        <v>595</v>
      </c>
      <c r="AJ1077" s="45" t="s">
        <v>595</v>
      </c>
      <c r="AK1077" s="45" t="s">
        <v>595</v>
      </c>
      <c r="AL1077" s="28"/>
      <c r="AM1077" s="28"/>
      <c r="AN1077" s="28"/>
      <c r="AO1077" s="28"/>
      <c r="AP1077" s="28"/>
      <c r="AQ1077" s="28"/>
      <c r="AR1077" s="28"/>
      <c r="AS1077" s="28"/>
      <c r="AT1077" s="28"/>
      <c r="AU1077" s="28"/>
    </row>
    <row r="1078" ht="15.0" hidden="1" customHeight="1">
      <c r="A1078" s="51"/>
      <c r="B1078" s="52" t="s">
        <v>115</v>
      </c>
      <c r="C1078" s="52" t="s">
        <v>10137</v>
      </c>
      <c r="D1078" s="52" t="s">
        <v>10138</v>
      </c>
      <c r="E1078" s="52" t="s">
        <v>2649</v>
      </c>
      <c r="F1078" s="52" t="s">
        <v>4157</v>
      </c>
      <c r="G1078" s="52" t="s">
        <v>9815</v>
      </c>
      <c r="H1078" s="52" t="s">
        <v>4164</v>
      </c>
      <c r="I1078" s="52"/>
      <c r="J1078" s="52"/>
      <c r="K1078" s="52"/>
      <c r="L1078" s="52" t="s">
        <v>413</v>
      </c>
      <c r="M1078" s="52" t="s">
        <v>406</v>
      </c>
      <c r="N1078" s="52" t="s">
        <v>2379</v>
      </c>
      <c r="O1078" s="52" t="s">
        <v>4160</v>
      </c>
      <c r="P1078" s="52"/>
      <c r="Q1078" s="52" t="s">
        <v>4162</v>
      </c>
      <c r="R1078" s="52"/>
      <c r="S1078" s="52" t="s">
        <v>9814</v>
      </c>
      <c r="T1078" s="52"/>
      <c r="U1078" s="52"/>
      <c r="V1078" s="52"/>
      <c r="W1078" s="52"/>
      <c r="X1078" s="52"/>
      <c r="Y1078" s="52" t="s">
        <v>98</v>
      </c>
      <c r="Z1078" s="52" t="s">
        <v>2644</v>
      </c>
      <c r="AA1078" s="52"/>
      <c r="AB1078" s="52"/>
      <c r="AC1078" s="52"/>
      <c r="AD1078" s="52"/>
      <c r="AE1078" s="52"/>
      <c r="AF1078" s="60"/>
      <c r="AG1078" s="44" t="s">
        <v>595</v>
      </c>
      <c r="AH1078" s="45" t="s">
        <v>595</v>
      </c>
      <c r="AI1078" s="45" t="s">
        <v>595</v>
      </c>
      <c r="AJ1078" s="45" t="s">
        <v>596</v>
      </c>
      <c r="AK1078" s="45" t="s">
        <v>595</v>
      </c>
      <c r="AL1078" s="28"/>
      <c r="AM1078" s="28"/>
      <c r="AN1078" s="28"/>
      <c r="AO1078" s="28"/>
      <c r="AP1078" s="28"/>
      <c r="AQ1078" s="28"/>
      <c r="AR1078" s="28"/>
      <c r="AS1078" s="28"/>
      <c r="AT1078" s="28"/>
      <c r="AU1078" s="28"/>
    </row>
    <row r="1079" ht="15.0" hidden="1" customHeight="1">
      <c r="A1079" s="67"/>
      <c r="B1079" s="68" t="s">
        <v>115</v>
      </c>
      <c r="C1079" s="68" t="s">
        <v>10139</v>
      </c>
      <c r="D1079" s="68" t="s">
        <v>10140</v>
      </c>
      <c r="E1079" s="68"/>
      <c r="F1079" s="68" t="s">
        <v>9816</v>
      </c>
      <c r="G1079" s="68" t="s">
        <v>9821</v>
      </c>
      <c r="H1079" s="68" t="s">
        <v>9822</v>
      </c>
      <c r="I1079" s="68"/>
      <c r="J1079" s="68"/>
      <c r="K1079" s="68"/>
      <c r="L1079" s="68" t="s">
        <v>840</v>
      </c>
      <c r="M1079" s="68" t="s">
        <v>99</v>
      </c>
      <c r="N1079" s="68" t="s">
        <v>841</v>
      </c>
      <c r="O1079" s="68" t="s">
        <v>9818</v>
      </c>
      <c r="P1079" s="68"/>
      <c r="Q1079" s="68" t="s">
        <v>9820</v>
      </c>
      <c r="R1079" s="68"/>
      <c r="S1079" s="68" t="s">
        <v>9819</v>
      </c>
      <c r="T1079" s="68"/>
      <c r="U1079" s="68"/>
      <c r="V1079" s="68"/>
      <c r="W1079" s="68"/>
      <c r="X1079" s="68"/>
      <c r="Y1079" s="68" t="s">
        <v>98</v>
      </c>
      <c r="Z1079" s="68" t="s">
        <v>2644</v>
      </c>
      <c r="AA1079" s="68"/>
      <c r="AB1079" s="68"/>
      <c r="AC1079" s="68"/>
      <c r="AD1079" s="68"/>
      <c r="AE1079" s="68"/>
      <c r="AF1079" s="71"/>
      <c r="AG1079" s="44" t="s">
        <v>595</v>
      </c>
      <c r="AH1079" s="45" t="s">
        <v>595</v>
      </c>
      <c r="AI1079" s="45" t="s">
        <v>596</v>
      </c>
      <c r="AJ1079" s="45" t="s">
        <v>595</v>
      </c>
      <c r="AK1079" s="45" t="s">
        <v>595</v>
      </c>
      <c r="AL1079" s="28"/>
      <c r="AM1079" s="28"/>
      <c r="AN1079" s="28"/>
      <c r="AO1079" s="28"/>
      <c r="AP1079" s="28"/>
      <c r="AQ1079" s="28"/>
      <c r="AR1079" s="28"/>
      <c r="AS1079" s="28"/>
      <c r="AT1079" s="28"/>
      <c r="AU1079" s="28"/>
    </row>
    <row r="1080" ht="15.0" hidden="1" customHeight="1">
      <c r="A1080" s="51"/>
      <c r="B1080" s="52"/>
      <c r="C1080" s="52" t="s">
        <v>8069</v>
      </c>
      <c r="D1080" s="52" t="s">
        <v>2556</v>
      </c>
      <c r="E1080" s="52" t="s">
        <v>560</v>
      </c>
      <c r="F1080" s="52" t="s">
        <v>9825</v>
      </c>
      <c r="G1080" s="52" t="s">
        <v>9828</v>
      </c>
      <c r="H1080" s="52"/>
      <c r="I1080" s="52"/>
      <c r="J1080" s="52"/>
      <c r="K1080" s="52"/>
      <c r="L1080" s="52" t="s">
        <v>9829</v>
      </c>
      <c r="M1080" s="52" t="s">
        <v>99</v>
      </c>
      <c r="N1080" s="52" t="s">
        <v>9830</v>
      </c>
      <c r="O1080" s="52" t="s">
        <v>9826</v>
      </c>
      <c r="P1080" s="52"/>
      <c r="Q1080" s="52"/>
      <c r="R1080" s="52"/>
      <c r="S1080" s="52" t="s">
        <v>9827</v>
      </c>
      <c r="T1080" s="52"/>
      <c r="U1080" s="52"/>
      <c r="V1080" s="52"/>
      <c r="W1080" s="52"/>
      <c r="X1080" s="52"/>
      <c r="Y1080" s="52" t="s">
        <v>2631</v>
      </c>
      <c r="Z1080" s="52" t="s">
        <v>2633</v>
      </c>
      <c r="AA1080" s="52"/>
      <c r="AB1080" s="52"/>
      <c r="AC1080" s="52"/>
      <c r="AD1080" s="52" t="s">
        <v>2942</v>
      </c>
      <c r="AE1080" s="52" t="s">
        <v>5435</v>
      </c>
      <c r="AF1080" s="60"/>
      <c r="AG1080" s="44"/>
      <c r="AH1080" s="45"/>
      <c r="AI1080" s="45"/>
      <c r="AJ1080" s="45"/>
      <c r="AK1080" s="45"/>
      <c r="AL1080" s="28"/>
      <c r="AM1080" s="28"/>
      <c r="AN1080" s="28"/>
      <c r="AO1080" s="28"/>
      <c r="AP1080" s="28"/>
      <c r="AQ1080" s="28"/>
      <c r="AR1080" s="28"/>
      <c r="AS1080" s="28"/>
      <c r="AT1080" s="28"/>
      <c r="AU1080" s="28"/>
    </row>
    <row r="1081" ht="15.0" hidden="1" customHeight="1">
      <c r="A1081" s="67"/>
      <c r="B1081" s="68" t="s">
        <v>85</v>
      </c>
      <c r="C1081" s="68" t="s">
        <v>2586</v>
      </c>
      <c r="D1081" s="68" t="s">
        <v>10141</v>
      </c>
      <c r="E1081" s="68" t="s">
        <v>87</v>
      </c>
      <c r="F1081" s="68" t="s">
        <v>1894</v>
      </c>
      <c r="G1081" s="68" t="s">
        <v>1899</v>
      </c>
      <c r="H1081" s="68"/>
      <c r="I1081" s="68"/>
      <c r="J1081" s="68"/>
      <c r="K1081" s="68"/>
      <c r="L1081" s="68" t="s">
        <v>404</v>
      </c>
      <c r="M1081" s="68" t="s">
        <v>337</v>
      </c>
      <c r="N1081" s="68" t="s">
        <v>1903</v>
      </c>
      <c r="O1081" s="68" t="s">
        <v>9832</v>
      </c>
      <c r="P1081" s="68"/>
      <c r="Q1081" s="68" t="s">
        <v>9834</v>
      </c>
      <c r="R1081" s="68"/>
      <c r="S1081" s="68" t="s">
        <v>9833</v>
      </c>
      <c r="T1081" s="68"/>
      <c r="U1081" s="68" t="s">
        <v>145</v>
      </c>
      <c r="V1081" s="68" t="s">
        <v>108</v>
      </c>
      <c r="W1081" s="68" t="s">
        <v>95</v>
      </c>
      <c r="X1081" s="68" t="s">
        <v>229</v>
      </c>
      <c r="Y1081" s="68" t="s">
        <v>98</v>
      </c>
      <c r="Z1081" s="68"/>
      <c r="AA1081" s="68"/>
      <c r="AB1081" s="68"/>
      <c r="AC1081" s="68"/>
      <c r="AD1081" s="68"/>
      <c r="AE1081" s="68"/>
      <c r="AF1081" s="71"/>
      <c r="AG1081" s="44" t="s">
        <v>595</v>
      </c>
      <c r="AH1081" s="45" t="s">
        <v>596</v>
      </c>
      <c r="AI1081" s="45" t="s">
        <v>596</v>
      </c>
      <c r="AJ1081" s="45" t="s">
        <v>595</v>
      </c>
      <c r="AK1081" s="45" t="s">
        <v>595</v>
      </c>
      <c r="AL1081" s="28"/>
      <c r="AM1081" s="28"/>
      <c r="AN1081" s="28"/>
      <c r="AO1081" s="28"/>
      <c r="AP1081" s="28"/>
      <c r="AQ1081" s="28"/>
      <c r="AR1081" s="28"/>
      <c r="AS1081" s="28"/>
      <c r="AT1081" s="28"/>
      <c r="AU1081" s="28"/>
    </row>
    <row r="1082" ht="15.0" hidden="1" customHeight="1">
      <c r="A1082" s="51"/>
      <c r="B1082" s="52" t="s">
        <v>85</v>
      </c>
      <c r="C1082" s="52" t="s">
        <v>896</v>
      </c>
      <c r="D1082" s="52" t="s">
        <v>10142</v>
      </c>
      <c r="E1082" s="52" t="s">
        <v>87</v>
      </c>
      <c r="F1082" s="52" t="s">
        <v>436</v>
      </c>
      <c r="G1082" s="52" t="s">
        <v>9840</v>
      </c>
      <c r="H1082" s="52"/>
      <c r="I1082" s="52"/>
      <c r="J1082" s="52"/>
      <c r="K1082" s="52"/>
      <c r="L1082" s="52" t="s">
        <v>451</v>
      </c>
      <c r="M1082" s="52" t="s">
        <v>80</v>
      </c>
      <c r="N1082" s="52" t="s">
        <v>1106</v>
      </c>
      <c r="O1082" s="52" t="s">
        <v>9838</v>
      </c>
      <c r="P1082" s="52"/>
      <c r="Q1082" s="52" t="s">
        <v>3035</v>
      </c>
      <c r="R1082" s="52"/>
      <c r="S1082" s="52" t="s">
        <v>9839</v>
      </c>
      <c r="T1082" s="52"/>
      <c r="U1082" s="52"/>
      <c r="V1082" s="52"/>
      <c r="W1082" s="52"/>
      <c r="X1082" s="52"/>
      <c r="Y1082" s="52" t="s">
        <v>98</v>
      </c>
      <c r="Z1082" s="52"/>
      <c r="AA1082" s="52"/>
      <c r="AB1082" s="52"/>
      <c r="AC1082" s="52"/>
      <c r="AD1082" s="52"/>
      <c r="AE1082" s="52"/>
      <c r="AF1082" s="60"/>
      <c r="AG1082" s="44" t="s">
        <v>595</v>
      </c>
      <c r="AH1082" s="45" t="s">
        <v>595</v>
      </c>
      <c r="AI1082" s="45" t="s">
        <v>595</v>
      </c>
      <c r="AJ1082" s="45" t="s">
        <v>595</v>
      </c>
      <c r="AK1082" s="45" t="s">
        <v>595</v>
      </c>
      <c r="AL1082" s="28"/>
      <c r="AM1082" s="28"/>
      <c r="AN1082" s="28"/>
      <c r="AO1082" s="28"/>
      <c r="AP1082" s="28"/>
      <c r="AQ1082" s="28"/>
      <c r="AR1082" s="28"/>
      <c r="AS1082" s="28"/>
      <c r="AT1082" s="28"/>
      <c r="AU1082" s="28"/>
    </row>
    <row r="1083" ht="15.0" hidden="1" customHeight="1">
      <c r="A1083" s="67"/>
      <c r="B1083" s="68"/>
      <c r="C1083" s="68" t="s">
        <v>842</v>
      </c>
      <c r="D1083" s="68" t="s">
        <v>10143</v>
      </c>
      <c r="E1083" s="68"/>
      <c r="F1083" s="68" t="s">
        <v>3249</v>
      </c>
      <c r="G1083" s="68" t="s">
        <v>9844</v>
      </c>
      <c r="H1083" s="68"/>
      <c r="I1083" s="68"/>
      <c r="J1083" s="68"/>
      <c r="K1083" s="68"/>
      <c r="L1083" s="68" t="s">
        <v>674</v>
      </c>
      <c r="M1083" s="68" t="s">
        <v>665</v>
      </c>
      <c r="N1083" s="68" t="s">
        <v>902</v>
      </c>
      <c r="O1083" s="68" t="s">
        <v>9842</v>
      </c>
      <c r="P1083" s="68"/>
      <c r="Q1083" s="68"/>
      <c r="R1083" s="68"/>
      <c r="S1083" s="68"/>
      <c r="T1083" s="68"/>
      <c r="U1083" s="68" t="s">
        <v>9846</v>
      </c>
      <c r="V1083" s="68" t="s">
        <v>9847</v>
      </c>
      <c r="W1083" s="68"/>
      <c r="X1083" s="68"/>
      <c r="Y1083" s="68" t="s">
        <v>98</v>
      </c>
      <c r="Z1083" s="68" t="s">
        <v>2644</v>
      </c>
      <c r="AA1083" s="68"/>
      <c r="AB1083" s="68"/>
      <c r="AC1083" s="68"/>
      <c r="AD1083" s="68"/>
      <c r="AE1083" s="68"/>
      <c r="AF1083" s="71"/>
      <c r="AG1083" s="44" t="s">
        <v>595</v>
      </c>
      <c r="AH1083" s="45" t="s">
        <v>595</v>
      </c>
      <c r="AI1083" s="45" t="s">
        <v>596</v>
      </c>
      <c r="AJ1083" s="45" t="s">
        <v>595</v>
      </c>
      <c r="AK1083" s="45" t="s">
        <v>595</v>
      </c>
      <c r="AL1083" s="28"/>
      <c r="AM1083" s="28"/>
      <c r="AN1083" s="28"/>
      <c r="AO1083" s="28"/>
      <c r="AP1083" s="28"/>
      <c r="AQ1083" s="28"/>
      <c r="AR1083" s="28"/>
      <c r="AS1083" s="28"/>
      <c r="AT1083" s="28"/>
      <c r="AU1083" s="28"/>
    </row>
    <row r="1084" ht="15.0" hidden="1" customHeight="1">
      <c r="A1084" s="51"/>
      <c r="B1084" s="52" t="s">
        <v>115</v>
      </c>
      <c r="C1084" s="52" t="s">
        <v>10144</v>
      </c>
      <c r="D1084" s="52" t="s">
        <v>6094</v>
      </c>
      <c r="E1084" s="52" t="s">
        <v>2649</v>
      </c>
      <c r="F1084" s="52" t="s">
        <v>9848</v>
      </c>
      <c r="G1084" s="52" t="s">
        <v>9853</v>
      </c>
      <c r="H1084" s="52" t="s">
        <v>9854</v>
      </c>
      <c r="I1084" s="52"/>
      <c r="J1084" s="52"/>
      <c r="K1084" s="52"/>
      <c r="L1084" s="52" t="s">
        <v>1868</v>
      </c>
      <c r="M1084" s="52" t="s">
        <v>512</v>
      </c>
      <c r="N1084" s="52" t="s">
        <v>9855</v>
      </c>
      <c r="O1084" s="52" t="s">
        <v>9850</v>
      </c>
      <c r="P1084" s="52"/>
      <c r="Q1084" s="52" t="s">
        <v>9852</v>
      </c>
      <c r="R1084" s="52"/>
      <c r="S1084" s="52" t="s">
        <v>9851</v>
      </c>
      <c r="T1084" s="52"/>
      <c r="U1084" s="52"/>
      <c r="V1084" s="52"/>
      <c r="W1084" s="52"/>
      <c r="X1084" s="52"/>
      <c r="Y1084" s="52" t="s">
        <v>98</v>
      </c>
      <c r="Z1084" s="52" t="s">
        <v>2644</v>
      </c>
      <c r="AA1084" s="52"/>
      <c r="AB1084" s="52"/>
      <c r="AC1084" s="52"/>
      <c r="AD1084" s="52"/>
      <c r="AE1084" s="52"/>
      <c r="AF1084" s="60"/>
      <c r="AG1084" s="44" t="s">
        <v>595</v>
      </c>
      <c r="AH1084" s="45" t="s">
        <v>595</v>
      </c>
      <c r="AI1084" s="45" t="s">
        <v>596</v>
      </c>
      <c r="AJ1084" s="45" t="s">
        <v>595</v>
      </c>
      <c r="AK1084" s="45" t="s">
        <v>595</v>
      </c>
      <c r="AL1084" s="28"/>
      <c r="AM1084" s="28"/>
      <c r="AN1084" s="28"/>
      <c r="AO1084" s="28"/>
      <c r="AP1084" s="28"/>
      <c r="AQ1084" s="28"/>
      <c r="AR1084" s="28"/>
      <c r="AS1084" s="28"/>
      <c r="AT1084" s="28"/>
      <c r="AU1084" s="28"/>
    </row>
    <row r="1085" ht="15.0" hidden="1" customHeight="1">
      <c r="A1085" s="67"/>
      <c r="B1085" s="68" t="s">
        <v>85</v>
      </c>
      <c r="C1085" s="68" t="s">
        <v>1382</v>
      </c>
      <c r="D1085" s="68" t="s">
        <v>6107</v>
      </c>
      <c r="E1085" s="68" t="s">
        <v>87</v>
      </c>
      <c r="F1085" s="68" t="s">
        <v>9857</v>
      </c>
      <c r="G1085" s="68" t="s">
        <v>9862</v>
      </c>
      <c r="H1085" s="68" t="s">
        <v>9863</v>
      </c>
      <c r="I1085" s="68"/>
      <c r="J1085" s="68"/>
      <c r="K1085" s="68"/>
      <c r="L1085" s="68" t="s">
        <v>3096</v>
      </c>
      <c r="M1085" s="68" t="s">
        <v>337</v>
      </c>
      <c r="N1085" s="68" t="s">
        <v>4965</v>
      </c>
      <c r="O1085" s="68" t="s">
        <v>9859</v>
      </c>
      <c r="P1085" s="68"/>
      <c r="Q1085" s="68" t="s">
        <v>9861</v>
      </c>
      <c r="R1085" s="68"/>
      <c r="S1085" s="68" t="s">
        <v>9860</v>
      </c>
      <c r="T1085" s="68"/>
      <c r="U1085" s="68"/>
      <c r="V1085" s="68"/>
      <c r="W1085" s="68"/>
      <c r="X1085" s="68"/>
      <c r="Y1085" s="68" t="s">
        <v>98</v>
      </c>
      <c r="Z1085" s="68" t="s">
        <v>2644</v>
      </c>
      <c r="AA1085" s="68"/>
      <c r="AB1085" s="68"/>
      <c r="AC1085" s="68"/>
      <c r="AD1085" s="68"/>
      <c r="AE1085" s="68"/>
      <c r="AF1085" s="71"/>
      <c r="AG1085" s="44" t="s">
        <v>596</v>
      </c>
      <c r="AH1085" s="45" t="s">
        <v>595</v>
      </c>
      <c r="AI1085" s="45" t="s">
        <v>595</v>
      </c>
      <c r="AJ1085" s="45" t="s">
        <v>595</v>
      </c>
      <c r="AK1085" s="45" t="s">
        <v>595</v>
      </c>
      <c r="AL1085" s="28"/>
      <c r="AM1085" s="28"/>
      <c r="AN1085" s="28"/>
      <c r="AO1085" s="28"/>
      <c r="AP1085" s="28"/>
      <c r="AQ1085" s="28"/>
      <c r="AR1085" s="28"/>
      <c r="AS1085" s="28"/>
      <c r="AT1085" s="28"/>
      <c r="AU1085" s="28"/>
    </row>
    <row r="1086" ht="15.0" hidden="1" customHeight="1">
      <c r="A1086" s="51"/>
      <c r="B1086" s="52" t="s">
        <v>85</v>
      </c>
      <c r="C1086" s="52" t="s">
        <v>3501</v>
      </c>
      <c r="D1086" s="52" t="s">
        <v>10145</v>
      </c>
      <c r="E1086" s="52" t="s">
        <v>87</v>
      </c>
      <c r="F1086" s="52" t="s">
        <v>4157</v>
      </c>
      <c r="G1086" s="52" t="s">
        <v>9869</v>
      </c>
      <c r="H1086" s="52" t="s">
        <v>9870</v>
      </c>
      <c r="I1086" s="52"/>
      <c r="J1086" s="52"/>
      <c r="K1086" s="52"/>
      <c r="L1086" s="52" t="s">
        <v>413</v>
      </c>
      <c r="M1086" s="52" t="s">
        <v>406</v>
      </c>
      <c r="N1086" s="52" t="s">
        <v>2379</v>
      </c>
      <c r="O1086" s="52" t="s">
        <v>9866</v>
      </c>
      <c r="P1086" s="52"/>
      <c r="Q1086" s="52" t="s">
        <v>9868</v>
      </c>
      <c r="R1086" s="52"/>
      <c r="S1086" s="52" t="s">
        <v>9867</v>
      </c>
      <c r="T1086" s="52"/>
      <c r="U1086" s="52"/>
      <c r="V1086" s="52"/>
      <c r="W1086" s="52"/>
      <c r="X1086" s="52"/>
      <c r="Y1086" s="52" t="s">
        <v>98</v>
      </c>
      <c r="Z1086" s="52" t="s">
        <v>2644</v>
      </c>
      <c r="AA1086" s="52"/>
      <c r="AB1086" s="52"/>
      <c r="AC1086" s="52"/>
      <c r="AD1086" s="52"/>
      <c r="AE1086" s="52"/>
      <c r="AF1086" s="60"/>
      <c r="AG1086" s="44" t="s">
        <v>595</v>
      </c>
      <c r="AH1086" s="45" t="s">
        <v>596</v>
      </c>
      <c r="AI1086" s="45" t="s">
        <v>595</v>
      </c>
      <c r="AJ1086" s="45" t="s">
        <v>596</v>
      </c>
      <c r="AK1086" s="45" t="s">
        <v>595</v>
      </c>
      <c r="AL1086" s="28"/>
      <c r="AM1086" s="28"/>
      <c r="AN1086" s="28"/>
      <c r="AO1086" s="28"/>
      <c r="AP1086" s="28"/>
      <c r="AQ1086" s="28"/>
      <c r="AR1086" s="28"/>
      <c r="AS1086" s="28"/>
      <c r="AT1086" s="28"/>
      <c r="AU1086" s="28"/>
    </row>
    <row r="1087" ht="15.0" hidden="1" customHeight="1">
      <c r="A1087" s="67"/>
      <c r="B1087" s="68" t="s">
        <v>85</v>
      </c>
      <c r="C1087" s="68" t="s">
        <v>1161</v>
      </c>
      <c r="D1087" s="68" t="s">
        <v>10146</v>
      </c>
      <c r="E1087" s="68" t="s">
        <v>2649</v>
      </c>
      <c r="F1087" s="68" t="s">
        <v>9872</v>
      </c>
      <c r="G1087" s="68" t="s">
        <v>9875</v>
      </c>
      <c r="H1087" s="68"/>
      <c r="I1087" s="68"/>
      <c r="J1087" s="68"/>
      <c r="K1087" s="68"/>
      <c r="L1087" s="68" t="s">
        <v>259</v>
      </c>
      <c r="M1087" s="68" t="s">
        <v>252</v>
      </c>
      <c r="N1087" s="68" t="s">
        <v>4917</v>
      </c>
      <c r="O1087" s="68" t="s">
        <v>9874</v>
      </c>
      <c r="P1087" s="68"/>
      <c r="Q1087" s="68"/>
      <c r="R1087" s="68"/>
      <c r="S1087" s="68"/>
      <c r="T1087" s="68"/>
      <c r="U1087" s="68"/>
      <c r="V1087" s="68"/>
      <c r="W1087" s="68"/>
      <c r="X1087" s="68"/>
      <c r="Y1087" s="68" t="s">
        <v>2652</v>
      </c>
      <c r="Z1087" s="68" t="s">
        <v>2653</v>
      </c>
      <c r="AA1087" s="68"/>
      <c r="AB1087" s="68"/>
      <c r="AC1087" s="68"/>
      <c r="AD1087" s="68"/>
      <c r="AE1087" s="68"/>
      <c r="AF1087" s="71"/>
      <c r="AG1087" s="44"/>
      <c r="AH1087" s="45"/>
      <c r="AI1087" s="45"/>
      <c r="AJ1087" s="45"/>
      <c r="AK1087" s="45"/>
      <c r="AL1087" s="28"/>
      <c r="AM1087" s="28"/>
      <c r="AN1087" s="28"/>
      <c r="AO1087" s="28"/>
      <c r="AP1087" s="28"/>
      <c r="AQ1087" s="28"/>
      <c r="AR1087" s="28"/>
      <c r="AS1087" s="28"/>
      <c r="AT1087" s="28"/>
      <c r="AU1087" s="28"/>
    </row>
    <row r="1088" ht="15.0" hidden="1" customHeight="1">
      <c r="A1088" s="51"/>
      <c r="B1088" s="52" t="s">
        <v>85</v>
      </c>
      <c r="C1088" s="52" t="s">
        <v>10147</v>
      </c>
      <c r="D1088" s="52" t="s">
        <v>10148</v>
      </c>
      <c r="E1088" s="52" t="s">
        <v>87</v>
      </c>
      <c r="F1088" s="52" t="s">
        <v>9876</v>
      </c>
      <c r="G1088" s="52" t="s">
        <v>9883</v>
      </c>
      <c r="H1088" s="52" t="s">
        <v>9884</v>
      </c>
      <c r="I1088" s="52"/>
      <c r="J1088" s="52"/>
      <c r="K1088" s="52"/>
      <c r="L1088" s="52" t="s">
        <v>9885</v>
      </c>
      <c r="M1088" s="52" t="s">
        <v>337</v>
      </c>
      <c r="N1088" s="52" t="s">
        <v>9886</v>
      </c>
      <c r="O1088" s="52" t="s">
        <v>9879</v>
      </c>
      <c r="P1088" s="52"/>
      <c r="Q1088" s="52" t="s">
        <v>9882</v>
      </c>
      <c r="R1088" s="52"/>
      <c r="S1088" s="52" t="s">
        <v>9881</v>
      </c>
      <c r="T1088" s="52"/>
      <c r="U1088" s="52" t="s">
        <v>124</v>
      </c>
      <c r="V1088" s="52"/>
      <c r="W1088" s="52"/>
      <c r="X1088" s="52"/>
      <c r="Y1088" s="52" t="s">
        <v>98</v>
      </c>
      <c r="Z1088" s="52" t="s">
        <v>2644</v>
      </c>
      <c r="AA1088" s="52"/>
      <c r="AB1088" s="52"/>
      <c r="AC1088" s="52"/>
      <c r="AD1088" s="52"/>
      <c r="AE1088" s="52"/>
      <c r="AF1088" s="60"/>
      <c r="AG1088" s="44" t="s">
        <v>596</v>
      </c>
      <c r="AH1088" s="45" t="s">
        <v>595</v>
      </c>
      <c r="AI1088" s="45" t="s">
        <v>595</v>
      </c>
      <c r="AJ1088" s="45" t="s">
        <v>595</v>
      </c>
      <c r="AK1088" s="45" t="s">
        <v>595</v>
      </c>
      <c r="AL1088" s="28"/>
      <c r="AM1088" s="28"/>
      <c r="AN1088" s="28"/>
      <c r="AO1088" s="28"/>
      <c r="AP1088" s="28"/>
      <c r="AQ1088" s="28"/>
      <c r="AR1088" s="28"/>
      <c r="AS1088" s="28"/>
      <c r="AT1088" s="28"/>
      <c r="AU1088" s="28"/>
    </row>
    <row r="1089" ht="15.0" customHeight="1">
      <c r="A1089" s="67"/>
      <c r="B1089" s="68"/>
      <c r="C1089" s="68" t="s">
        <v>5055</v>
      </c>
      <c r="D1089" s="68" t="s">
        <v>5056</v>
      </c>
      <c r="E1089" s="68"/>
      <c r="F1089" s="68"/>
      <c r="G1089" s="68"/>
      <c r="H1089" s="68"/>
      <c r="I1089" s="68"/>
      <c r="J1089" s="68"/>
      <c r="K1089" s="68"/>
      <c r="L1089" s="68"/>
      <c r="M1089" s="68"/>
      <c r="N1089" s="68"/>
      <c r="O1089" s="68"/>
      <c r="P1089" s="68"/>
      <c r="Q1089" s="68"/>
      <c r="R1089" s="68"/>
      <c r="S1089" s="68"/>
      <c r="T1089" s="68"/>
      <c r="U1089" s="68"/>
      <c r="V1089" s="68"/>
      <c r="W1089" s="68"/>
      <c r="X1089" s="68"/>
      <c r="Y1089" s="68" t="s">
        <v>2631</v>
      </c>
      <c r="Z1089" s="68" t="s">
        <v>2633</v>
      </c>
      <c r="AA1089" s="68"/>
      <c r="AB1089" s="68"/>
      <c r="AC1089" s="68"/>
      <c r="AD1089" s="68" t="s">
        <v>2942</v>
      </c>
      <c r="AE1089" s="68" t="s">
        <v>4341</v>
      </c>
      <c r="AF1089" s="71"/>
      <c r="AG1089" s="44"/>
      <c r="AH1089" s="45"/>
      <c r="AI1089" s="45"/>
      <c r="AJ1089" s="45"/>
      <c r="AK1089" s="45"/>
      <c r="AL1089" s="28"/>
      <c r="AM1089" s="28"/>
      <c r="AN1089" s="28"/>
      <c r="AO1089" s="28"/>
      <c r="AP1089" s="28"/>
      <c r="AQ1089" s="28"/>
      <c r="AR1089" s="28"/>
      <c r="AS1089" s="28"/>
      <c r="AT1089" s="28"/>
      <c r="AU1089" s="28"/>
    </row>
    <row r="1090" ht="15.0" hidden="1" customHeight="1">
      <c r="A1090" s="51"/>
      <c r="B1090" s="52"/>
      <c r="C1090" s="52" t="s">
        <v>1542</v>
      </c>
      <c r="D1090" s="52" t="s">
        <v>10149</v>
      </c>
      <c r="E1090" s="52"/>
      <c r="F1090" s="52" t="s">
        <v>9888</v>
      </c>
      <c r="G1090" s="52" t="s">
        <v>9892</v>
      </c>
      <c r="H1090" s="52"/>
      <c r="I1090" s="52"/>
      <c r="J1090" s="52" t="s">
        <v>9893</v>
      </c>
      <c r="K1090" s="52"/>
      <c r="L1090" s="52" t="s">
        <v>325</v>
      </c>
      <c r="M1090" s="52" t="s">
        <v>1008</v>
      </c>
      <c r="N1090" s="52" t="s">
        <v>9300</v>
      </c>
      <c r="O1090" s="52" t="s">
        <v>9890</v>
      </c>
      <c r="P1090" s="52"/>
      <c r="Q1090" s="52" t="s">
        <v>9891</v>
      </c>
      <c r="R1090" s="52"/>
      <c r="S1090" s="52"/>
      <c r="T1090" s="52"/>
      <c r="U1090" s="52"/>
      <c r="V1090" s="52"/>
      <c r="W1090" s="52"/>
      <c r="X1090" s="52"/>
      <c r="Y1090" s="52" t="s">
        <v>98</v>
      </c>
      <c r="Z1090" s="52" t="s">
        <v>2644</v>
      </c>
      <c r="AA1090" s="52"/>
      <c r="AB1090" s="52"/>
      <c r="AC1090" s="52"/>
      <c r="AD1090" s="52"/>
      <c r="AE1090" s="52"/>
      <c r="AF1090" s="60"/>
      <c r="AG1090" s="44" t="s">
        <v>595</v>
      </c>
      <c r="AH1090" s="45" t="s">
        <v>595</v>
      </c>
      <c r="AI1090" s="45" t="s">
        <v>596</v>
      </c>
      <c r="AJ1090" s="45" t="s">
        <v>595</v>
      </c>
      <c r="AK1090" s="45" t="s">
        <v>595</v>
      </c>
      <c r="AL1090" s="28"/>
      <c r="AM1090" s="28"/>
      <c r="AN1090" s="28"/>
      <c r="AO1090" s="28"/>
      <c r="AP1090" s="28"/>
      <c r="AQ1090" s="28"/>
      <c r="AR1090" s="28"/>
      <c r="AS1090" s="28"/>
      <c r="AT1090" s="28"/>
      <c r="AU1090" s="28"/>
    </row>
    <row r="1091" ht="15.0" hidden="1" customHeight="1">
      <c r="A1091" s="67"/>
      <c r="B1091" s="68" t="s">
        <v>85</v>
      </c>
      <c r="C1091" s="68" t="s">
        <v>2168</v>
      </c>
      <c r="D1091" s="68" t="s">
        <v>10150</v>
      </c>
      <c r="E1091" s="68" t="s">
        <v>8824</v>
      </c>
      <c r="F1091" s="68" t="s">
        <v>8062</v>
      </c>
      <c r="G1091" s="68" t="s">
        <v>9898</v>
      </c>
      <c r="H1091" s="68"/>
      <c r="I1091" s="68"/>
      <c r="J1091" s="68"/>
      <c r="K1091" s="68"/>
      <c r="L1091" s="68" t="s">
        <v>4807</v>
      </c>
      <c r="M1091" s="68" t="s">
        <v>560</v>
      </c>
      <c r="N1091" s="68" t="s">
        <v>8067</v>
      </c>
      <c r="O1091" s="68" t="s">
        <v>8064</v>
      </c>
      <c r="P1091" s="68"/>
      <c r="Q1091" s="68" t="s">
        <v>8066</v>
      </c>
      <c r="R1091" s="68"/>
      <c r="S1091" s="68" t="s">
        <v>9896</v>
      </c>
      <c r="T1091" s="68"/>
      <c r="U1091" s="68"/>
      <c r="V1091" s="68"/>
      <c r="W1091" s="68"/>
      <c r="X1091" s="68"/>
      <c r="Y1091" s="68" t="s">
        <v>98</v>
      </c>
      <c r="Z1091" s="68"/>
      <c r="AA1091" s="68"/>
      <c r="AB1091" s="68"/>
      <c r="AC1091" s="68"/>
      <c r="AD1091" s="68"/>
      <c r="AE1091" s="68"/>
      <c r="AF1091" s="71"/>
      <c r="AG1091" s="44" t="s">
        <v>595</v>
      </c>
      <c r="AH1091" s="45" t="s">
        <v>596</v>
      </c>
      <c r="AI1091" s="45" t="s">
        <v>595</v>
      </c>
      <c r="AJ1091" s="45" t="s">
        <v>595</v>
      </c>
      <c r="AK1091" s="45" t="s">
        <v>596</v>
      </c>
      <c r="AL1091" s="28"/>
      <c r="AM1091" s="28"/>
      <c r="AN1091" s="28"/>
      <c r="AO1091" s="28"/>
      <c r="AP1091" s="28"/>
      <c r="AQ1091" s="28"/>
      <c r="AR1091" s="28"/>
      <c r="AS1091" s="28"/>
      <c r="AT1091" s="28"/>
      <c r="AU1091" s="28"/>
    </row>
    <row r="1092" ht="15.0" hidden="1" customHeight="1">
      <c r="A1092" s="51"/>
      <c r="B1092" s="52" t="s">
        <v>85</v>
      </c>
      <c r="C1092" s="52" t="s">
        <v>9902</v>
      </c>
      <c r="D1092" s="52" t="s">
        <v>9903</v>
      </c>
      <c r="E1092" s="52" t="s">
        <v>2649</v>
      </c>
      <c r="F1092" s="52" t="s">
        <v>9899</v>
      </c>
      <c r="G1092" s="52" t="s">
        <v>9901</v>
      </c>
      <c r="H1092" s="52"/>
      <c r="I1092" s="52"/>
      <c r="J1092" s="52"/>
      <c r="K1092" s="52"/>
      <c r="L1092" s="52" t="s">
        <v>4807</v>
      </c>
      <c r="M1092" s="52" t="s">
        <v>560</v>
      </c>
      <c r="N1092" s="52" t="s">
        <v>4816</v>
      </c>
      <c r="O1092" s="52" t="s">
        <v>8064</v>
      </c>
      <c r="P1092" s="52"/>
      <c r="Q1092" s="52" t="s">
        <v>8066</v>
      </c>
      <c r="R1092" s="52"/>
      <c r="S1092" s="52" t="s">
        <v>9900</v>
      </c>
      <c r="T1092" s="52"/>
      <c r="U1092" s="52" t="s">
        <v>539</v>
      </c>
      <c r="V1092" s="52" t="s">
        <v>8068</v>
      </c>
      <c r="W1092" s="52" t="s">
        <v>2378</v>
      </c>
      <c r="X1092" s="52" t="s">
        <v>880</v>
      </c>
      <c r="Y1092" s="52" t="s">
        <v>98</v>
      </c>
      <c r="Z1092" s="52"/>
      <c r="AA1092" s="52"/>
      <c r="AB1092" s="52"/>
      <c r="AC1092" s="52"/>
      <c r="AD1092" s="52"/>
      <c r="AE1092" s="52"/>
      <c r="AF1092" s="60"/>
      <c r="AG1092" s="44" t="s">
        <v>595</v>
      </c>
      <c r="AH1092" s="45" t="s">
        <v>596</v>
      </c>
      <c r="AI1092" s="45" t="s">
        <v>595</v>
      </c>
      <c r="AJ1092" s="45" t="s">
        <v>595</v>
      </c>
      <c r="AK1092" s="45" t="s">
        <v>595</v>
      </c>
      <c r="AL1092" s="28"/>
      <c r="AM1092" s="28"/>
      <c r="AN1092" s="28"/>
      <c r="AO1092" s="28"/>
      <c r="AP1092" s="28"/>
      <c r="AQ1092" s="28"/>
      <c r="AR1092" s="28"/>
      <c r="AS1092" s="28"/>
      <c r="AT1092" s="28"/>
      <c r="AU1092" s="28"/>
    </row>
    <row r="1093" ht="15.0" hidden="1" customHeight="1">
      <c r="A1093" s="67"/>
      <c r="B1093" s="68" t="s">
        <v>85</v>
      </c>
      <c r="C1093" s="68" t="s">
        <v>1522</v>
      </c>
      <c r="D1093" s="68" t="s">
        <v>5178</v>
      </c>
      <c r="E1093" s="68" t="s">
        <v>87</v>
      </c>
      <c r="F1093" s="68" t="s">
        <v>9088</v>
      </c>
      <c r="G1093" s="68" t="s">
        <v>9093</v>
      </c>
      <c r="H1093" s="68"/>
      <c r="I1093" s="68"/>
      <c r="J1093" s="68"/>
      <c r="K1093" s="68"/>
      <c r="L1093" s="68" t="s">
        <v>4461</v>
      </c>
      <c r="M1093" s="68" t="s">
        <v>3992</v>
      </c>
      <c r="N1093" s="68" t="s">
        <v>4462</v>
      </c>
      <c r="O1093" s="68" t="s">
        <v>9090</v>
      </c>
      <c r="P1093" s="68"/>
      <c r="Q1093" s="68" t="s">
        <v>9092</v>
      </c>
      <c r="R1093" s="68"/>
      <c r="S1093" s="68" t="s">
        <v>4455</v>
      </c>
      <c r="T1093" s="68"/>
      <c r="U1093" s="68"/>
      <c r="V1093" s="68"/>
      <c r="W1093" s="68"/>
      <c r="X1093" s="68"/>
      <c r="Y1093" s="68" t="s">
        <v>98</v>
      </c>
      <c r="Z1093" s="68"/>
      <c r="AA1093" s="68"/>
      <c r="AB1093" s="68"/>
      <c r="AC1093" s="68"/>
      <c r="AD1093" s="68"/>
      <c r="AE1093" s="68"/>
      <c r="AF1093" s="71"/>
      <c r="AG1093" s="44" t="s">
        <v>595</v>
      </c>
      <c r="AH1093" s="45" t="s">
        <v>595</v>
      </c>
      <c r="AI1093" s="45" t="s">
        <v>595</v>
      </c>
      <c r="AJ1093" s="45" t="s">
        <v>595</v>
      </c>
      <c r="AK1093" s="45" t="s">
        <v>595</v>
      </c>
      <c r="AL1093" s="28"/>
      <c r="AM1093" s="28"/>
      <c r="AN1093" s="28"/>
      <c r="AO1093" s="28"/>
      <c r="AP1093" s="28"/>
      <c r="AQ1093" s="28"/>
      <c r="AR1093" s="28"/>
      <c r="AS1093" s="28"/>
      <c r="AT1093" s="28"/>
      <c r="AU1093" s="28"/>
    </row>
    <row r="1094" ht="15.0" hidden="1" customHeight="1">
      <c r="A1094" s="51"/>
      <c r="B1094" s="52" t="s">
        <v>85</v>
      </c>
      <c r="C1094" s="52" t="s">
        <v>2168</v>
      </c>
      <c r="D1094" s="52" t="s">
        <v>9903</v>
      </c>
      <c r="E1094" s="52" t="s">
        <v>87</v>
      </c>
      <c r="F1094" s="52" t="s">
        <v>9905</v>
      </c>
      <c r="G1094" s="52" t="s">
        <v>9910</v>
      </c>
      <c r="H1094" s="52"/>
      <c r="I1094" s="52"/>
      <c r="J1094" s="52"/>
      <c r="K1094" s="52"/>
      <c r="L1094" s="52" t="s">
        <v>1612</v>
      </c>
      <c r="M1094" s="52" t="s">
        <v>1601</v>
      </c>
      <c r="N1094" s="52" t="s">
        <v>9911</v>
      </c>
      <c r="O1094" s="52" t="s">
        <v>9908</v>
      </c>
      <c r="P1094" s="52"/>
      <c r="Q1094" s="52" t="s">
        <v>9909</v>
      </c>
      <c r="R1094" s="52"/>
      <c r="S1094" s="52" t="s">
        <v>9035</v>
      </c>
      <c r="T1094" s="52"/>
      <c r="U1094" s="52" t="s">
        <v>539</v>
      </c>
      <c r="V1094" s="52" t="s">
        <v>8068</v>
      </c>
      <c r="W1094" s="52" t="s">
        <v>2378</v>
      </c>
      <c r="X1094" s="52" t="s">
        <v>880</v>
      </c>
      <c r="Y1094" s="52" t="s">
        <v>98</v>
      </c>
      <c r="Z1094" s="52"/>
      <c r="AA1094" s="52"/>
      <c r="AB1094" s="52"/>
      <c r="AC1094" s="52"/>
      <c r="AD1094" s="52"/>
      <c r="AE1094" s="52"/>
      <c r="AF1094" s="60"/>
      <c r="AG1094" s="44" t="s">
        <v>595</v>
      </c>
      <c r="AH1094" s="45" t="s">
        <v>596</v>
      </c>
      <c r="AI1094" s="45" t="s">
        <v>595</v>
      </c>
      <c r="AJ1094" s="45" t="s">
        <v>595</v>
      </c>
      <c r="AK1094" s="45" t="s">
        <v>595</v>
      </c>
      <c r="AL1094" s="28"/>
      <c r="AM1094" s="28"/>
      <c r="AN1094" s="28"/>
      <c r="AO1094" s="28"/>
      <c r="AP1094" s="28"/>
      <c r="AQ1094" s="28"/>
      <c r="AR1094" s="28"/>
      <c r="AS1094" s="28"/>
      <c r="AT1094" s="28"/>
      <c r="AU1094" s="28"/>
    </row>
    <row r="1095" ht="15.0" hidden="1" customHeight="1">
      <c r="A1095" s="67"/>
      <c r="B1095" s="68" t="s">
        <v>85</v>
      </c>
      <c r="C1095" s="68" t="s">
        <v>2513</v>
      </c>
      <c r="D1095" s="68" t="s">
        <v>10151</v>
      </c>
      <c r="E1095" s="68" t="s">
        <v>87</v>
      </c>
      <c r="F1095" s="68" t="s">
        <v>2280</v>
      </c>
      <c r="G1095" s="68" t="s">
        <v>2293</v>
      </c>
      <c r="H1095" s="68"/>
      <c r="I1095" s="68"/>
      <c r="J1095" s="68"/>
      <c r="K1095" s="68"/>
      <c r="L1095" s="68" t="s">
        <v>413</v>
      </c>
      <c r="M1095" s="68" t="s">
        <v>406</v>
      </c>
      <c r="N1095" s="68" t="s">
        <v>2379</v>
      </c>
      <c r="O1095" s="68" t="s">
        <v>2290</v>
      </c>
      <c r="P1095" s="68"/>
      <c r="Q1095" s="68" t="s">
        <v>2292</v>
      </c>
      <c r="R1095" s="68"/>
      <c r="S1095" s="68" t="s">
        <v>9915</v>
      </c>
      <c r="T1095" s="68"/>
      <c r="U1095" s="68"/>
      <c r="V1095" s="68"/>
      <c r="W1095" s="68"/>
      <c r="X1095" s="68"/>
      <c r="Y1095" s="68" t="s">
        <v>98</v>
      </c>
      <c r="Z1095" s="68"/>
      <c r="AA1095" s="68"/>
      <c r="AB1095" s="68"/>
      <c r="AC1095" s="68"/>
      <c r="AD1095" s="68"/>
      <c r="AE1095" s="68"/>
      <c r="AF1095" s="71"/>
      <c r="AG1095" s="44" t="s">
        <v>595</v>
      </c>
      <c r="AH1095" s="45" t="s">
        <v>596</v>
      </c>
      <c r="AI1095" s="45" t="s">
        <v>595</v>
      </c>
      <c r="AJ1095" s="45" t="s">
        <v>595</v>
      </c>
      <c r="AK1095" s="45" t="s">
        <v>595</v>
      </c>
      <c r="AL1095" s="28"/>
      <c r="AM1095" s="28"/>
      <c r="AN1095" s="28"/>
      <c r="AO1095" s="28"/>
      <c r="AP1095" s="28"/>
      <c r="AQ1095" s="28"/>
      <c r="AR1095" s="28"/>
      <c r="AS1095" s="28"/>
      <c r="AT1095" s="28"/>
      <c r="AU1095" s="28"/>
    </row>
    <row r="1096" ht="15.0" hidden="1" customHeight="1">
      <c r="A1096" s="51"/>
      <c r="B1096" s="52" t="s">
        <v>85</v>
      </c>
      <c r="C1096" s="52" t="s">
        <v>842</v>
      </c>
      <c r="D1096" s="52" t="s">
        <v>10152</v>
      </c>
      <c r="E1096" s="52" t="s">
        <v>2862</v>
      </c>
      <c r="F1096" s="52" t="s">
        <v>9916</v>
      </c>
      <c r="G1096" s="52" t="s">
        <v>9921</v>
      </c>
      <c r="H1096" s="52"/>
      <c r="I1096" s="52"/>
      <c r="J1096" s="52" t="s">
        <v>9922</v>
      </c>
      <c r="K1096" s="52"/>
      <c r="L1096" s="52" t="s">
        <v>242</v>
      </c>
      <c r="M1096" s="52" t="s">
        <v>230</v>
      </c>
      <c r="N1096" s="52" t="s">
        <v>243</v>
      </c>
      <c r="O1096" s="52" t="s">
        <v>9918</v>
      </c>
      <c r="P1096" s="52"/>
      <c r="Q1096" s="52" t="s">
        <v>9920</v>
      </c>
      <c r="R1096" s="52"/>
      <c r="S1096" s="52" t="s">
        <v>9919</v>
      </c>
      <c r="T1096" s="52"/>
      <c r="U1096" s="52"/>
      <c r="V1096" s="52"/>
      <c r="W1096" s="52"/>
      <c r="X1096" s="52"/>
      <c r="Y1096" s="52" t="s">
        <v>98</v>
      </c>
      <c r="Z1096" s="52" t="s">
        <v>2644</v>
      </c>
      <c r="AA1096" s="52"/>
      <c r="AB1096" s="52"/>
      <c r="AC1096" s="52"/>
      <c r="AD1096" s="52"/>
      <c r="AE1096" s="52"/>
      <c r="AF1096" s="60"/>
      <c r="AG1096" s="44" t="s">
        <v>595</v>
      </c>
      <c r="AH1096" s="45" t="s">
        <v>596</v>
      </c>
      <c r="AI1096" s="45" t="s">
        <v>595</v>
      </c>
      <c r="AJ1096" s="45" t="s">
        <v>595</v>
      </c>
      <c r="AK1096" s="45" t="s">
        <v>595</v>
      </c>
      <c r="AL1096" s="28"/>
      <c r="AM1096" s="28"/>
      <c r="AN1096" s="28"/>
      <c r="AO1096" s="28"/>
      <c r="AP1096" s="28"/>
      <c r="AQ1096" s="28"/>
      <c r="AR1096" s="28"/>
      <c r="AS1096" s="28"/>
      <c r="AT1096" s="28"/>
      <c r="AU1096" s="28"/>
    </row>
    <row r="1097" ht="15.0" hidden="1" customHeight="1">
      <c r="A1097" s="67"/>
      <c r="B1097" s="68"/>
      <c r="C1097" s="68" t="s">
        <v>10153</v>
      </c>
      <c r="D1097" s="68" t="s">
        <v>10154</v>
      </c>
      <c r="E1097" s="68"/>
      <c r="F1097" s="68"/>
      <c r="G1097" s="68" t="s">
        <v>9926</v>
      </c>
      <c r="H1097" s="68"/>
      <c r="I1097" s="68"/>
      <c r="J1097" s="68"/>
      <c r="K1097" s="68"/>
      <c r="L1097" s="68" t="s">
        <v>9927</v>
      </c>
      <c r="M1097" s="68" t="s">
        <v>80</v>
      </c>
      <c r="N1097" s="68" t="s">
        <v>9928</v>
      </c>
      <c r="O1097" s="68" t="s">
        <v>9924</v>
      </c>
      <c r="P1097" s="68"/>
      <c r="Q1097" s="68" t="s">
        <v>9925</v>
      </c>
      <c r="R1097" s="68"/>
      <c r="S1097" s="68"/>
      <c r="T1097" s="68"/>
      <c r="U1097" s="68"/>
      <c r="V1097" s="68"/>
      <c r="W1097" s="68"/>
      <c r="X1097" s="68"/>
      <c r="Y1097" s="68" t="s">
        <v>2652</v>
      </c>
      <c r="Z1097" s="68" t="s">
        <v>2653</v>
      </c>
      <c r="AA1097" s="68"/>
      <c r="AB1097" s="68"/>
      <c r="AC1097" s="68"/>
      <c r="AD1097" s="68"/>
      <c r="AE1097" s="68"/>
      <c r="AF1097" s="71"/>
      <c r="AG1097" s="44"/>
      <c r="AH1097" s="45"/>
      <c r="AI1097" s="45"/>
      <c r="AJ1097" s="45"/>
      <c r="AK1097" s="45"/>
      <c r="AL1097" s="28"/>
      <c r="AM1097" s="28"/>
      <c r="AN1097" s="28"/>
      <c r="AO1097" s="28"/>
      <c r="AP1097" s="28"/>
      <c r="AQ1097" s="28"/>
      <c r="AR1097" s="28"/>
      <c r="AS1097" s="28"/>
      <c r="AT1097" s="28"/>
      <c r="AU1097" s="28"/>
    </row>
    <row r="1098" ht="15.0" hidden="1" customHeight="1">
      <c r="A1098" s="51"/>
      <c r="B1098" s="52"/>
      <c r="C1098" s="52" t="s">
        <v>10074</v>
      </c>
      <c r="D1098" s="52" t="s">
        <v>10155</v>
      </c>
      <c r="E1098" s="52"/>
      <c r="F1098" s="52" t="s">
        <v>9929</v>
      </c>
      <c r="G1098" s="52" t="s">
        <v>9933</v>
      </c>
      <c r="H1098" s="52"/>
      <c r="I1098" s="52"/>
      <c r="J1098" s="52"/>
      <c r="K1098" s="52"/>
      <c r="L1098" s="52" t="s">
        <v>451</v>
      </c>
      <c r="M1098" s="52" t="s">
        <v>80</v>
      </c>
      <c r="N1098" s="52" t="s">
        <v>2788</v>
      </c>
      <c r="O1098" s="52" t="s">
        <v>9931</v>
      </c>
      <c r="P1098" s="52"/>
      <c r="Q1098" s="52" t="s">
        <v>9932</v>
      </c>
      <c r="R1098" s="52"/>
      <c r="S1098" s="52"/>
      <c r="T1098" s="52"/>
      <c r="U1098" s="52"/>
      <c r="V1098" s="52"/>
      <c r="W1098" s="52"/>
      <c r="X1098" s="52"/>
      <c r="Y1098" s="52" t="s">
        <v>2652</v>
      </c>
      <c r="Z1098" s="52" t="s">
        <v>2653</v>
      </c>
      <c r="AA1098" s="52"/>
      <c r="AB1098" s="52"/>
      <c r="AC1098" s="52"/>
      <c r="AD1098" s="52"/>
      <c r="AE1098" s="52"/>
      <c r="AF1098" s="60"/>
      <c r="AG1098" s="44"/>
      <c r="AH1098" s="45"/>
      <c r="AI1098" s="45"/>
      <c r="AJ1098" s="45"/>
      <c r="AK1098" s="45"/>
      <c r="AL1098" s="28"/>
      <c r="AM1098" s="28"/>
      <c r="AN1098" s="28"/>
      <c r="AO1098" s="28"/>
      <c r="AP1098" s="28"/>
      <c r="AQ1098" s="28"/>
      <c r="AR1098" s="28"/>
      <c r="AS1098" s="28"/>
      <c r="AT1098" s="28"/>
      <c r="AU1098" s="28"/>
    </row>
    <row r="1099" ht="15.0" hidden="1" customHeight="1">
      <c r="A1099" s="67"/>
      <c r="B1099" s="68" t="s">
        <v>85</v>
      </c>
      <c r="C1099" s="68" t="s">
        <v>3573</v>
      </c>
      <c r="D1099" s="68" t="s">
        <v>10156</v>
      </c>
      <c r="E1099" s="68" t="s">
        <v>3973</v>
      </c>
      <c r="F1099" s="68"/>
      <c r="G1099" s="68" t="s">
        <v>9936</v>
      </c>
      <c r="H1099" s="68"/>
      <c r="I1099" s="68"/>
      <c r="J1099" s="68"/>
      <c r="K1099" s="68"/>
      <c r="L1099" s="68" t="s">
        <v>9937</v>
      </c>
      <c r="M1099" s="68" t="s">
        <v>252</v>
      </c>
      <c r="N1099" s="68" t="s">
        <v>9938</v>
      </c>
      <c r="O1099" s="68" t="s">
        <v>9935</v>
      </c>
      <c r="P1099" s="68"/>
      <c r="Q1099" s="68"/>
      <c r="R1099" s="68"/>
      <c r="S1099" s="68"/>
      <c r="T1099" s="68"/>
      <c r="U1099" s="68"/>
      <c r="V1099" s="68"/>
      <c r="W1099" s="68"/>
      <c r="X1099" s="68"/>
      <c r="Y1099" s="68" t="s">
        <v>2631</v>
      </c>
      <c r="Z1099" s="68" t="s">
        <v>2633</v>
      </c>
      <c r="AA1099" s="68"/>
      <c r="AB1099" s="68"/>
      <c r="AC1099" s="68"/>
      <c r="AD1099" s="68" t="s">
        <v>6223</v>
      </c>
      <c r="AE1099" s="68"/>
      <c r="AF1099" s="71"/>
      <c r="AG1099" s="44"/>
      <c r="AH1099" s="45"/>
      <c r="AI1099" s="45"/>
      <c r="AJ1099" s="45"/>
      <c r="AK1099" s="45"/>
      <c r="AL1099" s="28"/>
      <c r="AM1099" s="28"/>
      <c r="AN1099" s="28"/>
      <c r="AO1099" s="28"/>
      <c r="AP1099" s="28"/>
      <c r="AQ1099" s="28"/>
      <c r="AR1099" s="28"/>
      <c r="AS1099" s="28"/>
      <c r="AT1099" s="28"/>
      <c r="AU1099" s="28"/>
    </row>
    <row r="1100" ht="15.0" hidden="1" customHeight="1">
      <c r="A1100" s="51"/>
      <c r="B1100" s="52" t="s">
        <v>85</v>
      </c>
      <c r="C1100" s="52" t="s">
        <v>1522</v>
      </c>
      <c r="D1100" s="52" t="s">
        <v>10157</v>
      </c>
      <c r="E1100" s="52" t="s">
        <v>2649</v>
      </c>
      <c r="F1100" s="52" t="s">
        <v>9941</v>
      </c>
      <c r="G1100" s="52" t="s">
        <v>9944</v>
      </c>
      <c r="H1100" s="52"/>
      <c r="I1100" s="52"/>
      <c r="J1100" s="52"/>
      <c r="K1100" s="52"/>
      <c r="L1100" s="52" t="s">
        <v>80</v>
      </c>
      <c r="M1100" s="52" t="s">
        <v>80</v>
      </c>
      <c r="N1100" s="52" t="s">
        <v>9945</v>
      </c>
      <c r="O1100" s="52" t="s">
        <v>9943</v>
      </c>
      <c r="P1100" s="52"/>
      <c r="Q1100" s="52"/>
      <c r="R1100" s="52"/>
      <c r="S1100" s="52"/>
      <c r="T1100" s="52"/>
      <c r="U1100" s="52"/>
      <c r="V1100" s="52"/>
      <c r="W1100" s="52"/>
      <c r="X1100" s="52"/>
      <c r="Y1100" s="52" t="s">
        <v>2652</v>
      </c>
      <c r="Z1100" s="52" t="s">
        <v>2653</v>
      </c>
      <c r="AA1100" s="52"/>
      <c r="AB1100" s="52"/>
      <c r="AC1100" s="52"/>
      <c r="AD1100" s="52"/>
      <c r="AE1100" s="52"/>
      <c r="AF1100" s="60"/>
      <c r="AG1100" s="44"/>
      <c r="AH1100" s="45"/>
      <c r="AI1100" s="45"/>
      <c r="AJ1100" s="45"/>
      <c r="AK1100" s="45"/>
      <c r="AL1100" s="28"/>
      <c r="AM1100" s="28"/>
      <c r="AN1100" s="28"/>
      <c r="AO1100" s="28"/>
      <c r="AP1100" s="28"/>
      <c r="AQ1100" s="28"/>
      <c r="AR1100" s="28"/>
      <c r="AS1100" s="28"/>
      <c r="AT1100" s="28"/>
      <c r="AU1100" s="28"/>
    </row>
    <row r="1101" ht="15.0" hidden="1" customHeight="1">
      <c r="A1101" s="67"/>
      <c r="B1101" s="68" t="s">
        <v>85</v>
      </c>
      <c r="C1101" s="68" t="s">
        <v>1536</v>
      </c>
      <c r="D1101" s="68" t="s">
        <v>10158</v>
      </c>
      <c r="E1101" s="68" t="s">
        <v>6622</v>
      </c>
      <c r="F1101" s="68" t="s">
        <v>9946</v>
      </c>
      <c r="G1101" s="68" t="s">
        <v>9951</v>
      </c>
      <c r="H1101" s="68"/>
      <c r="I1101" s="68"/>
      <c r="J1101" s="68"/>
      <c r="K1101" s="68"/>
      <c r="L1101" s="68" t="s">
        <v>1975</v>
      </c>
      <c r="M1101" s="68" t="s">
        <v>80</v>
      </c>
      <c r="N1101" s="68" t="s">
        <v>6817</v>
      </c>
      <c r="O1101" s="68" t="s">
        <v>9949</v>
      </c>
      <c r="P1101" s="68"/>
      <c r="Q1101" s="68"/>
      <c r="R1101" s="68"/>
      <c r="S1101" s="68"/>
      <c r="T1101" s="68"/>
      <c r="U1101" s="68"/>
      <c r="V1101" s="68"/>
      <c r="W1101" s="68"/>
      <c r="X1101" s="68"/>
      <c r="Y1101" s="68" t="s">
        <v>2652</v>
      </c>
      <c r="Z1101" s="68" t="s">
        <v>2653</v>
      </c>
      <c r="AA1101" s="68"/>
      <c r="AB1101" s="68"/>
      <c r="AC1101" s="68"/>
      <c r="AD1101" s="68"/>
      <c r="AE1101" s="68"/>
      <c r="AF1101" s="71"/>
      <c r="AG1101" s="44"/>
      <c r="AH1101" s="45"/>
      <c r="AI1101" s="45"/>
      <c r="AJ1101" s="45"/>
      <c r="AK1101" s="45"/>
      <c r="AL1101" s="28"/>
      <c r="AM1101" s="28"/>
      <c r="AN1101" s="28"/>
      <c r="AO1101" s="28"/>
      <c r="AP1101" s="28"/>
      <c r="AQ1101" s="28"/>
      <c r="AR1101" s="28"/>
      <c r="AS1101" s="28"/>
      <c r="AT1101" s="28"/>
      <c r="AU1101" s="28"/>
    </row>
    <row r="1102" ht="15.0" hidden="1" customHeight="1">
      <c r="A1102" s="51"/>
      <c r="B1102" s="52" t="s">
        <v>85</v>
      </c>
      <c r="C1102" s="52" t="s">
        <v>1999</v>
      </c>
      <c r="D1102" s="52" t="s">
        <v>10159</v>
      </c>
      <c r="E1102" s="52" t="s">
        <v>6622</v>
      </c>
      <c r="F1102" s="52"/>
      <c r="G1102" s="52" t="s">
        <v>9954</v>
      </c>
      <c r="H1102" s="52"/>
      <c r="I1102" s="52"/>
      <c r="J1102" s="52"/>
      <c r="K1102" s="52"/>
      <c r="L1102" s="52" t="s">
        <v>9956</v>
      </c>
      <c r="M1102" s="52" t="s">
        <v>252</v>
      </c>
      <c r="N1102" s="52" t="s">
        <v>9957</v>
      </c>
      <c r="O1102" s="52" t="s">
        <v>9953</v>
      </c>
      <c r="P1102" s="52"/>
      <c r="Q1102" s="52"/>
      <c r="R1102" s="52"/>
      <c r="S1102" s="52"/>
      <c r="T1102" s="52"/>
      <c r="U1102" s="52"/>
      <c r="V1102" s="52"/>
      <c r="W1102" s="52"/>
      <c r="X1102" s="52"/>
      <c r="Y1102" s="52" t="s">
        <v>2652</v>
      </c>
      <c r="Z1102" s="52" t="s">
        <v>2653</v>
      </c>
      <c r="AA1102" s="52"/>
      <c r="AB1102" s="52"/>
      <c r="AC1102" s="52"/>
      <c r="AD1102" s="52"/>
      <c r="AE1102" s="52"/>
      <c r="AF1102" s="60"/>
      <c r="AG1102" s="44"/>
      <c r="AH1102" s="45"/>
      <c r="AI1102" s="45"/>
      <c r="AJ1102" s="45"/>
      <c r="AK1102" s="45"/>
      <c r="AL1102" s="28"/>
      <c r="AM1102" s="28"/>
      <c r="AN1102" s="28"/>
      <c r="AO1102" s="28"/>
      <c r="AP1102" s="28"/>
      <c r="AQ1102" s="28"/>
      <c r="AR1102" s="28"/>
      <c r="AS1102" s="28"/>
      <c r="AT1102" s="28"/>
      <c r="AU1102" s="28"/>
    </row>
    <row r="1103" ht="15.0" hidden="1" customHeight="1">
      <c r="A1103" s="67"/>
      <c r="B1103" s="68" t="s">
        <v>115</v>
      </c>
      <c r="C1103" s="68" t="s">
        <v>10160</v>
      </c>
      <c r="D1103" s="68" t="s">
        <v>10161</v>
      </c>
      <c r="E1103" s="68" t="s">
        <v>6622</v>
      </c>
      <c r="F1103" s="68"/>
      <c r="G1103" s="68" t="s">
        <v>9960</v>
      </c>
      <c r="H1103" s="68"/>
      <c r="I1103" s="68"/>
      <c r="J1103" s="68"/>
      <c r="K1103" s="68"/>
      <c r="L1103" s="68" t="s">
        <v>9961</v>
      </c>
      <c r="M1103" s="68" t="s">
        <v>724</v>
      </c>
      <c r="N1103" s="68" t="s">
        <v>9962</v>
      </c>
      <c r="O1103" s="68" t="s">
        <v>9959</v>
      </c>
      <c r="P1103" s="68"/>
      <c r="Q1103" s="68"/>
      <c r="R1103" s="68"/>
      <c r="S1103" s="68"/>
      <c r="T1103" s="68"/>
      <c r="U1103" s="68"/>
      <c r="V1103" s="68"/>
      <c r="W1103" s="68"/>
      <c r="X1103" s="68"/>
      <c r="Y1103" s="68" t="s">
        <v>2652</v>
      </c>
      <c r="Z1103" s="68" t="s">
        <v>2653</v>
      </c>
      <c r="AA1103" s="68"/>
      <c r="AB1103" s="68"/>
      <c r="AC1103" s="68"/>
      <c r="AD1103" s="68"/>
      <c r="AE1103" s="68"/>
      <c r="AF1103" s="71"/>
      <c r="AG1103" s="44"/>
      <c r="AH1103" s="45"/>
      <c r="AI1103" s="45"/>
      <c r="AJ1103" s="45"/>
      <c r="AK1103" s="45"/>
      <c r="AL1103" s="28"/>
      <c r="AM1103" s="28"/>
      <c r="AN1103" s="28"/>
      <c r="AO1103" s="28"/>
      <c r="AP1103" s="28"/>
      <c r="AQ1103" s="28"/>
      <c r="AR1103" s="28"/>
      <c r="AS1103" s="28"/>
      <c r="AT1103" s="28"/>
      <c r="AU1103" s="28"/>
    </row>
    <row r="1104" ht="15.0" hidden="1" customHeight="1">
      <c r="A1104" s="51"/>
      <c r="B1104" s="52" t="s">
        <v>85</v>
      </c>
      <c r="C1104" s="52" t="s">
        <v>1536</v>
      </c>
      <c r="D1104" s="52" t="s">
        <v>10162</v>
      </c>
      <c r="E1104" s="52" t="s">
        <v>2862</v>
      </c>
      <c r="F1104" s="52"/>
      <c r="G1104" s="52" t="s">
        <v>9967</v>
      </c>
      <c r="H1104" s="52"/>
      <c r="I1104" s="52"/>
      <c r="J1104" s="52"/>
      <c r="K1104" s="52"/>
      <c r="L1104" s="52" t="s">
        <v>451</v>
      </c>
      <c r="M1104" s="52" t="s">
        <v>80</v>
      </c>
      <c r="N1104" s="52" t="s">
        <v>1113</v>
      </c>
      <c r="O1104" s="52" t="s">
        <v>9966</v>
      </c>
      <c r="P1104" s="52"/>
      <c r="Q1104" s="52"/>
      <c r="R1104" s="52"/>
      <c r="S1104" s="52"/>
      <c r="T1104" s="52"/>
      <c r="U1104" s="52"/>
      <c r="V1104" s="52"/>
      <c r="W1104" s="52"/>
      <c r="X1104" s="52"/>
      <c r="Y1104" s="52" t="s">
        <v>2652</v>
      </c>
      <c r="Z1104" s="52" t="s">
        <v>2653</v>
      </c>
      <c r="AA1104" s="52"/>
      <c r="AB1104" s="52"/>
      <c r="AC1104" s="52"/>
      <c r="AD1104" s="52"/>
      <c r="AE1104" s="52"/>
      <c r="AF1104" s="60"/>
      <c r="AG1104" s="44"/>
      <c r="AH1104" s="45"/>
      <c r="AI1104" s="45"/>
      <c r="AJ1104" s="45"/>
      <c r="AK1104" s="45"/>
      <c r="AL1104" s="28"/>
      <c r="AM1104" s="28"/>
      <c r="AN1104" s="28"/>
      <c r="AO1104" s="28"/>
      <c r="AP1104" s="28"/>
      <c r="AQ1104" s="28"/>
      <c r="AR1104" s="28"/>
      <c r="AS1104" s="28"/>
      <c r="AT1104" s="28"/>
      <c r="AU1104" s="28"/>
    </row>
    <row r="1105" ht="15.0" hidden="1" customHeight="1">
      <c r="A1105" s="67"/>
      <c r="B1105" s="68" t="s">
        <v>85</v>
      </c>
      <c r="C1105" s="68" t="s">
        <v>2709</v>
      </c>
      <c r="D1105" s="68" t="s">
        <v>8833</v>
      </c>
      <c r="E1105" s="68" t="s">
        <v>87</v>
      </c>
      <c r="F1105" s="68" t="s">
        <v>1621</v>
      </c>
      <c r="G1105" s="68" t="s">
        <v>1626</v>
      </c>
      <c r="H1105" s="68" t="s">
        <v>1627</v>
      </c>
      <c r="I1105" s="68"/>
      <c r="J1105" s="68" t="s">
        <v>9972</v>
      </c>
      <c r="K1105" s="68"/>
      <c r="L1105" s="68" t="s">
        <v>840</v>
      </c>
      <c r="M1105" s="68" t="s">
        <v>99</v>
      </c>
      <c r="N1105" s="68" t="s">
        <v>841</v>
      </c>
      <c r="O1105" s="68" t="s">
        <v>1623</v>
      </c>
      <c r="P1105" s="68"/>
      <c r="Q1105" s="68" t="s">
        <v>1625</v>
      </c>
      <c r="R1105" s="68"/>
      <c r="S1105" s="68" t="s">
        <v>9971</v>
      </c>
      <c r="T1105" s="68"/>
      <c r="U1105" s="68" t="s">
        <v>676</v>
      </c>
      <c r="V1105" s="68" t="s">
        <v>578</v>
      </c>
      <c r="W1105" s="68" t="s">
        <v>454</v>
      </c>
      <c r="X1105" s="68"/>
      <c r="Y1105" s="68" t="s">
        <v>98</v>
      </c>
      <c r="Z1105" s="68"/>
      <c r="AA1105" s="68"/>
      <c r="AB1105" s="68"/>
      <c r="AC1105" s="68"/>
      <c r="AD1105" s="68"/>
      <c r="AE1105" s="68"/>
      <c r="AF1105" s="71"/>
      <c r="AG1105" s="44" t="s">
        <v>595</v>
      </c>
      <c r="AH1105" s="45" t="s">
        <v>596</v>
      </c>
      <c r="AI1105" s="45" t="s">
        <v>595</v>
      </c>
      <c r="AJ1105" s="45" t="s">
        <v>595</v>
      </c>
      <c r="AK1105" s="45" t="s">
        <v>595</v>
      </c>
      <c r="AL1105" s="28"/>
      <c r="AM1105" s="28"/>
      <c r="AN1105" s="28"/>
      <c r="AO1105" s="28"/>
      <c r="AP1105" s="28"/>
      <c r="AQ1105" s="28"/>
      <c r="AR1105" s="28"/>
      <c r="AS1105" s="28"/>
      <c r="AT1105" s="28"/>
      <c r="AU1105" s="28"/>
    </row>
    <row r="1106" ht="15.0" customHeight="1">
      <c r="A1106" s="255"/>
      <c r="B1106" s="255"/>
      <c r="C1106" s="255"/>
      <c r="D1106" s="255"/>
      <c r="E1106" s="255"/>
      <c r="F1106" s="255"/>
      <c r="G1106" s="255"/>
      <c r="H1106" s="255"/>
      <c r="I1106" s="255"/>
      <c r="J1106" s="255"/>
      <c r="K1106" s="255"/>
      <c r="L1106" s="255"/>
      <c r="M1106" s="255"/>
      <c r="N1106" s="255"/>
      <c r="O1106" s="255"/>
      <c r="P1106" s="255"/>
      <c r="Q1106" s="255"/>
      <c r="R1106" s="255"/>
      <c r="S1106" s="255"/>
      <c r="T1106" s="255"/>
      <c r="U1106" s="255"/>
      <c r="V1106" s="255"/>
      <c r="W1106" s="255"/>
      <c r="X1106" s="255"/>
      <c r="Y1106" s="255"/>
      <c r="Z1106" s="255"/>
      <c r="AA1106" s="255"/>
      <c r="AB1106" s="255"/>
      <c r="AC1106" s="255"/>
      <c r="AD1106" s="255"/>
      <c r="AE1106" s="255"/>
      <c r="AF1106" s="255"/>
      <c r="AG1106" s="9"/>
      <c r="AH1106" s="9"/>
      <c r="AI1106" s="9"/>
      <c r="AJ1106" s="9"/>
      <c r="AK1106" s="9"/>
      <c r="AL1106" s="28"/>
      <c r="AM1106" s="28"/>
      <c r="AN1106" s="28"/>
      <c r="AO1106" s="28"/>
      <c r="AP1106" s="28"/>
      <c r="AQ1106" s="28"/>
      <c r="AR1106" s="28"/>
      <c r="AS1106" s="28"/>
      <c r="AT1106" s="28"/>
      <c r="AU1106" s="28"/>
    </row>
  </sheetData>
  <drawing r:id="rId2"/>
  <legacyDrawing r:id="rId3"/>
</worksheet>
</file>