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moreheadstateedu28844-my.sharepoint.com/personal/m1206707_moreheadstate_edu/Documents/Fall_Semester_2023/SSE 498 Senior Design Project I/Project Documents/"/>
    </mc:Choice>
  </mc:AlternateContent>
  <xr:revisionPtr revIDLastSave="688" documentId="13_ncr:1_{1F9D17CE-BE2F-4CDA-8E5E-4E0B2618FC9A}" xr6:coauthVersionLast="47" xr6:coauthVersionMax="47" xr10:uidLastSave="{E71EE3E3-1849-4BEF-9096-37B9009BB704}"/>
  <bookViews>
    <workbookView xWindow="28680" yWindow="-120" windowWidth="29040" windowHeight="15840" activeTab="2" xr2:uid="{00000000-000D-0000-FFFF-FFFF00000000}"/>
  </bookViews>
  <sheets>
    <sheet name="Budget" sheetId="2" r:id="rId1"/>
    <sheet name="Hourly rate" sheetId="3" r:id="rId2"/>
    <sheet name="Materials-Parts" sheetId="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2" l="1"/>
  <c r="P5" i="2"/>
  <c r="E2" i="3"/>
  <c r="D4" i="2"/>
  <c r="I9" i="2"/>
  <c r="I10" i="2"/>
  <c r="J4" i="2"/>
  <c r="J5" i="2"/>
  <c r="J6" i="2"/>
  <c r="J7" i="2"/>
  <c r="J8" i="2"/>
  <c r="J9" i="2"/>
  <c r="J10" i="2"/>
  <c r="K10" i="2"/>
  <c r="K9" i="2"/>
  <c r="K8" i="2"/>
  <c r="K7" i="2"/>
  <c r="K6" i="2"/>
  <c r="K5" i="2"/>
  <c r="K4" i="2"/>
  <c r="I6" i="1"/>
  <c r="I5" i="1"/>
  <c r="I4" i="1"/>
  <c r="I3" i="1"/>
  <c r="I2" i="1"/>
  <c r="D45" i="1"/>
  <c r="D52" i="1"/>
  <c r="F51" i="1"/>
  <c r="D22" i="1"/>
  <c r="D23" i="1"/>
  <c r="D24" i="1"/>
  <c r="D9" i="1"/>
  <c r="E4" i="2"/>
  <c r="E5" i="2"/>
  <c r="E6" i="2"/>
  <c r="E7" i="2"/>
  <c r="N6" i="2"/>
  <c r="C10" i="2"/>
  <c r="Q5" i="2"/>
  <c r="O5" i="2"/>
  <c r="N5" i="2"/>
  <c r="D50" i="1"/>
  <c r="D49" i="1"/>
  <c r="D48" i="1"/>
  <c r="D47" i="1"/>
  <c r="D4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1" i="1"/>
  <c r="D20" i="1"/>
  <c r="D19" i="1"/>
  <c r="D18" i="1"/>
  <c r="D17" i="1"/>
  <c r="D16" i="1"/>
  <c r="D15" i="1"/>
  <c r="D14" i="1"/>
  <c r="D13" i="1"/>
  <c r="D12" i="1"/>
  <c r="D11" i="1"/>
  <c r="D10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<sst xmlns="http://schemas.openxmlformats.org/spreadsheetml/2006/main" count="168" uniqueCount="150">
  <si>
    <t>Item</t>
  </si>
  <si>
    <t>Sourcing</t>
  </si>
  <si>
    <t>Microcontroller</t>
  </si>
  <si>
    <t>Price per unit ($)</t>
  </si>
  <si>
    <t>Units (#)</t>
  </si>
  <si>
    <t>https://www.digikey.com/en/products/detail/seeed-technology-co-ltd/102010428/14672129</t>
  </si>
  <si>
    <t>Solar Panels</t>
  </si>
  <si>
    <t>Total Price ($)</t>
  </si>
  <si>
    <t>https://www.digikey.com/en/products/detail/texas-instruments/CSD19505KCS/4696181</t>
  </si>
  <si>
    <t>MOSFETS</t>
  </si>
  <si>
    <t>Total:</t>
  </si>
  <si>
    <t>Current Sensor</t>
  </si>
  <si>
    <t>Resistor 453k</t>
  </si>
  <si>
    <t>https://www.digikey.com/en/products/detail/yageo/RC0603FR-07453KL/727247</t>
  </si>
  <si>
    <t>https://www.digikey.com/en/products/detail/bourns-inc/CR0603-FX-4702ELF/3784046</t>
  </si>
  <si>
    <t>Resistor 47k</t>
  </si>
  <si>
    <t>ADC</t>
  </si>
  <si>
    <t>https://www.digikey.com/en/products/detail/microchip-technology/MCP3221A0T-E-OT/2601429</t>
  </si>
  <si>
    <t>Labour</t>
  </si>
  <si>
    <t>Project Lead Engineer</t>
  </si>
  <si>
    <t>Technical Advisors</t>
  </si>
  <si>
    <t>Title</t>
  </si>
  <si>
    <t>Hourly Wage ($)</t>
  </si>
  <si>
    <t>Hours</t>
  </si>
  <si>
    <t>Total Cost</t>
  </si>
  <si>
    <t>Task</t>
  </si>
  <si>
    <t>Progress</t>
  </si>
  <si>
    <t>Expected Cost</t>
  </si>
  <si>
    <t>Actual Cost</t>
  </si>
  <si>
    <t>Materials Cost</t>
  </si>
  <si>
    <t>Total of All</t>
  </si>
  <si>
    <t>Complete</t>
  </si>
  <si>
    <t>Under/Over</t>
  </si>
  <si>
    <t>Total</t>
  </si>
  <si>
    <t>Direct Cost</t>
  </si>
  <si>
    <t>Office Supplies</t>
  </si>
  <si>
    <t>Building Costs</t>
  </si>
  <si>
    <t>Other</t>
  </si>
  <si>
    <t>Budgeted:</t>
  </si>
  <si>
    <t>Actual</t>
  </si>
  <si>
    <t>Items:</t>
  </si>
  <si>
    <t>Indirect Cost</t>
  </si>
  <si>
    <t>Total Costs of Project ($):</t>
  </si>
  <si>
    <t xml:space="preserve">Profits ($): </t>
  </si>
  <si>
    <t>Project Manager</t>
  </si>
  <si>
    <t>https://www.digikey.com/en/products/detail/bourns-inc/CR0603-FX-5100ELF/3784063</t>
  </si>
  <si>
    <t>Resistor 510</t>
  </si>
  <si>
    <t>https://www.digikey.com/en/products/detail/bourns-inc/CR0603-FX-1001ELF/3593190</t>
  </si>
  <si>
    <t>Resistor 1k</t>
  </si>
  <si>
    <t>https://www.digikey.com/en/products/detail/allegro-microsystems/ACS714ELCTR-20A-T/1955901</t>
  </si>
  <si>
    <t>Resitor 2K</t>
  </si>
  <si>
    <t>https://www.digikey.com/en/products/detail/bourns-inc/CR0603-FX-2001ELF/3740910</t>
  </si>
  <si>
    <t>https://www.digikey.com/en/products/detail/yageo/CC0603JRX7R9BB104/5195188</t>
  </si>
  <si>
    <t>Capacitor 0.1uF</t>
  </si>
  <si>
    <t>https://www.digikey.com/en/products/detail/murata-electronics/GRM1885C1H222JA01D/586951</t>
  </si>
  <si>
    <t>Capacitor 2.2nF</t>
  </si>
  <si>
    <t>https://www.digikey.com/en/products/detail/texas-instruments/MC33063ADR/717429</t>
  </si>
  <si>
    <t>Capacitor 0.01uF</t>
  </si>
  <si>
    <t>BMS PCB</t>
  </si>
  <si>
    <t>https://www.amazon.com/Anmbest-Charger-Protection-Lithium-Battery/dp/B07KSQY67X/ref=asc_df_B07KSQY67X/?tag=hyprod-20&amp;linkCode=df0&amp;hvadid=242055650303&amp;hvpos=&amp;hvnetw=g&amp;hvrand=2673062945255465409&amp;hvpone=&amp;hvptwo=&amp;hvqmt=&amp;hvdev=c&amp;hvdvcmdl=&amp;hvlocint=&amp;hvlocphy=9014271&amp;hvtargid=pla-591113777191&amp;th=1</t>
  </si>
  <si>
    <t>https://www.digikey.com/en/products/detail/murata-electronics/GRM155R71H103JA88D/4358119</t>
  </si>
  <si>
    <t>Batteries</t>
  </si>
  <si>
    <t>https://www.18650batterystore.com/products/samsung-50s-21700-5000mah-25a-battery?utm_campaign=859501437&amp;utm_source=g_c&amp;utm_medium=cpc&amp;utm_content=201043132925&amp;utm_term=_&amp;adgroupid=43081474946&amp;gclid=CjwKCAjw6p-oBhAYEiwAgg2PgmTwHFgo_zjHD7OwBrq58vTyoWO6wZ2U9hztWCMX265vNB5GjyCThRoCVN0QAvD_BwE</t>
  </si>
  <si>
    <t>https://www.digikey.com/en/products/detail/infineon-technologies/IRF9383MTRPBF/3455047</t>
  </si>
  <si>
    <t>Pchannel Fets(IdealD)</t>
  </si>
  <si>
    <t>Resistor 180</t>
  </si>
  <si>
    <t>https://www.digikey.com/en/products/detail/bourns-inc/CR0603-JW-181ELF/3784309</t>
  </si>
  <si>
    <t>https://www.digikey.com/en/products/detail/stmicroelectronics/1N5819/1037326</t>
  </si>
  <si>
    <t>1N5819</t>
  </si>
  <si>
    <t>https://www.digikey.com/en/products/detail/texas-instruments/TLV2217-33KVURG3/1096010</t>
  </si>
  <si>
    <t>https://www.digikey.com/en/products/detail/bourns-inc/CR0603-FX-1004ELF/3593195</t>
  </si>
  <si>
    <t>Resistor 1Meg</t>
  </si>
  <si>
    <t>3.3V reg LDO</t>
  </si>
  <si>
    <t>https://www.digikey.com/en/products/detail/diodes-incorporated/DDZ9V1ASF-7/3451476</t>
  </si>
  <si>
    <t>Zener Diodes 8.51</t>
  </si>
  <si>
    <t>Nickel Strips</t>
  </si>
  <si>
    <t>https://www.amazon.com/0-15x6x50mm-Soldering-Capacity-Lithium-Battery/dp/B07PQP55CM/ref=asc_df_B07PQP55CM/?tag=&amp;linkCode=df0&amp;hvadid=366306957285&amp;hvpos=&amp;hvnetw=g&amp;hvrand=13587429733543618333&amp;hvpone=&amp;hvptwo=&amp;hvqmt=&amp;hvdev=c&amp;hvdvcmdl=&amp;hvlocint=&amp;hvlocphy=9014271&amp;hvtargid=pla-790978660223&amp;ref=&amp;adgrpid=71490160050&amp;th=1</t>
  </si>
  <si>
    <t>Buck Regulator for 5V and 3.3V</t>
  </si>
  <si>
    <t>https://www.digikey.com/en/products/detail/diodes-incorporated/AP62150WU-7/13161380</t>
  </si>
  <si>
    <t>https://www.digikey.com/en/products/detail/bourns-inc/CR0603-FX-3162ELF/3783940?s=N4IgjCBcoEwAwA4CsVQAcAuUQFUB2AlhgPIBmAsgKYCGAzgK4BOlIANCPdgNbEAWAtrTYh%2BBPNgDMYAHQA2Yf2oAPSTPkBfdgFoALKhABjKKWoAbWpXYB7KAG1wCWchABddZpAw7IZrQK0MK0ZXdSA</t>
  </si>
  <si>
    <t>Resistor 31.6k</t>
  </si>
  <si>
    <t>https://www.digikey.com/en/products/detail/bourns-inc/CR0603-FX-5232ELF/3784077?s=N4IgjCBcoEwAwA4CsVQAcAuUQFUB2AlhgPIBmAsgKYCGAzgK4BOlIANCPdgNbEAWAtrTYh%2BBPNiQwAdAGZh-agA8J0uQF92AWgAsqEAGMopagBtaldgHsoAbXAIAbMhABdNRpAxbIZrQK0MS0ZXNSA</t>
  </si>
  <si>
    <t>Resistor 52.3k</t>
  </si>
  <si>
    <t>Resistor 10K</t>
  </si>
  <si>
    <t>https://www.digikey.com/en/products/detail/bourns-inc/CR0603-FX-1002ELF/3593188</t>
  </si>
  <si>
    <t>https://www.digikey.com/en/products/detail/kemet/C0805C106K8PAC7800/1090830</t>
  </si>
  <si>
    <t>Capacitor 10uF</t>
  </si>
  <si>
    <t>https://www.digikey.com/en/products/detail/kemet/C0805C226M9PAC7800/992189</t>
  </si>
  <si>
    <t>Capacitor 22uf</t>
  </si>
  <si>
    <t>https://www.digikey.com/en/products/detail/coilcraft/1812PS-332JRC/21380957</t>
  </si>
  <si>
    <t>Inductor 3.3uH</t>
  </si>
  <si>
    <t xml:space="preserve">Ordered </t>
  </si>
  <si>
    <t>12V Boost Regulator</t>
  </si>
  <si>
    <t>https://www.digikey.com/en/products/detail/kemet/C0603C431J5GAC7867/2200750</t>
  </si>
  <si>
    <t>Capacitor 430pF</t>
  </si>
  <si>
    <t>https://www.digikey.com/en/products/detail/samsung-electro-mechanics/CL32A157MQVNNNE/3889025</t>
  </si>
  <si>
    <t>Capacitor 150uF</t>
  </si>
  <si>
    <t>https://www.digikey.com/en/products/detail/te-connectivity-passive-product/RLC73N2AR14FTD/19239008</t>
  </si>
  <si>
    <t>Resistor 140m</t>
  </si>
  <si>
    <t>https://www.digikey.com/en/products/detail/bourns-inc/CR0603-FX-4302ELF/3784023</t>
  </si>
  <si>
    <t>Resistor 43k</t>
  </si>
  <si>
    <t>https://www.digikey.com/en/products/detail/yageo/RC0402FR-075KL/5917711</t>
  </si>
  <si>
    <t>Resistor 5k</t>
  </si>
  <si>
    <t>https://www.digikey.com/en/products/detail/coilcraft/MSS1038-223MLC/21381914</t>
  </si>
  <si>
    <t>Inductor 22uH</t>
  </si>
  <si>
    <t>https://www.digikey.com/en/products/detail/coilcraft/LPS4012-102NRC/21380910</t>
  </si>
  <si>
    <t>Inductor 1uH</t>
  </si>
  <si>
    <t>Inductor 47uH</t>
  </si>
  <si>
    <t>https://www.coilcraft.com/en-us/products/power/shielded-inductors/high-srf-power-chip/ps-fs/1812fs/1812fs-473/</t>
  </si>
  <si>
    <t>FR4 Board</t>
  </si>
  <si>
    <t>https://rogerscorp.my.salesforce-sites.com/samples/samples_public</t>
  </si>
  <si>
    <t>SPDT switch</t>
  </si>
  <si>
    <t>https://www.digikey.com/en/products/detail/texas-instruments/SN74LVC1G3157DCKR/562895</t>
  </si>
  <si>
    <t>Pins</t>
  </si>
  <si>
    <t>https://www.digikey.com/en/products/detail/adam-tech/PH1-07-UA/9830505</t>
  </si>
  <si>
    <t>5V LDO Regulator 10 piece</t>
  </si>
  <si>
    <t>MPPT</t>
  </si>
  <si>
    <t>Battery Charge Regulator:</t>
  </si>
  <si>
    <t>Batterys:</t>
  </si>
  <si>
    <t>Output Regulators</t>
  </si>
  <si>
    <t>Battery Regulators</t>
  </si>
  <si>
    <t>Spare Parts</t>
  </si>
  <si>
    <t>Microcontroller/Supporting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</si>
  <si>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</si>
  <si>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</si>
  <si>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</si>
  <si>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</si>
  <si>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</si>
  <si>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</si>
  <si>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</si>
  <si>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</si>
  <si>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</si>
  <si>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</si>
  <si>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</si>
  <si>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</si>
  <si>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</si>
  <si>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</si>
  <si>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</si>
  <si>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</si>
  <si>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Research</t>
  </si>
  <si>
    <t>Research/Design</t>
  </si>
  <si>
    <t>Admin</t>
  </si>
  <si>
    <t>Design</t>
  </si>
  <si>
    <t>Sum</t>
  </si>
  <si>
    <t xml:space="preserve">Total Actual Cost </t>
  </si>
  <si>
    <t>Licenses</t>
  </si>
  <si>
    <t>Licenses Cost per User</t>
  </si>
  <si>
    <t>FUSION 360 ($)</t>
  </si>
  <si>
    <t>Microcontroller/Other</t>
  </si>
  <si>
    <t>Design/Admin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</si>
</sst>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6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1" applyNumberFormat="0" applyAlignment="0" applyProtection="0"/>
    <xf numFmtId="0" fontId="8" fillId="4" borderId="1" applyNumberFormat="0" applyAlignment="0" applyProtection="0"/>
    <xf numFmtId="0" fontId="9" fillId="5" borderId="2" applyNumberFormat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2"/>
    <xf numFmtId="0" fontId="6" fillId="2" borderId="0" xfId="8"/>
    <xf numFmtId="0" fontId="7" fillId="3" borderId="1" xfId="9"/>
    <xf numFmtId="0" fontId="9" fillId="5" borderId="2" xfId="11"/>
    <xf numFmtId="0" fontId="9" fillId="5" borderId="2" xfId="11" applyAlignment="1">
      <alignment horizontal="center"/>
    </xf>
    <xf numFmtId="0" fontId="8" fillId="4" borderId="1" xfId="10"/>
    <xf numFmtId="0" fontId="9" fillId="5" borderId="2" xfId="11" applyAlignment="1">
      <alignment horizontal="center" vertical="center"/>
    </xf>
    <xf numFmtId="0" fontId="0" fillId="6" borderId="0" xfId="0" applyFill="1"/>
    <xf numFmtId="0" fontId="9" fillId="5" borderId="4" xfId="11" applyBorder="1"/>
    <xf numFmtId="0" fontId="9" fillId="5" borderId="4" xfId="11" applyBorder="1" applyAlignment="1">
      <alignment horizontal="center"/>
    </xf>
    <xf numFmtId="0" fontId="9" fillId="5" borderId="2" xfId="11" applyAlignment="1">
      <alignment horizontal="center" wrapText="1"/>
    </xf>
    <xf numFmtId="0" fontId="9" fillId="5" borderId="2" xfId="11" applyAlignment="1">
      <alignment horizontal="center"/>
    </xf>
    <xf numFmtId="0" fontId="10" fillId="0" borderId="0" xfId="1" applyFont="1" applyAlignment="1">
      <alignment horizontal="center"/>
    </xf>
    <xf numFmtId="0" fontId="10" fillId="0" borderId="3" xfId="1" applyFont="1" applyBorder="1" applyAlignment="1">
      <alignment horizontal="center"/>
    </xf>
  </cellXfs>
  <cellStyles count="12">
    <cellStyle name="Calculation" xfId="10" builtinId="22"/>
    <cellStyle name="Check Cell" xfId="11" builtinId="23"/>
    <cellStyle name="Comma 2" xfId="7" xr:uid="{4DBE0F3A-E2ED-43D6-BFA9-56A5CBA5270D}"/>
    <cellStyle name="Currency 2" xfId="4" xr:uid="{673EB85C-21B6-4331-82CB-AB4B4C353CD9}"/>
    <cellStyle name="Explanatory Text" xfId="1" builtinId="53"/>
    <cellStyle name="Good" xfId="8" builtinId="26"/>
    <cellStyle name="Hyperlink" xfId="2" builtinId="8"/>
    <cellStyle name="Hyperlink 2" xfId="6" xr:uid="{E65381A8-95E2-44E5-A677-C706CC77E67B}"/>
    <cellStyle name="Input" xfId="9" builtinId="20"/>
    <cellStyle name="Normal" xfId="0" builtinId="0"/>
    <cellStyle name="Normal 2" xfId="5" xr:uid="{0F4C03A6-44D4-4E3B-9407-3244DB154E12}"/>
    <cellStyle name="Normal 3" xfId="3" xr:uid="{8C17FB09-3D82-4CB7-BA75-6F5940B75867}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Anmbest-Charger-Protection-Lithium-Battery/dp/B07KSQY67X/ref=asc_df_B07KSQY67X/?tag=hyprod-20&amp;linkCode=df0&amp;hvadid=242055650303&amp;hvpos=&amp;hvnetw=g&amp;hvrand=2673062945255465409&amp;hvpone=&amp;hvptwo=&amp;hvqmt=&amp;hvdev=c&amp;hvdvcmdl=&amp;hvlocint=&amp;hvlocphy=9014271&amp;hvtargid=pla-591113777191&amp;th=1" TargetMode="External"/><Relationship Id="rId18" Type="http://schemas.openxmlformats.org/officeDocument/2006/relationships/hyperlink" Target="https://www.digikey.com/en/products/detail/bourns-inc/CR0603-FX-1004ELF/3593195" TargetMode="External"/><Relationship Id="rId26" Type="http://schemas.openxmlformats.org/officeDocument/2006/relationships/hyperlink" Target="https://www.digikey.com/en/products/detail/kemet/C0805C226M9PAC7800/992189" TargetMode="External"/><Relationship Id="rId39" Type="http://schemas.openxmlformats.org/officeDocument/2006/relationships/hyperlink" Target="https://www.digikey.com/en/products/detail/yageo/CC0603JRX7R9BB104/5195188" TargetMode="External"/><Relationship Id="rId21" Type="http://schemas.openxmlformats.org/officeDocument/2006/relationships/hyperlink" Target="https://www.digikey.com/en/products/detail/diodes-incorporated/AP62150WU-7/13161380" TargetMode="External"/><Relationship Id="rId34" Type="http://schemas.openxmlformats.org/officeDocument/2006/relationships/hyperlink" Target="https://www.digikey.com/en/products/detail/coilcraft/LPS4012-102NRC/21380910" TargetMode="External"/><Relationship Id="rId7" Type="http://schemas.openxmlformats.org/officeDocument/2006/relationships/hyperlink" Target="https://www.digikey.com/en/products/detail/bourns-inc/CR0603-FX-1001ELF/3593190" TargetMode="External"/><Relationship Id="rId12" Type="http://schemas.openxmlformats.org/officeDocument/2006/relationships/hyperlink" Target="https://www.18650batterystore.com/products/samsung-50s-21700-5000mah-25a-battery?utm_campaign=859501437&amp;utm_source=g_c&amp;utm_medium=cpc&amp;utm_content=201043132925&amp;utm_term=_&amp;adgroupid=43081474946&amp;gclid=CjwKCAjw6p-oBhAYEiwAgg2PgmTwHFgo_zjHD7OwBrq58vTyoWO6wZ2U9hztWCMX265vNB5GjyCThRoCVN0QAvD_BwE" TargetMode="External"/><Relationship Id="rId17" Type="http://schemas.openxmlformats.org/officeDocument/2006/relationships/hyperlink" Target="https://www.digikey.com/en/products/detail/texas-instruments/TLV2217-33KVURG3/1096010" TargetMode="External"/><Relationship Id="rId25" Type="http://schemas.openxmlformats.org/officeDocument/2006/relationships/hyperlink" Target="https://www.digikey.com/en/products/detail/kemet/C0805C106K8PAC7800/1090830" TargetMode="External"/><Relationship Id="rId33" Type="http://schemas.openxmlformats.org/officeDocument/2006/relationships/hyperlink" Target="https://www.digikey.com/en/products/detail/coilcraft/MSS1038-223MLC/21381914" TargetMode="External"/><Relationship Id="rId38" Type="http://schemas.openxmlformats.org/officeDocument/2006/relationships/hyperlink" Target="https://www.digikey.com/en/products/detail/adam-tech/PH1-07-UA/9830505" TargetMode="External"/><Relationship Id="rId2" Type="http://schemas.openxmlformats.org/officeDocument/2006/relationships/hyperlink" Target="https://www.digikey.com/en/products/detail/texas-instruments/CSD19505KCS/4696181" TargetMode="External"/><Relationship Id="rId16" Type="http://schemas.openxmlformats.org/officeDocument/2006/relationships/hyperlink" Target="https://www.digikey.com/en/products/detail/stmicroelectronics/1N5819/1037326" TargetMode="External"/><Relationship Id="rId20" Type="http://schemas.openxmlformats.org/officeDocument/2006/relationships/hyperlink" Target="https://www.amazon.com/0-15x6x50mm-Soldering-Capacity-Lithium-Battery/dp/B07PQP55CM/ref=asc_df_B07PQP55CM/?tag=&amp;linkCode=df0&amp;hvadid=366306957285&amp;hvpos=&amp;hvnetw=g&amp;hvrand=13587429733543618333&amp;hvpone=&amp;hvptwo=&amp;hvqmt=&amp;hvdev=c&amp;hvdvcmdl=&amp;hvlocint=&amp;hvlocphy=9014271&amp;hvtargid=pla-790978660223&amp;ref=&amp;adgrpid=71490160050&amp;th=1" TargetMode="External"/><Relationship Id="rId29" Type="http://schemas.openxmlformats.org/officeDocument/2006/relationships/hyperlink" Target="https://www.digikey.com/en/products/detail/samsung-electro-mechanics/CL32A157MQVNNNE/3889025" TargetMode="External"/><Relationship Id="rId1" Type="http://schemas.openxmlformats.org/officeDocument/2006/relationships/hyperlink" Target="https://www.digikey.com/en/products/detail/seeed-technology-co-ltd/102010428/14672129" TargetMode="External"/><Relationship Id="rId6" Type="http://schemas.openxmlformats.org/officeDocument/2006/relationships/hyperlink" Target="https://www.digikey.com/en/products/detail/bourns-inc/CR0603-FX-5100ELF/3784063" TargetMode="External"/><Relationship Id="rId11" Type="http://schemas.openxmlformats.org/officeDocument/2006/relationships/hyperlink" Target="https://www.digikey.com/en/products/detail/murata-electronics/GRM155R71H103JA88D/4358119" TargetMode="External"/><Relationship Id="rId24" Type="http://schemas.openxmlformats.org/officeDocument/2006/relationships/hyperlink" Target="https://www.digikey.com/en/products/detail/bourns-inc/CR0603-FX-1002ELF/3593188" TargetMode="External"/><Relationship Id="rId32" Type="http://schemas.openxmlformats.org/officeDocument/2006/relationships/hyperlink" Target="https://www.digikey.com/en/products/detail/yageo/RC0402FR-075KL/5917711" TargetMode="External"/><Relationship Id="rId37" Type="http://schemas.openxmlformats.org/officeDocument/2006/relationships/hyperlink" Target="https://www.digikey.com/en/products/detail/bourns-inc/CR0603-FX-2001ELF/3740910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digikey.com/en/products/detail/microchip-technology/MCP3221A0T-E-OT/2601429" TargetMode="External"/><Relationship Id="rId15" Type="http://schemas.openxmlformats.org/officeDocument/2006/relationships/hyperlink" Target="https://www.digikey.com/en/products/detail/bourns-inc/CR0603-JW-181ELF/3784309" TargetMode="External"/><Relationship Id="rId23" Type="http://schemas.openxmlformats.org/officeDocument/2006/relationships/hyperlink" Target="https://www.digikey.com/en/products/detail/bourns-inc/CR0603-FX-5232ELF/3784077?s=N4IgjCBcoEwAwA4CsVQAcAuUQFUB2AlhgPIBmAsgKYCGAzgK4BOlIANCPdgNbEAWAtrTYh%2BBPNiQwAdAGZh-agA8J0uQF92AWgAsqEAGMopagBtaldgHsoAbXAIAbMhABdNRpAxbIZrQK0MS0ZXNSA" TargetMode="External"/><Relationship Id="rId28" Type="http://schemas.openxmlformats.org/officeDocument/2006/relationships/hyperlink" Target="https://www.digikey.com/en/products/detail/kemet/C0603C431J5GAC7867/2200750" TargetMode="External"/><Relationship Id="rId36" Type="http://schemas.openxmlformats.org/officeDocument/2006/relationships/hyperlink" Target="https://www.digikey.com/en/products/detail/texas-instruments/SN74LVC1G3157DCKR/562895" TargetMode="External"/><Relationship Id="rId10" Type="http://schemas.openxmlformats.org/officeDocument/2006/relationships/hyperlink" Target="https://www.digikey.com/en/products/detail/texas-instruments/MC33063ADR/717429" TargetMode="External"/><Relationship Id="rId19" Type="http://schemas.openxmlformats.org/officeDocument/2006/relationships/hyperlink" Target="https://www.digikey.com/en/products/detail/diodes-incorporated/DDZ9V1ASF-7/3451476" TargetMode="External"/><Relationship Id="rId31" Type="http://schemas.openxmlformats.org/officeDocument/2006/relationships/hyperlink" Target="https://www.digikey.com/en/products/detail/bourns-inc/CR0603-FX-4302ELF/3784023" TargetMode="External"/><Relationship Id="rId4" Type="http://schemas.openxmlformats.org/officeDocument/2006/relationships/hyperlink" Target="https://www.digikey.com/en/products/detail/bourns-inc/CR0603-FX-4702ELF/3784046" TargetMode="External"/><Relationship Id="rId9" Type="http://schemas.openxmlformats.org/officeDocument/2006/relationships/hyperlink" Target="https://www.digikey.com/en/products/detail/murata-electronics/GRM1885C1H222JA01D/586951" TargetMode="External"/><Relationship Id="rId14" Type="http://schemas.openxmlformats.org/officeDocument/2006/relationships/hyperlink" Target="https://www.digikey.com/en/products/detail/infineon-technologies/IRF9383MTRPBF/3455047" TargetMode="External"/><Relationship Id="rId22" Type="http://schemas.openxmlformats.org/officeDocument/2006/relationships/hyperlink" Target="https://www.digikey.com/en/products/detail/bourns-inc/CR0603-FX-3162ELF/3783940?s=N4IgjCBcoEwAwA4CsVQAcAuUQFUB2AlhgPIBmAsgKYCGAzgK4BOlIANCPdgNbEAWAtrTYh%2BBPNgDMYAHQA2Yf2oAPSTPkBfdgFoALKhABjKKWoAbWpXYB7KAG1wCWchABddZpAw7IZrQK0MK0ZXdSA" TargetMode="External"/><Relationship Id="rId27" Type="http://schemas.openxmlformats.org/officeDocument/2006/relationships/hyperlink" Target="https://www.digikey.com/en/products/detail/coilcraft/1812PS-332JRC/21380957" TargetMode="External"/><Relationship Id="rId30" Type="http://schemas.openxmlformats.org/officeDocument/2006/relationships/hyperlink" Target="https://www.digikey.com/en/products/detail/te-connectivity-passive-product/RLC73N2AR14FTD/19239008" TargetMode="External"/><Relationship Id="rId35" Type="http://schemas.openxmlformats.org/officeDocument/2006/relationships/hyperlink" Target="https://www.coilcraft.com/en-us/products/power/shielded-inductors/high-srf-power-chip/ps-fs/1812fs/1812fs-473/" TargetMode="External"/><Relationship Id="rId8" Type="http://schemas.openxmlformats.org/officeDocument/2006/relationships/hyperlink" Target="https://www.digikey.com/en/products/detail/allegro-microsystems/ACS714ELCTR-20A-T/1955901" TargetMode="External"/><Relationship Id="rId3" Type="http://schemas.openxmlformats.org/officeDocument/2006/relationships/hyperlink" Target="https://www.digikey.com/en/products/detail/yageo/RC0603FR-07453KL/727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1870-77AC-4F8E-BF4B-3F9FF7AD7418}">
  <sheetPr>
    <pageSetUpPr fitToPage="1"/>
  </sheetPr>
  <dimension ref="B1:Q11"/>
  <sheetViews>
    <sheetView zoomScale="78" zoomScaleNormal="78" workbookViewId="0">
      <selection activeCell="B13" sqref="B13"/>
    </sheetView>
  </sheetViews>
  <sheetFormatPr defaultRowHeight="15" x14ac:dyDescent="0.25"/>
  <cols>
    <col min="2" max="2" width="22.42578125" bestFit="1" customWidth="1"/>
    <col min="3" max="3" width="14.140625" bestFit="1" customWidth="1"/>
    <col min="4" max="4" width="9.85546875" bestFit="1" customWidth="1"/>
    <col min="5" max="5" width="11" customWidth="1"/>
    <col min="6" max="6" width="10.5703125" customWidth="1"/>
    <col min="7" max="7" width="27.7109375" bestFit="1" customWidth="1"/>
    <col min="8" max="8" width="10.42578125" bestFit="1" customWidth="1"/>
    <col min="9" max="9" width="15" bestFit="1" customWidth="1"/>
    <col min="10" max="10" width="10.28515625" bestFit="1" customWidth="1"/>
    <col min="11" max="11" width="10.7109375" bestFit="1" customWidth="1"/>
    <col min="13" max="13" width="12.28515625" customWidth="1"/>
    <col min="14" max="14" width="13.5703125" bestFit="1" customWidth="1"/>
    <col min="15" max="16" width="12.7109375" bestFit="1" customWidth="1"/>
    <col min="17" max="17" width="11.28515625" customWidth="1"/>
    <col min="18" max="18" width="30.42578125" bestFit="1" customWidth="1"/>
    <col min="19" max="19" width="19.85546875" bestFit="1" customWidth="1"/>
    <col min="20" max="20" width="16.140625" customWidth="1"/>
    <col min="21" max="21" width="19.7109375" customWidth="1"/>
  </cols>
  <sheetData>
    <row r="1" spans="2:17" ht="21.75" thickBot="1" x14ac:dyDescent="0.4">
      <c r="B1" s="14" t="s">
        <v>34</v>
      </c>
      <c r="C1" s="14"/>
      <c r="D1" s="14"/>
      <c r="E1" s="14"/>
      <c r="F1" s="14"/>
      <c r="G1" s="14"/>
      <c r="H1" s="14"/>
      <c r="I1" s="14"/>
      <c r="J1" s="14"/>
      <c r="K1" s="14"/>
      <c r="M1" s="15" t="s">
        <v>41</v>
      </c>
      <c r="N1" s="15"/>
      <c r="O1" s="15"/>
      <c r="P1" s="15"/>
    </row>
    <row r="2" spans="2:17" ht="16.5" thickTop="1" thickBot="1" x14ac:dyDescent="0.3">
      <c r="B2" s="12" t="s">
        <v>18</v>
      </c>
      <c r="C2" s="12"/>
      <c r="D2" s="12"/>
      <c r="E2" s="12"/>
      <c r="G2" s="13" t="s">
        <v>29</v>
      </c>
      <c r="H2" s="13"/>
      <c r="I2" s="13"/>
      <c r="J2" s="13"/>
      <c r="K2" s="13"/>
      <c r="M2" s="6" t="s">
        <v>40</v>
      </c>
      <c r="N2" s="6" t="s">
        <v>35</v>
      </c>
      <c r="O2" s="6" t="s">
        <v>36</v>
      </c>
      <c r="P2" s="11" t="s">
        <v>145</v>
      </c>
      <c r="Q2" s="6" t="s">
        <v>37</v>
      </c>
    </row>
    <row r="3" spans="2:17" ht="16.5" thickTop="1" thickBot="1" x14ac:dyDescent="0.3">
      <c r="B3" s="6" t="s">
        <v>21</v>
      </c>
      <c r="C3" s="6" t="s">
        <v>22</v>
      </c>
      <c r="D3" s="6" t="s">
        <v>23</v>
      </c>
      <c r="E3" s="6" t="s">
        <v>24</v>
      </c>
      <c r="G3" s="5" t="s">
        <v>25</v>
      </c>
      <c r="H3" s="6" t="s">
        <v>26</v>
      </c>
      <c r="I3" s="6" t="s">
        <v>27</v>
      </c>
      <c r="J3" s="6" t="s">
        <v>28</v>
      </c>
      <c r="K3" s="6" t="s">
        <v>32</v>
      </c>
      <c r="M3" s="6" t="s">
        <v>38</v>
      </c>
      <c r="N3" s="4">
        <v>2500</v>
      </c>
      <c r="O3" s="4">
        <v>10000</v>
      </c>
      <c r="P3" s="4">
        <v>1000</v>
      </c>
      <c r="Q3" s="4"/>
    </row>
    <row r="4" spans="2:17" ht="16.5" thickTop="1" thickBot="1" x14ac:dyDescent="0.3">
      <c r="B4" s="8" t="s">
        <v>19</v>
      </c>
      <c r="C4" s="4">
        <v>40</v>
      </c>
      <c r="D4" s="4">
        <f>'Hourly rate'!E2</f>
        <v>95</v>
      </c>
      <c r="E4" s="7">
        <f>D4*C4</f>
        <v>3800</v>
      </c>
      <c r="G4" s="5" t="s">
        <v>116</v>
      </c>
      <c r="H4" s="3" t="s">
        <v>31</v>
      </c>
      <c r="I4" s="4">
        <v>20</v>
      </c>
      <c r="J4" s="4">
        <f>'Materials-Parts'!I2</f>
        <v>10.883399999999996</v>
      </c>
      <c r="K4">
        <f t="shared" ref="K4:K10" si="0">J4-I4</f>
        <v>-9.1166000000000036</v>
      </c>
      <c r="M4" s="6" t="s">
        <v>39</v>
      </c>
      <c r="N4" s="4">
        <v>2500</v>
      </c>
      <c r="O4" s="4">
        <v>10000</v>
      </c>
      <c r="P4" s="4">
        <f>'Materials-Parts'!L3</f>
        <v>545</v>
      </c>
      <c r="Q4" s="4"/>
    </row>
    <row r="5" spans="2:17" ht="16.5" thickTop="1" thickBot="1" x14ac:dyDescent="0.3">
      <c r="B5" s="6" t="s">
        <v>20</v>
      </c>
      <c r="C5" s="4">
        <v>100</v>
      </c>
      <c r="D5" s="4">
        <v>11</v>
      </c>
      <c r="E5" s="7">
        <f>D5*C5</f>
        <v>1100</v>
      </c>
      <c r="G5" s="5" t="s">
        <v>61</v>
      </c>
      <c r="H5" s="3" t="s">
        <v>31</v>
      </c>
      <c r="I5" s="4">
        <v>25</v>
      </c>
      <c r="J5" s="4">
        <f>'Materials-Parts'!I4</f>
        <v>19.748999999999999</v>
      </c>
      <c r="K5">
        <f t="shared" si="0"/>
        <v>-5.2510000000000012</v>
      </c>
      <c r="M5" s="6" t="s">
        <v>32</v>
      </c>
      <c r="N5">
        <f>N4-N3</f>
        <v>0</v>
      </c>
      <c r="O5">
        <f>O4-O3</f>
        <v>0</v>
      </c>
      <c r="P5">
        <f>P4-P3</f>
        <v>-455</v>
      </c>
      <c r="Q5">
        <f>Q4-Q3</f>
        <v>0</v>
      </c>
    </row>
    <row r="6" spans="2:17" ht="16.5" thickTop="1" thickBot="1" x14ac:dyDescent="0.3">
      <c r="B6" s="6" t="s">
        <v>44</v>
      </c>
      <c r="C6" s="4">
        <v>120</v>
      </c>
      <c r="D6" s="4">
        <v>10</v>
      </c>
      <c r="E6" s="7">
        <f>D6*C6</f>
        <v>1200</v>
      </c>
      <c r="G6" s="5" t="s">
        <v>120</v>
      </c>
      <c r="H6" s="3" t="s">
        <v>31</v>
      </c>
      <c r="I6" s="4">
        <v>15</v>
      </c>
      <c r="J6" s="4">
        <f>'Materials-Parts'!I3</f>
        <v>10.086</v>
      </c>
      <c r="K6">
        <f t="shared" si="0"/>
        <v>-4.9139999999999997</v>
      </c>
      <c r="M6" s="6" t="s">
        <v>33</v>
      </c>
      <c r="N6" s="7">
        <f>SUM(N4:Q4)</f>
        <v>13045</v>
      </c>
    </row>
    <row r="7" spans="2:17" ht="16.5" thickTop="1" thickBot="1" x14ac:dyDescent="0.3">
      <c r="D7" s="7" t="s">
        <v>30</v>
      </c>
      <c r="E7" s="7">
        <f>SUM(E4:E6)</f>
        <v>6100</v>
      </c>
      <c r="G7" s="5" t="s">
        <v>119</v>
      </c>
      <c r="H7" s="3" t="s">
        <v>31</v>
      </c>
      <c r="I7" s="4">
        <v>10</v>
      </c>
      <c r="J7" s="4">
        <f>'Materials-Parts'!I5</f>
        <v>8.1052000000000017</v>
      </c>
      <c r="K7">
        <f t="shared" si="0"/>
        <v>-1.8947999999999983</v>
      </c>
    </row>
    <row r="8" spans="2:17" ht="16.5" thickTop="1" thickBot="1" x14ac:dyDescent="0.3">
      <c r="G8" s="10" t="s">
        <v>122</v>
      </c>
      <c r="H8" s="3" t="s">
        <v>31</v>
      </c>
      <c r="I8" s="4">
        <v>30</v>
      </c>
      <c r="J8" s="4">
        <f>'Materials-Parts'!I6</f>
        <v>23.46</v>
      </c>
      <c r="K8">
        <f t="shared" si="0"/>
        <v>-6.5399999999999991</v>
      </c>
    </row>
    <row r="9" spans="2:17" ht="16.5" thickTop="1" thickBot="1" x14ac:dyDescent="0.3">
      <c r="G9" s="5" t="s">
        <v>121</v>
      </c>
      <c r="H9" s="3" t="s">
        <v>31</v>
      </c>
      <c r="I9" s="4">
        <f>SUM(I4:I8)*1</f>
        <v>100</v>
      </c>
      <c r="J9" s="4">
        <f>'Materials-Parts'!D52-SUM(J4:J8)</f>
        <v>130.60639999999998</v>
      </c>
      <c r="K9">
        <f t="shared" si="0"/>
        <v>30.606399999999979</v>
      </c>
    </row>
    <row r="10" spans="2:17" ht="15.75" thickTop="1" x14ac:dyDescent="0.25">
      <c r="B10" s="7" t="s">
        <v>42</v>
      </c>
      <c r="C10" s="7">
        <f>SUM(E7,J10,N6)</f>
        <v>19347.89</v>
      </c>
      <c r="G10" s="7" t="s">
        <v>144</v>
      </c>
      <c r="I10" s="4">
        <f>SUM(I4:I9)</f>
        <v>200</v>
      </c>
      <c r="J10" s="7">
        <f>SUM(J4:J9)</f>
        <v>202.89</v>
      </c>
      <c r="K10">
        <f t="shared" si="0"/>
        <v>2.8899999999999864</v>
      </c>
    </row>
    <row r="11" spans="2:17" x14ac:dyDescent="0.25">
      <c r="B11" s="7" t="s">
        <v>43</v>
      </c>
      <c r="C11" s="7">
        <v>0</v>
      </c>
    </row>
  </sheetData>
  <mergeCells count="4">
    <mergeCell ref="B2:E2"/>
    <mergeCell ref="G2:K2"/>
    <mergeCell ref="B1:K1"/>
    <mergeCell ref="M1:P1"/>
  </mergeCells>
  <conditionalFormatting sqref="K4:K10">
    <cfRule type="cellIs" dxfId="4" priority="4" operator="greaterThan">
      <formula>0</formula>
    </cfRule>
    <cfRule type="cellIs" dxfId="3" priority="5" operator="lessThan">
      <formula>0</formula>
    </cfRule>
  </conditionalFormatting>
  <conditionalFormatting sqref="N5:Q5">
    <cfRule type="cellIs" dxfId="2" priority="1" operator="equal">
      <formula>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25" right="0.25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239B-ADF7-44FC-B1FC-C02506C65E8F}">
  <dimension ref="A2:E17"/>
  <sheetViews>
    <sheetView workbookViewId="0">
      <selection activeCell="B16" sqref="B16"/>
    </sheetView>
  </sheetViews>
  <sheetFormatPr defaultRowHeight="15" x14ac:dyDescent="0.25"/>
  <sheetData>
    <row r="2" spans="1:5" x14ac:dyDescent="0.25">
      <c r="A2" t="s">
        <v>123</v>
      </c>
      <c r="B2">
        <v>3</v>
      </c>
      <c r="C2" t="s">
        <v>141</v>
      </c>
      <c r="D2" t="s">
        <v>143</v>
      </c>
      <c r="E2">
        <f>SUM(B2:B17)</f>
        <v>95</v>
      </c>
    </row>
    <row r="3" spans="1:5" x14ac:dyDescent="0.25">
      <c r="A3" t="s">
        <v>124</v>
      </c>
      <c r="B3">
        <v>2.5</v>
      </c>
      <c r="C3" t="s">
        <v>141</v>
      </c>
    </row>
    <row r="4" spans="1:5" x14ac:dyDescent="0.25">
      <c r="A4" t="s">
        <v>125</v>
      </c>
      <c r="B4">
        <v>8</v>
      </c>
      <c r="C4" t="s">
        <v>139</v>
      </c>
    </row>
    <row r="5" spans="1:5" x14ac:dyDescent="0.25">
      <c r="A5" t="s">
        <v>126</v>
      </c>
      <c r="B5">
        <v>7</v>
      </c>
      <c r="C5" t="s">
        <v>139</v>
      </c>
    </row>
    <row r="6" spans="1:5" x14ac:dyDescent="0.25">
      <c r="A6" t="s">
        <v>127</v>
      </c>
      <c r="B6">
        <v>8</v>
      </c>
      <c r="C6" t="s">
        <v>139</v>
      </c>
    </row>
    <row r="7" spans="1:5" x14ac:dyDescent="0.25">
      <c r="A7" t="s">
        <v>128</v>
      </c>
      <c r="B7">
        <v>7.5</v>
      </c>
      <c r="C7" t="s">
        <v>140</v>
      </c>
    </row>
    <row r="8" spans="1:5" x14ac:dyDescent="0.25">
      <c r="A8" t="s">
        <v>129</v>
      </c>
      <c r="B8">
        <v>2</v>
      </c>
      <c r="C8" t="s">
        <v>141</v>
      </c>
    </row>
    <row r="9" spans="1:5" x14ac:dyDescent="0.25">
      <c r="A9" t="s">
        <v>130</v>
      </c>
      <c r="B9">
        <v>8</v>
      </c>
      <c r="C9" t="s">
        <v>139</v>
      </c>
    </row>
    <row r="10" spans="1:5" x14ac:dyDescent="0.25">
      <c r="A10" t="s">
        <v>131</v>
      </c>
      <c r="B10">
        <v>9</v>
      </c>
      <c r="C10" t="s">
        <v>140</v>
      </c>
    </row>
    <row r="11" spans="1:5" x14ac:dyDescent="0.25">
      <c r="A11" t="s">
        <v>132</v>
      </c>
      <c r="B11">
        <v>8</v>
      </c>
      <c r="C11" t="s">
        <v>140</v>
      </c>
    </row>
    <row r="12" spans="1:5" x14ac:dyDescent="0.25">
      <c r="A12" t="s">
        <v>133</v>
      </c>
      <c r="B12">
        <v>8</v>
      </c>
      <c r="C12" t="s">
        <v>140</v>
      </c>
    </row>
    <row r="13" spans="1:5" x14ac:dyDescent="0.25">
      <c r="A13" t="s">
        <v>134</v>
      </c>
      <c r="B13">
        <v>10</v>
      </c>
      <c r="C13" t="s">
        <v>142</v>
      </c>
    </row>
    <row r="14" spans="1:5" x14ac:dyDescent="0.25">
      <c r="A14" t="s">
        <v>135</v>
      </c>
      <c r="B14">
        <v>10</v>
      </c>
      <c r="C14" t="s">
        <v>149</v>
      </c>
    </row>
    <row r="15" spans="1:5" x14ac:dyDescent="0.25">
      <c r="A15" t="s">
        <v>136</v>
      </c>
      <c r="B15">
        <v>4</v>
      </c>
      <c r="C15" t="s">
        <v>141</v>
      </c>
    </row>
    <row r="16" spans="1:5" x14ac:dyDescent="0.25">
      <c r="A16" t="s">
        <v>137</v>
      </c>
    </row>
    <row r="17" spans="1:1" x14ac:dyDescent="0.25">
      <c r="A17" t="s">
        <v>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4" sqref="E44"/>
    </sheetView>
  </sheetViews>
  <sheetFormatPr defaultRowHeight="15" x14ac:dyDescent="0.25"/>
  <cols>
    <col min="1" max="1" width="20.28515625" customWidth="1"/>
    <col min="2" max="2" width="14.28515625" bestFit="1" customWidth="1"/>
    <col min="4" max="4" width="12.7109375" bestFit="1" customWidth="1"/>
    <col min="5" max="5" width="78.85546875" bestFit="1" customWidth="1"/>
    <col min="8" max="8" width="22.28515625" bestFit="1" customWidth="1"/>
    <col min="11" max="11" width="19.7109375" bestFit="1" customWidth="1"/>
  </cols>
  <sheetData>
    <row r="1" spans="1:12" ht="15.75" thickBot="1" x14ac:dyDescent="0.3">
      <c r="A1" s="1" t="s">
        <v>0</v>
      </c>
      <c r="B1" s="1" t="s">
        <v>3</v>
      </c>
      <c r="C1" s="1" t="s">
        <v>4</v>
      </c>
      <c r="D1" s="1" t="s">
        <v>7</v>
      </c>
      <c r="E1" s="1" t="s">
        <v>1</v>
      </c>
      <c r="F1" s="1" t="s">
        <v>91</v>
      </c>
    </row>
    <row r="2" spans="1:12" ht="16.5" thickTop="1" thickBot="1" x14ac:dyDescent="0.3">
      <c r="A2" t="s">
        <v>2</v>
      </c>
      <c r="B2">
        <v>5.4</v>
      </c>
      <c r="C2">
        <v>3</v>
      </c>
      <c r="D2">
        <f>B2*C2</f>
        <v>16.200000000000003</v>
      </c>
      <c r="E2" s="2" t="s">
        <v>5</v>
      </c>
      <c r="F2" s="9">
        <v>1</v>
      </c>
      <c r="H2" t="s">
        <v>116</v>
      </c>
      <c r="I2">
        <f>SUM(B4,B5,B8,B8,B6,B7,B13,B11,B11,B14,B10)</f>
        <v>10.883399999999996</v>
      </c>
      <c r="K2" s="6" t="s">
        <v>146</v>
      </c>
    </row>
    <row r="3" spans="1:12" ht="16.5" thickTop="1" thickBot="1" x14ac:dyDescent="0.3">
      <c r="A3" t="s">
        <v>6</v>
      </c>
      <c r="C3">
        <v>4</v>
      </c>
      <c r="D3">
        <f t="shared" ref="D3:D50" si="0">B3*C3</f>
        <v>0</v>
      </c>
      <c r="H3" t="s">
        <v>117</v>
      </c>
      <c r="I3">
        <f>SUM(B4,B4,B39,B28,B21,B8,B9,B13)</f>
        <v>10.086</v>
      </c>
      <c r="K3" s="5" t="s">
        <v>147</v>
      </c>
      <c r="L3" s="4">
        <v>545</v>
      </c>
    </row>
    <row r="4" spans="1:12" ht="15.75" thickTop="1" x14ac:dyDescent="0.25">
      <c r="A4" t="s">
        <v>9</v>
      </c>
      <c r="B4">
        <v>3.16</v>
      </c>
      <c r="C4">
        <v>4</v>
      </c>
      <c r="D4">
        <f t="shared" si="0"/>
        <v>12.64</v>
      </c>
      <c r="E4" s="2" t="s">
        <v>8</v>
      </c>
      <c r="F4" s="9">
        <v>1</v>
      </c>
      <c r="H4" t="s">
        <v>118</v>
      </c>
      <c r="I4">
        <f>SUM(B18,B18,(B17/10),B19,B19)</f>
        <v>19.748999999999999</v>
      </c>
    </row>
    <row r="5" spans="1:12" x14ac:dyDescent="0.25">
      <c r="A5" t="s">
        <v>11</v>
      </c>
      <c r="B5">
        <v>3.79</v>
      </c>
      <c r="C5">
        <v>1</v>
      </c>
      <c r="D5">
        <f t="shared" si="0"/>
        <v>3.79</v>
      </c>
      <c r="E5" s="2" t="s">
        <v>49</v>
      </c>
      <c r="F5" s="9">
        <v>1</v>
      </c>
      <c r="H5" t="s">
        <v>119</v>
      </c>
      <c r="I5">
        <f>SUM(B22,B22,B15,B20,B34,B35,B36,B33,B38,B28,B21,B30,B32,B28,B23,B24,B27,B27,B31,B31,B10,B30,B10,B28)</f>
        <v>8.1052000000000017</v>
      </c>
    </row>
    <row r="6" spans="1:12" x14ac:dyDescent="0.25">
      <c r="A6" t="s">
        <v>12</v>
      </c>
      <c r="B6">
        <v>1.06E-2</v>
      </c>
      <c r="C6">
        <v>50</v>
      </c>
      <c r="D6">
        <f t="shared" si="0"/>
        <v>0.53</v>
      </c>
      <c r="E6" s="2" t="s">
        <v>13</v>
      </c>
      <c r="F6" s="9">
        <v>1</v>
      </c>
      <c r="H6" t="s">
        <v>148</v>
      </c>
      <c r="I6">
        <f>SUM(B2,B45,D43,(B19*6))</f>
        <v>23.46</v>
      </c>
    </row>
    <row r="7" spans="1:12" x14ac:dyDescent="0.25">
      <c r="A7" t="s">
        <v>15</v>
      </c>
      <c r="B7">
        <v>8.6E-3</v>
      </c>
      <c r="C7">
        <v>50</v>
      </c>
      <c r="D7">
        <f t="shared" si="0"/>
        <v>0.43</v>
      </c>
      <c r="E7" s="2" t="s">
        <v>14</v>
      </c>
      <c r="F7" s="9">
        <v>1</v>
      </c>
    </row>
    <row r="8" spans="1:12" x14ac:dyDescent="0.25">
      <c r="A8" t="s">
        <v>16</v>
      </c>
      <c r="B8">
        <v>1.91</v>
      </c>
      <c r="C8">
        <v>5</v>
      </c>
      <c r="D8">
        <f t="shared" si="0"/>
        <v>9.5499999999999989</v>
      </c>
      <c r="E8" s="2" t="s">
        <v>17</v>
      </c>
      <c r="F8" s="9">
        <v>1</v>
      </c>
    </row>
    <row r="9" spans="1:12" x14ac:dyDescent="0.25">
      <c r="A9" t="s">
        <v>74</v>
      </c>
      <c r="B9">
        <v>0.115</v>
      </c>
      <c r="C9">
        <v>10</v>
      </c>
      <c r="D9">
        <f t="shared" si="0"/>
        <v>1.1500000000000001</v>
      </c>
      <c r="E9" s="2" t="s">
        <v>73</v>
      </c>
      <c r="F9" s="9">
        <v>1</v>
      </c>
    </row>
    <row r="10" spans="1:12" x14ac:dyDescent="0.25">
      <c r="A10" t="s">
        <v>53</v>
      </c>
      <c r="B10">
        <v>0.04</v>
      </c>
      <c r="C10">
        <v>50</v>
      </c>
      <c r="D10">
        <f t="shared" si="0"/>
        <v>2</v>
      </c>
      <c r="E10" s="2" t="s">
        <v>52</v>
      </c>
      <c r="F10" s="9">
        <v>1</v>
      </c>
    </row>
    <row r="11" spans="1:12" x14ac:dyDescent="0.25">
      <c r="A11" t="s">
        <v>50</v>
      </c>
      <c r="B11">
        <v>8.6E-3</v>
      </c>
      <c r="C11">
        <v>50</v>
      </c>
      <c r="D11">
        <f t="shared" si="0"/>
        <v>0.43</v>
      </c>
      <c r="E11" s="2" t="s">
        <v>51</v>
      </c>
      <c r="F11" s="9">
        <v>1</v>
      </c>
    </row>
    <row r="12" spans="1:12" x14ac:dyDescent="0.25">
      <c r="A12" t="s">
        <v>46</v>
      </c>
      <c r="B12">
        <v>8.6E-3</v>
      </c>
      <c r="C12">
        <v>50</v>
      </c>
      <c r="D12">
        <f t="shared" si="0"/>
        <v>0.43</v>
      </c>
      <c r="E12" s="2" t="s">
        <v>45</v>
      </c>
      <c r="F12" s="9">
        <v>1</v>
      </c>
    </row>
    <row r="13" spans="1:12" x14ac:dyDescent="0.25">
      <c r="A13" t="s">
        <v>48</v>
      </c>
      <c r="B13">
        <v>8.6E-3</v>
      </c>
      <c r="C13">
        <v>50</v>
      </c>
      <c r="D13">
        <f t="shared" si="0"/>
        <v>0.43</v>
      </c>
      <c r="E13" s="2" t="s">
        <v>47</v>
      </c>
      <c r="F13" s="9">
        <v>1</v>
      </c>
    </row>
    <row r="14" spans="1:12" x14ac:dyDescent="0.25">
      <c r="A14" t="s">
        <v>55</v>
      </c>
      <c r="B14">
        <v>2.8400000000000002E-2</v>
      </c>
      <c r="C14">
        <v>50</v>
      </c>
      <c r="D14">
        <f t="shared" si="0"/>
        <v>1.4200000000000002</v>
      </c>
      <c r="E14" s="2" t="s">
        <v>54</v>
      </c>
      <c r="F14" s="9">
        <v>1</v>
      </c>
    </row>
    <row r="15" spans="1:12" x14ac:dyDescent="0.25">
      <c r="A15" t="s">
        <v>92</v>
      </c>
      <c r="B15">
        <v>0.6</v>
      </c>
      <c r="C15">
        <v>10</v>
      </c>
      <c r="D15">
        <f t="shared" si="0"/>
        <v>6</v>
      </c>
      <c r="E15" s="2" t="s">
        <v>56</v>
      </c>
      <c r="F15" s="9">
        <v>1</v>
      </c>
    </row>
    <row r="16" spans="1:12" x14ac:dyDescent="0.25">
      <c r="A16" t="s">
        <v>57</v>
      </c>
      <c r="B16">
        <v>1.4800000000000001E-2</v>
      </c>
      <c r="C16">
        <v>50</v>
      </c>
      <c r="D16">
        <f t="shared" si="0"/>
        <v>0.74</v>
      </c>
      <c r="E16" s="2" t="s">
        <v>60</v>
      </c>
      <c r="F16" s="9">
        <v>1</v>
      </c>
    </row>
    <row r="17" spans="1:6" x14ac:dyDescent="0.25">
      <c r="A17" t="s">
        <v>58</v>
      </c>
      <c r="B17">
        <v>9.49</v>
      </c>
      <c r="C17">
        <v>1</v>
      </c>
      <c r="D17">
        <f t="shared" si="0"/>
        <v>9.49</v>
      </c>
      <c r="E17" s="2" t="s">
        <v>59</v>
      </c>
      <c r="F17" s="9">
        <v>1</v>
      </c>
    </row>
    <row r="18" spans="1:6" x14ac:dyDescent="0.25">
      <c r="A18" t="s">
        <v>61</v>
      </c>
      <c r="B18">
        <v>6.99</v>
      </c>
      <c r="C18">
        <v>4</v>
      </c>
      <c r="D18">
        <f t="shared" si="0"/>
        <v>27.96</v>
      </c>
      <c r="E18" s="2" t="s">
        <v>62</v>
      </c>
      <c r="F18" s="9">
        <v>1</v>
      </c>
    </row>
    <row r="19" spans="1:6" x14ac:dyDescent="0.25">
      <c r="A19" t="s">
        <v>64</v>
      </c>
      <c r="B19">
        <v>2.41</v>
      </c>
      <c r="C19">
        <v>12</v>
      </c>
      <c r="D19">
        <f t="shared" si="0"/>
        <v>28.92</v>
      </c>
      <c r="E19" s="2" t="s">
        <v>63</v>
      </c>
      <c r="F19" s="9">
        <v>1</v>
      </c>
    </row>
    <row r="20" spans="1:6" x14ac:dyDescent="0.25">
      <c r="A20" t="s">
        <v>65</v>
      </c>
      <c r="B20">
        <v>1.1599999999999999E-2</v>
      </c>
      <c r="C20">
        <v>50</v>
      </c>
      <c r="D20">
        <f t="shared" si="0"/>
        <v>0.57999999999999996</v>
      </c>
      <c r="E20" s="2" t="s">
        <v>66</v>
      </c>
      <c r="F20" s="9">
        <v>1</v>
      </c>
    </row>
    <row r="21" spans="1:6" x14ac:dyDescent="0.25">
      <c r="A21" t="s">
        <v>68</v>
      </c>
      <c r="B21">
        <v>0.29699999999999999</v>
      </c>
      <c r="C21">
        <v>10</v>
      </c>
      <c r="D21">
        <f>B21*C21</f>
        <v>2.9699999999999998</v>
      </c>
      <c r="E21" s="2" t="s">
        <v>67</v>
      </c>
      <c r="F21" s="9">
        <v>1</v>
      </c>
    </row>
    <row r="22" spans="1:6" x14ac:dyDescent="0.25">
      <c r="A22" t="s">
        <v>77</v>
      </c>
      <c r="B22">
        <v>0.35299999999999998</v>
      </c>
      <c r="C22">
        <v>10</v>
      </c>
      <c r="D22">
        <f t="shared" si="0"/>
        <v>3.53</v>
      </c>
      <c r="E22" s="2" t="s">
        <v>78</v>
      </c>
      <c r="F22" s="9">
        <v>1</v>
      </c>
    </row>
    <row r="23" spans="1:6" x14ac:dyDescent="0.25">
      <c r="A23" t="s">
        <v>80</v>
      </c>
      <c r="B23">
        <v>8.6E-3</v>
      </c>
      <c r="C23">
        <v>50</v>
      </c>
      <c r="D23">
        <f t="shared" si="0"/>
        <v>0.43</v>
      </c>
      <c r="E23" s="2" t="s">
        <v>79</v>
      </c>
      <c r="F23" s="9">
        <v>1</v>
      </c>
    </row>
    <row r="24" spans="1:6" x14ac:dyDescent="0.25">
      <c r="A24" t="s">
        <v>82</v>
      </c>
      <c r="B24">
        <v>8.6E-3</v>
      </c>
      <c r="C24">
        <v>50</v>
      </c>
      <c r="D24">
        <f t="shared" si="0"/>
        <v>0.43</v>
      </c>
      <c r="E24" s="2" t="s">
        <v>81</v>
      </c>
      <c r="F24" s="9">
        <v>1</v>
      </c>
    </row>
    <row r="25" spans="1:6" x14ac:dyDescent="0.25">
      <c r="A25" t="s">
        <v>72</v>
      </c>
      <c r="B25">
        <v>1.52</v>
      </c>
      <c r="C25">
        <v>3</v>
      </c>
      <c r="D25">
        <f t="shared" si="0"/>
        <v>4.5600000000000005</v>
      </c>
      <c r="E25" s="2" t="s">
        <v>69</v>
      </c>
      <c r="F25" s="9">
        <v>1</v>
      </c>
    </row>
    <row r="26" spans="1:6" x14ac:dyDescent="0.25">
      <c r="A26" t="s">
        <v>71</v>
      </c>
      <c r="B26">
        <v>8.6E-3</v>
      </c>
      <c r="C26">
        <v>50</v>
      </c>
      <c r="D26">
        <f t="shared" si="0"/>
        <v>0.43</v>
      </c>
      <c r="E26" s="2" t="s">
        <v>70</v>
      </c>
      <c r="F26" s="9">
        <v>1</v>
      </c>
    </row>
    <row r="27" spans="1:6" x14ac:dyDescent="0.25">
      <c r="A27" t="s">
        <v>83</v>
      </c>
      <c r="B27">
        <v>8.6E-3</v>
      </c>
      <c r="C27">
        <v>50</v>
      </c>
      <c r="D27">
        <f t="shared" si="0"/>
        <v>0.43</v>
      </c>
      <c r="E27" s="2" t="s">
        <v>84</v>
      </c>
      <c r="F27" s="9">
        <v>1</v>
      </c>
    </row>
    <row r="28" spans="1:6" x14ac:dyDescent="0.25">
      <c r="A28" t="s">
        <v>86</v>
      </c>
      <c r="B28">
        <v>5.5399999999999998E-2</v>
      </c>
      <c r="C28">
        <v>50</v>
      </c>
      <c r="D28">
        <f t="shared" si="0"/>
        <v>2.77</v>
      </c>
      <c r="E28" s="2" t="s">
        <v>85</v>
      </c>
      <c r="F28" s="9">
        <v>1</v>
      </c>
    </row>
    <row r="29" spans="1:6" x14ac:dyDescent="0.25">
      <c r="A29" t="s">
        <v>75</v>
      </c>
      <c r="B29">
        <v>5.29</v>
      </c>
      <c r="C29">
        <v>1</v>
      </c>
      <c r="D29">
        <f t="shared" si="0"/>
        <v>5.29</v>
      </c>
      <c r="E29" s="2" t="s">
        <v>76</v>
      </c>
      <c r="F29" s="9">
        <v>1</v>
      </c>
    </row>
    <row r="30" spans="1:6" x14ac:dyDescent="0.25">
      <c r="A30" t="s">
        <v>88</v>
      </c>
      <c r="B30">
        <v>8.3400000000000002E-2</v>
      </c>
      <c r="C30">
        <v>50</v>
      </c>
      <c r="D30">
        <f t="shared" si="0"/>
        <v>4.17</v>
      </c>
      <c r="E30" s="2" t="s">
        <v>87</v>
      </c>
      <c r="F30" s="9">
        <v>1</v>
      </c>
    </row>
    <row r="31" spans="1:6" x14ac:dyDescent="0.25">
      <c r="A31" t="s">
        <v>90</v>
      </c>
      <c r="B31">
        <v>1.85</v>
      </c>
      <c r="C31">
        <v>6</v>
      </c>
      <c r="D31">
        <f t="shared" si="0"/>
        <v>11.100000000000001</v>
      </c>
      <c r="E31" s="2" t="s">
        <v>89</v>
      </c>
      <c r="F31" s="9">
        <v>1</v>
      </c>
    </row>
    <row r="32" spans="1:6" x14ac:dyDescent="0.25">
      <c r="A32" t="s">
        <v>94</v>
      </c>
      <c r="B32">
        <v>0.1462</v>
      </c>
      <c r="C32">
        <v>50</v>
      </c>
      <c r="D32">
        <f t="shared" si="0"/>
        <v>7.31</v>
      </c>
      <c r="E32" s="2" t="s">
        <v>93</v>
      </c>
      <c r="F32" s="9">
        <v>1</v>
      </c>
    </row>
    <row r="33" spans="1:6" x14ac:dyDescent="0.25">
      <c r="A33" t="s">
        <v>96</v>
      </c>
      <c r="B33">
        <v>0.84799999999999998</v>
      </c>
      <c r="C33">
        <v>10</v>
      </c>
      <c r="D33">
        <f t="shared" si="0"/>
        <v>8.48</v>
      </c>
      <c r="E33" s="2" t="s">
        <v>95</v>
      </c>
      <c r="F33" s="9">
        <v>1</v>
      </c>
    </row>
    <row r="34" spans="1:6" x14ac:dyDescent="0.25">
      <c r="A34" t="s">
        <v>98</v>
      </c>
      <c r="B34">
        <v>0.1384</v>
      </c>
      <c r="C34">
        <v>25</v>
      </c>
      <c r="D34">
        <f t="shared" si="0"/>
        <v>3.46</v>
      </c>
      <c r="E34" s="2" t="s">
        <v>97</v>
      </c>
      <c r="F34" s="9">
        <v>1</v>
      </c>
    </row>
    <row r="35" spans="1:6" x14ac:dyDescent="0.25">
      <c r="A35" t="s">
        <v>100</v>
      </c>
      <c r="B35">
        <v>1.2200000000000001E-2</v>
      </c>
      <c r="C35">
        <v>50</v>
      </c>
      <c r="D35">
        <f t="shared" si="0"/>
        <v>0.61</v>
      </c>
      <c r="E35" s="2" t="s">
        <v>99</v>
      </c>
      <c r="F35" s="9">
        <v>1</v>
      </c>
    </row>
    <row r="36" spans="1:6" x14ac:dyDescent="0.25">
      <c r="A36" t="s">
        <v>102</v>
      </c>
      <c r="B36">
        <v>8.3999999999999995E-3</v>
      </c>
      <c r="C36">
        <v>50</v>
      </c>
      <c r="D36">
        <f t="shared" si="0"/>
        <v>0.42</v>
      </c>
      <c r="E36" s="2" t="s">
        <v>101</v>
      </c>
      <c r="F36" s="9">
        <v>1</v>
      </c>
    </row>
    <row r="37" spans="1:6" x14ac:dyDescent="0.25">
      <c r="A37" t="s">
        <v>104</v>
      </c>
      <c r="B37">
        <v>2.39</v>
      </c>
      <c r="C37">
        <v>3</v>
      </c>
      <c r="D37">
        <f t="shared" si="0"/>
        <v>7.17</v>
      </c>
      <c r="E37" s="2" t="s">
        <v>103</v>
      </c>
      <c r="F37" s="9">
        <v>1</v>
      </c>
    </row>
    <row r="38" spans="1:6" x14ac:dyDescent="0.25">
      <c r="A38" t="s">
        <v>106</v>
      </c>
      <c r="B38">
        <v>1.19</v>
      </c>
      <c r="C38">
        <v>3</v>
      </c>
      <c r="D38">
        <f t="shared" si="0"/>
        <v>3.57</v>
      </c>
      <c r="E38" s="2" t="s">
        <v>105</v>
      </c>
      <c r="F38" s="9">
        <v>1</v>
      </c>
    </row>
    <row r="39" spans="1:6" x14ac:dyDescent="0.25">
      <c r="A39" t="s">
        <v>107</v>
      </c>
      <c r="B39">
        <v>1.38</v>
      </c>
      <c r="C39">
        <v>6</v>
      </c>
      <c r="D39">
        <f t="shared" si="0"/>
        <v>8.2799999999999994</v>
      </c>
      <c r="E39" s="2" t="s">
        <v>108</v>
      </c>
      <c r="F39" s="9">
        <v>1</v>
      </c>
    </row>
    <row r="40" spans="1:6" x14ac:dyDescent="0.25">
      <c r="D40">
        <f t="shared" si="0"/>
        <v>0</v>
      </c>
    </row>
    <row r="41" spans="1:6" x14ac:dyDescent="0.25">
      <c r="A41" t="s">
        <v>109</v>
      </c>
      <c r="D41">
        <f t="shared" si="0"/>
        <v>0</v>
      </c>
      <c r="E41" t="s">
        <v>110</v>
      </c>
    </row>
    <row r="42" spans="1:6" x14ac:dyDescent="0.25">
      <c r="D42">
        <f t="shared" si="0"/>
        <v>0</v>
      </c>
    </row>
    <row r="43" spans="1:6" x14ac:dyDescent="0.25">
      <c r="A43" t="s">
        <v>111</v>
      </c>
      <c r="B43">
        <v>0.25</v>
      </c>
      <c r="C43">
        <v>10</v>
      </c>
      <c r="D43">
        <f t="shared" si="0"/>
        <v>2.5</v>
      </c>
      <c r="E43" s="2" t="s">
        <v>112</v>
      </c>
    </row>
    <row r="44" spans="1:6" x14ac:dyDescent="0.25">
      <c r="A44" t="s">
        <v>113</v>
      </c>
      <c r="B44">
        <v>0.11899999999999999</v>
      </c>
      <c r="C44">
        <v>10</v>
      </c>
      <c r="D44">
        <f t="shared" si="0"/>
        <v>1.19</v>
      </c>
      <c r="E44" s="2" t="s">
        <v>114</v>
      </c>
      <c r="F44" s="3">
        <v>1</v>
      </c>
    </row>
    <row r="45" spans="1:6" x14ac:dyDescent="0.25">
      <c r="A45" t="s">
        <v>115</v>
      </c>
      <c r="B45">
        <v>1.1000000000000001</v>
      </c>
      <c r="C45">
        <v>1</v>
      </c>
      <c r="D45">
        <f t="shared" si="0"/>
        <v>1.1000000000000001</v>
      </c>
    </row>
    <row r="46" spans="1:6" x14ac:dyDescent="0.25">
      <c r="D46">
        <f t="shared" si="0"/>
        <v>0</v>
      </c>
    </row>
    <row r="47" spans="1:6" x14ac:dyDescent="0.25">
      <c r="D47">
        <f t="shared" si="0"/>
        <v>0</v>
      </c>
    </row>
    <row r="48" spans="1:6" x14ac:dyDescent="0.25">
      <c r="D48">
        <f t="shared" si="0"/>
        <v>0</v>
      </c>
    </row>
    <row r="49" spans="3:6" x14ac:dyDescent="0.25">
      <c r="D49">
        <f t="shared" si="0"/>
        <v>0</v>
      </c>
    </row>
    <row r="50" spans="3:6" x14ac:dyDescent="0.25">
      <c r="D50">
        <f t="shared" si="0"/>
        <v>0</v>
      </c>
    </row>
    <row r="51" spans="3:6" x14ac:dyDescent="0.25">
      <c r="F51">
        <f>SUM(F2:F50)</f>
        <v>38</v>
      </c>
    </row>
    <row r="52" spans="3:6" x14ac:dyDescent="0.25">
      <c r="C52" t="s">
        <v>10</v>
      </c>
      <c r="D52">
        <f>SUM(D2:D51)</f>
        <v>202.89</v>
      </c>
    </row>
  </sheetData>
  <hyperlinks>
    <hyperlink ref="E2" r:id="rId1" xr:uid="{4B7CA4A6-E924-4806-A144-BB9860658760}"/>
    <hyperlink ref="E4" r:id="rId2" xr:uid="{8D8195EF-B2AA-422E-8E4D-A6EF081A665D}"/>
    <hyperlink ref="E6" r:id="rId3" xr:uid="{DF73C33B-14FB-4749-B769-8FD6FBFEF29B}"/>
    <hyperlink ref="E7" r:id="rId4" xr:uid="{17FEA9B4-4820-4C2B-A3F3-C8BF31D3B903}"/>
    <hyperlink ref="E8" r:id="rId5" xr:uid="{716777E6-94A4-4F1D-A696-D823E33C1A32}"/>
    <hyperlink ref="E12" r:id="rId6" xr:uid="{AF562DA4-87A8-4F78-91E3-9E2B85900D2F}"/>
    <hyperlink ref="E13" r:id="rId7" xr:uid="{61A49E08-3A79-4FC7-B7D0-350CB888E493}"/>
    <hyperlink ref="E5" r:id="rId8" xr:uid="{60C6836F-181C-4AB2-954B-921A558ABE43}"/>
    <hyperlink ref="E14" r:id="rId9" xr:uid="{68A8B21B-3694-4DBE-AF43-BEFB962F6FAC}"/>
    <hyperlink ref="E15" r:id="rId10" xr:uid="{BA67B717-6FB6-4347-A1CC-C4FADAF0462A}"/>
    <hyperlink ref="E16" r:id="rId11" xr:uid="{1CF43E3C-4642-4363-9181-6101C9327642}"/>
    <hyperlink ref="E18" r:id="rId12" display="https://www.18650batterystore.com/products/samsung-50s-21700-5000mah-25a-battery?utm_campaign=859501437&amp;utm_source=g_c&amp;utm_medium=cpc&amp;utm_content=201043132925&amp;utm_term=_&amp;adgroupid=43081474946&amp;gclid=CjwKCAjw6p-oBhAYEiwAgg2PgmTwHFgo_zjHD7OwBrq58vTyoWO6wZ2U9hztWCMX265vNB5GjyCThRoCVN0QAvD_BwE" xr:uid="{776A0AAB-5B2E-4ED4-A490-DDE0FD2EE897}"/>
    <hyperlink ref="E17" r:id="rId13" display="https://www.amazon.com/Anmbest-Charger-Protection-Lithium-Battery/dp/B07KSQY67X/ref=asc_df_B07KSQY67X/?tag=hyprod-20&amp;linkCode=df0&amp;hvadid=242055650303&amp;hvpos=&amp;hvnetw=g&amp;hvrand=2673062945255465409&amp;hvpone=&amp;hvptwo=&amp;hvqmt=&amp;hvdev=c&amp;hvdvcmdl=&amp;hvlocint=&amp;hvlocphy=9014271&amp;hvtargid=pla-591113777191&amp;th=1" xr:uid="{DAB11D6F-29DA-4595-B337-4F318450EA9F}"/>
    <hyperlink ref="E19" r:id="rId14" xr:uid="{49896194-727F-4D82-84AF-EA72F12335D2}"/>
    <hyperlink ref="E20" r:id="rId15" xr:uid="{81FD791A-4C6A-4C53-92D4-2B08FEF82C09}"/>
    <hyperlink ref="E21" r:id="rId16" xr:uid="{36522063-4C97-4C0B-BAC0-58E0237ABBA8}"/>
    <hyperlink ref="E25" r:id="rId17" xr:uid="{4C485A0A-9997-40C4-9193-D6B52CA2790C}"/>
    <hyperlink ref="E26" r:id="rId18" xr:uid="{934FC37A-2837-4D12-96AC-435C6E08B7C6}"/>
    <hyperlink ref="E9" r:id="rId19" xr:uid="{6C28D95C-AD35-4D3E-82A3-CC3630445B6F}"/>
    <hyperlink ref="E29" r:id="rId20" display="https://www.amazon.com/0-15x6x50mm-Soldering-Capacity-Lithium-Battery/dp/B07PQP55CM/ref=asc_df_B07PQP55CM/?tag=&amp;linkCode=df0&amp;hvadid=366306957285&amp;hvpos=&amp;hvnetw=g&amp;hvrand=13587429733543618333&amp;hvpone=&amp;hvptwo=&amp;hvqmt=&amp;hvdev=c&amp;hvdvcmdl=&amp;hvlocint=&amp;hvlocphy=9014271&amp;hvtargid=pla-790978660223&amp;ref=&amp;adgrpid=71490160050&amp;th=1" xr:uid="{11E2D6A9-3505-4B3F-AFC4-265F9372A77D}"/>
    <hyperlink ref="E22" r:id="rId21" xr:uid="{71288D4D-AFC8-4532-980E-D373E928F0F6}"/>
    <hyperlink ref="E23" r:id="rId22" xr:uid="{37CECD3F-AA68-4411-85A1-45868E6B0E43}"/>
    <hyperlink ref="E24" r:id="rId23" xr:uid="{58187E4A-779A-482D-8039-98F461A74663}"/>
    <hyperlink ref="E27" r:id="rId24" xr:uid="{DE79776A-DD5D-45F0-BD73-36CBC3B98B40}"/>
    <hyperlink ref="E28" r:id="rId25" xr:uid="{14922996-25FE-4E85-A9EE-77B49369A96C}"/>
    <hyperlink ref="E30" r:id="rId26" xr:uid="{6BB87CBB-9F90-4F94-877C-924285CDEA52}"/>
    <hyperlink ref="E31" r:id="rId27" xr:uid="{1EADA6D2-0C32-44DE-9689-52DD387B678A}"/>
    <hyperlink ref="E32" r:id="rId28" xr:uid="{319C0F58-2291-4023-89BB-0C66CCB20336}"/>
    <hyperlink ref="E33" r:id="rId29" xr:uid="{CCDA0746-76F1-41CC-B53D-81AAFD9A8DFE}"/>
    <hyperlink ref="E34" r:id="rId30" xr:uid="{AB3651B0-F0C3-4F59-BDCF-3C83DF646705}"/>
    <hyperlink ref="E35" r:id="rId31" xr:uid="{F5E4BD30-8DCF-433D-9654-03F588B841EB}"/>
    <hyperlink ref="E36" r:id="rId32" xr:uid="{8E849B0F-0141-45B0-B0A1-46150CC9A112}"/>
    <hyperlink ref="E37" r:id="rId33" xr:uid="{5CF18A38-86D5-441F-8FD2-987D88B6CB21}"/>
    <hyperlink ref="E38" r:id="rId34" xr:uid="{21B934CA-3075-405B-919C-A9C086E2FA64}"/>
    <hyperlink ref="E39" r:id="rId35" xr:uid="{0AF0FE69-5D64-4C2F-AE46-6E416A357A45}"/>
    <hyperlink ref="E43" r:id="rId36" xr:uid="{4CDF638F-EAA1-49CA-9856-683B94824514}"/>
    <hyperlink ref="E11" r:id="rId37" xr:uid="{B2BA483B-5CC5-42CF-9CE2-934D986CE95E}"/>
    <hyperlink ref="E44" r:id="rId38" xr:uid="{D8DC88D3-42BE-45DC-8880-C468E37F908C}"/>
    <hyperlink ref="E10" r:id="rId39" xr:uid="{3DFBAABA-9282-4E6B-9316-62C56FE2B7BE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Hourly rate</vt:lpstr>
      <vt:lpstr>Materials-Parts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Gibbs</dc:creator>
  <cp:lastModifiedBy>Elijah K. Gibbs</cp:lastModifiedBy>
  <cp:lastPrinted>2023-11-17T15:00:51Z</cp:lastPrinted>
  <dcterms:created xsi:type="dcterms:W3CDTF">2015-06-05T18:17:20Z</dcterms:created>
  <dcterms:modified xsi:type="dcterms:W3CDTF">2023-11-17T15:01:15Z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2ddfa3-f04e-4aa0-a6ac-18ea78752d25_Enabled">
    <vt:lpwstr>true</vt:lpwstr>
  </property>
  <property fmtid="{D5CDD505-2E9C-101B-9397-08002B2CF9AE}" pid="3" name="MSIP_Label_a42ddfa3-f04e-4aa0-a6ac-18ea78752d25_SetDate">
    <vt:lpwstr>2023-08-30T15:21:51Z</vt:lpwstr>
  </property>
  <property fmtid="{D5CDD505-2E9C-101B-9397-08002B2CF9AE}" pid="4" name="MSIP_Label_a42ddfa3-f04e-4aa0-a6ac-18ea78752d25_Method">
    <vt:lpwstr>Standard</vt:lpwstr>
  </property>
  <property fmtid="{D5CDD505-2E9C-101B-9397-08002B2CF9AE}" pid="5" name="MSIP_Label_a42ddfa3-f04e-4aa0-a6ac-18ea78752d25_Name">
    <vt:lpwstr>defa4170-0d19-0005-0004-bc88714345d2</vt:lpwstr>
  </property>
  <property fmtid="{D5CDD505-2E9C-101B-9397-08002B2CF9AE}" pid="6" name="MSIP_Label_a42ddfa3-f04e-4aa0-a6ac-18ea78752d25_SiteId">
    <vt:lpwstr>6135a844-853b-4b8c-9020-ae7f7ccf6c22</vt:lpwstr>
  </property>
  <property fmtid="{D5CDD505-2E9C-101B-9397-08002B2CF9AE}" pid="7" name="MSIP_Label_a42ddfa3-f04e-4aa0-a6ac-18ea78752d25_ActionId">
    <vt:lpwstr>0674f401-6f80-4068-9238-e3b324ff9687</vt:lpwstr>
  </property>
  <property fmtid="{D5CDD505-2E9C-101B-9397-08002B2CF9AE}" pid="8" name="MSIP_Label_a42ddfa3-f04e-4aa0-a6ac-18ea78752d25_ContentBits">
    <vt:lpwstr>0</vt:lpwstr>
  </property>
</Properties>
</file>