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004134.TWLIFE.000\Desktop\"/>
    </mc:Choice>
  </mc:AlternateContent>
  <bookViews>
    <workbookView xWindow="0" yWindow="0" windowWidth="15975" windowHeight="6090" activeTab="2"/>
  </bookViews>
  <sheets>
    <sheet name="NOTE" sheetId="8" r:id="rId1"/>
    <sheet name="INCOME成長性" sheetId="13" r:id="rId2"/>
    <sheet name="BALANCE SHEET穩定性" sheetId="14" r:id="rId3"/>
    <sheet name="CASH FLOWS" sheetId="12" r:id="rId4"/>
    <sheet name="基本面分析評語" sheetId="9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7" i="14" l="1"/>
  <c r="P27" i="14"/>
  <c r="Q27" i="14"/>
  <c r="R27" i="14"/>
  <c r="O28" i="14"/>
  <c r="P28" i="14"/>
  <c r="Q28" i="14"/>
  <c r="R28" i="14"/>
  <c r="O29" i="14"/>
  <c r="P29" i="14"/>
  <c r="Q29" i="14"/>
  <c r="R29" i="14"/>
  <c r="O30" i="14"/>
  <c r="P30" i="14"/>
  <c r="Q30" i="14"/>
  <c r="R30" i="14"/>
  <c r="N28" i="14"/>
  <c r="N29" i="14"/>
  <c r="N30" i="14"/>
  <c r="N27" i="14"/>
  <c r="O11" i="14"/>
  <c r="P11" i="14"/>
  <c r="Q11" i="14"/>
  <c r="R11" i="14"/>
  <c r="O12" i="14"/>
  <c r="P12" i="14"/>
  <c r="Q12" i="14"/>
  <c r="R12" i="14"/>
  <c r="O13" i="14"/>
  <c r="P13" i="14"/>
  <c r="Q13" i="14"/>
  <c r="R13" i="14"/>
  <c r="O14" i="14"/>
  <c r="P14" i="14"/>
  <c r="Q14" i="14"/>
  <c r="R14" i="14"/>
  <c r="O15" i="14"/>
  <c r="P15" i="14"/>
  <c r="Q15" i="14"/>
  <c r="R15" i="14"/>
  <c r="O16" i="14"/>
  <c r="P16" i="14"/>
  <c r="Q16" i="14"/>
  <c r="R16" i="14"/>
  <c r="O17" i="14"/>
  <c r="P17" i="14"/>
  <c r="Q17" i="14"/>
  <c r="R17" i="14"/>
  <c r="N12" i="14"/>
  <c r="N13" i="14"/>
  <c r="N14" i="14"/>
  <c r="N15" i="14"/>
  <c r="N16" i="14"/>
  <c r="N17" i="14"/>
  <c r="N11" i="14"/>
  <c r="C18" i="14"/>
  <c r="O21" i="14"/>
  <c r="P21" i="14"/>
  <c r="Q21" i="14"/>
  <c r="R21" i="14"/>
  <c r="O22" i="14"/>
  <c r="P22" i="14"/>
  <c r="Q22" i="14"/>
  <c r="R22" i="14"/>
  <c r="O23" i="14"/>
  <c r="P23" i="14"/>
  <c r="Q23" i="14"/>
  <c r="R23" i="14"/>
  <c r="O24" i="14"/>
  <c r="P24" i="14"/>
  <c r="Q24" i="14"/>
  <c r="R24" i="14"/>
  <c r="O25" i="14"/>
  <c r="P25" i="14"/>
  <c r="Q25" i="14"/>
  <c r="R25" i="14"/>
  <c r="N22" i="14"/>
  <c r="N23" i="14"/>
  <c r="N24" i="14"/>
  <c r="N25" i="14"/>
  <c r="N21" i="14"/>
  <c r="O4" i="14"/>
  <c r="P4" i="14"/>
  <c r="Q4" i="14"/>
  <c r="R4" i="14"/>
  <c r="O5" i="14"/>
  <c r="P5" i="14"/>
  <c r="Q5" i="14"/>
  <c r="R5" i="14"/>
  <c r="O6" i="14"/>
  <c r="P6" i="14"/>
  <c r="Q6" i="14"/>
  <c r="R6" i="14"/>
  <c r="O7" i="14"/>
  <c r="P7" i="14"/>
  <c r="Q7" i="14"/>
  <c r="R7" i="14"/>
  <c r="O8" i="14"/>
  <c r="P8" i="14"/>
  <c r="Q8" i="14"/>
  <c r="R8" i="14"/>
  <c r="O9" i="14"/>
  <c r="P9" i="14"/>
  <c r="Q9" i="14"/>
  <c r="R9" i="14"/>
  <c r="N5" i="14"/>
  <c r="N6" i="14"/>
  <c r="N7" i="14"/>
  <c r="N8" i="14"/>
  <c r="N9" i="14"/>
  <c r="N4" i="14"/>
  <c r="E48" i="14" l="1"/>
  <c r="E51" i="14" s="1"/>
  <c r="I38" i="14" l="1"/>
  <c r="J38" i="14"/>
  <c r="I39" i="14"/>
  <c r="J39" i="14"/>
  <c r="I40" i="14"/>
  <c r="I37" i="14"/>
  <c r="J37" i="14"/>
  <c r="I22" i="14"/>
  <c r="J22" i="14"/>
  <c r="I23" i="14"/>
  <c r="J23" i="14"/>
  <c r="I27" i="14"/>
  <c r="J27" i="14"/>
  <c r="I30" i="14"/>
  <c r="J30" i="14"/>
  <c r="I21" i="14"/>
  <c r="J21" i="14"/>
  <c r="I5" i="14"/>
  <c r="J5" i="14"/>
  <c r="I6" i="14"/>
  <c r="J6" i="14"/>
  <c r="I7" i="14"/>
  <c r="J7" i="14"/>
  <c r="I8" i="14"/>
  <c r="J8" i="14"/>
  <c r="I9" i="14"/>
  <c r="J9" i="14"/>
  <c r="I10" i="14"/>
  <c r="I11" i="14"/>
  <c r="J11" i="14"/>
  <c r="I12" i="14"/>
  <c r="J12" i="14"/>
  <c r="I13" i="14"/>
  <c r="J13" i="14"/>
  <c r="I14" i="14"/>
  <c r="J14" i="14"/>
  <c r="I17" i="14"/>
  <c r="J17" i="14"/>
  <c r="I4" i="14"/>
  <c r="J4" i="14"/>
  <c r="C40" i="14"/>
  <c r="C42" i="14" s="1"/>
  <c r="C31" i="14"/>
  <c r="C26" i="14"/>
  <c r="C10" i="14"/>
  <c r="C44" i="14" s="1"/>
  <c r="D10" i="14"/>
  <c r="D18" i="14" s="1"/>
  <c r="D40" i="14"/>
  <c r="D42" i="14" s="1"/>
  <c r="D26" i="14"/>
  <c r="K21" i="14"/>
  <c r="L21" i="14"/>
  <c r="K22" i="14"/>
  <c r="L22" i="14"/>
  <c r="K23" i="14"/>
  <c r="L23" i="14"/>
  <c r="K24" i="14"/>
  <c r="L24" i="14"/>
  <c r="L25" i="14"/>
  <c r="K27" i="14"/>
  <c r="L27" i="14"/>
  <c r="K29" i="14"/>
  <c r="L29" i="14"/>
  <c r="K30" i="14"/>
  <c r="L30" i="14"/>
  <c r="K37" i="14"/>
  <c r="L37" i="14"/>
  <c r="K38" i="14"/>
  <c r="L38" i="14"/>
  <c r="K39" i="14"/>
  <c r="L39" i="14"/>
  <c r="K5" i="14"/>
  <c r="L5" i="14"/>
  <c r="K6" i="14"/>
  <c r="L6" i="14"/>
  <c r="K7" i="14"/>
  <c r="L7" i="14"/>
  <c r="K8" i="14"/>
  <c r="L8" i="14"/>
  <c r="K9" i="14"/>
  <c r="L9" i="14"/>
  <c r="K11" i="14"/>
  <c r="L11" i="14"/>
  <c r="K12" i="14"/>
  <c r="L12" i="14"/>
  <c r="K13" i="14"/>
  <c r="L13" i="14"/>
  <c r="K14" i="14"/>
  <c r="L14" i="14"/>
  <c r="K16" i="14"/>
  <c r="L16" i="14"/>
  <c r="K17" i="14"/>
  <c r="L17" i="14"/>
  <c r="L4" i="14"/>
  <c r="K4" i="14"/>
  <c r="C43" i="14" l="1"/>
  <c r="C46" i="14"/>
  <c r="I42" i="14"/>
  <c r="D31" i="14"/>
  <c r="I31" i="14" s="1"/>
  <c r="I26" i="14"/>
  <c r="I18" i="14"/>
  <c r="D44" i="14"/>
  <c r="I44" i="14" s="1"/>
  <c r="B13" i="13"/>
  <c r="G48" i="14"/>
  <c r="F48" i="14"/>
  <c r="K48" i="14" s="1"/>
  <c r="D43" i="14" l="1"/>
  <c r="I43" i="14" s="1"/>
  <c r="D46" i="14"/>
  <c r="I46" i="14" s="1"/>
  <c r="L48" i="14"/>
  <c r="F51" i="14"/>
  <c r="K51" i="14" s="1"/>
  <c r="G51" i="14"/>
  <c r="F40" i="14"/>
  <c r="F42" i="14" s="1"/>
  <c r="G40" i="14"/>
  <c r="E40" i="14"/>
  <c r="F26" i="14"/>
  <c r="G26" i="14"/>
  <c r="E26" i="14"/>
  <c r="F10" i="14"/>
  <c r="F18" i="14" s="1"/>
  <c r="G10" i="14"/>
  <c r="E10" i="14"/>
  <c r="F12" i="13"/>
  <c r="G12" i="13"/>
  <c r="D7" i="13"/>
  <c r="D13" i="13"/>
  <c r="F33" i="13"/>
  <c r="G33" i="13"/>
  <c r="F34" i="13"/>
  <c r="G34" i="13"/>
  <c r="E18" i="14" l="1"/>
  <c r="J18" i="14" s="1"/>
  <c r="J10" i="14"/>
  <c r="J26" i="14"/>
  <c r="E50" i="14"/>
  <c r="E53" i="14" s="1"/>
  <c r="E42" i="14"/>
  <c r="J42" i="14" s="1"/>
  <c r="J40" i="14"/>
  <c r="L51" i="14"/>
  <c r="G44" i="14"/>
  <c r="E44" i="14"/>
  <c r="J44" i="14" s="1"/>
  <c r="F44" i="14"/>
  <c r="L44" i="14" s="1"/>
  <c r="E31" i="14"/>
  <c r="F50" i="14"/>
  <c r="F31" i="14"/>
  <c r="K26" i="14"/>
  <c r="G50" i="14"/>
  <c r="G18" i="14"/>
  <c r="L18" i="14" s="1"/>
  <c r="L10" i="14"/>
  <c r="K10" i="14"/>
  <c r="G31" i="14"/>
  <c r="L26" i="14"/>
  <c r="G42" i="14"/>
  <c r="L42" i="14" s="1"/>
  <c r="L40" i="14"/>
  <c r="K40" i="14"/>
  <c r="C21" i="13"/>
  <c r="D21" i="13"/>
  <c r="B21" i="13"/>
  <c r="C13" i="13"/>
  <c r="C7" i="13"/>
  <c r="B7" i="13"/>
  <c r="O51" i="12"/>
  <c r="N51" i="12"/>
  <c r="M51" i="12"/>
  <c r="L51" i="12"/>
  <c r="K51" i="12"/>
  <c r="H43" i="12"/>
  <c r="H39" i="12"/>
  <c r="G39" i="12"/>
  <c r="F39" i="12"/>
  <c r="M39" i="12" s="1"/>
  <c r="E39" i="12"/>
  <c r="D39" i="12"/>
  <c r="K39" i="12" s="1"/>
  <c r="C39" i="12"/>
  <c r="B39" i="12"/>
  <c r="H29" i="12"/>
  <c r="G29" i="12"/>
  <c r="O29" i="12" s="1"/>
  <c r="F29" i="12"/>
  <c r="E29" i="12"/>
  <c r="M29" i="12" s="1"/>
  <c r="D29" i="12"/>
  <c r="C29" i="12"/>
  <c r="B29" i="12"/>
  <c r="O26" i="12"/>
  <c r="N26" i="12"/>
  <c r="M26" i="12"/>
  <c r="L26" i="12"/>
  <c r="K26" i="12"/>
  <c r="O25" i="12"/>
  <c r="N25" i="12"/>
  <c r="M25" i="12"/>
  <c r="L25" i="12"/>
  <c r="K25" i="12"/>
  <c r="O20" i="12"/>
  <c r="H20" i="12"/>
  <c r="G20" i="12"/>
  <c r="F20" i="12"/>
  <c r="E20" i="12"/>
  <c r="E41" i="12" s="1"/>
  <c r="D20" i="12"/>
  <c r="D41" i="12" s="1"/>
  <c r="C20" i="12"/>
  <c r="C41" i="12" s="1"/>
  <c r="B20" i="12"/>
  <c r="B41" i="12" s="1"/>
  <c r="B43" i="12" s="1"/>
  <c r="O13" i="12"/>
  <c r="N13" i="12"/>
  <c r="M13" i="12"/>
  <c r="L13" i="12"/>
  <c r="K13" i="12"/>
  <c r="J13" i="12"/>
  <c r="O3" i="12"/>
  <c r="N3" i="12"/>
  <c r="M3" i="12"/>
  <c r="L3" i="12"/>
  <c r="K3" i="12"/>
  <c r="J3" i="12"/>
  <c r="C27" i="9"/>
  <c r="C14" i="9"/>
  <c r="K4" i="8"/>
  <c r="K9" i="8"/>
  <c r="K14" i="8"/>
  <c r="L14" i="8"/>
  <c r="M14" i="8"/>
  <c r="N14" i="8"/>
  <c r="L9" i="8"/>
  <c r="M9" i="8"/>
  <c r="L4" i="8"/>
  <c r="M4" i="8"/>
  <c r="O14" i="8"/>
  <c r="O9" i="8"/>
  <c r="N9" i="8"/>
  <c r="O4" i="8"/>
  <c r="N4" i="8"/>
  <c r="B92" i="8"/>
  <c r="C92" i="8"/>
  <c r="B86" i="8"/>
  <c r="C86" i="8"/>
  <c r="B81" i="8"/>
  <c r="C81" i="8"/>
  <c r="C72" i="8"/>
  <c r="B72" i="8"/>
  <c r="D72" i="8"/>
  <c r="B64" i="8"/>
  <c r="C64" i="8"/>
  <c r="C27" i="8"/>
  <c r="B27" i="8"/>
  <c r="D27" i="8"/>
  <c r="C23" i="8"/>
  <c r="B23" i="8"/>
  <c r="D23" i="8"/>
  <c r="B56" i="8"/>
  <c r="B58" i="8" s="1"/>
  <c r="C56" i="8"/>
  <c r="C58" i="8" s="1"/>
  <c r="K50" i="14" l="1"/>
  <c r="K42" i="14"/>
  <c r="K18" i="14"/>
  <c r="E46" i="14"/>
  <c r="J46" i="14" s="1"/>
  <c r="J31" i="14"/>
  <c r="K44" i="14"/>
  <c r="E43" i="14"/>
  <c r="J43" i="14" s="1"/>
  <c r="G43" i="14"/>
  <c r="L31" i="14"/>
  <c r="G46" i="14"/>
  <c r="L50" i="14"/>
  <c r="G53" i="14"/>
  <c r="K31" i="14"/>
  <c r="F46" i="14"/>
  <c r="F53" i="14"/>
  <c r="K53" i="14" s="1"/>
  <c r="F43" i="14"/>
  <c r="F41" i="12"/>
  <c r="L29" i="12"/>
  <c r="O39" i="12"/>
  <c r="G41" i="12"/>
  <c r="N29" i="12"/>
  <c r="J29" i="12"/>
  <c r="J39" i="12"/>
  <c r="K20" i="12"/>
  <c r="L20" i="12"/>
  <c r="M20" i="12"/>
  <c r="L39" i="12"/>
  <c r="G21" i="13"/>
  <c r="B14" i="13"/>
  <c r="B22" i="13" s="1"/>
  <c r="F7" i="13"/>
  <c r="D14" i="13"/>
  <c r="G13" i="13"/>
  <c r="C14" i="13"/>
  <c r="F13" i="13"/>
  <c r="F21" i="13"/>
  <c r="G7" i="13"/>
  <c r="K41" i="12"/>
  <c r="D43" i="12"/>
  <c r="M41" i="12"/>
  <c r="F43" i="12"/>
  <c r="G43" i="12"/>
  <c r="O41" i="12"/>
  <c r="N41" i="12"/>
  <c r="C43" i="12"/>
  <c r="J43" i="12" s="1"/>
  <c r="J41" i="12"/>
  <c r="L41" i="12"/>
  <c r="E43" i="12"/>
  <c r="L43" i="12" s="1"/>
  <c r="J20" i="12"/>
  <c r="K29" i="12"/>
  <c r="N39" i="12"/>
  <c r="N20" i="12"/>
  <c r="K46" i="14" l="1"/>
  <c r="K43" i="14"/>
  <c r="L53" i="14"/>
  <c r="L43" i="14"/>
  <c r="L46" i="14"/>
  <c r="B26" i="13"/>
  <c r="B39" i="13"/>
  <c r="C22" i="13"/>
  <c r="C39" i="13" s="1"/>
  <c r="F14" i="13"/>
  <c r="D22" i="13"/>
  <c r="G14" i="13"/>
  <c r="O43" i="12"/>
  <c r="N43" i="12"/>
  <c r="M43" i="12"/>
  <c r="K43" i="12"/>
  <c r="D39" i="13" l="1"/>
  <c r="G22" i="13"/>
  <c r="G39" i="13"/>
  <c r="B28" i="13"/>
  <c r="B41" i="13" s="1"/>
  <c r="B40" i="13"/>
  <c r="F39" i="13"/>
  <c r="D26" i="13"/>
  <c r="C26" i="13"/>
  <c r="C40" i="13" s="1"/>
  <c r="F22" i="13"/>
  <c r="D40" i="13" l="1"/>
  <c r="G40" i="13" s="1"/>
  <c r="D28" i="13"/>
  <c r="F40" i="13"/>
  <c r="C28" i="13"/>
  <c r="F26" i="13"/>
  <c r="G26" i="13"/>
  <c r="F28" i="13" l="1"/>
  <c r="C41" i="13"/>
  <c r="F41" i="13" s="1"/>
  <c r="G28" i="13"/>
  <c r="D41" i="13"/>
  <c r="G41" i="13" l="1"/>
</calcChain>
</file>

<file path=xl/comments1.xml><?xml version="1.0" encoding="utf-8"?>
<comments xmlns="http://schemas.openxmlformats.org/spreadsheetml/2006/main">
  <authors>
    <author>本機超級管理員</author>
  </authors>
  <commentList>
    <comment ref="A5" authorId="0" shapeId="0">
      <text>
        <r>
          <rPr>
            <b/>
            <sz val="18"/>
            <color indexed="81"/>
            <rFont val="細明體"/>
            <family val="3"/>
            <charset val="136"/>
          </rPr>
          <t xml:space="preserve">美國機構證券 
公司債券
商業票據   
市政證券  
存款證 
美國政府證券 
外國政府證券 </t>
        </r>
      </text>
    </comment>
    <comment ref="A6" authorId="0" shapeId="0">
      <text>
        <r>
          <rPr>
            <b/>
            <sz val="18"/>
            <color indexed="81"/>
            <rFont val="細明體"/>
            <family val="3"/>
            <charset val="136"/>
          </rPr>
          <t>指客户交易的第三方支付處理商應支付的款項。應收結算款通常在交易日的一兩個工作日内收到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" authorId="0" shapeId="0">
      <text>
        <r>
          <rPr>
            <b/>
            <sz val="18"/>
            <color indexed="81"/>
            <rFont val="細明體"/>
            <family val="3"/>
            <charset val="136"/>
          </rPr>
          <t>1.現金</t>
        </r>
        <r>
          <rPr>
            <b/>
            <sz val="18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Tahoma"/>
            <family val="2"/>
          </rPr>
          <t xml:space="preserve">
2. </t>
        </r>
        <r>
          <rPr>
            <b/>
            <sz val="16"/>
            <color indexed="81"/>
            <rFont val="細明體"/>
            <family val="3"/>
            <charset val="136"/>
          </rPr>
          <t>轉換中的資金</t>
        </r>
        <r>
          <rPr>
            <b/>
            <sz val="18"/>
            <color indexed="81"/>
            <rFont val="細明體"/>
            <family val="3"/>
            <charset val="136"/>
          </rPr>
          <t xml:space="preserve">
3.现金等价物:</t>
        </r>
        <r>
          <rPr>
            <b/>
            <sz val="18"/>
            <color indexed="81"/>
            <rFont val="Tahoma"/>
            <family val="2"/>
          </rPr>
          <t xml:space="preserve">   
        </t>
        </r>
        <r>
          <rPr>
            <b/>
            <sz val="18"/>
            <color indexed="81"/>
            <rFont val="細明體"/>
            <family val="3"/>
            <charset val="136"/>
          </rPr>
          <t>貨幣市場基金</t>
        </r>
        <r>
          <rPr>
            <b/>
            <sz val="18"/>
            <color indexed="81"/>
            <rFont val="Tahoma"/>
            <family val="2"/>
          </rPr>
          <t xml:space="preserve"> 
        </t>
        </r>
        <r>
          <rPr>
            <b/>
            <sz val="18"/>
            <color indexed="81"/>
            <rFont val="細明體"/>
            <family val="3"/>
            <charset val="136"/>
          </rPr>
          <t>反向回購協議
    美國機構證券</t>
        </r>
        <r>
          <rPr>
            <b/>
            <sz val="18"/>
            <color indexed="81"/>
            <rFont val="Tahoma"/>
            <family val="2"/>
          </rPr>
          <t xml:space="preserve"> 
        </t>
        </r>
        <r>
          <rPr>
            <b/>
            <sz val="18"/>
            <color indexed="81"/>
            <rFont val="細明體"/>
            <family val="3"/>
            <charset val="136"/>
          </rPr>
          <t>美國政府證券</t>
        </r>
        <r>
          <rPr>
            <b/>
            <sz val="18"/>
            <color indexed="81"/>
            <rFont val="Tahoma"/>
            <family val="2"/>
          </rPr>
          <t xml:space="preserve"> 
 4. </t>
        </r>
        <r>
          <rPr>
            <b/>
            <sz val="18"/>
            <color indexed="81"/>
            <rFont val="細明體"/>
            <family val="3"/>
            <charset val="136"/>
          </rPr>
          <t>短期债务證券</t>
        </r>
        <r>
          <rPr>
            <b/>
            <sz val="18"/>
            <color indexed="81"/>
            <rFont val="Tahoma"/>
            <family val="2"/>
          </rPr>
          <t xml:space="preserve"> : 
        </t>
        </r>
        <r>
          <rPr>
            <b/>
            <sz val="18"/>
            <color indexed="81"/>
            <rFont val="細明體"/>
            <family val="3"/>
            <charset val="136"/>
          </rPr>
          <t>美國機構證券</t>
        </r>
        <r>
          <rPr>
            <b/>
            <sz val="18"/>
            <color indexed="81"/>
            <rFont val="Tahoma"/>
            <family val="2"/>
          </rPr>
          <t xml:space="preserve"> 
        </t>
        </r>
        <r>
          <rPr>
            <b/>
            <sz val="18"/>
            <color indexed="81"/>
            <rFont val="細明體"/>
            <family val="3"/>
            <charset val="136"/>
          </rPr>
          <t>美國政府證券</t>
        </r>
        <r>
          <rPr>
            <b/>
            <sz val="18"/>
            <color indexed="81"/>
            <rFont val="Tahoma"/>
            <family val="2"/>
          </rPr>
          <t xml:space="preserve">   </t>
        </r>
      </text>
    </comment>
    <comment ref="A8" authorId="0" shapeId="0">
      <text>
        <r>
          <rPr>
            <b/>
            <sz val="18"/>
            <color indexed="81"/>
            <rFont val="細明體"/>
            <family val="3"/>
            <charset val="136"/>
          </rPr>
          <t>貸款出售是指在貸款形成之後，將貸款債權出售給第三方，重新獲得資金來源並獲取手續費收入的一種方式。</t>
        </r>
      </text>
    </comment>
    <comment ref="A12" authorId="0" shapeId="0">
      <text>
        <r>
          <rPr>
            <b/>
            <sz val="18"/>
            <color indexed="81"/>
            <rFont val="細明體"/>
            <family val="3"/>
            <charset val="136"/>
          </rPr>
          <t>當收購金額超過所收購的可識別有形和無形净資產的公允价價值時，就會記錄為商譽</t>
        </r>
      </text>
    </comment>
    <comment ref="A14" authorId="0" shapeId="0">
      <text>
        <r>
          <rPr>
            <b/>
            <sz val="18"/>
            <color indexed="81"/>
            <rFont val="細明體"/>
            <family val="3"/>
            <charset val="136"/>
          </rPr>
          <t>企業進行長期債券投資,目的是為了能夠有長期穩定的收益</t>
        </r>
      </text>
    </comment>
    <comment ref="A21" authorId="0" shapeId="0">
      <text>
        <r>
          <rPr>
            <b/>
            <sz val="18"/>
            <color indexed="81"/>
            <rFont val="細明體"/>
            <family val="3"/>
            <charset val="136"/>
          </rPr>
          <t>應付款項是指欠賣家或現金應用的客户其: 
交易金额 -公司赚取的收入。
應付金额包括因時間差異而欠客户的金额，因為本公司通常在一個工作日内结算。該餘額還包括本公司對存放在現金應用中的客户資金的責任。</t>
        </r>
      </text>
    </comment>
    <comment ref="A25" authorId="0" shapeId="0">
      <text>
        <r>
          <rPr>
            <b/>
            <sz val="18"/>
            <color indexed="81"/>
            <rFont val="細明體"/>
            <family val="3"/>
            <charset val="136"/>
          </rPr>
          <t>幫助企業申請低息私人貸款以支付其工資和某些其他費用</t>
        </r>
      </text>
    </comment>
  </commentList>
</comments>
</file>

<file path=xl/sharedStrings.xml><?xml version="1.0" encoding="utf-8"?>
<sst xmlns="http://schemas.openxmlformats.org/spreadsheetml/2006/main" count="312" uniqueCount="264">
  <si>
    <t>Total current assets</t>
  </si>
  <si>
    <t>Total assets</t>
  </si>
  <si>
    <t>Total current liabilities</t>
  </si>
  <si>
    <t>2015-2016</t>
    <phoneticPr fontId="1" type="noConversion"/>
  </si>
  <si>
    <t>2016-2017</t>
    <phoneticPr fontId="1" type="noConversion"/>
  </si>
  <si>
    <t>2017-2018</t>
    <phoneticPr fontId="1" type="noConversion"/>
  </si>
  <si>
    <t>2018-2019</t>
    <phoneticPr fontId="1" type="noConversion"/>
  </si>
  <si>
    <t>2019-2020</t>
    <phoneticPr fontId="1" type="noConversion"/>
  </si>
  <si>
    <t>2020-2021</t>
    <phoneticPr fontId="1" type="noConversion"/>
  </si>
  <si>
    <t>增長率</t>
    <phoneticPr fontId="1" type="noConversion"/>
  </si>
  <si>
    <t>歷年趨勢</t>
    <phoneticPr fontId="1" type="noConversion"/>
  </si>
  <si>
    <t>* 資本： 看保留盈餘</t>
    <phoneticPr fontId="1" type="noConversion"/>
  </si>
  <si>
    <t>* 資產： 掌握流動資產與非流動資產細項, 掌握產業特徵</t>
    <phoneticPr fontId="1" type="noConversion"/>
  </si>
  <si>
    <t>重點關注項目, 主要與現金流有關：</t>
    <phoneticPr fontId="1" type="noConversion"/>
  </si>
  <si>
    <t>* 負債： 區分流動負債與非流動負債, 區分有息與無息負債</t>
    <phoneticPr fontId="1" type="noConversion"/>
  </si>
  <si>
    <t>Net income</t>
  </si>
  <si>
    <t>Net income per share:</t>
  </si>
  <si>
    <t>Basic</t>
  </si>
  <si>
    <t>3.55 </t>
  </si>
  <si>
    <t>Diluted</t>
  </si>
  <si>
    <t>1,174 </t>
  </si>
  <si>
    <t>1,186 </t>
  </si>
  <si>
    <t>— </t>
  </si>
  <si>
    <t>—</t>
  </si>
  <si>
    <t>銷售毛利率</t>
    <phoneticPr fontId="1" type="noConversion"/>
  </si>
  <si>
    <t>銷貨報酬率</t>
    <phoneticPr fontId="1" type="noConversion"/>
  </si>
  <si>
    <t>銷貨增長率</t>
    <phoneticPr fontId="1" type="noConversion"/>
  </si>
  <si>
    <t>營業利潤增長率</t>
    <phoneticPr fontId="1" type="noConversion"/>
  </si>
  <si>
    <t>淨收入增長率</t>
    <phoneticPr fontId="1" type="noConversion"/>
  </si>
  <si>
    <t>營業利益率</t>
    <phoneticPr fontId="1" type="noConversion"/>
  </si>
  <si>
    <t>*  成長性： 企業未來收益如何</t>
    <phoneticPr fontId="1" type="noConversion"/>
  </si>
  <si>
    <t>*  分析收益性工具: 企業價值</t>
    <phoneticPr fontId="1" type="noConversion"/>
  </si>
  <si>
    <t>*  分析成長性工具: 企業成長</t>
    <phoneticPr fontId="1" type="noConversion"/>
  </si>
  <si>
    <t>*  收益性: 了解企業賺了多少錢</t>
    <phoneticPr fontId="1" type="noConversion"/>
  </si>
  <si>
    <t>*  順序：淨收入  -&gt;  營業利潤   -&gt;  銷售額</t>
    <phoneticPr fontId="1" type="noConversion"/>
  </si>
  <si>
    <t>Cash flows from operating activities:</t>
  </si>
  <si>
    <t>Other</t>
  </si>
  <si>
    <t>Changes in assets and liabilities:</t>
  </si>
  <si>
    <t>Effect of exchange rate changes on cash, cash equivalents, and restricted cash</t>
  </si>
  <si>
    <t>Supplemental cash flow disclosures:</t>
    <phoneticPr fontId="1" type="noConversion"/>
  </si>
  <si>
    <t>Cash paid for interest</t>
    <phoneticPr fontId="1" type="noConversion"/>
  </si>
  <si>
    <t>Cash paid for income taxes, net</t>
    <phoneticPr fontId="1" type="noConversion"/>
  </si>
  <si>
    <t>Cash and cash equivalents</t>
    <phoneticPr fontId="1" type="noConversion"/>
  </si>
  <si>
    <t>Short-term and long-term investments</t>
    <phoneticPr fontId="1" type="noConversion"/>
  </si>
  <si>
    <t>Funds receivable and customer accounts</t>
    <phoneticPr fontId="1" type="noConversion"/>
  </si>
  <si>
    <t>Total cash, cash equivalents, and restricted cash shown in the consolidated statements of cash flows</t>
    <phoneticPr fontId="1" type="noConversion"/>
  </si>
  <si>
    <t>Cash, cash equivalents, and restricted cash at beginning of period</t>
    <phoneticPr fontId="1" type="noConversion"/>
  </si>
  <si>
    <r>
      <rPr>
        <sz val="18"/>
        <color rgb="FF000000"/>
        <rFont val="PMingLiU"/>
        <family val="1"/>
        <charset val="136"/>
      </rPr>
      <t>另一角度詮釋現金流at end of period</t>
    </r>
    <r>
      <rPr>
        <sz val="18"/>
        <color rgb="FF000000"/>
        <rFont val="Times New Roman"/>
        <family val="1"/>
      </rPr>
      <t>:</t>
    </r>
    <phoneticPr fontId="1" type="noConversion"/>
  </si>
  <si>
    <t>企業成長</t>
    <phoneticPr fontId="1" type="noConversion"/>
  </si>
  <si>
    <t>流動比率 (流動資產/ 流動負債)</t>
    <phoneticPr fontId="1" type="noConversion"/>
  </si>
  <si>
    <t>速動比率  (速動資產/流動負債)</t>
    <phoneticPr fontId="1" type="noConversion"/>
  </si>
  <si>
    <t>資產負債率  (負債/股東權益)</t>
    <phoneticPr fontId="1" type="noConversion"/>
  </si>
  <si>
    <t>債務依存度  ( (長短期貸款+ 公司債) / 資產)</t>
    <phoneticPr fontId="1" type="noConversion"/>
  </si>
  <si>
    <t>Current assets:</t>
  </si>
  <si>
    <t>應收帳款週轉率  (銷售額/ 應收帳款平均)</t>
    <phoneticPr fontId="1" type="noConversion"/>
  </si>
  <si>
    <t>存貨資產週轉率  (銷貨成本/ 存貨資產平均)</t>
    <phoneticPr fontId="1" type="noConversion"/>
  </si>
  <si>
    <t>應付帳款週轉率  (購貨額/ 應付帳款平均)</t>
    <phoneticPr fontId="1" type="noConversion"/>
  </si>
  <si>
    <t>應收帳款迴轉天數</t>
    <phoneticPr fontId="1" type="noConversion"/>
  </si>
  <si>
    <t>存貨資產迴轉天數</t>
    <phoneticPr fontId="1" type="noConversion"/>
  </si>
  <si>
    <t>應付帳款迴轉天數</t>
    <phoneticPr fontId="1" type="noConversion"/>
  </si>
  <si>
    <t>Adjustments :</t>
    <phoneticPr fontId="1" type="noConversion"/>
  </si>
  <si>
    <r>
      <t>Changes in principal loans receivable, net  (</t>
    </r>
    <r>
      <rPr>
        <sz val="18"/>
        <color rgb="FF000000"/>
        <rFont val="細明體"/>
        <family val="3"/>
        <charset val="136"/>
      </rPr>
      <t>應收貸款本金變動</t>
    </r>
    <r>
      <rPr>
        <sz val="18"/>
        <color rgb="FF000000"/>
        <rFont val="Times New Roman"/>
        <family val="1"/>
      </rPr>
      <t>)</t>
    </r>
    <phoneticPr fontId="1" type="noConversion"/>
  </si>
  <si>
    <r>
      <t>Changes in loans and interest receivable held for sale, net  (</t>
    </r>
    <r>
      <rPr>
        <sz val="18"/>
        <color rgb="FF000000"/>
        <rFont val="細明體"/>
        <family val="3"/>
        <charset val="136"/>
      </rPr>
      <t>持有待售的貸款和應收利息變動</t>
    </r>
    <r>
      <rPr>
        <sz val="18"/>
        <color rgb="FF000000"/>
        <rFont val="Times New Roman"/>
        <family val="1"/>
      </rPr>
      <t>)</t>
    </r>
    <phoneticPr fontId="1" type="noConversion"/>
  </si>
  <si>
    <t>Acquisitions, net of cash and restricted cash acquired (收購)</t>
    <phoneticPr fontId="1" type="noConversion"/>
  </si>
  <si>
    <t>Purchases of investments  (購買投資標的)</t>
    <phoneticPr fontId="1" type="noConversion"/>
  </si>
  <si>
    <t>Maturities and sales of investments (賣掉已到期跟已銷售的投資標的)</t>
    <phoneticPr fontId="1" type="noConversion"/>
  </si>
  <si>
    <t>Cash flows from financing activities: 籌資, 財務現金流</t>
    <phoneticPr fontId="1" type="noConversion"/>
  </si>
  <si>
    <t>Purchases of treasury stock (購買庫藏股)</t>
    <phoneticPr fontId="1" type="noConversion"/>
  </si>
  <si>
    <t>Proceeds from issuance of common stock (發行普通股的收益)</t>
    <phoneticPr fontId="1" type="noConversion"/>
  </si>
  <si>
    <t>Tax withholdings related to net share settlements of equity awards (預扣稅款與股權獎勵)</t>
    <phoneticPr fontId="1" type="noConversion"/>
  </si>
  <si>
    <t>Excess tax benefits from stock-based compensation</t>
    <phoneticPr fontId="1" type="noConversion"/>
  </si>
  <si>
    <t>Repayments under financing arrangements    (融資安排: 清還債務)</t>
    <phoneticPr fontId="1" type="noConversion"/>
  </si>
  <si>
    <r>
      <t xml:space="preserve">Net cash (used in) provided by financing activities                                                                                 </t>
    </r>
    <r>
      <rPr>
        <b/>
        <sz val="18"/>
        <color rgb="FF000000"/>
        <rFont val="MingLiU"/>
        <family val="1"/>
        <charset val="136"/>
      </rPr>
      <t>淨籌資</t>
    </r>
    <r>
      <rPr>
        <b/>
        <sz val="18"/>
        <color rgb="FF000000"/>
        <rFont val="Times New Roman"/>
        <family val="1"/>
      </rPr>
      <t xml:space="preserve"> </t>
    </r>
    <r>
      <rPr>
        <b/>
        <sz val="18"/>
        <color rgb="FF000000"/>
        <rFont val="MingLiU"/>
        <family val="1"/>
        <charset val="136"/>
      </rPr>
      <t>財務現金流</t>
    </r>
    <phoneticPr fontId="1" type="noConversion"/>
  </si>
  <si>
    <r>
      <t xml:space="preserve">Cash, cash equivalents, and restricted cash at end of period                                                                             </t>
    </r>
    <r>
      <rPr>
        <b/>
        <sz val="18"/>
        <color rgb="FF000000"/>
        <rFont val="MingLiU"/>
        <family val="1"/>
        <charset val="136"/>
      </rPr>
      <t>累積現金流</t>
    </r>
    <phoneticPr fontId="1" type="noConversion"/>
  </si>
  <si>
    <r>
      <t xml:space="preserve">Net cash used in investing activities                                                                                                                    </t>
    </r>
    <r>
      <rPr>
        <b/>
        <sz val="18"/>
        <color rgb="FF000000"/>
        <rFont val="PMingLiU"/>
        <family val="1"/>
        <charset val="136"/>
      </rPr>
      <t>淨投資現金流</t>
    </r>
    <phoneticPr fontId="1" type="noConversion"/>
  </si>
  <si>
    <r>
      <t xml:space="preserve">Net cash provided by operating activities                                                                                                            </t>
    </r>
    <r>
      <rPr>
        <b/>
        <sz val="18"/>
        <color rgb="FF000000"/>
        <rFont val="MingLiU"/>
        <family val="1"/>
        <charset val="136"/>
      </rPr>
      <t>淨營運現金流</t>
    </r>
    <phoneticPr fontId="1" type="noConversion"/>
  </si>
  <si>
    <t>Other financing activities</t>
    <phoneticPr fontId="1" type="noConversion"/>
  </si>
  <si>
    <t>Funds receivable  (五日內需收回的資金)</t>
    <phoneticPr fontId="1" type="noConversion"/>
  </si>
  <si>
    <r>
      <t>Funds payable and amounts due to customers  (  五日內需償還的資金)</t>
    </r>
    <r>
      <rPr>
        <sz val="12"/>
        <color theme="1"/>
        <rFont val="新細明體"/>
        <family val="2"/>
        <charset val="136"/>
        <scheme val="minor"/>
      </rPr>
      <t/>
    </r>
    <phoneticPr fontId="1" type="noConversion"/>
  </si>
  <si>
    <t>Accounts payable (應付帳款)</t>
    <phoneticPr fontId="1" type="noConversion"/>
  </si>
  <si>
    <t>Transaction and credit losses  (交易與信貸損失)</t>
    <phoneticPr fontId="1" type="noConversion"/>
  </si>
  <si>
    <t>Depreciation and amortization  (折舊與攤銷)</t>
    <phoneticPr fontId="1" type="noConversion"/>
  </si>
  <si>
    <t>Stock-based compensation (股票補償)</t>
    <phoneticPr fontId="1" type="noConversion"/>
  </si>
  <si>
    <t>Deferred income taxes  (遞延稅)</t>
    <phoneticPr fontId="1" type="noConversion"/>
  </si>
  <si>
    <t>Net gains on strategic investments (策略投資)</t>
    <phoneticPr fontId="1" type="noConversion"/>
  </si>
  <si>
    <r>
      <t>Cost basis adjustments to loans and interest receivable held for sale (</t>
    </r>
    <r>
      <rPr>
        <sz val="18"/>
        <color rgb="FF000000"/>
        <rFont val="PMingLiU"/>
        <family val="1"/>
        <charset val="136"/>
      </rPr>
      <t>待售給Synchrony  銀行的一些利息與貸款調整</t>
    </r>
    <r>
      <rPr>
        <sz val="18"/>
        <color rgb="FF000000"/>
        <rFont val="Times New Roman"/>
        <family val="1"/>
      </rPr>
      <t>)</t>
    </r>
    <phoneticPr fontId="1" type="noConversion"/>
  </si>
  <si>
    <t>Accounts receivable  (應收帳款)</t>
    <phoneticPr fontId="1" type="noConversion"/>
  </si>
  <si>
    <r>
      <t>Purchases of property and equipment  (購買不動產設備相關)</t>
    </r>
    <r>
      <rPr>
        <sz val="12"/>
        <color theme="1"/>
        <rFont val="新細明體"/>
        <family val="2"/>
        <charset val="136"/>
        <scheme val="minor"/>
      </rPr>
      <t/>
    </r>
    <phoneticPr fontId="1" type="noConversion"/>
  </si>
  <si>
    <t>Proceeds from sales of property and equipment  (變賣不動產設備相關)</t>
    <phoneticPr fontId="1" type="noConversion"/>
  </si>
  <si>
    <t>Other current assets and non-current assets  (其他流動資產與非流動資產)</t>
    <phoneticPr fontId="1" type="noConversion"/>
  </si>
  <si>
    <t>Income taxes payable  (應付稅收)</t>
    <phoneticPr fontId="1" type="noConversion"/>
  </si>
  <si>
    <t>Other current liabilities and non-current liabilities (其他流動負債與非流動負債)</t>
    <phoneticPr fontId="1" type="noConversion"/>
  </si>
  <si>
    <t>Transaction loss allowance for cash losses, net  (用現金折抵的交易損失)</t>
    <phoneticPr fontId="1" type="noConversion"/>
  </si>
  <si>
    <r>
      <t>Borrowings under financing arrangements  (</t>
    </r>
    <r>
      <rPr>
        <sz val="18"/>
        <color rgb="FF000000"/>
        <rFont val="PMingLiU"/>
        <family val="1"/>
        <charset val="136"/>
      </rPr>
      <t>融資安排: 跟券商借錢</t>
    </r>
    <r>
      <rPr>
        <sz val="18"/>
        <color rgb="FF000000"/>
        <rFont val="Times New Roman"/>
        <family val="1"/>
      </rPr>
      <t>)</t>
    </r>
    <phoneticPr fontId="1" type="noConversion"/>
  </si>
  <si>
    <t>Primary geographical markets</t>
  </si>
  <si>
    <t>U.S.</t>
  </si>
  <si>
    <t>United Kingdom (“U.K.”)</t>
  </si>
  <si>
    <t>Revenue category</t>
  </si>
  <si>
    <t>Transaction revenues</t>
  </si>
  <si>
    <t>Revenues from other value added services</t>
  </si>
  <si>
    <t>Other countries(1)</t>
  </si>
  <si>
    <t>Total net revenues(2)</t>
  </si>
  <si>
    <t>NOTE 3—NET INCOME PER SHARE (EPS)</t>
    <phoneticPr fontId="1" type="noConversion"/>
  </si>
  <si>
    <t>Numerator:</t>
  </si>
  <si>
    <t>4,169 </t>
  </si>
  <si>
    <t>4,202 </t>
  </si>
  <si>
    <t>2,459 </t>
  </si>
  <si>
    <t>Denominator:</t>
  </si>
  <si>
    <r>
      <t>Weighted average shares of common stock</t>
    </r>
    <r>
      <rPr>
        <sz val="10"/>
        <color rgb="FF000000"/>
        <rFont val="Times New Roman"/>
        <family val="1"/>
      </rPr>
      <t>—</t>
    </r>
    <r>
      <rPr>
        <sz val="9"/>
        <color rgb="FF000000"/>
        <rFont val="Times New Roman"/>
        <family val="1"/>
      </rPr>
      <t>basic</t>
    </r>
  </si>
  <si>
    <t>1,173 </t>
  </si>
  <si>
    <t>Dilutive effect of equity incentive awards</t>
  </si>
  <si>
    <t>12 </t>
  </si>
  <si>
    <t>14 </t>
  </si>
  <si>
    <r>
      <t>Weighted average shares of common stock</t>
    </r>
    <r>
      <rPr>
        <sz val="10"/>
        <color rgb="FF000000"/>
        <rFont val="Times New Roman"/>
        <family val="1"/>
      </rPr>
      <t>—</t>
    </r>
    <r>
      <rPr>
        <sz val="9"/>
        <color rgb="FF000000"/>
        <rFont val="Times New Roman"/>
        <family val="1"/>
      </rPr>
      <t>diluted</t>
    </r>
  </si>
  <si>
    <t>1,187 </t>
  </si>
  <si>
    <t>1,188 </t>
  </si>
  <si>
    <t>3.58 </t>
  </si>
  <si>
    <t>2.09 </t>
  </si>
  <si>
    <t>NOTE 4—BUSINESS COMBINATIONS (收購相關)</t>
    <phoneticPr fontId="1" type="noConversion"/>
  </si>
  <si>
    <t>NOTE 5—GOODWILL AND INTANGIBLE ASSETS(商譽與無形資產)</t>
    <phoneticPr fontId="1" type="noConversion"/>
  </si>
  <si>
    <t>NOTE 6—LEASES (租約)</t>
    <phoneticPr fontId="1" type="noConversion"/>
  </si>
  <si>
    <t>NOTE 7—OTHER FINANCIAL STATEMENT DETAILS (其他財務相關)</t>
    <phoneticPr fontId="1" type="noConversion"/>
  </si>
  <si>
    <t>PROPERTY AND EQUIPMENT, NET (資產設備)</t>
    <phoneticPr fontId="1" type="noConversion"/>
  </si>
  <si>
    <t>DISAGGREGATION OF REVENUE (收入拆解)</t>
    <phoneticPr fontId="1" type="noConversion"/>
  </si>
  <si>
    <t>NOTE2— REVENUE (收入)</t>
    <phoneticPr fontId="1" type="noConversion"/>
  </si>
  <si>
    <t>Property and equipment, net:</t>
  </si>
  <si>
    <t>Computer equipment and software</t>
  </si>
  <si>
    <t>Internal use software and website development costs</t>
  </si>
  <si>
    <t>Land and buildings</t>
  </si>
  <si>
    <t>Leasehold improvements</t>
  </si>
  <si>
    <t>Furniture and fixtures</t>
  </si>
  <si>
    <t>Development in progress and other</t>
  </si>
  <si>
    <t>Total property and equipment, gross</t>
  </si>
  <si>
    <t>Accumulated depreciation and amortization</t>
  </si>
  <si>
    <t>Total property and equipment, net</t>
  </si>
  <si>
    <t>Long-lived assets:</t>
  </si>
  <si>
    <t>Other countries</t>
  </si>
  <si>
    <t>Total long-lived assets</t>
  </si>
  <si>
    <t>Geographical information  (地域性分析- 長期資產)</t>
    <phoneticPr fontId="1" type="noConversion"/>
  </si>
  <si>
    <t>OTHER INCOME (EXPENSE), NET</t>
  </si>
  <si>
    <t>Interest income</t>
  </si>
  <si>
    <t>88 </t>
  </si>
  <si>
    <t>197 </t>
  </si>
  <si>
    <t>Interest expense</t>
  </si>
  <si>
    <t>Net gains on strategic investments</t>
  </si>
  <si>
    <t>1,914 </t>
  </si>
  <si>
    <t>208 </t>
  </si>
  <si>
    <t>Other income (expense), net</t>
  </si>
  <si>
    <t>NOTE 8—FUNDS RECEIVABLE AND CUSTOMER ACCOUNTS AND INVESTMENTS (應收資產以及客戶帳戶以及投資)</t>
    <phoneticPr fontId="1" type="noConversion"/>
  </si>
  <si>
    <t>Funds receivable and customer accounts:</t>
  </si>
  <si>
    <t>Cash and cash equivalents</t>
  </si>
  <si>
    <t>Time deposits</t>
  </si>
  <si>
    <t>Available-for-sale debt securities</t>
  </si>
  <si>
    <t>Funds receivable</t>
  </si>
  <si>
    <t>Total funds receivable and customer accounts</t>
  </si>
  <si>
    <t>Short-term investments:</t>
  </si>
  <si>
    <t>Restricted cash</t>
  </si>
  <si>
    <t>Total short-term investments</t>
  </si>
  <si>
    <t>Long-term investments:</t>
  </si>
  <si>
    <t>Strategic investments</t>
  </si>
  <si>
    <t>Total long-term investments</t>
  </si>
  <si>
    <t>STRATEGIC INVESTMENTS</t>
  </si>
  <si>
    <t>FINANCIAL ASSETS AND LIABILITIES MEASURED AND RECORDED AT FAIR VALUE ON A RECURRING BASIS</t>
  </si>
  <si>
    <t>NOTE 9—FAIR VALUE MEASUREMENT OF ASSETS AND LIABILITIES  (資產與負債的公允價值)</t>
    <phoneticPr fontId="1" type="noConversion"/>
  </si>
  <si>
    <t>NOTE 10—DERIVATIVE INSTRUMENTS (衍生工具)</t>
    <phoneticPr fontId="1" type="noConversion"/>
  </si>
  <si>
    <t>Net investment hedge (淨投資對沖)</t>
    <phoneticPr fontId="1" type="noConversion"/>
  </si>
  <si>
    <t>Cash flow hedges (現金流對沖)</t>
    <phoneticPr fontId="1" type="noConversion"/>
  </si>
  <si>
    <t>NOTE 11—LOANS AND INTEREST RECEIVABLE  (應收借貸與利息)</t>
    <phoneticPr fontId="1" type="noConversion"/>
  </si>
  <si>
    <t>Good</t>
    <phoneticPr fontId="1" type="noConversion"/>
  </si>
  <si>
    <t>Bad</t>
    <phoneticPr fontId="1" type="noConversion"/>
  </si>
  <si>
    <t>分數</t>
    <phoneticPr fontId="1" type="noConversion"/>
  </si>
  <si>
    <r>
      <t xml:space="preserve">Net change in cash, cash equivalents, and restricted cash                                                                    </t>
    </r>
    <r>
      <rPr>
        <b/>
        <sz val="18"/>
        <color rgb="FF000000"/>
        <rFont val="Times New Roman"/>
        <family val="3"/>
      </rPr>
      <t>當年度總現金淨變化</t>
    </r>
    <phoneticPr fontId="1" type="noConversion"/>
  </si>
  <si>
    <t>Item 7.</t>
    <phoneticPr fontId="1" type="noConversion"/>
  </si>
  <si>
    <t>Active  Accounts</t>
    <phoneticPr fontId="1" type="noConversion"/>
  </si>
  <si>
    <t>Number of Payment Transations</t>
    <phoneticPr fontId="1" type="noConversion"/>
  </si>
  <si>
    <t>TPV</t>
    <phoneticPr fontId="1" type="noConversion"/>
  </si>
  <si>
    <r>
      <t>Total payment volume (“TPV”)</t>
    </r>
    <r>
      <rPr>
        <i/>
        <sz val="10"/>
        <color rgb="FF000000"/>
        <rFont val="Times New Roman"/>
        <family val="1"/>
      </rPr>
      <t> </t>
    </r>
  </si>
  <si>
    <t>走勢</t>
    <phoneticPr fontId="1" type="noConversion"/>
  </si>
  <si>
    <t>佣金率(銷售額除以TPV)</t>
    <phoneticPr fontId="1" type="noConversion"/>
  </si>
  <si>
    <t>總結</t>
    <phoneticPr fontId="1" type="noConversion"/>
  </si>
  <si>
    <t>1~2: 弱 ; 3~4: 中 ; 5:強</t>
    <phoneticPr fontId="1" type="noConversion"/>
  </si>
  <si>
    <t>213,105 </t>
  </si>
  <si>
    <t>375,446 </t>
  </si>
  <si>
    <t>166,284 </t>
  </si>
  <si>
    <t>458,432 </t>
  </si>
  <si>
    <t>443,126 </t>
  </si>
  <si>
    <t>424,999 </t>
  </si>
  <si>
    <t>501,779 </t>
  </si>
  <si>
    <t>482,167 </t>
  </si>
  <si>
    <t>466,076 </t>
  </si>
  <si>
    <t>Revenue:</t>
    <phoneticPr fontId="1" type="noConversion"/>
  </si>
  <si>
    <t>Cost of revenue:</t>
    <phoneticPr fontId="1" type="noConversion"/>
  </si>
  <si>
    <t>Operating expenses:</t>
    <phoneticPr fontId="1" type="noConversion"/>
  </si>
  <si>
    <t>Provision (benefit) for income taxes</t>
    <phoneticPr fontId="1" type="noConversion"/>
  </si>
  <si>
    <t>Less: Net loss attributable to noncontrolling interests</t>
    <phoneticPr fontId="1" type="noConversion"/>
  </si>
  <si>
    <t>Net income attributable to common stockholders</t>
    <phoneticPr fontId="1" type="noConversion"/>
  </si>
  <si>
    <t>Basic</t>
    <phoneticPr fontId="1" type="noConversion"/>
  </si>
  <si>
    <t>Diluted</t>
    <phoneticPr fontId="1" type="noConversion"/>
  </si>
  <si>
    <t>Weighted-average shares used to compute net income per share attributable to common stockholders:</t>
    <phoneticPr fontId="1" type="noConversion"/>
  </si>
  <si>
    <t>Gross profit 毛利率</t>
    <phoneticPr fontId="1" type="noConversion"/>
  </si>
  <si>
    <t>Total net revenue 銷售額</t>
    <phoneticPr fontId="1" type="noConversion"/>
  </si>
  <si>
    <t>Total cost of revenue 銷售成本</t>
    <phoneticPr fontId="1" type="noConversion"/>
  </si>
  <si>
    <t>Operating income (loss) 營業利潤</t>
    <phoneticPr fontId="1" type="noConversion"/>
  </si>
  <si>
    <t>Total operating expenses 營業開銷</t>
    <phoneticPr fontId="1" type="noConversion"/>
  </si>
  <si>
    <t>Income before income tax 稅前收入</t>
    <phoneticPr fontId="1" type="noConversion"/>
  </si>
  <si>
    <t>Net income 淨收入</t>
    <phoneticPr fontId="1" type="noConversion"/>
  </si>
  <si>
    <t>Net income per share attributable to common stockholders:    EPS</t>
    <phoneticPr fontId="1" type="noConversion"/>
  </si>
  <si>
    <t xml:space="preserve">Gain on sale of asset group </t>
    <phoneticPr fontId="1" type="noConversion"/>
  </si>
  <si>
    <t xml:space="preserve">Interest expense, net  </t>
    <phoneticPr fontId="1" type="noConversion"/>
  </si>
  <si>
    <r>
      <t xml:space="preserve">Other expense (income), net </t>
    </r>
    <r>
      <rPr>
        <sz val="18"/>
        <color rgb="FF000000"/>
        <rFont val="PMingLiU"/>
        <family val="1"/>
        <charset val="136"/>
      </rPr>
      <t>營業外收入</t>
    </r>
    <phoneticPr fontId="1" type="noConversion"/>
  </si>
  <si>
    <t>Transaction-based revenue 交易收入</t>
    <phoneticPr fontId="1" type="noConversion"/>
  </si>
  <si>
    <t>Hardware revenue 硬體收入</t>
    <phoneticPr fontId="1" type="noConversion"/>
  </si>
  <si>
    <t>Bitcoin revenue 比特幣收入</t>
    <phoneticPr fontId="1" type="noConversion"/>
  </si>
  <si>
    <t>Transaction-based costs 交易成本</t>
    <phoneticPr fontId="1" type="noConversion"/>
  </si>
  <si>
    <r>
      <t xml:space="preserve">Subscription and services-based revenue </t>
    </r>
    <r>
      <rPr>
        <sz val="18"/>
        <color rgb="FF000000"/>
        <rFont val="PMingLiU"/>
        <family val="1"/>
        <charset val="136"/>
      </rPr>
      <t>訂閱與服務收入</t>
    </r>
    <phoneticPr fontId="1" type="noConversion"/>
  </si>
  <si>
    <t>Subscription and services-based costs 訂閱與服務成本</t>
    <phoneticPr fontId="1" type="noConversion"/>
  </si>
  <si>
    <t>Hardware costs 硬體成本</t>
    <phoneticPr fontId="1" type="noConversion"/>
  </si>
  <si>
    <t>Bitcoin costs 比特幣成本</t>
    <phoneticPr fontId="1" type="noConversion"/>
  </si>
  <si>
    <t>Product development 產品開發</t>
    <phoneticPr fontId="1" type="noConversion"/>
  </si>
  <si>
    <t>Sales and marketing 市場與收購費用</t>
    <phoneticPr fontId="1" type="noConversion"/>
  </si>
  <si>
    <r>
      <t xml:space="preserve">General and administrative </t>
    </r>
    <r>
      <rPr>
        <sz val="18"/>
        <color rgb="FF000000"/>
        <rFont val="PMingLiU"/>
        <family val="1"/>
        <charset val="136"/>
      </rPr>
      <t>一般行政費用</t>
    </r>
    <phoneticPr fontId="1" type="noConversion"/>
  </si>
  <si>
    <r>
      <t xml:space="preserve">Bitcoin impairment losses </t>
    </r>
    <r>
      <rPr>
        <sz val="18"/>
        <color rgb="FF000000"/>
        <rFont val="PMingLiU"/>
        <family val="1"/>
        <charset val="136"/>
      </rPr>
      <t>比特幣減值損失</t>
    </r>
    <phoneticPr fontId="1" type="noConversion"/>
  </si>
  <si>
    <r>
      <t xml:space="preserve">Transaction and loan losses </t>
    </r>
    <r>
      <rPr>
        <sz val="18"/>
        <color rgb="FF000000"/>
        <rFont val="PMingLiU"/>
        <family val="1"/>
        <charset val="136"/>
      </rPr>
      <t>交易與借貸損失 (欺诈或无法收回而被扣款的交易损失)</t>
    </r>
    <phoneticPr fontId="1" type="noConversion"/>
  </si>
  <si>
    <t>ROA (淨收入/ 平均資產) ;  平均資產＝(期出＋期末)/2</t>
    <phoneticPr fontId="1" type="noConversion"/>
  </si>
  <si>
    <t xml:space="preserve">ROE  (淨收入/ 平均資本) </t>
    <phoneticPr fontId="1" type="noConversion"/>
  </si>
  <si>
    <t>Assets</t>
  </si>
  <si>
    <t>Liabilities and Stockholders’ Equity</t>
  </si>
  <si>
    <t>Current liabilities:</t>
  </si>
  <si>
    <t>Long-term debt</t>
  </si>
  <si>
    <t>Other non-current liabilities</t>
  </si>
  <si>
    <t>Total liabilities</t>
  </si>
  <si>
    <t>Commitments and contingencies (Note 18)</t>
  </si>
  <si>
    <t>Stockholders’ equity:</t>
  </si>
  <si>
    <t>Preferred stock, $0.0000001 par value: 100,000,000 shares authorized at December 31, 2021 and December 31, 2020. None issued and outstanding at December 31, 2021 and December 31, 2020.</t>
  </si>
  <si>
    <t>Class A common stock, $0.0000001 par value: 1,000,000,000 shares authorized at December 31, 2021 and December 31, 2020; 403,237,209 and 390,187,079 issued and outstanding at December 31, 2021 and December 31, 2020, respectively.</t>
  </si>
  <si>
    <t>Class B common stock, $0.0000001 par value: 500,000,000 shares authorized at December 31, 2021 and December 31, 2020; 61,706,578 and 65,997,697 issued and outstanding at December 31, 2021 and December 31, 2020, respectively.</t>
  </si>
  <si>
    <t>Total stockholders’ equity attributable to common stockholders</t>
  </si>
  <si>
    <t>Noncontrolling interests</t>
  </si>
  <si>
    <t>Total stockholders’ equity</t>
  </si>
  <si>
    <t>Total liabilities and stockholders’ equity</t>
  </si>
  <si>
    <t>Cash and cash equivalents  (現金與現金等價物)</t>
    <phoneticPr fontId="1" type="noConversion"/>
  </si>
  <si>
    <t>Customer funds  (客戶的存放資金)</t>
    <phoneticPr fontId="1" type="noConversion"/>
  </si>
  <si>
    <t>Property and equipment, net   (不動產、廠房及設備)</t>
    <phoneticPr fontId="1" type="noConversion"/>
  </si>
  <si>
    <r>
      <t>Investments in short-term debt securities (</t>
    </r>
    <r>
      <rPr>
        <sz val="18"/>
        <color rgb="FF000000"/>
        <rFont val="PMingLiU"/>
        <family val="1"/>
        <charset val="136"/>
      </rPr>
      <t>投資短期債券</t>
    </r>
    <r>
      <rPr>
        <sz val="18"/>
        <color rgb="FF000000"/>
        <rFont val="Times New Roman"/>
        <family val="1"/>
      </rPr>
      <t>)</t>
    </r>
    <phoneticPr fontId="1" type="noConversion"/>
  </si>
  <si>
    <r>
      <t>Operating lease right-of-use assets  (</t>
    </r>
    <r>
      <rPr>
        <sz val="18"/>
        <color rgb="FF000000"/>
        <rFont val="PMingLiU"/>
        <family val="1"/>
        <charset val="136"/>
      </rPr>
      <t>經營租借使用權的資產)</t>
    </r>
    <phoneticPr fontId="1" type="noConversion"/>
  </si>
  <si>
    <r>
      <t>Operating lease liabilities, current   (經營租借使用權的負債)</t>
    </r>
    <r>
      <rPr>
        <sz val="12"/>
        <color theme="1"/>
        <rFont val="新細明體"/>
        <family val="2"/>
        <charset val="136"/>
        <scheme val="minor"/>
      </rPr>
      <t/>
    </r>
    <phoneticPr fontId="1" type="noConversion"/>
  </si>
  <si>
    <t xml:space="preserve">Additional paid-in capital   (資本公積 APIC) </t>
    <phoneticPr fontId="1" type="noConversion"/>
  </si>
  <si>
    <t xml:space="preserve">Accumulated other comprehensive income.   (其他累計綜合收入或損失) </t>
    <phoneticPr fontId="1" type="noConversion"/>
  </si>
  <si>
    <r>
      <t>Other current assets  (</t>
    </r>
    <r>
      <rPr>
        <sz val="18"/>
        <color rgb="FF000000"/>
        <rFont val="PMingLiU"/>
        <family val="1"/>
        <charset val="136"/>
      </rPr>
      <t>其他流動資產</t>
    </r>
    <r>
      <rPr>
        <sz val="18"/>
        <color rgb="FF000000"/>
        <rFont val="Times New Roman"/>
        <family val="1"/>
      </rPr>
      <t>) (with Restricted cash</t>
    </r>
    <r>
      <rPr>
        <sz val="18"/>
        <color rgb="FF000000"/>
        <rFont val="PMingLiU"/>
        <family val="1"/>
        <charset val="136"/>
      </rPr>
      <t>)</t>
    </r>
    <phoneticPr fontId="1" type="noConversion"/>
  </si>
  <si>
    <r>
      <t>Other non-current assets  (</t>
    </r>
    <r>
      <rPr>
        <sz val="18"/>
        <color rgb="FF000000"/>
        <rFont val="細明體"/>
        <family val="3"/>
        <charset val="136"/>
      </rPr>
      <t>其他非流動資產</t>
    </r>
    <r>
      <rPr>
        <sz val="18"/>
        <color rgb="FF000000"/>
        <rFont val="Times New Roman"/>
        <family val="1"/>
      </rPr>
      <t>) (with Restricted cash)</t>
    </r>
    <phoneticPr fontId="1" type="noConversion"/>
  </si>
  <si>
    <t>Operating lease liabilities, non-current</t>
    <phoneticPr fontId="1" type="noConversion"/>
  </si>
  <si>
    <r>
      <t>Accrued expenses and other current liabilities   (</t>
    </r>
    <r>
      <rPr>
        <sz val="18"/>
        <color rgb="FF000000"/>
        <rFont val="細明體"/>
        <family val="3"/>
        <charset val="136"/>
      </rPr>
      <t>應計費用與其他短期負債</t>
    </r>
    <r>
      <rPr>
        <sz val="18"/>
        <color rgb="FF000000"/>
        <rFont val="Times New Roman"/>
        <family val="1"/>
      </rPr>
      <t xml:space="preserve"> </t>
    </r>
    <r>
      <rPr>
        <sz val="18"/>
        <color rgb="FF000000"/>
        <rFont val="細明體"/>
        <family val="3"/>
        <charset val="136"/>
      </rPr>
      <t>含一些應付的合約、利息、工資等費用</t>
    </r>
    <r>
      <rPr>
        <sz val="18"/>
        <color rgb="FF000000"/>
        <rFont val="Times New Roman"/>
        <family val="1"/>
      </rPr>
      <t>)</t>
    </r>
    <phoneticPr fontId="1" type="noConversion"/>
  </si>
  <si>
    <r>
      <t>Build-to-suit lease asset (</t>
    </r>
    <r>
      <rPr>
        <sz val="18"/>
        <color rgb="FF000000"/>
        <rFont val="細明體"/>
        <family val="3"/>
        <charset val="136"/>
      </rPr>
      <t>建設用的租賃資產</t>
    </r>
    <r>
      <rPr>
        <sz val="18"/>
        <color rgb="FF000000"/>
        <rFont val="Times New Roman"/>
        <family val="1"/>
      </rPr>
      <t>)</t>
    </r>
    <phoneticPr fontId="1" type="noConversion"/>
  </si>
  <si>
    <r>
      <t xml:space="preserve">Build-to-suit lease liability ( </t>
    </r>
    <r>
      <rPr>
        <sz val="18"/>
        <color rgb="FF000000"/>
        <rFont val="細明體"/>
        <family val="3"/>
        <charset val="136"/>
      </rPr>
      <t>建設用的租賃負債</t>
    </r>
    <r>
      <rPr>
        <sz val="18"/>
        <color rgb="FF000000"/>
        <rFont val="Times New Roman"/>
        <family val="1"/>
      </rPr>
      <t>)</t>
    </r>
    <phoneticPr fontId="1" type="noConversion"/>
  </si>
  <si>
    <t>Accumulated deficit</t>
    <phoneticPr fontId="1" type="noConversion"/>
  </si>
  <si>
    <r>
      <t>Loans held for sale  (</t>
    </r>
    <r>
      <rPr>
        <sz val="18"/>
        <color rgb="FF000000"/>
        <rFont val="細明體"/>
        <family val="3"/>
        <charset val="136"/>
      </rPr>
      <t>將</t>
    </r>
    <r>
      <rPr>
        <sz val="18"/>
        <color rgb="FF000000"/>
        <rFont val="PMingLiU"/>
        <family val="1"/>
        <charset val="136"/>
      </rPr>
      <t>貸款拿來出售</t>
    </r>
    <r>
      <rPr>
        <sz val="18"/>
        <color rgb="FF000000"/>
        <rFont val="Times New Roman"/>
        <family val="1"/>
      </rPr>
      <t>)</t>
    </r>
    <phoneticPr fontId="1" type="noConversion"/>
  </si>
  <si>
    <r>
      <t>Customers payable (</t>
    </r>
    <r>
      <rPr>
        <sz val="18"/>
        <color rgb="FF000000"/>
        <rFont val="細明體"/>
        <family val="3"/>
        <charset val="136"/>
      </rPr>
      <t>應付給客戶的款項</t>
    </r>
    <r>
      <rPr>
        <sz val="18"/>
        <color rgb="FF000000"/>
        <rFont val="Times New Roman"/>
        <family val="1"/>
      </rPr>
      <t>)</t>
    </r>
    <phoneticPr fontId="1" type="noConversion"/>
  </si>
  <si>
    <r>
      <t>Settlements payable  (</t>
    </r>
    <r>
      <rPr>
        <sz val="18"/>
        <color rgb="FF000000"/>
        <rFont val="細明體"/>
        <family val="3"/>
        <charset val="136"/>
      </rPr>
      <t>應付結算</t>
    </r>
    <r>
      <rPr>
        <sz val="18"/>
        <color rgb="FF000000"/>
        <rFont val="Times New Roman"/>
        <family val="1"/>
      </rPr>
      <t>)</t>
    </r>
    <phoneticPr fontId="1" type="noConversion"/>
  </si>
  <si>
    <r>
      <t>Settlements receivable  (</t>
    </r>
    <r>
      <rPr>
        <sz val="18"/>
        <color rgb="FF000000"/>
        <rFont val="細明體"/>
        <family val="3"/>
        <charset val="136"/>
      </rPr>
      <t>應收結算款</t>
    </r>
    <r>
      <rPr>
        <sz val="18"/>
        <color rgb="FF000000"/>
        <rFont val="Times New Roman"/>
        <family val="1"/>
      </rPr>
      <t>)</t>
    </r>
    <phoneticPr fontId="1" type="noConversion"/>
  </si>
  <si>
    <r>
      <t xml:space="preserve">PPP Liquidity Facility advances  (Paycheck Protection Program </t>
    </r>
    <r>
      <rPr>
        <sz val="18"/>
        <color rgb="FF000000"/>
        <rFont val="細明體"/>
        <family val="3"/>
        <charset val="136"/>
      </rPr>
      <t>薪資保障企劃的預付款</t>
    </r>
    <r>
      <rPr>
        <sz val="18"/>
        <color rgb="FF000000"/>
        <rFont val="Times New Roman"/>
        <family val="1"/>
      </rPr>
      <t>)</t>
    </r>
    <phoneticPr fontId="1" type="noConversion"/>
  </si>
  <si>
    <r>
      <t>Goodwill (</t>
    </r>
    <r>
      <rPr>
        <sz val="18"/>
        <color rgb="FF000000"/>
        <rFont val="細明體"/>
        <family val="3"/>
        <charset val="136"/>
      </rPr>
      <t>商譽</t>
    </r>
    <r>
      <rPr>
        <sz val="18"/>
        <color rgb="FF000000"/>
        <rFont val="Times New Roman"/>
        <family val="1"/>
      </rPr>
      <t>)</t>
    </r>
    <phoneticPr fontId="1" type="noConversion"/>
  </si>
  <si>
    <r>
      <t>Acquired intangible assets, net.   (</t>
    </r>
    <r>
      <rPr>
        <sz val="18"/>
        <color rgb="FF000000"/>
        <rFont val="細明體"/>
        <family val="3"/>
        <charset val="136"/>
      </rPr>
      <t>無形資產</t>
    </r>
    <r>
      <rPr>
        <sz val="18"/>
        <color rgb="FF000000"/>
        <rFont val="Times New Roman"/>
        <family val="1"/>
      </rPr>
      <t>)</t>
    </r>
    <phoneticPr fontId="1" type="noConversion"/>
  </si>
  <si>
    <r>
      <t>Investments in long-term debt securities  (</t>
    </r>
    <r>
      <rPr>
        <sz val="18"/>
        <color rgb="FF000000"/>
        <rFont val="細明體"/>
        <family val="3"/>
        <charset val="136"/>
      </rPr>
      <t>投資長期債券</t>
    </r>
    <r>
      <rPr>
        <sz val="18"/>
        <color rgb="FF000000"/>
        <rFont val="Times New Roman"/>
        <family val="1"/>
      </rPr>
      <t>)</t>
    </r>
    <phoneticPr fontId="1" type="noConversion"/>
  </si>
  <si>
    <t>項目佔比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</si>
</sst>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_(* #,##0.00_);_(* \(#,##0.00\);_(* &quot;-&quot;??_);_(@_)"/>
    <numFmt numFmtId="177" formatCode="0.0%"/>
    <numFmt numFmtId="178" formatCode="m&quot;月&quot;d&quot;日&quot;"/>
  </numFmts>
  <fonts count="4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Inherit"/>
    </font>
    <font>
      <sz val="18"/>
      <color theme="1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20"/>
      <color rgb="FF383A39"/>
      <name val="Microsoft JhengHei"/>
      <family val="2"/>
      <charset val="136"/>
    </font>
    <font>
      <sz val="12"/>
      <color theme="1"/>
      <name val="新細明體"/>
      <family val="2"/>
      <charset val="136"/>
      <scheme val="minor"/>
    </font>
    <font>
      <sz val="18"/>
      <color theme="1"/>
      <name val="新細明體"/>
      <family val="1"/>
      <charset val="136"/>
      <scheme val="minor"/>
    </font>
    <font>
      <sz val="14"/>
      <color theme="1"/>
      <name val="新細明體"/>
      <family val="1"/>
      <charset val="136"/>
      <scheme val="minor"/>
    </font>
    <font>
      <sz val="14"/>
      <color rgb="FFFFFFFF"/>
      <name val="PingFang TC"/>
      <family val="2"/>
      <charset val="136"/>
    </font>
    <font>
      <sz val="18"/>
      <color rgb="FF000000"/>
      <name val="Times New Roman"/>
      <family val="1"/>
    </font>
    <font>
      <b/>
      <sz val="22"/>
      <color theme="1"/>
      <name val="Inherit"/>
    </font>
    <font>
      <b/>
      <sz val="18"/>
      <color rgb="FF000000"/>
      <name val="Times New Roman"/>
      <family val="1"/>
    </font>
    <font>
      <sz val="18"/>
      <color rgb="FF000000"/>
      <name val="PMingLiU"/>
      <family val="1"/>
      <charset val="136"/>
    </font>
    <font>
      <sz val="9"/>
      <color rgb="FF000000"/>
      <name val="Times New Roman"/>
      <family val="1"/>
    </font>
    <font>
      <sz val="18"/>
      <color rgb="FF000000"/>
      <name val="Times New Roman"/>
      <family val="1"/>
      <charset val="136"/>
    </font>
    <font>
      <sz val="18"/>
      <color rgb="FF000000"/>
      <name val="細明體"/>
      <family val="3"/>
      <charset val="136"/>
    </font>
    <font>
      <sz val="14"/>
      <color theme="2"/>
      <name val="Inherit"/>
    </font>
    <font>
      <sz val="9"/>
      <color theme="2"/>
      <name val="Times New Roman"/>
      <family val="1"/>
    </font>
    <font>
      <sz val="22"/>
      <color rgb="FF000000"/>
      <name val="Times New Roman"/>
      <family val="1"/>
    </font>
    <font>
      <sz val="22"/>
      <color theme="2"/>
      <name val="新細明體"/>
      <family val="2"/>
      <charset val="136"/>
      <scheme val="minor"/>
    </font>
    <font>
      <sz val="22"/>
      <color rgb="FFFFFFFF"/>
      <name val="PingFang TC"/>
      <family val="2"/>
      <charset val="136"/>
    </font>
    <font>
      <sz val="22"/>
      <color theme="1"/>
      <name val="新細明體"/>
      <family val="2"/>
      <charset val="136"/>
      <scheme val="minor"/>
    </font>
    <font>
      <b/>
      <sz val="18"/>
      <color rgb="FF000000"/>
      <name val="MingLiU"/>
      <family val="1"/>
      <charset val="136"/>
    </font>
    <font>
      <b/>
      <sz val="18"/>
      <color rgb="FF000000"/>
      <name val="PMingLiU"/>
      <family val="1"/>
      <charset val="136"/>
    </font>
    <font>
      <sz val="14"/>
      <name val="PingFang TC"/>
      <family val="2"/>
      <charset val="136"/>
    </font>
    <font>
      <sz val="10"/>
      <color rgb="FF000000"/>
      <name val="Times New Roman"/>
      <family val="1"/>
    </font>
    <font>
      <sz val="14"/>
      <color rgb="FF000000"/>
      <name val="Times New Roman"/>
      <family val="1"/>
    </font>
    <font>
      <b/>
      <i/>
      <sz val="13"/>
      <color rgb="FF4C7B8B"/>
      <name val="Times New Roman"/>
      <family val="1"/>
    </font>
    <font>
      <b/>
      <i/>
      <sz val="16"/>
      <color rgb="FF4C7B8B"/>
      <name val="Times New Roman"/>
      <family val="1"/>
    </font>
    <font>
      <sz val="14"/>
      <color theme="1"/>
      <name val="新細明體"/>
      <family val="2"/>
      <charset val="136"/>
      <scheme val="minor"/>
    </font>
    <font>
      <b/>
      <sz val="18"/>
      <color rgb="FF000000"/>
      <name val="Times New Roman"/>
      <family val="3"/>
    </font>
    <font>
      <i/>
      <sz val="13"/>
      <color rgb="FF4C7B8B"/>
      <name val="Times New Roman"/>
      <family val="1"/>
    </font>
    <font>
      <i/>
      <sz val="10"/>
      <color rgb="FF009CDE"/>
      <name val="Times New Roman"/>
      <family val="1"/>
    </font>
    <font>
      <i/>
      <sz val="10"/>
      <color rgb="FF000000"/>
      <name val="Times New Roman"/>
      <family val="1"/>
    </font>
    <font>
      <b/>
      <sz val="20"/>
      <color theme="1"/>
      <name val="新細明體"/>
      <family val="1"/>
      <charset val="136"/>
      <scheme val="minor"/>
    </font>
    <font>
      <sz val="12"/>
      <color theme="1"/>
      <name val="PingFang TC"/>
      <family val="2"/>
      <charset val="136"/>
    </font>
    <font>
      <sz val="12"/>
      <color rgb="FFFF0000"/>
      <name val="新細明體"/>
      <family val="2"/>
      <charset val="136"/>
      <scheme val="minor"/>
    </font>
    <font>
      <b/>
      <sz val="10"/>
      <color rgb="FF000000"/>
      <name val="Times New Roman"/>
      <family val="1"/>
    </font>
    <font>
      <sz val="9"/>
      <color indexed="81"/>
      <name val="Tahoma"/>
      <family val="2"/>
    </font>
    <font>
      <b/>
      <sz val="18"/>
      <color indexed="81"/>
      <name val="細明體"/>
      <family val="3"/>
      <charset val="136"/>
    </font>
    <font>
      <sz val="16"/>
      <color indexed="81"/>
      <name val="Tahoma"/>
      <family val="2"/>
    </font>
    <font>
      <b/>
      <sz val="18"/>
      <color indexed="81"/>
      <name val="Tahoma"/>
      <family val="2"/>
    </font>
    <font>
      <b/>
      <sz val="16"/>
      <color indexed="81"/>
      <name val="細明體"/>
      <family val="3"/>
      <charset val="136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</borders>
  <cellStyleXfs count="3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</cellStyleXfs>
  <cellXfs count="154">
    <xf numFmtId="0" fontId="0" fillId="0" borderId="0" xfId="0">
      <alignment vertical="center"/>
    </xf>
    <xf numFmtId="0" fontId="0" fillId="2" borderId="0" xfId="0" applyFill="1">
      <alignment vertical="center"/>
    </xf>
    <xf numFmtId="3" fontId="2" fillId="0" borderId="1" xfId="0" applyNumberFormat="1" applyFont="1" applyBorder="1" applyAlignment="1">
      <alignment vertical="center"/>
    </xf>
    <xf numFmtId="0" fontId="3" fillId="0" borderId="1" xfId="0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3" fillId="5" borderId="0" xfId="0" applyFont="1" applyFill="1">
      <alignment vertical="center"/>
    </xf>
    <xf numFmtId="3" fontId="2" fillId="6" borderId="1" xfId="0" applyNumberFormat="1" applyFont="1" applyFill="1" applyBorder="1" applyAlignme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3" fontId="2" fillId="6" borderId="1" xfId="0" applyNumberFormat="1" applyFont="1" applyFill="1" applyBorder="1" applyAlignment="1">
      <alignment horizontal="right" vertical="center"/>
    </xf>
    <xf numFmtId="177" fontId="0" fillId="0" borderId="0" xfId="1" applyNumberFormat="1" applyFont="1">
      <alignment vertical="center"/>
    </xf>
    <xf numFmtId="10" fontId="0" fillId="0" borderId="0" xfId="1" applyNumberFormat="1" applyFont="1">
      <alignment vertical="center"/>
    </xf>
    <xf numFmtId="10" fontId="0" fillId="2" borderId="0" xfId="1" applyNumberFormat="1" applyFont="1" applyFill="1">
      <alignment vertical="center"/>
    </xf>
    <xf numFmtId="0" fontId="0" fillId="0" borderId="0" xfId="0" applyFill="1">
      <alignment vertical="center"/>
    </xf>
    <xf numFmtId="3" fontId="2" fillId="6" borderId="4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0" fillId="0" borderId="5" xfId="0" applyBorder="1">
      <alignment vertical="center"/>
    </xf>
    <xf numFmtId="3" fontId="2" fillId="0" borderId="5" xfId="0" applyNumberFormat="1" applyFont="1" applyBorder="1" applyAlignment="1">
      <alignment horizontal="right" vertical="center"/>
    </xf>
    <xf numFmtId="0" fontId="4" fillId="3" borderId="6" xfId="0" applyFont="1" applyFill="1" applyBorder="1" applyAlignment="1">
      <alignment horizontal="center" vertical="center"/>
    </xf>
    <xf numFmtId="3" fontId="2" fillId="0" borderId="7" xfId="0" applyNumberFormat="1" applyFont="1" applyBorder="1" applyAlignment="1">
      <alignment horizontal="right" vertical="center"/>
    </xf>
    <xf numFmtId="0" fontId="3" fillId="0" borderId="5" xfId="0" applyFont="1" applyBorder="1">
      <alignment vertical="center"/>
    </xf>
    <xf numFmtId="0" fontId="10" fillId="2" borderId="5" xfId="0" applyFont="1" applyFill="1" applyBorder="1">
      <alignment vertical="center"/>
    </xf>
    <xf numFmtId="0" fontId="10" fillId="0" borderId="5" xfId="0" applyFont="1" applyBorder="1" applyAlignment="1">
      <alignment horizontal="right" vertical="center"/>
    </xf>
    <xf numFmtId="0" fontId="10" fillId="0" borderId="5" xfId="0" applyFont="1" applyBorder="1" applyAlignment="1">
      <alignment horizontal="left" vertical="center"/>
    </xf>
    <xf numFmtId="0" fontId="12" fillId="6" borderId="5" xfId="0" applyFont="1" applyFill="1" applyBorder="1">
      <alignment vertical="center"/>
    </xf>
    <xf numFmtId="0" fontId="15" fillId="2" borderId="5" xfId="0" applyFont="1" applyFill="1" applyBorder="1">
      <alignment vertical="center"/>
    </xf>
    <xf numFmtId="3" fontId="2" fillId="6" borderId="7" xfId="0" applyNumberFormat="1" applyFont="1" applyFill="1" applyBorder="1" applyAlignment="1">
      <alignment horizontal="right" vertical="center"/>
    </xf>
    <xf numFmtId="3" fontId="2" fillId="6" borderId="5" xfId="0" applyNumberFormat="1" applyFont="1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right" vertical="center"/>
    </xf>
    <xf numFmtId="177" fontId="0" fillId="2" borderId="0" xfId="1" applyNumberFormat="1" applyFont="1" applyFill="1">
      <alignment vertical="center"/>
    </xf>
    <xf numFmtId="177" fontId="0" fillId="0" borderId="0" xfId="1" applyNumberFormat="1" applyFont="1" applyAlignment="1">
      <alignment horizontal="right" vertical="center"/>
    </xf>
    <xf numFmtId="0" fontId="7" fillId="6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2" fillId="0" borderId="4" xfId="0" applyNumberFormat="1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12" fillId="2" borderId="1" xfId="0" applyFont="1" applyFill="1" applyBorder="1">
      <alignment vertical="center"/>
    </xf>
    <xf numFmtId="0" fontId="10" fillId="6" borderId="1" xfId="0" applyFont="1" applyFill="1" applyBorder="1">
      <alignment vertical="center"/>
    </xf>
    <xf numFmtId="0" fontId="10" fillId="6" borderId="1" xfId="0" applyFont="1" applyFill="1" applyBorder="1" applyAlignment="1">
      <alignment horizontal="right" vertical="center"/>
    </xf>
    <xf numFmtId="0" fontId="7" fillId="6" borderId="8" xfId="0" applyFont="1" applyFill="1" applyBorder="1" applyAlignment="1">
      <alignment horizontal="right" vertical="center"/>
    </xf>
    <xf numFmtId="0" fontId="0" fillId="6" borderId="1" xfId="0" applyFill="1" applyBorder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10" fillId="0" borderId="5" xfId="0" applyFont="1" applyFill="1" applyBorder="1" applyAlignment="1">
      <alignment horizontal="right" vertical="center"/>
    </xf>
    <xf numFmtId="3" fontId="2" fillId="0" borderId="5" xfId="0" applyNumberFormat="1" applyFont="1" applyFill="1" applyBorder="1" applyAlignment="1">
      <alignment horizontal="right" vertical="center"/>
    </xf>
    <xf numFmtId="3" fontId="17" fillId="0" borderId="7" xfId="0" applyNumberFormat="1" applyFont="1" applyFill="1" applyBorder="1" applyAlignment="1">
      <alignment horizontal="right" vertical="center"/>
    </xf>
    <xf numFmtId="0" fontId="18" fillId="0" borderId="7" xfId="0" applyFont="1" applyBorder="1" applyAlignment="1">
      <alignment horizontal="center" vertical="center"/>
    </xf>
    <xf numFmtId="3" fontId="17" fillId="0" borderId="7" xfId="0" applyNumberFormat="1" applyFont="1" applyBorder="1" applyAlignment="1">
      <alignment horizontal="right" vertical="center"/>
    </xf>
    <xf numFmtId="3" fontId="17" fillId="6" borderId="7" xfId="0" applyNumberFormat="1" applyFont="1" applyFill="1" applyBorder="1" applyAlignment="1">
      <alignment horizontal="right" vertical="center"/>
    </xf>
    <xf numFmtId="3" fontId="17" fillId="2" borderId="7" xfId="0" applyNumberFormat="1" applyFont="1" applyFill="1" applyBorder="1" applyAlignment="1">
      <alignment horizontal="right" vertical="center"/>
    </xf>
    <xf numFmtId="3" fontId="17" fillId="6" borderId="5" xfId="0" applyNumberFormat="1" applyFont="1" applyFill="1" applyBorder="1" applyAlignment="1">
      <alignment horizontal="right" vertical="center"/>
    </xf>
    <xf numFmtId="0" fontId="19" fillId="2" borderId="5" xfId="0" applyFont="1" applyFill="1" applyBorder="1">
      <alignment vertical="center"/>
    </xf>
    <xf numFmtId="0" fontId="20" fillId="2" borderId="7" xfId="0" applyFont="1" applyFill="1" applyBorder="1" applyAlignment="1">
      <alignment horizontal="center" vertical="center"/>
    </xf>
    <xf numFmtId="0" fontId="21" fillId="2" borderId="5" xfId="0" applyFont="1" applyFill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/>
    </xf>
    <xf numFmtId="0" fontId="22" fillId="2" borderId="0" xfId="0" applyFont="1" applyFill="1">
      <alignment vertical="center"/>
    </xf>
    <xf numFmtId="0" fontId="21" fillId="2" borderId="7" xfId="0" applyFont="1" applyFill="1" applyBorder="1" applyAlignment="1">
      <alignment horizontal="center" vertical="center"/>
    </xf>
    <xf numFmtId="176" fontId="0" fillId="0" borderId="0" xfId="2" applyFont="1">
      <alignment vertical="center"/>
    </xf>
    <xf numFmtId="0" fontId="14" fillId="0" borderId="0" xfId="0" applyFont="1">
      <alignment vertical="center"/>
    </xf>
    <xf numFmtId="0" fontId="9" fillId="0" borderId="0" xfId="0" applyFont="1">
      <alignment vertical="center"/>
    </xf>
    <xf numFmtId="3" fontId="2" fillId="0" borderId="4" xfId="0" applyNumberFormat="1" applyFont="1" applyBorder="1" applyAlignment="1">
      <alignment horizontal="right" vertical="center"/>
    </xf>
    <xf numFmtId="0" fontId="27" fillId="0" borderId="1" xfId="0" applyFont="1" applyBorder="1">
      <alignment vertical="center"/>
    </xf>
    <xf numFmtId="0" fontId="0" fillId="0" borderId="1" xfId="0" applyBorder="1">
      <alignment vertical="center"/>
    </xf>
    <xf numFmtId="4" fontId="2" fillId="0" borderId="4" xfId="0" applyNumberFormat="1" applyFont="1" applyBorder="1" applyAlignment="1">
      <alignment horizontal="right" vertical="center"/>
    </xf>
    <xf numFmtId="0" fontId="25" fillId="0" borderId="1" xfId="0" applyFont="1" applyBorder="1" applyAlignment="1">
      <alignment horizontal="right" vertical="center"/>
    </xf>
    <xf numFmtId="0" fontId="27" fillId="6" borderId="1" xfId="0" applyFont="1" applyFill="1" applyBorder="1">
      <alignment vertical="center"/>
    </xf>
    <xf numFmtId="0" fontId="25" fillId="6" borderId="1" xfId="0" applyFont="1" applyFill="1" applyBorder="1" applyAlignment="1">
      <alignment horizontal="center" vertical="center"/>
    </xf>
    <xf numFmtId="3" fontId="25" fillId="6" borderId="1" xfId="0" applyNumberFormat="1" applyFont="1" applyFill="1" applyBorder="1" applyAlignment="1">
      <alignment vertical="center"/>
    </xf>
    <xf numFmtId="3" fontId="2" fillId="6" borderId="4" xfId="0" applyNumberFormat="1" applyFont="1" applyFill="1" applyBorder="1" applyAlignment="1">
      <alignment horizontal="right" vertical="center"/>
    </xf>
    <xf numFmtId="0" fontId="25" fillId="7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right" vertical="center"/>
    </xf>
    <xf numFmtId="0" fontId="29" fillId="2" borderId="0" xfId="0" applyFont="1" applyFill="1">
      <alignment vertical="center"/>
    </xf>
    <xf numFmtId="0" fontId="28" fillId="2" borderId="0" xfId="0" applyFont="1" applyFill="1">
      <alignment vertical="center"/>
    </xf>
    <xf numFmtId="0" fontId="28" fillId="2" borderId="0" xfId="0" applyFont="1" applyFill="1" applyAlignment="1">
      <alignment horizontal="right" vertical="center"/>
    </xf>
    <xf numFmtId="0" fontId="28" fillId="2" borderId="0" xfId="0" applyFont="1" applyFill="1" applyAlignment="1">
      <alignment horizontal="left" vertical="center"/>
    </xf>
    <xf numFmtId="0" fontId="7" fillId="6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2" xfId="0" applyFont="1" applyBorder="1">
      <alignment vertical="center"/>
    </xf>
    <xf numFmtId="0" fontId="32" fillId="0" borderId="0" xfId="0" applyFont="1">
      <alignment vertical="center"/>
    </xf>
    <xf numFmtId="0" fontId="33" fillId="0" borderId="0" xfId="0" applyFont="1">
      <alignment vertical="center"/>
    </xf>
    <xf numFmtId="177" fontId="0" fillId="0" borderId="1" xfId="1" applyNumberFormat="1" applyFont="1" applyBorder="1">
      <alignment vertical="center"/>
    </xf>
    <xf numFmtId="0" fontId="0" fillId="6" borderId="1" xfId="0" applyFill="1" applyBorder="1">
      <alignment vertical="center"/>
    </xf>
    <xf numFmtId="0" fontId="25" fillId="7" borderId="0" xfId="0" applyFont="1" applyFill="1" applyBorder="1" applyAlignment="1">
      <alignment horizontal="center" vertical="center"/>
    </xf>
    <xf numFmtId="3" fontId="2" fillId="0" borderId="0" xfId="0" applyNumberFormat="1" applyFont="1" applyBorder="1" applyAlignment="1">
      <alignment horizontal="right" vertical="center"/>
    </xf>
    <xf numFmtId="3" fontId="2" fillId="6" borderId="0" xfId="0" applyNumberFormat="1" applyFont="1" applyFill="1" applyBorder="1" applyAlignment="1">
      <alignment horizontal="right" vertical="center"/>
    </xf>
    <xf numFmtId="3" fontId="2" fillId="6" borderId="0" xfId="0" applyNumberFormat="1" applyFont="1" applyFill="1" applyBorder="1" applyAlignment="1">
      <alignment vertical="center"/>
    </xf>
    <xf numFmtId="4" fontId="2" fillId="0" borderId="0" xfId="0" applyNumberFormat="1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0" fontId="25" fillId="6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0" fillId="6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0" fillId="6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6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36" fillId="0" borderId="1" xfId="0" applyFont="1" applyBorder="1" applyAlignment="1">
      <alignment horizontal="right" vertical="center"/>
    </xf>
    <xf numFmtId="4" fontId="2" fillId="6" borderId="1" xfId="0" applyNumberFormat="1" applyFont="1" applyFill="1" applyBorder="1" applyAlignment="1">
      <alignment horizontal="right" vertical="center"/>
    </xf>
    <xf numFmtId="0" fontId="11" fillId="2" borderId="1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7" fillId="6" borderId="9" xfId="0" applyFont="1" applyFill="1" applyBorder="1" applyAlignment="1">
      <alignment horizontal="right" vertical="center"/>
    </xf>
    <xf numFmtId="0" fontId="7" fillId="6" borderId="10" xfId="0" applyFont="1" applyFill="1" applyBorder="1" applyAlignment="1">
      <alignment horizontal="right" vertical="center"/>
    </xf>
    <xf numFmtId="10" fontId="37" fillId="0" borderId="0" xfId="1" applyNumberFormat="1" applyFont="1">
      <alignment vertical="center"/>
    </xf>
    <xf numFmtId="10" fontId="37" fillId="2" borderId="0" xfId="1" applyNumberFormat="1" applyFont="1" applyFill="1">
      <alignment vertical="center"/>
    </xf>
    <xf numFmtId="10" fontId="2" fillId="6" borderId="1" xfId="1" applyNumberFormat="1" applyFont="1" applyFill="1" applyBorder="1" applyAlignment="1">
      <alignment horizontal="right" vertical="center"/>
    </xf>
    <xf numFmtId="0" fontId="38" fillId="0" borderId="0" xfId="0" applyFont="1">
      <alignment vertical="center"/>
    </xf>
    <xf numFmtId="0" fontId="26" fillId="0" borderId="0" xfId="0" applyFont="1">
      <alignment vertical="center"/>
    </xf>
    <xf numFmtId="3" fontId="26" fillId="0" borderId="0" xfId="0" applyNumberFormat="1" applyFont="1">
      <alignment vertical="center"/>
    </xf>
    <xf numFmtId="0" fontId="9" fillId="2" borderId="0" xfId="0" applyFont="1" applyFill="1">
      <alignment vertical="center"/>
    </xf>
    <xf numFmtId="0" fontId="9" fillId="0" borderId="1" xfId="0" applyFont="1" applyBorder="1">
      <alignment vertical="center"/>
    </xf>
    <xf numFmtId="0" fontId="12" fillId="2" borderId="3" xfId="0" applyFont="1" applyFill="1" applyBorder="1">
      <alignment vertical="center"/>
    </xf>
    <xf numFmtId="0" fontId="38" fillId="0" borderId="1" xfId="0" applyFont="1" applyBorder="1">
      <alignment vertical="center"/>
    </xf>
    <xf numFmtId="2" fontId="0" fillId="6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0" fontId="26" fillId="0" borderId="1" xfId="0" applyFont="1" applyFill="1" applyBorder="1">
      <alignment vertical="center"/>
    </xf>
    <xf numFmtId="0" fontId="10" fillId="0" borderId="1" xfId="0" applyFont="1" applyFill="1" applyBorder="1">
      <alignment vertical="center"/>
    </xf>
    <xf numFmtId="3" fontId="2" fillId="0" borderId="1" xfId="0" applyNumberFormat="1" applyFont="1" applyFill="1" applyBorder="1" applyAlignment="1">
      <alignment vertical="center"/>
    </xf>
    <xf numFmtId="3" fontId="2" fillId="0" borderId="1" xfId="0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30" fillId="0" borderId="1" xfId="0" applyFont="1" applyBorder="1" applyAlignment="1">
      <alignment horizontal="left" vertical="top" wrapText="1"/>
    </xf>
    <xf numFmtId="0" fontId="30" fillId="0" borderId="1" xfId="0" applyFont="1" applyBorder="1" applyAlignment="1">
      <alignment horizontal="left" vertical="top"/>
    </xf>
    <xf numFmtId="0" fontId="35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10" fillId="0" borderId="1" xfId="1" applyFont="1" applyBorder="1" applyAlignment="1">
      <alignment horizontal="center" vertical="center"/>
    </xf>
    <xf numFmtId="9" fontId="30" fillId="11" borderId="1" xfId="1" applyFont="1" applyFill="1" applyBorder="1" applyAlignment="1">
      <alignment horizontal="center" vertical="center"/>
    </xf>
    <xf numFmtId="9" fontId="12" fillId="2" borderId="0" xfId="1" applyFont="1" applyFill="1" applyBorder="1" applyAlignment="1">
      <alignment horizontal="center" vertical="center"/>
    </xf>
    <xf numFmtId="9" fontId="10" fillId="6" borderId="1" xfId="1" applyFont="1" applyFill="1" applyBorder="1" applyAlignment="1">
      <alignment horizontal="center" vertical="center"/>
    </xf>
    <xf numFmtId="9" fontId="10" fillId="0" borderId="1" xfId="1" applyFont="1" applyFill="1" applyBorder="1" applyAlignment="1">
      <alignment horizontal="center" vertical="center"/>
    </xf>
    <xf numFmtId="9" fontId="26" fillId="0" borderId="0" xfId="1" applyFont="1" applyAlignment="1">
      <alignment horizontal="center" vertical="center"/>
    </xf>
    <xf numFmtId="9" fontId="3" fillId="5" borderId="0" xfId="1" applyFont="1" applyFill="1" applyAlignment="1">
      <alignment horizontal="center" vertical="center"/>
    </xf>
    <xf numFmtId="9" fontId="38" fillId="0" borderId="0" xfId="1" applyFont="1" applyAlignment="1">
      <alignment horizontal="center" vertical="center"/>
    </xf>
    <xf numFmtId="9" fontId="14" fillId="0" borderId="0" xfId="1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10" fillId="11" borderId="1" xfId="1" applyFont="1" applyFill="1" applyBorder="1" applyAlignment="1">
      <alignment horizontal="center" vertical="center"/>
    </xf>
    <xf numFmtId="9" fontId="7" fillId="6" borderId="1" xfId="1" applyFont="1" applyFill="1" applyBorder="1" applyAlignment="1">
      <alignment horizontal="center" vertical="center"/>
    </xf>
    <xf numFmtId="9" fontId="7" fillId="0" borderId="1" xfId="1" applyFont="1" applyFill="1" applyBorder="1" applyAlignment="1">
      <alignment horizontal="center" vertical="center"/>
    </xf>
  </cellXfs>
  <cellStyles count="3">
    <cellStyle name="一般" xfId="0" builtinId="0"/>
    <cellStyle name="千分位" xfId="2" builtinId="3"/>
    <cellStyle name="百分比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</xdr:colOff>
      <xdr:row>98</xdr:row>
      <xdr:rowOff>63500</xdr:rowOff>
    </xdr:from>
    <xdr:to>
      <xdr:col>18</xdr:col>
      <xdr:colOff>421703</xdr:colOff>
      <xdr:row>107</xdr:row>
      <xdr:rowOff>129621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20990454">
          <a:off x="10452101" y="22364700"/>
          <a:ext cx="4549202" cy="1958421"/>
        </a:xfrm>
        <a:prstGeom prst="rect">
          <a:avLst/>
        </a:prstGeom>
      </xdr:spPr>
    </xdr:pic>
    <xdr:clientData/>
  </xdr:twoCellAnchor>
  <xdr:twoCellAnchor editAs="oneCell">
    <xdr:from>
      <xdr:col>14</xdr:col>
      <xdr:colOff>375814</xdr:colOff>
      <xdr:row>106</xdr:row>
      <xdr:rowOff>160934</xdr:rowOff>
    </xdr:from>
    <xdr:to>
      <xdr:col>18</xdr:col>
      <xdr:colOff>186546</xdr:colOff>
      <xdr:row>115</xdr:row>
      <xdr:rowOff>122552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21064110">
          <a:off x="11653414" y="24163934"/>
          <a:ext cx="3112732" cy="16761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693961</xdr:colOff>
      <xdr:row>14</xdr:row>
      <xdr:rowOff>13634</xdr:rowOff>
    </xdr:from>
    <xdr:to>
      <xdr:col>8</xdr:col>
      <xdr:colOff>299356</xdr:colOff>
      <xdr:row>16</xdr:row>
      <xdr:rowOff>131625</xdr:rowOff>
    </xdr:to>
    <xdr:grpSp>
      <xdr:nvGrpSpPr>
        <xdr:cNvPr id="2" name="群組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0654390" y="4381527"/>
          <a:ext cx="3673930" cy="716705"/>
          <a:chOff x="6733216" y="12634486"/>
          <a:chExt cx="2047648" cy="617478"/>
        </a:xfrm>
      </xdr:grpSpPr>
      <xdr:cxnSp macro="">
        <xdr:nvCxnSpPr>
          <xdr:cNvPr id="3" name="直線接點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CxnSpPr>
            <a:stCxn id="4" idx="0"/>
          </xdr:cNvCxnSpPr>
        </xdr:nvCxnSpPr>
        <xdr:spPr>
          <a:xfrm flipV="1">
            <a:off x="7757041" y="12634486"/>
            <a:ext cx="60224" cy="246167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文字方塊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 txBox="1"/>
        </xdr:nvSpPr>
        <xdr:spPr>
          <a:xfrm>
            <a:off x="6733216" y="12880661"/>
            <a:ext cx="2047648" cy="371303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TW" altLang="en-US" sz="1800">
                <a:solidFill>
                  <a:srgbClr val="002060"/>
                </a:solidFill>
              </a:rPr>
              <a:t>比特幣成本下降才導致毛利率提升</a:t>
            </a:r>
          </a:p>
        </xdr:txBody>
      </xdr:sp>
    </xdr:grpSp>
    <xdr:clientData/>
  </xdr:twoCellAnchor>
  <xdr:twoCellAnchor>
    <xdr:from>
      <xdr:col>4</xdr:col>
      <xdr:colOff>125185</xdr:colOff>
      <xdr:row>28</xdr:row>
      <xdr:rowOff>16</xdr:rowOff>
    </xdr:from>
    <xdr:to>
      <xdr:col>5</xdr:col>
      <xdr:colOff>721182</xdr:colOff>
      <xdr:row>30</xdr:row>
      <xdr:rowOff>79931</xdr:rowOff>
    </xdr:to>
    <xdr:grpSp>
      <xdr:nvGrpSpPr>
        <xdr:cNvPr id="11" name="群組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pSpPr/>
      </xdr:nvGrpSpPr>
      <xdr:grpSpPr>
        <a:xfrm>
          <a:off x="10085614" y="8681373"/>
          <a:ext cx="1902282" cy="678629"/>
          <a:chOff x="6733217" y="12667288"/>
          <a:chExt cx="1052432" cy="584673"/>
        </a:xfrm>
      </xdr:grpSpPr>
      <xdr:cxnSp macro="">
        <xdr:nvCxnSpPr>
          <xdr:cNvPr id="12" name="直線接點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>
            <a:stCxn id="13" idx="0"/>
          </xdr:cNvCxnSpPr>
        </xdr:nvCxnSpPr>
        <xdr:spPr>
          <a:xfrm flipH="1" flipV="1">
            <a:off x="7205983" y="12667288"/>
            <a:ext cx="53449" cy="213361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文字方塊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 txBox="1"/>
        </xdr:nvSpPr>
        <xdr:spPr>
          <a:xfrm>
            <a:off x="6733217" y="12880658"/>
            <a:ext cx="1052432" cy="371303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TW" altLang="en-US" sz="1800">
                <a:solidFill>
                  <a:srgbClr val="002060"/>
                </a:solidFill>
              </a:rPr>
              <a:t>淨收入逐年減少</a:t>
            </a:r>
          </a:p>
        </xdr:txBody>
      </xdr:sp>
    </xdr:grpSp>
    <xdr:clientData/>
  </xdr:twoCellAnchor>
  <xdr:twoCellAnchor>
    <xdr:from>
      <xdr:col>2</xdr:col>
      <xdr:colOff>884466</xdr:colOff>
      <xdr:row>23</xdr:row>
      <xdr:rowOff>122398</xdr:rowOff>
    </xdr:from>
    <xdr:to>
      <xdr:col>13</xdr:col>
      <xdr:colOff>562428</xdr:colOff>
      <xdr:row>24</xdr:row>
      <xdr:rowOff>181433</xdr:rowOff>
    </xdr:to>
    <xdr:grpSp>
      <xdr:nvGrpSpPr>
        <xdr:cNvPr id="16" name="群組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pSpPr/>
      </xdr:nvGrpSpPr>
      <xdr:grpSpPr>
        <a:xfrm>
          <a:off x="8926287" y="7293362"/>
          <a:ext cx="10917462" cy="358392"/>
          <a:chOff x="5995463" y="12880661"/>
          <a:chExt cx="6049148" cy="309203"/>
        </a:xfrm>
      </xdr:grpSpPr>
      <xdr:cxnSp macro="">
        <xdr:nvCxnSpPr>
          <xdr:cNvPr id="17" name="直線接點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CxnSpPr>
            <a:stCxn id="18" idx="1"/>
          </xdr:cNvCxnSpPr>
        </xdr:nvCxnSpPr>
        <xdr:spPr>
          <a:xfrm flipH="1">
            <a:off x="5995463" y="13035259"/>
            <a:ext cx="737753" cy="68191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文字方塊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 txBox="1"/>
        </xdr:nvSpPr>
        <xdr:spPr>
          <a:xfrm>
            <a:off x="6733216" y="12880661"/>
            <a:ext cx="5311395" cy="309203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TW" sz="1800">
                <a:solidFill>
                  <a:srgbClr val="002060"/>
                </a:solidFill>
              </a:rPr>
              <a:t>DoorDash</a:t>
            </a:r>
            <a:r>
              <a:rPr lang="zh-TW" altLang="en-US" sz="1800">
                <a:solidFill>
                  <a:srgbClr val="002060"/>
                </a:solidFill>
              </a:rPr>
              <a:t>的投資重估 </a:t>
            </a:r>
            <a:r>
              <a:rPr lang="en-US" altLang="zh-TW" sz="1800">
                <a:solidFill>
                  <a:srgbClr val="002060"/>
                </a:solidFill>
              </a:rPr>
              <a:t>2.76</a:t>
            </a:r>
            <a:r>
              <a:rPr lang="zh-TW" altLang="en-US" sz="1800">
                <a:solidFill>
                  <a:srgbClr val="002060"/>
                </a:solidFill>
              </a:rPr>
              <a:t>億美金</a:t>
            </a:r>
            <a:r>
              <a:rPr lang="en-US" altLang="zh-TW" sz="1800">
                <a:solidFill>
                  <a:srgbClr val="002060"/>
                </a:solidFill>
              </a:rPr>
              <a:t>,</a:t>
            </a:r>
            <a:r>
              <a:rPr lang="zh-TW" altLang="en-US" sz="1800">
                <a:solidFill>
                  <a:srgbClr val="002060"/>
                </a:solidFill>
              </a:rPr>
              <a:t> 才造成淨收入成長</a:t>
            </a:r>
            <a:r>
              <a:rPr lang="en-US" altLang="zh-TW" sz="1800">
                <a:solidFill>
                  <a:srgbClr val="002060"/>
                </a:solidFill>
              </a:rPr>
              <a:t>, </a:t>
            </a:r>
            <a:r>
              <a:rPr lang="zh-TW" altLang="en-US" sz="1800">
                <a:solidFill>
                  <a:srgbClr val="002060"/>
                </a:solidFill>
              </a:rPr>
              <a:t>由於該公司有問題</a:t>
            </a:r>
            <a:r>
              <a:rPr lang="en-US" altLang="zh-TW" sz="1800">
                <a:solidFill>
                  <a:srgbClr val="002060"/>
                </a:solidFill>
              </a:rPr>
              <a:t>, </a:t>
            </a:r>
            <a:r>
              <a:rPr lang="zh-TW" altLang="en-US" sz="1800">
                <a:solidFill>
                  <a:srgbClr val="002060"/>
                </a:solidFill>
              </a:rPr>
              <a:t>已於</a:t>
            </a:r>
            <a:r>
              <a:rPr lang="en-US" altLang="zh-TW" sz="1800">
                <a:solidFill>
                  <a:srgbClr val="002060"/>
                </a:solidFill>
              </a:rPr>
              <a:t>2021</a:t>
            </a:r>
            <a:r>
              <a:rPr lang="zh-TW" altLang="en-US" sz="1800">
                <a:solidFill>
                  <a:srgbClr val="002060"/>
                </a:solidFill>
              </a:rPr>
              <a:t>年全數出售</a:t>
            </a:r>
          </a:p>
        </xdr:txBody>
      </xdr:sp>
    </xdr:grpSp>
    <xdr:clientData/>
  </xdr:twoCellAnchor>
  <xdr:twoCellAnchor>
    <xdr:from>
      <xdr:col>1</xdr:col>
      <xdr:colOff>762000</xdr:colOff>
      <xdr:row>21</xdr:row>
      <xdr:rowOff>311079</xdr:rowOff>
    </xdr:from>
    <xdr:to>
      <xdr:col>7</xdr:col>
      <xdr:colOff>653144</xdr:colOff>
      <xdr:row>24</xdr:row>
      <xdr:rowOff>72572</xdr:rowOff>
    </xdr:to>
    <xdr:grpSp>
      <xdr:nvGrpSpPr>
        <xdr:cNvPr id="14" name="群組 13">
          <a:extLst>
            <a:ext uri="{FF2B5EF4-FFF2-40B4-BE49-F238E27FC236}">
              <a16:creationId xmlns:a16="http://schemas.microsoft.com/office/drawing/2014/main" id="{319851A0-8AA2-3F47-9825-CC3BF91A13E0}"/>
            </a:ext>
          </a:extLst>
        </xdr:cNvPr>
        <xdr:cNvGrpSpPr/>
      </xdr:nvGrpSpPr>
      <xdr:grpSpPr>
        <a:xfrm>
          <a:off x="7892143" y="6856115"/>
          <a:ext cx="5796644" cy="686778"/>
          <a:chOff x="6135038" y="12880661"/>
          <a:chExt cx="3214792" cy="591847"/>
        </a:xfrm>
      </xdr:grpSpPr>
      <xdr:cxnSp macro="">
        <xdr:nvCxnSpPr>
          <xdr:cNvPr id="15" name="直線接點 14">
            <a:extLst>
              <a:ext uri="{FF2B5EF4-FFF2-40B4-BE49-F238E27FC236}">
                <a16:creationId xmlns:a16="http://schemas.microsoft.com/office/drawing/2014/main" id="{0CFCD739-B9F5-D65F-C5F1-2F4006490C7B}"/>
              </a:ext>
            </a:extLst>
          </xdr:cNvPr>
          <xdr:cNvCxnSpPr>
            <a:stCxn id="19" idx="1"/>
          </xdr:cNvCxnSpPr>
        </xdr:nvCxnSpPr>
        <xdr:spPr>
          <a:xfrm flipH="1">
            <a:off x="6135038" y="13024022"/>
            <a:ext cx="598178" cy="448486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文字方塊 18">
            <a:extLst>
              <a:ext uri="{FF2B5EF4-FFF2-40B4-BE49-F238E27FC236}">
                <a16:creationId xmlns:a16="http://schemas.microsoft.com/office/drawing/2014/main" id="{B19E0195-CC14-F2C6-B5D4-8B4EF9523954}"/>
              </a:ext>
            </a:extLst>
          </xdr:cNvPr>
          <xdr:cNvSpPr txBox="1"/>
        </xdr:nvSpPr>
        <xdr:spPr>
          <a:xfrm>
            <a:off x="6733216" y="12880661"/>
            <a:ext cx="2616614" cy="286721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TW" sz="1800">
                <a:solidFill>
                  <a:srgbClr val="002060"/>
                </a:solidFill>
              </a:rPr>
              <a:t>Eventbrite</a:t>
            </a:r>
            <a:r>
              <a:rPr lang="zh-TW" altLang="en-US" sz="1800">
                <a:solidFill>
                  <a:srgbClr val="002060"/>
                </a:solidFill>
              </a:rPr>
              <a:t>的投资重估導致 </a:t>
            </a:r>
            <a:r>
              <a:rPr lang="en-US" altLang="zh-TW" sz="1800">
                <a:solidFill>
                  <a:srgbClr val="002060"/>
                </a:solidFill>
              </a:rPr>
              <a:t>1230</a:t>
            </a:r>
            <a:r>
              <a:rPr lang="zh-TW" altLang="en-US" sz="1800">
                <a:solidFill>
                  <a:srgbClr val="002060"/>
                </a:solidFill>
              </a:rPr>
              <a:t>万美元的损失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748401</xdr:colOff>
      <xdr:row>23</xdr:row>
      <xdr:rowOff>149681</xdr:rowOff>
    </xdr:from>
    <xdr:to>
      <xdr:col>15</xdr:col>
      <xdr:colOff>13607</xdr:colOff>
      <xdr:row>28</xdr:row>
      <xdr:rowOff>108856</xdr:rowOff>
    </xdr:to>
    <xdr:grpSp>
      <xdr:nvGrpSpPr>
        <xdr:cNvPr id="2" name="群組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5480401" y="7229931"/>
          <a:ext cx="9679206" cy="1483175"/>
          <a:chOff x="4632486" y="11895924"/>
          <a:chExt cx="5179785" cy="1254385"/>
        </a:xfrm>
      </xdr:grpSpPr>
      <xdr:cxnSp macro="">
        <xdr:nvCxnSpPr>
          <xdr:cNvPr id="3" name="直線接點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CxnSpPr>
            <a:stCxn id="4" idx="1"/>
          </xdr:cNvCxnSpPr>
        </xdr:nvCxnSpPr>
        <xdr:spPr>
          <a:xfrm flipH="1" flipV="1">
            <a:off x="4632486" y="11895924"/>
            <a:ext cx="2062810" cy="1119563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文字方塊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 txBox="1"/>
        </xdr:nvSpPr>
        <xdr:spPr>
          <a:xfrm>
            <a:off x="6695296" y="12880661"/>
            <a:ext cx="3116975" cy="269648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TW" sz="1400">
                <a:solidFill>
                  <a:srgbClr val="002060"/>
                </a:solidFill>
              </a:rPr>
              <a:t>ASC 842(IFRS</a:t>
            </a:r>
            <a:r>
              <a:rPr lang="zh-TW" altLang="en-US" sz="1400">
                <a:solidFill>
                  <a:srgbClr val="002060"/>
                </a:solidFill>
              </a:rPr>
              <a:t>後的調整</a:t>
            </a:r>
            <a:r>
              <a:rPr lang="en-US" altLang="zh-TW" sz="1400">
                <a:solidFill>
                  <a:srgbClr val="002060"/>
                </a:solidFill>
              </a:rPr>
              <a:t>),</a:t>
            </a:r>
            <a:r>
              <a:rPr lang="zh-TW" altLang="en-US" sz="1400">
                <a:solidFill>
                  <a:srgbClr val="002060"/>
                </a:solidFill>
              </a:rPr>
              <a:t> </a:t>
            </a:r>
            <a:r>
              <a:rPr lang="zh-TW" altLang="zh-TW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原</a:t>
            </a:r>
            <a:r>
              <a:rPr lang="en-US" altLang="zh-TW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Build-to-suit</a:t>
            </a:r>
            <a:r>
              <a:rPr lang="zh-TW" altLang="zh-TW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改為此項目</a:t>
            </a:r>
            <a:r>
              <a:rPr lang="en-US" altLang="zh-TW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,</a:t>
            </a:r>
            <a:r>
              <a:rPr lang="zh-TW" altLang="zh-TW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zh-TW" altLang="en-US" sz="1400">
                <a:solidFill>
                  <a:srgbClr val="002060"/>
                </a:solidFill>
              </a:rPr>
              <a:t>租賃負債約</a:t>
            </a:r>
            <a:r>
              <a:rPr lang="en-US" altLang="zh-TW" sz="1400">
                <a:solidFill>
                  <a:srgbClr val="002060"/>
                </a:solidFill>
              </a:rPr>
              <a:t>1.356</a:t>
            </a:r>
            <a:r>
              <a:rPr lang="zh-TW" altLang="en-US" sz="1400">
                <a:solidFill>
                  <a:srgbClr val="002060"/>
                </a:solidFill>
              </a:rPr>
              <a:t>億</a:t>
            </a:r>
          </a:p>
        </xdr:txBody>
      </xdr:sp>
    </xdr:grpSp>
    <xdr:clientData/>
  </xdr:twoCellAnchor>
  <xdr:twoCellAnchor>
    <xdr:from>
      <xdr:col>4</xdr:col>
      <xdr:colOff>830039</xdr:colOff>
      <xdr:row>27</xdr:row>
      <xdr:rowOff>251725</xdr:rowOff>
    </xdr:from>
    <xdr:to>
      <xdr:col>8</xdr:col>
      <xdr:colOff>326570</xdr:colOff>
      <xdr:row>28</xdr:row>
      <xdr:rowOff>163286</xdr:rowOff>
    </xdr:to>
    <xdr:cxnSp macro="">
      <xdr:nvCxnSpPr>
        <xdr:cNvPr id="6" name="直線接點 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4" idx="1"/>
        </xdr:cNvCxnSpPr>
      </xdr:nvCxnSpPr>
      <xdr:spPr>
        <a:xfrm flipH="1">
          <a:off x="13920110" y="8511261"/>
          <a:ext cx="3619496" cy="210918"/>
        </a:xfrm>
        <a:prstGeom prst="line">
          <a:avLst/>
        </a:prstGeom>
        <a:ln w="158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789215</xdr:colOff>
      <xdr:row>15</xdr:row>
      <xdr:rowOff>258537</xdr:rowOff>
    </xdr:from>
    <xdr:to>
      <xdr:col>14</xdr:col>
      <xdr:colOff>394607</xdr:colOff>
      <xdr:row>19</xdr:row>
      <xdr:rowOff>95257</xdr:rowOff>
    </xdr:to>
    <xdr:grpSp>
      <xdr:nvGrpSpPr>
        <xdr:cNvPr id="14" name="群組 1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5521215" y="4894037"/>
          <a:ext cx="9178017" cy="1059095"/>
          <a:chOff x="4610587" y="11511799"/>
          <a:chExt cx="5030392" cy="1367912"/>
        </a:xfrm>
      </xdr:grpSpPr>
      <xdr:cxnSp macro="">
        <xdr:nvCxnSpPr>
          <xdr:cNvPr id="15" name="直線接點 14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CxnSpPr>
            <a:stCxn id="16" idx="1"/>
          </xdr:cNvCxnSpPr>
        </xdr:nvCxnSpPr>
        <xdr:spPr>
          <a:xfrm flipH="1" flipV="1">
            <a:off x="4610587" y="11511799"/>
            <a:ext cx="1984942" cy="1167558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文字方塊 15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 txBox="1"/>
        </xdr:nvSpPr>
        <xdr:spPr>
          <a:xfrm>
            <a:off x="6595529" y="12479002"/>
            <a:ext cx="3045450" cy="400709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TW" sz="1400">
                <a:solidFill>
                  <a:srgbClr val="002060"/>
                </a:solidFill>
              </a:rPr>
              <a:t>ASC 842(IFRS</a:t>
            </a:r>
            <a:r>
              <a:rPr lang="zh-TW" altLang="en-US" sz="1400">
                <a:solidFill>
                  <a:srgbClr val="002060"/>
                </a:solidFill>
              </a:rPr>
              <a:t>後的調整</a:t>
            </a:r>
            <a:r>
              <a:rPr lang="en-US" altLang="zh-TW" sz="1400">
                <a:solidFill>
                  <a:srgbClr val="002060"/>
                </a:solidFill>
              </a:rPr>
              <a:t>),</a:t>
            </a:r>
            <a:r>
              <a:rPr lang="zh-TW" altLang="en-US" sz="1400">
                <a:solidFill>
                  <a:srgbClr val="002060"/>
                </a:solidFill>
              </a:rPr>
              <a:t> 原</a:t>
            </a:r>
            <a:r>
              <a:rPr lang="en-US" altLang="zh-TW" sz="1400">
                <a:solidFill>
                  <a:srgbClr val="002060"/>
                </a:solidFill>
              </a:rPr>
              <a:t>Build-to-suit</a:t>
            </a:r>
            <a:r>
              <a:rPr lang="zh-TW" altLang="en-US" sz="1400">
                <a:solidFill>
                  <a:srgbClr val="002060"/>
                </a:solidFill>
              </a:rPr>
              <a:t>改為此項目</a:t>
            </a:r>
            <a:r>
              <a:rPr lang="en-US" altLang="zh-TW" sz="1400">
                <a:solidFill>
                  <a:srgbClr val="002060"/>
                </a:solidFill>
              </a:rPr>
              <a:t>,</a:t>
            </a:r>
            <a:r>
              <a:rPr lang="zh-TW" altLang="en-US" sz="1400">
                <a:solidFill>
                  <a:srgbClr val="002060"/>
                </a:solidFill>
              </a:rPr>
              <a:t> 租賃資產約</a:t>
            </a:r>
            <a:r>
              <a:rPr lang="en-US" altLang="zh-TW" sz="1400">
                <a:solidFill>
                  <a:srgbClr val="002060"/>
                </a:solidFill>
              </a:rPr>
              <a:t>1.2</a:t>
            </a:r>
            <a:r>
              <a:rPr lang="zh-TW" altLang="en-US" sz="1400">
                <a:solidFill>
                  <a:srgbClr val="002060"/>
                </a:solidFill>
              </a:rPr>
              <a:t>億</a:t>
            </a:r>
          </a:p>
        </xdr:txBody>
      </xdr:sp>
    </xdr:grpSp>
    <xdr:clientData/>
  </xdr:twoCellAnchor>
  <xdr:twoCellAnchor>
    <xdr:from>
      <xdr:col>0</xdr:col>
      <xdr:colOff>4054930</xdr:colOff>
      <xdr:row>11</xdr:row>
      <xdr:rowOff>26948</xdr:rowOff>
    </xdr:from>
    <xdr:to>
      <xdr:col>3</xdr:col>
      <xdr:colOff>258537</xdr:colOff>
      <xdr:row>14</xdr:row>
      <xdr:rowOff>108854</xdr:rowOff>
    </xdr:to>
    <xdr:grpSp>
      <xdr:nvGrpSpPr>
        <xdr:cNvPr id="18" name="群組 1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4054930" y="3440073"/>
          <a:ext cx="9951357" cy="1002656"/>
          <a:chOff x="6324019" y="12880660"/>
          <a:chExt cx="3164800" cy="988012"/>
        </a:xfrm>
      </xdr:grpSpPr>
      <xdr:cxnSp macro="">
        <xdr:nvCxnSpPr>
          <xdr:cNvPr id="19" name="直線接點 18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CxnSpPr>
            <a:stCxn id="20" idx="2"/>
          </xdr:cNvCxnSpPr>
        </xdr:nvCxnSpPr>
        <xdr:spPr>
          <a:xfrm>
            <a:off x="7431699" y="13212920"/>
            <a:ext cx="2057120" cy="655752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文字方塊 19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 txBox="1"/>
        </xdr:nvSpPr>
        <xdr:spPr>
          <a:xfrm>
            <a:off x="6324019" y="12880660"/>
            <a:ext cx="2215360" cy="332260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TW" sz="1400">
                <a:solidFill>
                  <a:srgbClr val="002060"/>
                </a:solidFill>
              </a:rPr>
              <a:t>ASC 842(IFRS</a:t>
            </a:r>
            <a:r>
              <a:rPr lang="zh-TW" altLang="en-US" sz="1400">
                <a:solidFill>
                  <a:srgbClr val="002060"/>
                </a:solidFill>
              </a:rPr>
              <a:t>後的調整</a:t>
            </a:r>
            <a:r>
              <a:rPr lang="en-US" altLang="zh-TW" sz="1400">
                <a:solidFill>
                  <a:srgbClr val="002060"/>
                </a:solidFill>
              </a:rPr>
              <a:t>)</a:t>
            </a:r>
            <a:r>
              <a:rPr lang="zh-TW" altLang="en-US" sz="1400">
                <a:solidFill>
                  <a:srgbClr val="002060"/>
                </a:solidFill>
              </a:rPr>
              <a:t>該項目不再被視為資產與負債</a:t>
            </a:r>
            <a:r>
              <a:rPr lang="en-US" altLang="zh-TW" sz="1400">
                <a:solidFill>
                  <a:srgbClr val="002060"/>
                </a:solidFill>
              </a:rPr>
              <a:t>,</a:t>
            </a:r>
            <a:r>
              <a:rPr lang="zh-TW" altLang="en-US" sz="1400">
                <a:solidFill>
                  <a:srgbClr val="002060"/>
                </a:solidFill>
              </a:rPr>
              <a:t> 故後續改為</a:t>
            </a:r>
            <a:r>
              <a:rPr lang="en-US" altLang="zh-TW" sz="1400">
                <a:solidFill>
                  <a:srgbClr val="002060"/>
                </a:solidFill>
              </a:rPr>
              <a:t>Operating lease right-of-use</a:t>
            </a:r>
            <a:endParaRPr lang="zh-TW" altLang="en-US" sz="1400">
              <a:solidFill>
                <a:srgbClr val="002060"/>
              </a:solidFill>
            </a:endParaRPr>
          </a:p>
        </xdr:txBody>
      </xdr:sp>
    </xdr:grpSp>
    <xdr:clientData/>
  </xdr:twoCellAnchor>
  <xdr:twoCellAnchor>
    <xdr:from>
      <xdr:col>0</xdr:col>
      <xdr:colOff>7579180</xdr:colOff>
      <xdr:row>12</xdr:row>
      <xdr:rowOff>39087</xdr:rowOff>
    </xdr:from>
    <xdr:to>
      <xdr:col>3</xdr:col>
      <xdr:colOff>108857</xdr:colOff>
      <xdr:row>27</xdr:row>
      <xdr:rowOff>68035</xdr:rowOff>
    </xdr:to>
    <xdr:cxnSp macro="">
      <xdr:nvCxnSpPr>
        <xdr:cNvPr id="25" name="直線接點 24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20" idx="2"/>
        </xdr:cNvCxnSpPr>
      </xdr:nvCxnSpPr>
      <xdr:spPr>
        <a:xfrm>
          <a:off x="7579180" y="3794658"/>
          <a:ext cx="6395356" cy="4587341"/>
        </a:xfrm>
        <a:prstGeom prst="line">
          <a:avLst/>
        </a:prstGeom>
        <a:ln w="158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81643</xdr:colOff>
      <xdr:row>38</xdr:row>
      <xdr:rowOff>190500</xdr:rowOff>
    </xdr:from>
    <xdr:to>
      <xdr:col>6</xdr:col>
      <xdr:colOff>993321</xdr:colOff>
      <xdr:row>38</xdr:row>
      <xdr:rowOff>625928</xdr:rowOff>
    </xdr:to>
    <xdr:sp macro="" textlink="">
      <xdr:nvSpPr>
        <xdr:cNvPr id="53" name="橢圓 52"/>
        <xdr:cNvSpPr/>
      </xdr:nvSpPr>
      <xdr:spPr>
        <a:xfrm>
          <a:off x="11212286" y="12069536"/>
          <a:ext cx="4721678" cy="435428"/>
        </a:xfrm>
        <a:prstGeom prst="ellipse">
          <a:avLst/>
        </a:prstGeom>
        <a:solidFill>
          <a:srgbClr val="FFFF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0</xdr:col>
      <xdr:colOff>6150429</xdr:colOff>
      <xdr:row>37</xdr:row>
      <xdr:rowOff>505528</xdr:rowOff>
    </xdr:from>
    <xdr:to>
      <xdr:col>2</xdr:col>
      <xdr:colOff>231320</xdr:colOff>
      <xdr:row>38</xdr:row>
      <xdr:rowOff>272153</xdr:rowOff>
    </xdr:to>
    <xdr:grpSp>
      <xdr:nvGrpSpPr>
        <xdr:cNvPr id="54" name="群組 5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6150429" y="11840278"/>
          <a:ext cx="6844391" cy="369875"/>
          <a:chOff x="6595529" y="12479002"/>
          <a:chExt cx="4474201" cy="488397"/>
        </a:xfrm>
      </xdr:grpSpPr>
      <xdr:cxnSp macro="">
        <xdr:nvCxnSpPr>
          <xdr:cNvPr id="55" name="直線接點 54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CxnSpPr>
            <a:stCxn id="56" idx="3"/>
          </xdr:cNvCxnSpPr>
        </xdr:nvCxnSpPr>
        <xdr:spPr>
          <a:xfrm>
            <a:off x="9640979" y="12679356"/>
            <a:ext cx="1428751" cy="288043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6" name="文字方塊 55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 txBox="1"/>
        </xdr:nvSpPr>
        <xdr:spPr>
          <a:xfrm>
            <a:off x="6595529" y="12479002"/>
            <a:ext cx="3045450" cy="400709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TW" altLang="en-US" sz="1400">
                <a:solidFill>
                  <a:srgbClr val="002060"/>
                </a:solidFill>
              </a:rPr>
              <a:t>累計虧損的部分正逐年償還</a:t>
            </a:r>
            <a:r>
              <a:rPr lang="en-US" altLang="zh-TW" sz="1400">
                <a:solidFill>
                  <a:srgbClr val="002060"/>
                </a:solidFill>
              </a:rPr>
              <a:t>,</a:t>
            </a:r>
            <a:r>
              <a:rPr lang="zh-TW" altLang="en-US" sz="1400">
                <a:solidFill>
                  <a:srgbClr val="002060"/>
                </a:solidFill>
              </a:rPr>
              <a:t> 且償還速度逐年加速</a:t>
            </a:r>
          </a:p>
        </xdr:txBody>
      </xdr:sp>
    </xdr:grpSp>
    <xdr:clientData/>
  </xdr:twoCellAnchor>
  <xdr:twoCellAnchor>
    <xdr:from>
      <xdr:col>11</xdr:col>
      <xdr:colOff>762006</xdr:colOff>
      <xdr:row>11</xdr:row>
      <xdr:rowOff>258533</xdr:rowOff>
    </xdr:from>
    <xdr:to>
      <xdr:col>17</xdr:col>
      <xdr:colOff>408218</xdr:colOff>
      <xdr:row>15</xdr:row>
      <xdr:rowOff>136072</xdr:rowOff>
    </xdr:to>
    <xdr:grpSp>
      <xdr:nvGrpSpPr>
        <xdr:cNvPr id="21" name="群組 2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22129756" y="3671658"/>
          <a:ext cx="5107212" cy="1099914"/>
          <a:chOff x="4938011" y="11424112"/>
          <a:chExt cx="2797968" cy="1420521"/>
        </a:xfrm>
      </xdr:grpSpPr>
      <xdr:cxnSp macro="">
        <xdr:nvCxnSpPr>
          <xdr:cNvPr id="22" name="直線接點 21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CxnSpPr>
            <a:stCxn id="23" idx="1"/>
          </xdr:cNvCxnSpPr>
        </xdr:nvCxnSpPr>
        <xdr:spPr>
          <a:xfrm flipH="1" flipV="1">
            <a:off x="4938011" y="11424112"/>
            <a:ext cx="1657518" cy="1237706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文字方塊 22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 txBox="1"/>
        </xdr:nvSpPr>
        <xdr:spPr>
          <a:xfrm>
            <a:off x="6595530" y="12479002"/>
            <a:ext cx="1140449" cy="365631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TW" altLang="en-US" sz="1400">
                <a:solidFill>
                  <a:srgbClr val="002060"/>
                </a:solidFill>
              </a:rPr>
              <a:t>收購</a:t>
            </a:r>
            <a:r>
              <a:rPr lang="en-US" altLang="zh-TW" sz="1400">
                <a:solidFill>
                  <a:srgbClr val="002060"/>
                </a:solidFill>
              </a:rPr>
              <a:t>Afterpay</a:t>
            </a:r>
            <a:r>
              <a:rPr lang="zh-TW" altLang="en-US" sz="1400">
                <a:solidFill>
                  <a:srgbClr val="002060"/>
                </a:solidFill>
              </a:rPr>
              <a:t> 與 </a:t>
            </a:r>
            <a:r>
              <a:rPr lang="en-US" altLang="zh-TW" sz="1400">
                <a:solidFill>
                  <a:srgbClr val="002060"/>
                </a:solidFill>
              </a:rPr>
              <a:t>TIDAL</a:t>
            </a:r>
            <a:endParaRPr lang="zh-TW" altLang="en-US" sz="1400">
              <a:solidFill>
                <a:srgbClr val="002060"/>
              </a:solidFill>
            </a:endParaRPr>
          </a:p>
        </xdr:txBody>
      </xdr:sp>
    </xdr:grpSp>
    <xdr:clientData/>
  </xdr:twoCellAnchor>
  <xdr:twoCellAnchor>
    <xdr:from>
      <xdr:col>11</xdr:col>
      <xdr:colOff>258535</xdr:colOff>
      <xdr:row>11</xdr:row>
      <xdr:rowOff>108857</xdr:rowOff>
    </xdr:from>
    <xdr:to>
      <xdr:col>11</xdr:col>
      <xdr:colOff>843642</xdr:colOff>
      <xdr:row>11</xdr:row>
      <xdr:rowOff>312964</xdr:rowOff>
    </xdr:to>
    <xdr:sp macro="" textlink="">
      <xdr:nvSpPr>
        <xdr:cNvPr id="24" name="橢圓 23"/>
        <xdr:cNvSpPr/>
      </xdr:nvSpPr>
      <xdr:spPr>
        <a:xfrm>
          <a:off x="20737285" y="3537857"/>
          <a:ext cx="585107" cy="204107"/>
        </a:xfrm>
        <a:prstGeom prst="ellipse">
          <a:avLst/>
        </a:prstGeom>
        <a:solidFill>
          <a:srgbClr val="FFFF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0</xdr:col>
      <xdr:colOff>557893</xdr:colOff>
      <xdr:row>6</xdr:row>
      <xdr:rowOff>83710</xdr:rowOff>
    </xdr:from>
    <xdr:to>
      <xdr:col>0</xdr:col>
      <xdr:colOff>4082141</xdr:colOff>
      <xdr:row>12</xdr:row>
      <xdr:rowOff>13608</xdr:rowOff>
    </xdr:to>
    <xdr:grpSp>
      <xdr:nvGrpSpPr>
        <xdr:cNvPr id="38" name="群組 3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57893" y="1941085"/>
          <a:ext cx="3524248" cy="1803148"/>
          <a:chOff x="5414262" y="11093561"/>
          <a:chExt cx="1927325" cy="2347323"/>
        </a:xfrm>
      </xdr:grpSpPr>
      <xdr:cxnSp macro="">
        <xdr:nvCxnSpPr>
          <xdr:cNvPr id="39" name="直線接點 38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CxnSpPr>
            <a:stCxn id="40" idx="1"/>
          </xdr:cNvCxnSpPr>
        </xdr:nvCxnSpPr>
        <xdr:spPr>
          <a:xfrm flipH="1">
            <a:off x="5414262" y="11521890"/>
            <a:ext cx="258534" cy="1918994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" name="文字方塊 39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 txBox="1"/>
        </xdr:nvSpPr>
        <xdr:spPr>
          <a:xfrm>
            <a:off x="5672796" y="11093561"/>
            <a:ext cx="1668791" cy="856658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TW" altLang="en-US" sz="1400">
                <a:solidFill>
                  <a:srgbClr val="002060"/>
                </a:solidFill>
              </a:rPr>
              <a:t>收購的金額紀錄在無形資產</a:t>
            </a:r>
            <a:endParaRPr lang="en-US" altLang="zh-TW" sz="1400">
              <a:solidFill>
                <a:srgbClr val="002060"/>
              </a:solidFill>
            </a:endParaRPr>
          </a:p>
          <a:p>
            <a:r>
              <a:rPr lang="zh-TW" altLang="en-US" sz="1400">
                <a:solidFill>
                  <a:srgbClr val="002060"/>
                </a:solidFill>
              </a:rPr>
              <a:t>超過公允價值的部分則會記錄在商譽</a:t>
            </a:r>
          </a:p>
        </xdr:txBody>
      </xdr:sp>
    </xdr:grpSp>
    <xdr:clientData/>
  </xdr:twoCellAnchor>
  <xdr:twoCellAnchor>
    <xdr:from>
      <xdr:col>9</xdr:col>
      <xdr:colOff>238125</xdr:colOff>
      <xdr:row>3</xdr:row>
      <xdr:rowOff>285750</xdr:rowOff>
    </xdr:from>
    <xdr:to>
      <xdr:col>9</xdr:col>
      <xdr:colOff>813707</xdr:colOff>
      <xdr:row>5</xdr:row>
      <xdr:rowOff>15875</xdr:rowOff>
    </xdr:to>
    <xdr:sp macro="" textlink="">
      <xdr:nvSpPr>
        <xdr:cNvPr id="30" name="橢圓 29"/>
        <xdr:cNvSpPr/>
      </xdr:nvSpPr>
      <xdr:spPr>
        <a:xfrm>
          <a:off x="19923125" y="1222375"/>
          <a:ext cx="575582" cy="349250"/>
        </a:xfrm>
        <a:prstGeom prst="ellipse">
          <a:avLst/>
        </a:prstGeom>
        <a:solidFill>
          <a:srgbClr val="FFFF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3</xdr:col>
      <xdr:colOff>342900</xdr:colOff>
      <xdr:row>4</xdr:row>
      <xdr:rowOff>279400</xdr:rowOff>
    </xdr:from>
    <xdr:to>
      <xdr:col>3</xdr:col>
      <xdr:colOff>918482</xdr:colOff>
      <xdr:row>6</xdr:row>
      <xdr:rowOff>9525</xdr:rowOff>
    </xdr:to>
    <xdr:sp macro="" textlink="">
      <xdr:nvSpPr>
        <xdr:cNvPr id="31" name="橢圓 30"/>
        <xdr:cNvSpPr/>
      </xdr:nvSpPr>
      <xdr:spPr>
        <a:xfrm>
          <a:off x="14090650" y="1517650"/>
          <a:ext cx="575582" cy="349250"/>
        </a:xfrm>
        <a:prstGeom prst="ellipse">
          <a:avLst/>
        </a:prstGeom>
        <a:solidFill>
          <a:srgbClr val="FFFF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zoomScale="60" workbookViewId="0">
      <selection activeCell="N19" sqref="N19"/>
    </sheetView>
  </sheetViews>
  <sheetFormatPr defaultColWidth="11" defaultRowHeight="16.5"/>
  <cols>
    <col min="1" max="1" width="72.125" bestFit="1" customWidth="1"/>
    <col min="10" max="10" width="11.5" bestFit="1" customWidth="1"/>
    <col min="11" max="13" width="11.5" customWidth="1"/>
  </cols>
  <sheetData>
    <row r="1" spans="1:16" ht="20.25">
      <c r="A1" s="80" t="s">
        <v>172</v>
      </c>
    </row>
    <row r="2" spans="1:16">
      <c r="B2" s="91" t="s">
        <v>176</v>
      </c>
      <c r="C2" s="90"/>
      <c r="G2" s="136" t="s">
        <v>173</v>
      </c>
      <c r="H2" s="136"/>
      <c r="I2" s="136"/>
      <c r="J2" s="136"/>
      <c r="K2" s="10"/>
      <c r="L2" s="101"/>
      <c r="M2" s="101"/>
    </row>
    <row r="3" spans="1:16" ht="19.5">
      <c r="A3" s="136"/>
      <c r="B3" s="136"/>
      <c r="C3" s="136"/>
      <c r="D3" s="136"/>
      <c r="E3" s="78">
        <v>2016</v>
      </c>
      <c r="F3" s="78">
        <v>2017</v>
      </c>
      <c r="G3" s="78">
        <v>2018</v>
      </c>
      <c r="H3" s="78">
        <v>2019</v>
      </c>
      <c r="I3" s="78">
        <v>2020</v>
      </c>
      <c r="J3" s="78">
        <v>2021</v>
      </c>
      <c r="K3" s="93" t="s">
        <v>4</v>
      </c>
      <c r="L3" s="93" t="s">
        <v>5</v>
      </c>
      <c r="M3" s="93" t="s">
        <v>6</v>
      </c>
      <c r="N3" s="93" t="s">
        <v>7</v>
      </c>
      <c r="O3" s="93" t="s">
        <v>8</v>
      </c>
      <c r="P3" s="50" t="s">
        <v>177</v>
      </c>
    </row>
    <row r="4" spans="1:16" ht="18">
      <c r="A4" s="136"/>
      <c r="B4" s="136"/>
      <c r="C4" s="136"/>
      <c r="D4" s="136"/>
      <c r="E4" s="13">
        <v>197</v>
      </c>
      <c r="F4" s="13">
        <v>229</v>
      </c>
      <c r="G4" s="13">
        <v>267</v>
      </c>
      <c r="H4" s="13">
        <v>305</v>
      </c>
      <c r="I4" s="13">
        <v>377</v>
      </c>
      <c r="J4" s="13">
        <v>426</v>
      </c>
      <c r="K4" s="92">
        <f>(F4-E4)/E4</f>
        <v>0.16243654822335024</v>
      </c>
      <c r="L4" s="92">
        <f>(G4-F4)/F4</f>
        <v>0.16593886462882096</v>
      </c>
      <c r="M4" s="92">
        <f>(H4-G4)/G4</f>
        <v>0.14232209737827714</v>
      </c>
      <c r="N4" s="92">
        <f>(I4-H4)/H4</f>
        <v>0.23606557377049181</v>
      </c>
      <c r="O4" s="92">
        <f>(J4-I4)/I4</f>
        <v>0.129973474801061</v>
      </c>
      <c r="P4" s="71"/>
    </row>
    <row r="5" spans="1:16">
      <c r="A5" s="136"/>
      <c r="B5" s="136"/>
      <c r="C5" s="136"/>
      <c r="D5" s="136"/>
      <c r="E5" s="10"/>
      <c r="F5" s="10"/>
      <c r="G5" s="10"/>
    </row>
    <row r="6" spans="1:16">
      <c r="A6" s="136"/>
      <c r="B6" s="136"/>
      <c r="C6" s="136"/>
      <c r="D6" s="136"/>
      <c r="E6" s="10"/>
      <c r="F6" s="10"/>
      <c r="G6" s="10"/>
    </row>
    <row r="7" spans="1:16">
      <c r="A7" s="136"/>
      <c r="B7" s="136"/>
      <c r="C7" s="136"/>
      <c r="D7" s="136"/>
      <c r="E7" s="10"/>
      <c r="F7" s="10"/>
      <c r="G7" s="136" t="s">
        <v>174</v>
      </c>
      <c r="H7" s="136"/>
      <c r="I7" s="136"/>
      <c r="J7" s="136"/>
      <c r="K7" s="10"/>
    </row>
    <row r="8" spans="1:16" ht="19.5">
      <c r="A8" s="136"/>
      <c r="B8" s="136"/>
      <c r="C8" s="136"/>
      <c r="D8" s="136"/>
      <c r="E8" s="78">
        <v>2016</v>
      </c>
      <c r="F8" s="78">
        <v>2017</v>
      </c>
      <c r="G8" s="78">
        <v>2018</v>
      </c>
      <c r="H8" s="78">
        <v>2019</v>
      </c>
      <c r="I8" s="78">
        <v>2020</v>
      </c>
      <c r="J8" s="78">
        <v>2021</v>
      </c>
      <c r="K8" s="93" t="s">
        <v>4</v>
      </c>
      <c r="L8" s="93" t="s">
        <v>5</v>
      </c>
      <c r="M8" s="93" t="s">
        <v>6</v>
      </c>
      <c r="N8" s="93" t="s">
        <v>7</v>
      </c>
      <c r="O8" s="93" t="s">
        <v>8</v>
      </c>
      <c r="P8" s="50" t="s">
        <v>177</v>
      </c>
    </row>
    <row r="9" spans="1:16" ht="18">
      <c r="A9" s="136"/>
      <c r="B9" s="136"/>
      <c r="C9" s="136"/>
      <c r="D9" s="136"/>
      <c r="E9" s="13">
        <v>6129</v>
      </c>
      <c r="F9" s="13">
        <v>7769</v>
      </c>
      <c r="G9" s="13">
        <v>9871</v>
      </c>
      <c r="H9" s="13">
        <v>12361</v>
      </c>
      <c r="I9" s="13">
        <v>15423</v>
      </c>
      <c r="J9" s="13">
        <v>19348</v>
      </c>
      <c r="K9" s="92">
        <f>(F9-E9)/E9</f>
        <v>0.26758035568608257</v>
      </c>
      <c r="L9" s="92">
        <f>(G9-F9)/F9</f>
        <v>0.2705624919552066</v>
      </c>
      <c r="M9" s="92">
        <f>(H9-G9)/G9</f>
        <v>0.25225407760105362</v>
      </c>
      <c r="N9" s="92">
        <f>(I9-H9)/H9</f>
        <v>0.24771458619852763</v>
      </c>
      <c r="O9" s="92">
        <f>(J9-I9)/I9</f>
        <v>0.25449004733190689</v>
      </c>
      <c r="P9" s="71"/>
    </row>
    <row r="10" spans="1:16">
      <c r="A10" s="136"/>
      <c r="B10" s="136"/>
      <c r="C10" s="136"/>
      <c r="D10" s="136"/>
      <c r="E10" s="10"/>
      <c r="F10" s="10"/>
      <c r="G10" s="10"/>
    </row>
    <row r="11" spans="1:16">
      <c r="A11" s="136"/>
      <c r="B11" s="136"/>
      <c r="C11" s="136"/>
      <c r="D11" s="136"/>
      <c r="E11" s="10"/>
      <c r="F11" s="10"/>
      <c r="G11" s="10"/>
    </row>
    <row r="12" spans="1:16">
      <c r="A12" s="136"/>
      <c r="B12" s="136"/>
      <c r="C12" s="136"/>
      <c r="D12" s="136"/>
      <c r="E12" s="10"/>
      <c r="F12" s="10"/>
      <c r="G12" s="136" t="s">
        <v>175</v>
      </c>
      <c r="H12" s="136"/>
      <c r="I12" s="136"/>
      <c r="J12" s="136"/>
      <c r="K12" s="10"/>
    </row>
    <row r="13" spans="1:16" ht="19.5">
      <c r="A13" s="136"/>
      <c r="B13" s="136"/>
      <c r="C13" s="136"/>
      <c r="D13" s="136"/>
      <c r="E13" s="78">
        <v>2016</v>
      </c>
      <c r="F13" s="78">
        <v>2017</v>
      </c>
      <c r="G13" s="78">
        <v>2018</v>
      </c>
      <c r="H13" s="78">
        <v>2019</v>
      </c>
      <c r="I13" s="78">
        <v>2020</v>
      </c>
      <c r="J13" s="78">
        <v>2021</v>
      </c>
      <c r="K13" s="93" t="s">
        <v>4</v>
      </c>
      <c r="L13" s="93" t="s">
        <v>5</v>
      </c>
      <c r="M13" s="93" t="s">
        <v>6</v>
      </c>
      <c r="N13" s="93" t="s">
        <v>7</v>
      </c>
      <c r="O13" s="93" t="s">
        <v>8</v>
      </c>
      <c r="P13" s="50" t="s">
        <v>177</v>
      </c>
    </row>
    <row r="14" spans="1:16" ht="18">
      <c r="A14" s="136"/>
      <c r="B14" s="136"/>
      <c r="C14" s="136"/>
      <c r="D14" s="136"/>
      <c r="E14" s="13">
        <v>354014</v>
      </c>
      <c r="F14" s="13">
        <v>456179</v>
      </c>
      <c r="G14" s="13">
        <v>587419</v>
      </c>
      <c r="H14" s="13">
        <v>711925</v>
      </c>
      <c r="I14" s="13">
        <v>936062</v>
      </c>
      <c r="J14" s="13">
        <v>1245879</v>
      </c>
      <c r="K14" s="92">
        <f>(F14-E14)/E14</f>
        <v>0.28859028174027018</v>
      </c>
      <c r="L14" s="92">
        <f>(G14-F14)/F14</f>
        <v>0.28769408499733656</v>
      </c>
      <c r="M14" s="92">
        <f>(H14-G14)/G14</f>
        <v>0.21195432902238437</v>
      </c>
      <c r="N14" s="92">
        <f>(I14-H14)/H14</f>
        <v>0.31483232082031115</v>
      </c>
      <c r="O14" s="92">
        <f>(J14-I14)/I14</f>
        <v>0.33097914454384431</v>
      </c>
      <c r="P14" s="71"/>
    </row>
    <row r="15" spans="1:16" ht="18">
      <c r="E15" s="13"/>
    </row>
    <row r="17" spans="1:18" ht="32.1" customHeight="1">
      <c r="A17" s="80" t="s">
        <v>124</v>
      </c>
      <c r="D17" s="19"/>
      <c r="E17" s="19"/>
    </row>
    <row r="18" spans="1:18" ht="30.95" customHeight="1">
      <c r="A18" s="82" t="s">
        <v>123</v>
      </c>
    </row>
    <row r="19" spans="1:18" ht="19.5">
      <c r="A19" s="70" t="s">
        <v>94</v>
      </c>
      <c r="B19" s="78">
        <v>2019</v>
      </c>
      <c r="C19" s="78">
        <v>2020</v>
      </c>
      <c r="D19" s="78">
        <v>2021</v>
      </c>
      <c r="E19" s="94"/>
      <c r="F19" s="94"/>
      <c r="G19" s="94"/>
    </row>
    <row r="20" spans="1:18" ht="18.75">
      <c r="A20" s="79" t="s">
        <v>95</v>
      </c>
      <c r="B20" s="13">
        <v>9417</v>
      </c>
      <c r="C20" s="13">
        <v>11013</v>
      </c>
      <c r="D20" s="69">
        <v>13712</v>
      </c>
      <c r="E20" s="95"/>
      <c r="F20" s="95"/>
      <c r="G20" s="95"/>
    </row>
    <row r="21" spans="1:18" ht="18.75">
      <c r="A21" s="79" t="s">
        <v>96</v>
      </c>
      <c r="B21" s="13">
        <v>1872</v>
      </c>
      <c r="C21" s="13">
        <v>2340</v>
      </c>
      <c r="D21" s="69">
        <v>2340</v>
      </c>
      <c r="E21" s="95"/>
      <c r="F21" s="95"/>
      <c r="G21" s="95"/>
    </row>
    <row r="22" spans="1:18" ht="18.75">
      <c r="A22" s="79" t="s">
        <v>100</v>
      </c>
      <c r="B22" s="13">
        <v>6483</v>
      </c>
      <c r="C22" s="13">
        <v>8101</v>
      </c>
      <c r="D22" s="69">
        <v>9319</v>
      </c>
      <c r="E22" s="95"/>
      <c r="F22" s="95"/>
      <c r="G22" s="95"/>
    </row>
    <row r="23" spans="1:18" ht="18.75">
      <c r="A23" s="74" t="s">
        <v>101</v>
      </c>
      <c r="B23" s="77">
        <f>SUM(B20:B22)</f>
        <v>17772</v>
      </c>
      <c r="C23" s="77">
        <f>SUM(C20:C22)</f>
        <v>21454</v>
      </c>
      <c r="D23" s="77">
        <f>SUM(D20:D22)</f>
        <v>25371</v>
      </c>
      <c r="E23" s="96"/>
      <c r="F23" s="96"/>
      <c r="G23" s="96"/>
    </row>
    <row r="24" spans="1:18" ht="19.5">
      <c r="A24" s="79" t="s">
        <v>97</v>
      </c>
      <c r="B24" s="78">
        <v>2019</v>
      </c>
      <c r="C24" s="78">
        <v>2020</v>
      </c>
      <c r="D24" s="78">
        <v>2021</v>
      </c>
      <c r="E24" s="94"/>
      <c r="F24" s="94"/>
      <c r="G24" s="94"/>
    </row>
    <row r="25" spans="1:18" ht="18.75">
      <c r="A25" s="79" t="s">
        <v>98</v>
      </c>
      <c r="B25" s="13">
        <v>16099</v>
      </c>
      <c r="C25" s="13">
        <v>19918</v>
      </c>
      <c r="D25" s="69">
        <v>23402</v>
      </c>
      <c r="E25" s="95"/>
      <c r="F25" s="95"/>
      <c r="G25" s="95"/>
    </row>
    <row r="26" spans="1:18" ht="18.75">
      <c r="A26" s="79" t="s">
        <v>99</v>
      </c>
      <c r="B26" s="13">
        <v>1673</v>
      </c>
      <c r="C26" s="13">
        <v>1536</v>
      </c>
      <c r="D26" s="69">
        <v>1969</v>
      </c>
      <c r="E26" s="95"/>
      <c r="F26" s="95"/>
      <c r="G26" s="95"/>
    </row>
    <row r="27" spans="1:18" ht="18.75">
      <c r="A27" s="74" t="s">
        <v>101</v>
      </c>
      <c r="B27" s="22">
        <f>SUM(B25:B26)</f>
        <v>17772</v>
      </c>
      <c r="C27" s="22">
        <f>SUM(C25:C26)</f>
        <v>21454</v>
      </c>
      <c r="D27" s="22">
        <f>SUM(D25:D26)</f>
        <v>25371</v>
      </c>
      <c r="E27" s="97"/>
      <c r="F27" s="97"/>
      <c r="G27" s="97"/>
    </row>
    <row r="30" spans="1:18" ht="32.1" customHeight="1">
      <c r="A30" s="80" t="s">
        <v>102</v>
      </c>
    </row>
    <row r="31" spans="1:18" ht="19.5">
      <c r="A31" s="70" t="s">
        <v>103</v>
      </c>
      <c r="B31" s="78">
        <v>2019</v>
      </c>
      <c r="C31" s="78">
        <v>2020</v>
      </c>
      <c r="D31" s="78">
        <v>2021</v>
      </c>
      <c r="E31" s="94"/>
      <c r="F31" s="94"/>
      <c r="G31" s="94"/>
      <c r="I31" s="68"/>
    </row>
    <row r="32" spans="1:18" ht="19.5">
      <c r="A32" s="70" t="s">
        <v>15</v>
      </c>
      <c r="B32" s="69" t="s">
        <v>106</v>
      </c>
      <c r="C32" s="69" t="s">
        <v>105</v>
      </c>
      <c r="D32" s="69" t="s">
        <v>104</v>
      </c>
      <c r="E32" s="95"/>
      <c r="F32" s="95"/>
      <c r="G32" s="95"/>
      <c r="R32" s="68"/>
    </row>
    <row r="33" spans="1:18" ht="18.75">
      <c r="A33" s="70" t="s">
        <v>107</v>
      </c>
      <c r="B33" s="69"/>
      <c r="C33" s="69"/>
      <c r="D33" s="69"/>
      <c r="E33" s="95"/>
      <c r="F33" s="95"/>
      <c r="G33" s="95"/>
    </row>
    <row r="34" spans="1:18" ht="19.5">
      <c r="A34" s="70" t="s">
        <v>108</v>
      </c>
      <c r="B34" s="69" t="s">
        <v>20</v>
      </c>
      <c r="C34" s="69" t="s">
        <v>109</v>
      </c>
      <c r="D34" s="69" t="s">
        <v>20</v>
      </c>
      <c r="E34" s="95"/>
      <c r="F34" s="95"/>
      <c r="G34" s="95"/>
      <c r="O34" s="68"/>
    </row>
    <row r="35" spans="1:18" ht="19.5">
      <c r="A35" s="70" t="s">
        <v>110</v>
      </c>
      <c r="B35" s="69" t="s">
        <v>112</v>
      </c>
      <c r="C35" s="69" t="s">
        <v>112</v>
      </c>
      <c r="D35" s="69" t="s">
        <v>111</v>
      </c>
      <c r="E35" s="95"/>
      <c r="F35" s="95"/>
      <c r="G35" s="95"/>
      <c r="O35" s="68"/>
    </row>
    <row r="36" spans="1:18" ht="19.5">
      <c r="A36" s="70" t="s">
        <v>113</v>
      </c>
      <c r="B36" s="69" t="s">
        <v>115</v>
      </c>
      <c r="C36" s="69" t="s">
        <v>114</v>
      </c>
      <c r="D36" s="69" t="s">
        <v>21</v>
      </c>
      <c r="E36" s="95"/>
      <c r="F36" s="95"/>
      <c r="G36" s="95"/>
      <c r="O36" s="68"/>
    </row>
    <row r="37" spans="1:18" ht="18.75">
      <c r="A37" s="70" t="s">
        <v>16</v>
      </c>
      <c r="B37" s="69"/>
      <c r="C37" s="69"/>
      <c r="D37" s="69"/>
      <c r="E37" s="95"/>
      <c r="F37" s="95"/>
      <c r="G37" s="95"/>
    </row>
    <row r="38" spans="1:18" ht="19.5">
      <c r="A38" s="70" t="s">
        <v>17</v>
      </c>
      <c r="B38" s="69" t="s">
        <v>117</v>
      </c>
      <c r="C38" s="69" t="s">
        <v>116</v>
      </c>
      <c r="D38" s="69" t="s">
        <v>18</v>
      </c>
      <c r="E38" s="95"/>
      <c r="F38" s="95"/>
      <c r="G38" s="95"/>
      <c r="J38" s="68"/>
      <c r="K38" s="68"/>
      <c r="L38" s="68"/>
      <c r="M38" s="68"/>
      <c r="N38" s="68"/>
      <c r="O38" s="67"/>
      <c r="R38" s="68"/>
    </row>
    <row r="39" spans="1:18" ht="18.75">
      <c r="A39" s="70" t="s">
        <v>19</v>
      </c>
      <c r="B39" s="72">
        <v>2.0699999999999998</v>
      </c>
      <c r="C39" s="72">
        <v>3.54</v>
      </c>
      <c r="D39" s="72">
        <v>3.52</v>
      </c>
      <c r="E39" s="98"/>
      <c r="F39" s="98"/>
      <c r="G39" s="98"/>
    </row>
    <row r="40" spans="1:18">
      <c r="B40" s="16"/>
      <c r="C40" s="16"/>
      <c r="D40" s="16"/>
      <c r="E40" s="16"/>
      <c r="F40" s="16"/>
      <c r="G40" s="16"/>
    </row>
    <row r="42" spans="1:18" ht="32.1" customHeight="1">
      <c r="A42" s="80" t="s">
        <v>118</v>
      </c>
    </row>
    <row r="43" spans="1:18" ht="32.1" customHeight="1">
      <c r="A43" s="80" t="s">
        <v>119</v>
      </c>
      <c r="B43" s="21"/>
      <c r="C43" s="21"/>
    </row>
    <row r="44" spans="1:18" ht="32.1" customHeight="1">
      <c r="A44" s="80" t="s">
        <v>120</v>
      </c>
      <c r="B44" s="21"/>
      <c r="C44" s="21"/>
    </row>
    <row r="45" spans="1:18">
      <c r="B45" s="21"/>
      <c r="C45" s="21"/>
    </row>
    <row r="46" spans="1:18">
      <c r="B46" s="21"/>
      <c r="C46" s="21"/>
    </row>
    <row r="47" spans="1:18" ht="32.1" customHeight="1">
      <c r="A47" s="80" t="s">
        <v>121</v>
      </c>
      <c r="B47" s="21"/>
      <c r="C47" s="21"/>
    </row>
    <row r="48" spans="1:18" ht="32.1" customHeight="1">
      <c r="A48" s="82" t="s">
        <v>122</v>
      </c>
      <c r="B48" s="21"/>
      <c r="C48" s="21"/>
    </row>
    <row r="49" spans="1:14" ht="19.5">
      <c r="A49" s="70" t="s">
        <v>125</v>
      </c>
      <c r="B49" s="78">
        <v>2020</v>
      </c>
      <c r="C49" s="78">
        <v>2021</v>
      </c>
    </row>
    <row r="50" spans="1:14" ht="19.5">
      <c r="A50" s="79" t="s">
        <v>126</v>
      </c>
      <c r="B50" s="69">
        <v>3239</v>
      </c>
      <c r="C50" s="69">
        <v>3298</v>
      </c>
      <c r="N50" s="68"/>
    </row>
    <row r="51" spans="1:14" ht="19.5">
      <c r="A51" s="79" t="s">
        <v>127</v>
      </c>
      <c r="B51" s="69">
        <v>2831</v>
      </c>
      <c r="C51" s="69">
        <v>3301</v>
      </c>
      <c r="I51" s="68"/>
    </row>
    <row r="52" spans="1:14" ht="19.5">
      <c r="A52" s="79" t="s">
        <v>128</v>
      </c>
      <c r="B52" s="69">
        <v>340</v>
      </c>
      <c r="C52" s="69">
        <v>380</v>
      </c>
      <c r="I52" s="68"/>
    </row>
    <row r="53" spans="1:14" ht="19.5">
      <c r="A53" s="79" t="s">
        <v>129</v>
      </c>
      <c r="B53" s="69">
        <v>377</v>
      </c>
      <c r="C53" s="69">
        <v>379</v>
      </c>
      <c r="I53" s="68"/>
    </row>
    <row r="54" spans="1:14" ht="19.5">
      <c r="A54" s="79" t="s">
        <v>130</v>
      </c>
      <c r="B54" s="69">
        <v>139</v>
      </c>
      <c r="C54" s="69">
        <v>146</v>
      </c>
      <c r="I54" s="68"/>
    </row>
    <row r="55" spans="1:14" ht="19.5">
      <c r="A55" s="79" t="s">
        <v>131</v>
      </c>
      <c r="B55" s="69">
        <v>83</v>
      </c>
      <c r="C55" s="69">
        <v>86</v>
      </c>
      <c r="I55" s="68"/>
    </row>
    <row r="56" spans="1:14" ht="19.5">
      <c r="A56" s="74" t="s">
        <v>132</v>
      </c>
      <c r="B56" s="77">
        <f>SUM(B50:B55)</f>
        <v>7009</v>
      </c>
      <c r="C56" s="77">
        <f>SUM(C50:C55)</f>
        <v>7590</v>
      </c>
      <c r="I56" s="68"/>
    </row>
    <row r="57" spans="1:14" ht="19.5">
      <c r="A57" s="70" t="s">
        <v>133</v>
      </c>
      <c r="B57" s="69">
        <v>-5202</v>
      </c>
      <c r="C57" s="69">
        <v>-5681</v>
      </c>
      <c r="I57" s="68"/>
    </row>
    <row r="58" spans="1:14" ht="18.75">
      <c r="A58" s="74" t="s">
        <v>134</v>
      </c>
      <c r="B58" s="77">
        <f>B56+B57</f>
        <v>1807</v>
      </c>
      <c r="C58" s="77">
        <f>C56+C57</f>
        <v>1909</v>
      </c>
    </row>
    <row r="59" spans="1:14">
      <c r="A59" s="67"/>
    </row>
    <row r="60" spans="1:14" ht="21.95" customHeight="1">
      <c r="A60" s="82" t="s">
        <v>138</v>
      </c>
    </row>
    <row r="61" spans="1:14" ht="19.5">
      <c r="A61" s="70" t="s">
        <v>135</v>
      </c>
      <c r="B61" s="78">
        <v>2020</v>
      </c>
      <c r="C61" s="78">
        <v>2021</v>
      </c>
    </row>
    <row r="62" spans="1:14" ht="19.5">
      <c r="A62" s="79" t="s">
        <v>95</v>
      </c>
      <c r="B62" s="44">
        <v>2096</v>
      </c>
      <c r="C62" s="44">
        <v>2050</v>
      </c>
      <c r="I62" s="67"/>
      <c r="N62" s="68"/>
    </row>
    <row r="63" spans="1:14" ht="19.5">
      <c r="A63" s="79" t="s">
        <v>136</v>
      </c>
      <c r="B63" s="44">
        <v>418</v>
      </c>
      <c r="C63" s="44">
        <v>518</v>
      </c>
      <c r="I63" s="68"/>
    </row>
    <row r="64" spans="1:14" ht="19.5">
      <c r="A64" s="74" t="s">
        <v>137</v>
      </c>
      <c r="B64" s="76">
        <f>SUM(B62:B63)</f>
        <v>2514</v>
      </c>
      <c r="C64" s="76">
        <f>SUM(C62:C63)</f>
        <v>2568</v>
      </c>
    </row>
    <row r="66" spans="1:18" ht="29.1" customHeight="1">
      <c r="A66" s="82" t="s">
        <v>139</v>
      </c>
    </row>
    <row r="67" spans="1:18" ht="19.5">
      <c r="A67" s="71"/>
      <c r="B67" s="78">
        <v>2019</v>
      </c>
      <c r="C67" s="78">
        <v>2020</v>
      </c>
      <c r="D67" s="78">
        <v>2021</v>
      </c>
      <c r="E67" s="94"/>
      <c r="F67" s="94"/>
      <c r="G67" s="94"/>
      <c r="J67" s="67"/>
      <c r="K67" s="67"/>
      <c r="L67" s="67"/>
      <c r="M67" s="67"/>
      <c r="R67" s="68"/>
    </row>
    <row r="68" spans="1:18" ht="19.5">
      <c r="A68" s="79" t="s">
        <v>140</v>
      </c>
      <c r="B68" s="73" t="s">
        <v>142</v>
      </c>
      <c r="C68" s="73" t="s">
        <v>141</v>
      </c>
      <c r="D68" s="73">
        <v>57</v>
      </c>
      <c r="E68" s="99"/>
      <c r="F68" s="99"/>
      <c r="G68" s="99"/>
      <c r="J68" s="68"/>
      <c r="K68" s="68"/>
      <c r="L68" s="68"/>
      <c r="M68" s="68"/>
    </row>
    <row r="69" spans="1:18" ht="19.5">
      <c r="A69" s="79" t="s">
        <v>143</v>
      </c>
      <c r="B69" s="69">
        <v>-115</v>
      </c>
      <c r="C69" s="69">
        <v>-209</v>
      </c>
      <c r="D69" s="69">
        <v>-232</v>
      </c>
      <c r="E69" s="95"/>
      <c r="F69" s="95"/>
      <c r="G69" s="95"/>
      <c r="J69" s="68"/>
      <c r="K69" s="68"/>
      <c r="L69" s="68"/>
      <c r="M69" s="68"/>
    </row>
    <row r="70" spans="1:18" ht="19.5">
      <c r="A70" s="79" t="s">
        <v>144</v>
      </c>
      <c r="B70" s="73" t="s">
        <v>146</v>
      </c>
      <c r="C70" s="73" t="s">
        <v>145</v>
      </c>
      <c r="D70" s="73">
        <v>46</v>
      </c>
      <c r="E70" s="99"/>
      <c r="F70" s="99"/>
      <c r="G70" s="99"/>
      <c r="J70" s="68"/>
      <c r="K70" s="68"/>
      <c r="L70" s="68"/>
      <c r="M70" s="68"/>
    </row>
    <row r="71" spans="1:18" ht="18.75">
      <c r="A71" s="79" t="s">
        <v>36</v>
      </c>
      <c r="B71" s="69">
        <v>-11</v>
      </c>
      <c r="C71" s="69">
        <v>-17</v>
      </c>
      <c r="D71" s="69">
        <v>-34</v>
      </c>
      <c r="E71" s="95"/>
      <c r="F71" s="95"/>
      <c r="G71" s="95"/>
    </row>
    <row r="72" spans="1:18" ht="19.5">
      <c r="A72" s="74" t="s">
        <v>147</v>
      </c>
      <c r="B72" s="75">
        <f>SUM(B68:B71)</f>
        <v>-126</v>
      </c>
      <c r="C72" s="75">
        <f>SUM(C68:C71)</f>
        <v>-226</v>
      </c>
      <c r="D72" s="75">
        <f>SUM(D68:D71)</f>
        <v>-163</v>
      </c>
      <c r="E72" s="100"/>
      <c r="F72" s="100"/>
      <c r="G72" s="100"/>
    </row>
    <row r="75" spans="1:18" ht="39" customHeight="1">
      <c r="A75" s="80" t="s">
        <v>148</v>
      </c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</row>
    <row r="76" spans="1:18" ht="19.5">
      <c r="A76" s="70" t="s">
        <v>149</v>
      </c>
      <c r="B76" s="78">
        <v>2020</v>
      </c>
      <c r="C76" s="78">
        <v>2021</v>
      </c>
    </row>
    <row r="77" spans="1:18" ht="19.5">
      <c r="A77" s="79" t="s">
        <v>150</v>
      </c>
      <c r="B77" s="69">
        <v>13222</v>
      </c>
      <c r="C77" s="69">
        <v>12723</v>
      </c>
      <c r="N77" s="68"/>
    </row>
    <row r="78" spans="1:18" ht="18.75">
      <c r="A78" s="79" t="s">
        <v>151</v>
      </c>
      <c r="B78" s="69">
        <v>233</v>
      </c>
      <c r="C78" s="69">
        <v>334</v>
      </c>
    </row>
    <row r="79" spans="1:18" ht="18.75">
      <c r="A79" s="79" t="s">
        <v>152</v>
      </c>
      <c r="B79" s="69">
        <v>15001</v>
      </c>
      <c r="C79" s="69">
        <v>18336</v>
      </c>
    </row>
    <row r="80" spans="1:18" ht="18.75">
      <c r="A80" s="79" t="s">
        <v>153</v>
      </c>
      <c r="B80" s="69">
        <v>4962</v>
      </c>
      <c r="C80" s="69">
        <v>4748</v>
      </c>
    </row>
    <row r="81" spans="1:14" ht="19.5">
      <c r="A81" s="74" t="s">
        <v>154</v>
      </c>
      <c r="B81" s="76">
        <f>SUM(B77:B80)</f>
        <v>33418</v>
      </c>
      <c r="C81" s="76">
        <f>SUM(C77:C80)</f>
        <v>36141</v>
      </c>
      <c r="N81" s="68"/>
    </row>
    <row r="82" spans="1:14" ht="19.5">
      <c r="A82" s="70" t="s">
        <v>155</v>
      </c>
      <c r="B82" s="70"/>
      <c r="C82" s="73"/>
    </row>
    <row r="83" spans="1:14" ht="19.5">
      <c r="A83" s="79" t="s">
        <v>151</v>
      </c>
      <c r="B83" s="69">
        <v>1519</v>
      </c>
      <c r="C83" s="69">
        <v>590</v>
      </c>
      <c r="N83" s="68"/>
    </row>
    <row r="84" spans="1:14" ht="18.75">
      <c r="A84" s="79" t="s">
        <v>152</v>
      </c>
      <c r="B84" s="69">
        <v>6689</v>
      </c>
      <c r="C84" s="69">
        <v>3604</v>
      </c>
    </row>
    <row r="85" spans="1:14" ht="18.75">
      <c r="A85" s="79" t="s">
        <v>156</v>
      </c>
      <c r="B85" s="69">
        <v>81</v>
      </c>
      <c r="C85" s="69">
        <v>109</v>
      </c>
    </row>
    <row r="86" spans="1:14" ht="19.5">
      <c r="A86" s="74" t="s">
        <v>157</v>
      </c>
      <c r="B86" s="76">
        <f>SUM(B83:B85)</f>
        <v>8289</v>
      </c>
      <c r="C86" s="76">
        <f>SUM(C83:C85)</f>
        <v>4303</v>
      </c>
      <c r="N86" s="68"/>
    </row>
    <row r="87" spans="1:14" ht="19.5">
      <c r="A87" s="70" t="s">
        <v>158</v>
      </c>
      <c r="B87" s="73"/>
      <c r="C87" s="73"/>
    </row>
    <row r="88" spans="1:14" ht="19.5">
      <c r="A88" s="79" t="s">
        <v>151</v>
      </c>
      <c r="B88" s="69">
        <v>31</v>
      </c>
      <c r="C88" s="69">
        <v>45</v>
      </c>
      <c r="N88" s="68"/>
    </row>
    <row r="89" spans="1:14" ht="18.75">
      <c r="A89" s="79" t="s">
        <v>152</v>
      </c>
      <c r="B89" s="69">
        <v>2819</v>
      </c>
      <c r="C89" s="69">
        <v>3545</v>
      </c>
    </row>
    <row r="90" spans="1:14" ht="18.75">
      <c r="A90" s="79" t="s">
        <v>156</v>
      </c>
      <c r="B90" s="69">
        <v>7</v>
      </c>
      <c r="C90" s="69" t="s">
        <v>22</v>
      </c>
    </row>
    <row r="91" spans="1:14" ht="18.75">
      <c r="A91" s="79" t="s">
        <v>159</v>
      </c>
      <c r="B91" s="69">
        <v>3232</v>
      </c>
      <c r="C91" s="69">
        <v>3207</v>
      </c>
    </row>
    <row r="92" spans="1:14" ht="19.5">
      <c r="A92" s="74" t="s">
        <v>160</v>
      </c>
      <c r="B92" s="76">
        <f>SUM(B88:B91)</f>
        <v>6089</v>
      </c>
      <c r="C92" s="76">
        <f>SUM(C88:C91)</f>
        <v>6797</v>
      </c>
    </row>
    <row r="94" spans="1:14" ht="17.25">
      <c r="A94" s="81" t="s">
        <v>161</v>
      </c>
      <c r="B94" s="21"/>
      <c r="C94" s="21"/>
      <c r="D94" s="21"/>
      <c r="E94" s="21"/>
      <c r="F94" s="21"/>
      <c r="G94" s="21"/>
      <c r="H94" s="21"/>
    </row>
    <row r="95" spans="1:14">
      <c r="B95" s="21"/>
      <c r="C95" s="21"/>
      <c r="D95" s="21"/>
      <c r="E95" s="21"/>
      <c r="F95" s="21"/>
      <c r="G95" s="21"/>
      <c r="H95" s="21"/>
    </row>
    <row r="96" spans="1:14">
      <c r="B96" s="21"/>
      <c r="C96" s="21"/>
      <c r="D96" s="21"/>
      <c r="E96" s="21"/>
      <c r="F96" s="21"/>
      <c r="G96" s="21"/>
      <c r="H96" s="21"/>
    </row>
    <row r="97" spans="1:8" ht="33.950000000000003" customHeight="1">
      <c r="A97" s="80" t="s">
        <v>163</v>
      </c>
      <c r="B97" s="21"/>
      <c r="C97" s="21"/>
      <c r="D97" s="21"/>
      <c r="E97" s="21"/>
      <c r="F97" s="21"/>
      <c r="G97" s="21"/>
      <c r="H97" s="21"/>
    </row>
    <row r="98" spans="1:8" ht="20.100000000000001" customHeight="1">
      <c r="A98" s="83" t="s">
        <v>162</v>
      </c>
      <c r="B98" s="21"/>
      <c r="C98" s="21"/>
      <c r="D98" s="21"/>
      <c r="E98" s="21"/>
      <c r="F98" s="21"/>
      <c r="G98" s="21"/>
      <c r="H98" s="21"/>
    </row>
    <row r="99" spans="1:8" ht="20.25">
      <c r="A99" s="80" t="s">
        <v>164</v>
      </c>
    </row>
    <row r="100" spans="1:8" ht="17.25">
      <c r="A100" s="82" t="s">
        <v>166</v>
      </c>
    </row>
    <row r="101" spans="1:8" ht="17.25">
      <c r="A101" s="82" t="s">
        <v>165</v>
      </c>
    </row>
    <row r="102" spans="1:8" ht="20.25">
      <c r="A102" s="80" t="s">
        <v>167</v>
      </c>
    </row>
  </sheetData>
  <mergeCells count="4">
    <mergeCell ref="A3:D14"/>
    <mergeCell ref="G2:J2"/>
    <mergeCell ref="G7:J7"/>
    <mergeCell ref="G12:J12"/>
  </mergeCells>
  <phoneticPr fontId="1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NOTE!K14:O14</xm:f>
              <xm:sqref>P14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NOTE!K4:O4</xm:f>
              <xm:sqref>P4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NOTE!K9:O9</xm:f>
              <xm:sqref>P9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1"/>
  <sheetViews>
    <sheetView zoomScale="70" zoomScaleNormal="70" workbookViewId="0">
      <selection activeCell="O13" sqref="O13"/>
    </sheetView>
  </sheetViews>
  <sheetFormatPr defaultColWidth="11" defaultRowHeight="16.5"/>
  <cols>
    <col min="1" max="1" width="93.5" customWidth="1"/>
    <col min="2" max="3" width="12" style="16" bestFit="1" customWidth="1"/>
    <col min="4" max="4" width="13.125" style="16" bestFit="1" customWidth="1"/>
    <col min="5" max="5" width="17.125" bestFit="1" customWidth="1"/>
    <col min="6" max="7" width="11.625" bestFit="1" customWidth="1"/>
    <col min="8" max="8" width="13" bestFit="1" customWidth="1"/>
    <col min="9" max="9" width="24.625" bestFit="1" customWidth="1"/>
  </cols>
  <sheetData>
    <row r="1" spans="1:88" ht="33" customHeight="1">
      <c r="A1" s="3"/>
      <c r="B1" s="4">
        <v>2019</v>
      </c>
      <c r="C1" s="4">
        <v>2020</v>
      </c>
      <c r="D1" s="4">
        <v>2021</v>
      </c>
      <c r="E1" s="5" t="s">
        <v>10</v>
      </c>
      <c r="F1" s="6" t="s">
        <v>7</v>
      </c>
      <c r="G1" s="6" t="s">
        <v>8</v>
      </c>
      <c r="H1" s="5" t="s">
        <v>9</v>
      </c>
      <c r="I1" s="116" t="s">
        <v>48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</row>
    <row r="2" spans="1:88" s="111" customFormat="1" ht="23.25">
      <c r="A2" s="110" t="s">
        <v>190</v>
      </c>
      <c r="B2" s="14"/>
      <c r="C2" s="112"/>
      <c r="D2" s="112"/>
    </row>
    <row r="3" spans="1:88" ht="23.25">
      <c r="A3" s="12" t="s">
        <v>210</v>
      </c>
      <c r="B3" s="13">
        <v>3081074</v>
      </c>
      <c r="C3" s="13">
        <v>3294978</v>
      </c>
      <c r="D3" s="13">
        <v>4793146</v>
      </c>
    </row>
    <row r="4" spans="1:88" ht="25.5">
      <c r="A4" s="12" t="s">
        <v>214</v>
      </c>
      <c r="B4" s="13">
        <v>1031456</v>
      </c>
      <c r="C4" s="13">
        <v>1539403</v>
      </c>
      <c r="D4" s="13">
        <v>2709731</v>
      </c>
    </row>
    <row r="5" spans="1:88" ht="23.25">
      <c r="A5" s="12" t="s">
        <v>211</v>
      </c>
      <c r="B5" s="13">
        <v>84505</v>
      </c>
      <c r="C5" s="13">
        <v>91654</v>
      </c>
      <c r="D5" s="13">
        <v>145679</v>
      </c>
    </row>
    <row r="6" spans="1:88" ht="23.25">
      <c r="A6" s="12" t="s">
        <v>212</v>
      </c>
      <c r="B6" s="13">
        <v>516465</v>
      </c>
      <c r="C6" s="13">
        <v>4571543</v>
      </c>
      <c r="D6" s="13">
        <v>10012647</v>
      </c>
    </row>
    <row r="7" spans="1:88" ht="25.5">
      <c r="A7" s="109" t="s">
        <v>200</v>
      </c>
      <c r="B7" s="17">
        <f>SUM(B3:B6)</f>
        <v>4713500</v>
      </c>
      <c r="C7" s="17">
        <f>SUM(C3:C6)</f>
        <v>9497578</v>
      </c>
      <c r="D7" s="17">
        <f>SUM(D3:D6)</f>
        <v>17661203</v>
      </c>
      <c r="F7" s="19">
        <f>(C7-B7)/B7</f>
        <v>1.0149735865068421</v>
      </c>
      <c r="G7" s="19">
        <f>(D7-C7)/C7</f>
        <v>0.85954808689120532</v>
      </c>
      <c r="I7" s="42" t="s">
        <v>26</v>
      </c>
    </row>
    <row r="8" spans="1:88" s="1" customFormat="1" ht="23.25">
      <c r="A8" s="110" t="s">
        <v>191</v>
      </c>
      <c r="B8" s="15"/>
      <c r="C8" s="15"/>
      <c r="D8" s="15"/>
      <c r="F8" s="20"/>
      <c r="G8" s="20"/>
      <c r="H8" s="20"/>
    </row>
    <row r="9" spans="1:88" ht="23.25">
      <c r="A9" s="12" t="s">
        <v>213</v>
      </c>
      <c r="B9" s="13">
        <v>1938534</v>
      </c>
      <c r="C9" s="13">
        <v>1916644</v>
      </c>
      <c r="D9" s="13">
        <v>2729442</v>
      </c>
      <c r="F9" s="19"/>
      <c r="G9" s="19"/>
    </row>
    <row r="10" spans="1:88" ht="23.25">
      <c r="A10" s="12" t="s">
        <v>215</v>
      </c>
      <c r="B10" s="13">
        <v>238320</v>
      </c>
      <c r="C10" s="13">
        <v>228649</v>
      </c>
      <c r="D10" s="13">
        <v>495761</v>
      </c>
      <c r="F10" s="19"/>
      <c r="G10" s="19"/>
    </row>
    <row r="11" spans="1:88" ht="23.25">
      <c r="A11" s="12" t="s">
        <v>216</v>
      </c>
      <c r="B11" s="13">
        <v>138722</v>
      </c>
      <c r="C11" s="13">
        <v>144342</v>
      </c>
      <c r="D11" s="13">
        <v>221185</v>
      </c>
      <c r="F11" s="19"/>
      <c r="G11" s="19"/>
    </row>
    <row r="12" spans="1:88" ht="23.25">
      <c r="A12" s="12" t="s">
        <v>217</v>
      </c>
      <c r="B12" s="13">
        <v>508239</v>
      </c>
      <c r="C12" s="13">
        <v>4474534</v>
      </c>
      <c r="D12" s="13">
        <v>9794992</v>
      </c>
      <c r="F12" s="19">
        <f t="shared" ref="F12:G14" si="0">(C12-B12)/B12</f>
        <v>7.8039957579013022</v>
      </c>
      <c r="G12" s="19">
        <f t="shared" si="0"/>
        <v>1.1890529829474981</v>
      </c>
    </row>
    <row r="13" spans="1:88" s="105" customFormat="1" ht="23.25">
      <c r="A13" s="109" t="s">
        <v>201</v>
      </c>
      <c r="B13" s="17">
        <f>SUM(B9:B12)</f>
        <v>2823815</v>
      </c>
      <c r="C13" s="17">
        <f>SUM(C9:C12)</f>
        <v>6764169</v>
      </c>
      <c r="D13" s="17">
        <f>SUM(D9:D12)</f>
        <v>13241380</v>
      </c>
      <c r="E13"/>
      <c r="F13" s="19">
        <f t="shared" si="0"/>
        <v>1.3954009026795311</v>
      </c>
      <c r="G13" s="19">
        <f t="shared" si="0"/>
        <v>0.95757675480905347</v>
      </c>
      <c r="H13"/>
    </row>
    <row r="14" spans="1:88" ht="23.25">
      <c r="A14" s="109" t="s">
        <v>199</v>
      </c>
      <c r="B14" s="17">
        <f>B7-B13</f>
        <v>1889685</v>
      </c>
      <c r="C14" s="17">
        <f>C7-C13</f>
        <v>2733409</v>
      </c>
      <c r="D14" s="17">
        <f>D7-D13</f>
        <v>4419823</v>
      </c>
      <c r="F14" s="19">
        <f t="shared" si="0"/>
        <v>0.44648922968642923</v>
      </c>
      <c r="G14" s="19">
        <f t="shared" si="0"/>
        <v>0.61696365234767281</v>
      </c>
    </row>
    <row r="15" spans="1:88" s="1" customFormat="1" ht="23.25">
      <c r="A15" s="110" t="s">
        <v>192</v>
      </c>
      <c r="B15" s="15"/>
      <c r="C15" s="15"/>
      <c r="D15" s="15"/>
      <c r="F15" s="20"/>
      <c r="G15" s="20"/>
      <c r="H15" s="20"/>
    </row>
    <row r="16" spans="1:88" ht="23.25">
      <c r="A16" s="12" t="s">
        <v>218</v>
      </c>
      <c r="B16" s="13">
        <v>674165</v>
      </c>
      <c r="C16" s="13">
        <v>885681</v>
      </c>
      <c r="D16" s="13">
        <v>1399079</v>
      </c>
      <c r="F16" s="19"/>
      <c r="G16" s="19"/>
    </row>
    <row r="17" spans="1:9" ht="23.25">
      <c r="A17" s="12" t="s">
        <v>219</v>
      </c>
      <c r="B17" s="13">
        <v>625126</v>
      </c>
      <c r="C17" s="13">
        <v>1109670</v>
      </c>
      <c r="D17" s="13">
        <v>1617189</v>
      </c>
      <c r="F17" s="19"/>
      <c r="G17" s="19"/>
    </row>
    <row r="18" spans="1:9" ht="25.5">
      <c r="A18" s="12" t="s">
        <v>220</v>
      </c>
      <c r="B18" s="13">
        <v>436878</v>
      </c>
      <c r="C18" s="13">
        <v>579203</v>
      </c>
      <c r="D18" s="13">
        <v>983326</v>
      </c>
      <c r="F18" s="19"/>
      <c r="G18" s="19"/>
    </row>
    <row r="19" spans="1:9" ht="25.5">
      <c r="A19" s="12" t="s">
        <v>222</v>
      </c>
      <c r="B19" s="13">
        <v>126959</v>
      </c>
      <c r="C19" s="13">
        <v>177670</v>
      </c>
      <c r="D19" s="13">
        <v>187991</v>
      </c>
      <c r="F19" s="19"/>
      <c r="G19" s="19"/>
    </row>
    <row r="20" spans="1:9" ht="25.5">
      <c r="A20" s="12" t="s">
        <v>221</v>
      </c>
      <c r="B20" s="13" t="s">
        <v>22</v>
      </c>
      <c r="C20" s="13" t="s">
        <v>22</v>
      </c>
      <c r="D20" s="13">
        <v>71126</v>
      </c>
      <c r="F20" s="19"/>
      <c r="G20" s="19"/>
    </row>
    <row r="21" spans="1:9" ht="23.25">
      <c r="A21" s="109" t="s">
        <v>203</v>
      </c>
      <c r="B21" s="17">
        <f>SUM(B16:B20)</f>
        <v>1863128</v>
      </c>
      <c r="C21" s="17">
        <f>SUM(C16:C20)</f>
        <v>2752224</v>
      </c>
      <c r="D21" s="17">
        <f>SUM(D16:D20)</f>
        <v>4258711</v>
      </c>
      <c r="F21" s="19">
        <f t="shared" ref="F21:F28" si="1">(C21-B21)/B21</f>
        <v>0.47720607494493134</v>
      </c>
      <c r="G21" s="19">
        <f>(D21-C21)/C21</f>
        <v>0.54737078086667368</v>
      </c>
    </row>
    <row r="22" spans="1:9" ht="25.5">
      <c r="A22" s="109" t="s">
        <v>202</v>
      </c>
      <c r="B22" s="17">
        <f>B14-B21</f>
        <v>26557</v>
      </c>
      <c r="C22" s="17">
        <f>C14-C21</f>
        <v>-18815</v>
      </c>
      <c r="D22" s="17">
        <f>D14-D21</f>
        <v>161112</v>
      </c>
      <c r="F22" s="120">
        <f t="shared" si="1"/>
        <v>-1.7084761079941257</v>
      </c>
      <c r="G22" s="120">
        <f>(D22-C22)/ABS(C22)</f>
        <v>9.5629550890247135</v>
      </c>
      <c r="I22" s="42" t="s">
        <v>27</v>
      </c>
    </row>
    <row r="23" spans="1:9" ht="23.25">
      <c r="A23" s="12" t="s">
        <v>207</v>
      </c>
      <c r="B23" s="13">
        <v>373445</v>
      </c>
      <c r="C23" s="13" t="s">
        <v>22</v>
      </c>
      <c r="D23" s="13" t="s">
        <v>22</v>
      </c>
      <c r="F23" s="120"/>
      <c r="G23" s="120"/>
    </row>
    <row r="24" spans="1:9" ht="23.25">
      <c r="A24" s="12" t="s">
        <v>208</v>
      </c>
      <c r="B24" s="13">
        <v>-21516</v>
      </c>
      <c r="C24" s="13">
        <v>-56943</v>
      </c>
      <c r="D24" s="13">
        <v>-33124</v>
      </c>
      <c r="F24" s="120"/>
      <c r="G24" s="120"/>
    </row>
    <row r="25" spans="1:9" ht="25.5">
      <c r="A25" s="12" t="s">
        <v>209</v>
      </c>
      <c r="B25" s="13">
        <v>-273</v>
      </c>
      <c r="C25" s="13">
        <v>291725</v>
      </c>
      <c r="D25" s="13">
        <v>29474</v>
      </c>
      <c r="F25" s="120"/>
      <c r="G25" s="120"/>
    </row>
    <row r="26" spans="1:9" ht="23.25">
      <c r="A26" s="109" t="s">
        <v>204</v>
      </c>
      <c r="B26" s="17">
        <f>SUM(B22:B25)</f>
        <v>378213</v>
      </c>
      <c r="C26" s="17">
        <f>SUM(C22:C25)</f>
        <v>215967</v>
      </c>
      <c r="D26" s="17">
        <f>SUM(D22:D25)</f>
        <v>157462</v>
      </c>
      <c r="F26" s="120">
        <f t="shared" si="1"/>
        <v>-0.42898049511783043</v>
      </c>
      <c r="G26" s="120">
        <f>(D26-C26)/C26</f>
        <v>-0.27089786865585946</v>
      </c>
    </row>
    <row r="27" spans="1:9" ht="23.25">
      <c r="A27" s="12" t="s">
        <v>193</v>
      </c>
      <c r="B27" s="13">
        <v>-2767</v>
      </c>
      <c r="C27" s="13">
        <v>-2862</v>
      </c>
      <c r="D27" s="13">
        <v>1364</v>
      </c>
      <c r="F27" s="120"/>
      <c r="G27" s="120"/>
    </row>
    <row r="28" spans="1:9" ht="22.5" customHeight="1">
      <c r="A28" s="109" t="s">
        <v>205</v>
      </c>
      <c r="B28" s="17">
        <f>SUM(B26:B27)</f>
        <v>375446</v>
      </c>
      <c r="C28" s="17">
        <f>SUM(C26:C27)</f>
        <v>213105</v>
      </c>
      <c r="D28" s="17">
        <f>SUM(D26:D27)</f>
        <v>158826</v>
      </c>
      <c r="F28" s="120">
        <f t="shared" si="1"/>
        <v>-0.43239507146167494</v>
      </c>
      <c r="G28" s="120">
        <f>(D28-C28)/C28</f>
        <v>-0.2547054269022313</v>
      </c>
      <c r="I28" s="42" t="s">
        <v>28</v>
      </c>
    </row>
    <row r="29" spans="1:9" ht="23.25">
      <c r="A29" s="12" t="s">
        <v>194</v>
      </c>
      <c r="B29" s="13" t="s">
        <v>22</v>
      </c>
      <c r="C29" s="13" t="s">
        <v>22</v>
      </c>
      <c r="D29" s="13">
        <v>-7458</v>
      </c>
      <c r="F29" s="120"/>
      <c r="G29" s="120"/>
    </row>
    <row r="30" spans="1:9" ht="23.25">
      <c r="A30" s="12" t="s">
        <v>195</v>
      </c>
      <c r="B30" s="13" t="s">
        <v>182</v>
      </c>
      <c r="C30" s="13" t="s">
        <v>181</v>
      </c>
      <c r="D30" s="13" t="s">
        <v>183</v>
      </c>
      <c r="F30" s="120"/>
      <c r="G30" s="120"/>
    </row>
    <row r="31" spans="1:9" ht="23.25">
      <c r="A31" s="12"/>
      <c r="B31" s="113"/>
      <c r="C31" s="113"/>
      <c r="D31" s="114"/>
      <c r="F31" s="120"/>
      <c r="G31" s="120"/>
    </row>
    <row r="32" spans="1:9" s="1" customFormat="1" ht="23.25">
      <c r="A32" s="110" t="s">
        <v>206</v>
      </c>
      <c r="B32" s="14"/>
      <c r="C32" s="14"/>
      <c r="D32" s="112"/>
      <c r="F32" s="121"/>
      <c r="G32" s="121"/>
      <c r="H32" s="20"/>
    </row>
    <row r="33" spans="1:7" ht="23.25">
      <c r="A33" s="48" t="s">
        <v>196</v>
      </c>
      <c r="B33" s="115">
        <v>0.88</v>
      </c>
      <c r="C33" s="115">
        <v>0.48</v>
      </c>
      <c r="D33" s="115">
        <v>0.36</v>
      </c>
      <c r="F33" s="120">
        <f>(C33-B33)/B33</f>
        <v>-0.45454545454545459</v>
      </c>
      <c r="G33" s="120">
        <f>(D33-C33)/C33</f>
        <v>-0.25</v>
      </c>
    </row>
    <row r="34" spans="1:7" ht="23.25">
      <c r="A34" s="48" t="s">
        <v>197</v>
      </c>
      <c r="B34" s="115">
        <v>0.81</v>
      </c>
      <c r="C34" s="115">
        <v>0.44</v>
      </c>
      <c r="D34" s="115">
        <v>0.33</v>
      </c>
      <c r="F34" s="120">
        <f>(C34-B34)/B34</f>
        <v>-0.45679012345679015</v>
      </c>
      <c r="G34" s="120">
        <f>(D34-C34)/C34</f>
        <v>-0.24999999999999997</v>
      </c>
    </row>
    <row r="35" spans="1:7" ht="23.25">
      <c r="A35" s="45" t="s">
        <v>198</v>
      </c>
      <c r="B35" s="13"/>
      <c r="C35" s="13"/>
      <c r="D35" s="13"/>
      <c r="F35" s="120"/>
      <c r="G35" s="120"/>
    </row>
    <row r="36" spans="1:7" ht="23.25">
      <c r="A36" s="12" t="s">
        <v>196</v>
      </c>
      <c r="B36" s="13" t="s">
        <v>186</v>
      </c>
      <c r="C36" s="13" t="s">
        <v>185</v>
      </c>
      <c r="D36" s="13" t="s">
        <v>184</v>
      </c>
      <c r="F36" s="120"/>
      <c r="G36" s="120"/>
    </row>
    <row r="37" spans="1:7" ht="23.25">
      <c r="A37" s="12" t="s">
        <v>197</v>
      </c>
      <c r="B37" s="13" t="s">
        <v>189</v>
      </c>
      <c r="C37" s="13" t="s">
        <v>188</v>
      </c>
      <c r="D37" s="13" t="s">
        <v>187</v>
      </c>
      <c r="F37" s="120"/>
      <c r="G37" s="120"/>
    </row>
    <row r="38" spans="1:7" ht="25.5">
      <c r="A38" s="49" t="s">
        <v>178</v>
      </c>
      <c r="B38" s="17"/>
      <c r="C38" s="17"/>
      <c r="D38" s="17"/>
      <c r="F38" s="120"/>
      <c r="G38" s="120"/>
    </row>
    <row r="39" spans="1:7" ht="25.5">
      <c r="A39" s="49" t="s">
        <v>24</v>
      </c>
      <c r="B39" s="122">
        <f>B22/B7</f>
        <v>5.6342420706481386E-3</v>
      </c>
      <c r="C39" s="122">
        <f>C22/C7</f>
        <v>-1.9810313745251685E-3</v>
      </c>
      <c r="D39" s="122">
        <f>D22/D7</f>
        <v>9.1223683913264578E-3</v>
      </c>
      <c r="F39" s="120">
        <f>(C39-B39)/ABS(B39)</f>
        <v>-1.3516056551502196</v>
      </c>
      <c r="G39" s="120">
        <f>(D39-C39)/ABS(C39)</f>
        <v>5.6048581100907553</v>
      </c>
    </row>
    <row r="40" spans="1:7" ht="25.5">
      <c r="A40" s="118" t="s">
        <v>29</v>
      </c>
      <c r="B40" s="122">
        <f>B26/B7</f>
        <v>8.0240373395565931E-2</v>
      </c>
      <c r="C40" s="122">
        <f>C26/C7</f>
        <v>2.2739165711510873E-2</v>
      </c>
      <c r="D40" s="122">
        <f>D26/D7</f>
        <v>8.9157007028343432E-3</v>
      </c>
      <c r="F40" s="120">
        <f>(C40-B40)/B40</f>
        <v>-0.71661191555761838</v>
      </c>
      <c r="G40" s="120">
        <f>(D40-C40)/C40</f>
        <v>-0.60791434409042122</v>
      </c>
    </row>
    <row r="41" spans="1:7" ht="25.5">
      <c r="A41" s="119" t="s">
        <v>25</v>
      </c>
      <c r="B41" s="122">
        <f>B28/B7</f>
        <v>7.9653336162087626E-2</v>
      </c>
      <c r="C41" s="122">
        <f>C28/C7</f>
        <v>2.2437825727780282E-2</v>
      </c>
      <c r="D41" s="122">
        <f>D28/D7</f>
        <v>8.9929321349174231E-3</v>
      </c>
      <c r="F41" s="120">
        <f>(C41-B41)/B41</f>
        <v>-0.71830651660187528</v>
      </c>
      <c r="G41" s="120">
        <f>(D41-C41)/C41</f>
        <v>-0.5992066145792696</v>
      </c>
    </row>
    <row r="42" spans="1:7" ht="25.5">
      <c r="A42" s="118" t="s">
        <v>223</v>
      </c>
      <c r="B42" s="17"/>
      <c r="C42" s="17"/>
      <c r="D42" s="17"/>
    </row>
    <row r="43" spans="1:7" ht="25.5">
      <c r="A43" s="118" t="s">
        <v>224</v>
      </c>
      <c r="B43" s="17"/>
      <c r="C43" s="17"/>
      <c r="D43" s="17"/>
    </row>
    <row r="44" spans="1:7" ht="23.25">
      <c r="A44" s="117"/>
      <c r="B44" s="95"/>
      <c r="C44" s="95"/>
      <c r="D44" s="95"/>
    </row>
    <row r="46" spans="1:7" ht="25.5">
      <c r="A46" s="7" t="s">
        <v>13</v>
      </c>
    </row>
    <row r="47" spans="1:7" ht="25.5">
      <c r="A47" s="7" t="s">
        <v>34</v>
      </c>
    </row>
    <row r="48" spans="1:7" ht="25.5">
      <c r="A48" s="7" t="s">
        <v>33</v>
      </c>
    </row>
    <row r="49" spans="1:1" ht="25.5">
      <c r="A49" s="7" t="s">
        <v>30</v>
      </c>
    </row>
    <row r="50" spans="1:1" ht="25.5">
      <c r="A50" s="7" t="s">
        <v>31</v>
      </c>
    </row>
    <row r="51" spans="1:1" ht="25.5">
      <c r="A51" s="7" t="s">
        <v>32</v>
      </c>
    </row>
  </sheetData>
  <phoneticPr fontId="1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INCOME成長性!B41:D41</xm:f>
              <xm:sqref>E41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INCOME成長性!B40:D40</xm:f>
              <xm:sqref>E40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INCOME成長性!B39:D39</xm:f>
              <xm:sqref>E39</xm:sqref>
            </x14:sparkline>
          </x14:sparklines>
        </x14:sparklineGroup>
        <x14:sparklineGroup manualMax="0" manualMin="0"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INCOME成長性!F34:G34</xm:f>
              <xm:sqref>H34</xm:sqref>
            </x14:sparkline>
            <x14:sparkline>
              <xm:f>INCOME成長性!F35:G35</xm:f>
              <xm:sqref>H35</xm:sqref>
            </x14:sparkline>
            <x14:sparkline>
              <xm:f>INCOME成長性!F36:G36</xm:f>
              <xm:sqref>H36</xm:sqref>
            </x14:sparkline>
            <x14:sparkline>
              <xm:f>INCOME成長性!F37:G37</xm:f>
              <xm:sqref>H37</xm:sqref>
            </x14:sparkline>
            <x14:sparkline>
              <xm:f>INCOME成長性!F38:G38</xm:f>
              <xm:sqref>H38</xm:sqref>
            </x14:sparkline>
            <x14:sparkline>
              <xm:f>INCOME成長性!F39:G39</xm:f>
              <xm:sqref>H39</xm:sqref>
            </x14:sparkline>
            <x14:sparkline>
              <xm:f>INCOME成長性!F40:G40</xm:f>
              <xm:sqref>H40</xm:sqref>
            </x14:sparkline>
            <x14:sparkline>
              <xm:f>INCOME成長性!F41:G41</xm:f>
              <xm:sqref>H41</xm:sqref>
            </x14:sparkline>
          </x14:sparklines>
        </x14:sparklineGroup>
        <x14:sparklineGroup manualMax="0" manualMin="0"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INCOME成長性!F33:G33</xm:f>
              <xm:sqref>H33</xm:sqref>
            </x14:sparkline>
          </x14:sparklines>
        </x14:sparklineGroup>
        <x14:sparklineGroup manualMax="0" manualMin="0"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INCOME成長性!F31:G31</xm:f>
              <xm:sqref>H31</xm:sqref>
            </x14:sparkline>
          </x14:sparklines>
        </x14:sparklineGroup>
        <x14:sparklineGroup manualMax="0" manualMin="0"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INCOME成長性!F30:G30</xm:f>
              <xm:sqref>H30</xm:sqref>
            </x14:sparkline>
          </x14:sparklines>
        </x14:sparklineGroup>
        <x14:sparklineGroup manualMax="0" manualMin="0"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INCOME成長性!F29:G29</xm:f>
              <xm:sqref>H29</xm:sqref>
            </x14:sparkline>
          </x14:sparklines>
        </x14:sparklineGroup>
        <x14:sparklineGroup manualMax="0" manualMin="0"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INCOME成長性!F28:G28</xm:f>
              <xm:sqref>H28</xm:sqref>
            </x14:sparkline>
          </x14:sparklines>
        </x14:sparklineGroup>
        <x14:sparklineGroup manualMax="0" manualMin="0"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INCOME成長性!F27:G27</xm:f>
              <xm:sqref>H27</xm:sqref>
            </x14:sparkline>
          </x14:sparklines>
        </x14:sparklineGroup>
        <x14:sparklineGroup manualMax="0" manualMin="0"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INCOME成長性!F26:G26</xm:f>
              <xm:sqref>H26</xm:sqref>
            </x14:sparkline>
          </x14:sparklines>
        </x14:sparklineGroup>
        <x14:sparklineGroup manualMax="0" manualMin="0"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INCOME成長性!F25:G25</xm:f>
              <xm:sqref>H25</xm:sqref>
            </x14:sparkline>
          </x14:sparklines>
        </x14:sparklineGroup>
        <x14:sparklineGroup manualMax="0" manualMin="0"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INCOME成長性!F24:G24</xm:f>
              <xm:sqref>H24</xm:sqref>
            </x14:sparkline>
          </x14:sparklines>
        </x14:sparklineGroup>
        <x14:sparklineGroup manualMax="0" manualMin="0"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INCOME成長性!F23:G23</xm:f>
              <xm:sqref>H23</xm:sqref>
            </x14:sparkline>
          </x14:sparklines>
        </x14:sparklineGroup>
        <x14:sparklineGroup manualMax="0" manualMin="0"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INCOME成長性!F22:G22</xm:f>
              <xm:sqref>H22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INCOME成長性!F7:G7</xm:f>
              <xm:sqref>H7</xm:sqref>
            </x14:sparkline>
            <x14:sparkline>
              <xm:f>INCOME成長性!F9:G9</xm:f>
              <xm:sqref>H9</xm:sqref>
            </x14:sparkline>
            <x14:sparkline>
              <xm:f>INCOME成長性!F10:G10</xm:f>
              <xm:sqref>H10</xm:sqref>
            </x14:sparkline>
            <x14:sparkline>
              <xm:f>INCOME成長性!F11:G11</xm:f>
              <xm:sqref>H11</xm:sqref>
            </x14:sparkline>
            <x14:sparkline>
              <xm:f>INCOME成長性!F12:G12</xm:f>
              <xm:sqref>H12</xm:sqref>
            </x14:sparkline>
            <x14:sparkline>
              <xm:f>INCOME成長性!F13:G13</xm:f>
              <xm:sqref>H13</xm:sqref>
            </x14:sparkline>
            <x14:sparkline>
              <xm:f>INCOME成長性!F14:G14</xm:f>
              <xm:sqref>H14</xm:sqref>
            </x14:sparkline>
            <x14:sparkline>
              <xm:f>INCOME成長性!F16:G16</xm:f>
              <xm:sqref>H16</xm:sqref>
            </x14:sparkline>
            <x14:sparkline>
              <xm:f>INCOME成長性!F17:G17</xm:f>
              <xm:sqref>H17</xm:sqref>
            </x14:sparkline>
            <x14:sparkline>
              <xm:f>INCOME成長性!F18:G18</xm:f>
              <xm:sqref>H18</xm:sqref>
            </x14:sparkline>
            <x14:sparkline>
              <xm:f>INCOME成長性!F19:G19</xm:f>
              <xm:sqref>H19</xm:sqref>
            </x14:sparkline>
            <x14:sparkline>
              <xm:f>INCOME成長性!F20:G20</xm:f>
              <xm:sqref>H20</xm:sqref>
            </x14:sparkline>
            <x14:sparkline>
              <xm:f>INCOME成長性!F21:G21</xm:f>
              <xm:sqref>H21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INCOME成長性!B7:D7</xm:f>
              <xm:sqref>E7</xm:sqref>
            </x14:sparkline>
            <x14:sparkline>
              <xm:f>INCOME成長性!B8:D8</xm:f>
              <xm:sqref>E8</xm:sqref>
            </x14:sparkline>
            <x14:sparkline>
              <xm:f>INCOME成長性!B13:D13</xm:f>
              <xm:sqref>E13</xm:sqref>
            </x14:sparkline>
            <x14:sparkline>
              <xm:f>INCOME成長性!B14:D14</xm:f>
              <xm:sqref>E14</xm:sqref>
            </x14:sparkline>
            <x14:sparkline>
              <xm:f>INCOME成長性!B15:D15</xm:f>
              <xm:sqref>E15</xm:sqref>
            </x14:sparkline>
            <x14:sparkline>
              <xm:f>INCOME成長性!B21:D21</xm:f>
              <xm:sqref>E21</xm:sqref>
            </x14:sparkline>
            <x14:sparkline>
              <xm:f>INCOME成長性!B22:D22</xm:f>
              <xm:sqref>E22</xm:sqref>
            </x14:sparkline>
            <x14:sparkline>
              <xm:f>INCOME成長性!B26:D26</xm:f>
              <xm:sqref>E26</xm:sqref>
            </x14:sparkline>
            <x14:sparkline>
              <xm:f>INCOME成長性!B28:D28</xm:f>
              <xm:sqref>E28</xm:sqref>
            </x14:sparkline>
            <x14:sparkline>
              <xm:f>INCOME成長性!B31:D31</xm:f>
              <xm:sqref>E31</xm:sqref>
            </x14:sparkline>
            <x14:sparkline>
              <xm:f>INCOME成長性!B32:D32</xm:f>
              <xm:sqref>E32</xm:sqref>
            </x14:sparkline>
            <x14:sparkline>
              <xm:f>INCOME成長性!B33:D33</xm:f>
              <xm:sqref>E33</xm:sqref>
            </x14:sparkline>
            <x14:sparkline>
              <xm:f>INCOME成長性!B34:D34</xm:f>
              <xm:sqref>E34</xm:sqref>
            </x14:sparkline>
            <x14:sparkline>
              <xm:f>INCOME成長性!B35:D35</xm:f>
              <xm:sqref>E35</xm:sqref>
            </x14:sparkline>
            <x14:sparkline>
              <xm:f>INCOME成長性!B38:D38</xm:f>
              <xm:sqref>E38</xm:sqref>
            </x14:sparkline>
            <x14:sparkline>
              <xm:f>INCOME成長性!B12:D12</xm:f>
              <xm:sqref>E12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9"/>
  <sheetViews>
    <sheetView tabSelected="1" zoomScale="60" zoomScaleNormal="60" workbookViewId="0">
      <selection activeCell="J5" sqref="J5"/>
    </sheetView>
  </sheetViews>
  <sheetFormatPr defaultColWidth="11" defaultRowHeight="16.5"/>
  <cols>
    <col min="1" max="1" width="155.75" customWidth="1"/>
    <col min="2" max="2" width="11.75" style="150" bestFit="1" customWidth="1"/>
    <col min="3" max="4" width="12.875" bestFit="1" customWidth="1"/>
    <col min="5" max="6" width="12.125" bestFit="1" customWidth="1"/>
    <col min="7" max="7" width="13.375" bestFit="1" customWidth="1"/>
    <col min="8" max="8" width="16.375" bestFit="1" customWidth="1"/>
    <col min="13" max="13" width="16.375" customWidth="1"/>
  </cols>
  <sheetData>
    <row r="1" spans="1:18" ht="27.75">
      <c r="A1" s="68"/>
      <c r="B1" s="142" t="s">
        <v>263</v>
      </c>
      <c r="C1" s="4">
        <v>2017</v>
      </c>
      <c r="D1" s="4">
        <v>2018</v>
      </c>
      <c r="E1" s="4">
        <v>2019</v>
      </c>
      <c r="F1" s="4">
        <v>2020</v>
      </c>
      <c r="G1" s="4">
        <v>2021</v>
      </c>
      <c r="H1" s="5" t="s">
        <v>10</v>
      </c>
      <c r="I1" s="6" t="s">
        <v>5</v>
      </c>
      <c r="J1" s="6" t="s">
        <v>6</v>
      </c>
      <c r="K1" s="6" t="s">
        <v>7</v>
      </c>
      <c r="L1" s="6" t="s">
        <v>8</v>
      </c>
      <c r="M1" s="5" t="s">
        <v>9</v>
      </c>
    </row>
    <row r="2" spans="1:18" s="1" customFormat="1" ht="22.5">
      <c r="A2" s="128" t="s">
        <v>225</v>
      </c>
      <c r="B2" s="143"/>
      <c r="G2" s="126"/>
    </row>
    <row r="3" spans="1:18" ht="23.25">
      <c r="A3" s="11" t="s">
        <v>53</v>
      </c>
      <c r="B3" s="141"/>
      <c r="C3" s="71"/>
      <c r="D3" s="71"/>
      <c r="E3" s="71"/>
      <c r="F3" s="71"/>
      <c r="G3" s="127"/>
    </row>
    <row r="4" spans="1:18" ht="23.25" customHeight="1">
      <c r="A4" s="12" t="s">
        <v>240</v>
      </c>
      <c r="B4" s="151">
        <v>0.36</v>
      </c>
      <c r="C4" s="2">
        <v>696474</v>
      </c>
      <c r="D4" s="2">
        <v>583173</v>
      </c>
      <c r="E4" s="2">
        <v>1047118</v>
      </c>
      <c r="F4" s="2">
        <v>3158058</v>
      </c>
      <c r="G4" s="2">
        <v>4443669</v>
      </c>
      <c r="I4" s="18">
        <f t="shared" ref="I4:J4" si="0">(D4-C4)/ABS(C4)</f>
        <v>-0.16267800377329233</v>
      </c>
      <c r="J4" s="18">
        <f t="shared" si="0"/>
        <v>0.79555294912487373</v>
      </c>
      <c r="K4" s="18">
        <f t="shared" ref="K4:K14" si="1">(F4-E4)/ABS(E4)</f>
        <v>2.0159523568499442</v>
      </c>
      <c r="L4" s="18">
        <f t="shared" ref="L4:L14" si="2">(G4-F4)/ABS(F4)</f>
        <v>0.40708910349334937</v>
      </c>
      <c r="N4" s="18">
        <f>C4/C$10</f>
        <v>0.39165289878951398</v>
      </c>
      <c r="O4" s="18">
        <f t="shared" ref="O4:R9" si="3">D4/D$10</f>
        <v>0.27613600043562564</v>
      </c>
      <c r="P4" s="18">
        <f t="shared" si="3"/>
        <v>0.3252120239729101</v>
      </c>
      <c r="Q4" s="18">
        <f t="shared" si="3"/>
        <v>0.40688082360030348</v>
      </c>
      <c r="R4" s="18">
        <f t="shared" si="3"/>
        <v>0.42236473816758369</v>
      </c>
    </row>
    <row r="5" spans="1:18" ht="25.5" customHeight="1">
      <c r="A5" s="12" t="s">
        <v>243</v>
      </c>
      <c r="B5" s="151">
        <v>0.13</v>
      </c>
      <c r="C5" s="2">
        <v>169576</v>
      </c>
      <c r="D5" s="2">
        <v>540991</v>
      </c>
      <c r="E5" s="2">
        <v>492456</v>
      </c>
      <c r="F5" s="2">
        <v>695112</v>
      </c>
      <c r="G5" s="2">
        <v>869283</v>
      </c>
      <c r="I5" s="18">
        <f t="shared" ref="I5:I18" si="4">(D5-C5)/ABS(C5)</f>
        <v>2.1902568759730152</v>
      </c>
      <c r="J5" s="18">
        <f t="shared" ref="J5:J18" si="5">(E5-D5)/ABS(D5)</f>
        <v>-8.9714986016403236E-2</v>
      </c>
      <c r="K5" s="18">
        <f t="shared" si="1"/>
        <v>0.4115210292899264</v>
      </c>
      <c r="L5" s="18">
        <f t="shared" si="2"/>
        <v>0.25056537651486377</v>
      </c>
      <c r="N5" s="18">
        <f t="shared" ref="N5:N9" si="6">C5/C$10</f>
        <v>9.5358810185492388E-2</v>
      </c>
      <c r="O5" s="18">
        <f t="shared" si="3"/>
        <v>0.25616256413048882</v>
      </c>
      <c r="P5" s="18">
        <f t="shared" si="3"/>
        <v>0.15294609822159816</v>
      </c>
      <c r="Q5" s="18">
        <f t="shared" si="3"/>
        <v>8.9557488511754421E-2</v>
      </c>
      <c r="R5" s="18">
        <f t="shared" si="3"/>
        <v>8.2624175357915192E-2</v>
      </c>
    </row>
    <row r="6" spans="1:18" ht="23.25" customHeight="1">
      <c r="A6" s="12" t="s">
        <v>258</v>
      </c>
      <c r="B6" s="151">
        <v>0.19</v>
      </c>
      <c r="C6" s="2">
        <v>620523</v>
      </c>
      <c r="D6" s="2">
        <v>364946</v>
      </c>
      <c r="E6" s="2">
        <v>588692</v>
      </c>
      <c r="F6" s="2">
        <v>1024895</v>
      </c>
      <c r="G6" s="2">
        <v>1171612</v>
      </c>
      <c r="I6" s="18">
        <f t="shared" si="4"/>
        <v>-0.41187353248791747</v>
      </c>
      <c r="J6" s="18">
        <f t="shared" si="5"/>
        <v>0.61309344396157239</v>
      </c>
      <c r="K6" s="18">
        <f t="shared" si="1"/>
        <v>0.74096981103870951</v>
      </c>
      <c r="L6" s="18">
        <f t="shared" si="2"/>
        <v>0.14315320105962073</v>
      </c>
      <c r="N6" s="18">
        <f t="shared" si="6"/>
        <v>0.34894286321609363</v>
      </c>
      <c r="O6" s="18">
        <f t="shared" si="3"/>
        <v>0.17280417443019455</v>
      </c>
      <c r="P6" s="18">
        <f t="shared" si="3"/>
        <v>0.1828349019085341</v>
      </c>
      <c r="Q6" s="18">
        <f t="shared" si="3"/>
        <v>0.13204637840845007</v>
      </c>
      <c r="R6" s="18">
        <f t="shared" si="3"/>
        <v>0.11136013857332737</v>
      </c>
    </row>
    <row r="7" spans="1:18" ht="23.25" customHeight="1">
      <c r="A7" s="12" t="s">
        <v>241</v>
      </c>
      <c r="B7" s="151">
        <v>0.19</v>
      </c>
      <c r="C7" s="2">
        <v>103042</v>
      </c>
      <c r="D7" s="2">
        <v>334017</v>
      </c>
      <c r="E7" s="2">
        <v>676292</v>
      </c>
      <c r="F7" s="2">
        <v>2037832</v>
      </c>
      <c r="G7" s="2">
        <v>2830995</v>
      </c>
      <c r="I7" s="18">
        <f t="shared" si="4"/>
        <v>2.2415616932901146</v>
      </c>
      <c r="J7" s="18">
        <f t="shared" si="5"/>
        <v>1.0247232925270271</v>
      </c>
      <c r="K7" s="18">
        <f t="shared" si="1"/>
        <v>2.0132428004471441</v>
      </c>
      <c r="L7" s="18">
        <f t="shared" si="2"/>
        <v>0.389219032776009</v>
      </c>
      <c r="N7" s="18">
        <f t="shared" si="6"/>
        <v>5.794429942405474E-2</v>
      </c>
      <c r="O7" s="18">
        <f t="shared" si="3"/>
        <v>0.15815910280055212</v>
      </c>
      <c r="P7" s="18">
        <f t="shared" si="3"/>
        <v>0.21004155225742213</v>
      </c>
      <c r="Q7" s="18">
        <f t="shared" si="3"/>
        <v>0.26255210085408615</v>
      </c>
      <c r="R7" s="18">
        <f t="shared" si="3"/>
        <v>0.26908225205989433</v>
      </c>
    </row>
    <row r="8" spans="1:18" ht="25.5">
      <c r="A8" s="12" t="s">
        <v>255</v>
      </c>
      <c r="B8" s="141">
        <v>0.05</v>
      </c>
      <c r="C8" s="2">
        <v>73420</v>
      </c>
      <c r="D8" s="2">
        <v>89974</v>
      </c>
      <c r="E8" s="2">
        <v>164834</v>
      </c>
      <c r="F8" s="2">
        <v>462665</v>
      </c>
      <c r="G8" s="2">
        <v>517940</v>
      </c>
      <c r="I8" s="18">
        <f t="shared" si="4"/>
        <v>0.22546989921002453</v>
      </c>
      <c r="J8" s="18">
        <f t="shared" si="5"/>
        <v>0.8320181385733656</v>
      </c>
      <c r="K8" s="18">
        <f t="shared" si="1"/>
        <v>1.8068541684361237</v>
      </c>
      <c r="L8" s="18">
        <f t="shared" si="2"/>
        <v>0.11947089146574735</v>
      </c>
      <c r="N8" s="18">
        <f t="shared" si="6"/>
        <v>4.1286761356671059E-2</v>
      </c>
      <c r="O8" s="18">
        <f t="shared" si="3"/>
        <v>4.260324209659052E-2</v>
      </c>
      <c r="P8" s="18">
        <f t="shared" si="3"/>
        <v>5.1193847073157626E-2</v>
      </c>
      <c r="Q8" s="18">
        <f t="shared" si="3"/>
        <v>5.9609265013826351E-2</v>
      </c>
      <c r="R8" s="18">
        <f t="shared" si="3"/>
        <v>4.9229497626064926E-2</v>
      </c>
    </row>
    <row r="9" spans="1:18" ht="26.25" customHeight="1">
      <c r="A9" s="12" t="s">
        <v>248</v>
      </c>
      <c r="B9" s="141">
        <v>7.0000000000000007E-2</v>
      </c>
      <c r="C9" s="2">
        <v>115259</v>
      </c>
      <c r="D9" s="2">
        <v>198804</v>
      </c>
      <c r="E9" s="2">
        <v>250409</v>
      </c>
      <c r="F9" s="2">
        <v>383067</v>
      </c>
      <c r="G9" s="2">
        <v>687429</v>
      </c>
      <c r="I9" s="18">
        <f t="shared" si="4"/>
        <v>0.72484578210812167</v>
      </c>
      <c r="J9" s="18">
        <f t="shared" si="5"/>
        <v>0.25957727208708076</v>
      </c>
      <c r="K9" s="18">
        <f t="shared" si="1"/>
        <v>0.52976530396271704</v>
      </c>
      <c r="L9" s="18">
        <f t="shared" si="2"/>
        <v>0.79453985856260134</v>
      </c>
      <c r="N9" s="18">
        <f t="shared" si="6"/>
        <v>6.4814367028174197E-2</v>
      </c>
      <c r="O9" s="18">
        <f t="shared" si="3"/>
        <v>9.4134916106548353E-2</v>
      </c>
      <c r="P9" s="18">
        <f t="shared" si="3"/>
        <v>7.7771576566377856E-2</v>
      </c>
      <c r="Q9" s="18">
        <f t="shared" si="3"/>
        <v>4.9353943611579479E-2</v>
      </c>
      <c r="R9" s="18">
        <f t="shared" si="3"/>
        <v>6.5339198215214472E-2</v>
      </c>
    </row>
    <row r="10" spans="1:18" ht="24" customHeight="1">
      <c r="A10" s="47" t="s">
        <v>0</v>
      </c>
      <c r="B10" s="144"/>
      <c r="C10" s="8">
        <f>SUM(C4:C9)</f>
        <v>1778294</v>
      </c>
      <c r="D10" s="8">
        <f>SUM(D4:D9)</f>
        <v>2111905</v>
      </c>
      <c r="E10" s="8">
        <f>SUM(E4:E9)</f>
        <v>3219801</v>
      </c>
      <c r="F10" s="8">
        <f>SUM(F4:F9)</f>
        <v>7761629</v>
      </c>
      <c r="G10" s="8">
        <f>SUM(G4:G9)</f>
        <v>10520928</v>
      </c>
      <c r="I10" s="18">
        <f t="shared" si="4"/>
        <v>0.18760171265268846</v>
      </c>
      <c r="J10" s="18">
        <f t="shared" si="5"/>
        <v>0.52459556656194284</v>
      </c>
      <c r="K10" s="18">
        <f t="shared" si="1"/>
        <v>1.4105927664473674</v>
      </c>
      <c r="L10" s="18">
        <f t="shared" si="2"/>
        <v>0.35550513944946349</v>
      </c>
    </row>
    <row r="11" spans="1:18" ht="23.25" customHeight="1">
      <c r="A11" s="11" t="s">
        <v>242</v>
      </c>
      <c r="B11" s="151">
        <v>0.13</v>
      </c>
      <c r="C11" s="2">
        <v>91496</v>
      </c>
      <c r="D11" s="2">
        <v>142402</v>
      </c>
      <c r="E11" s="2">
        <v>149194</v>
      </c>
      <c r="F11" s="2">
        <v>233520</v>
      </c>
      <c r="G11" s="2">
        <v>282140</v>
      </c>
      <c r="I11" s="18">
        <f t="shared" si="4"/>
        <v>0.55637404913876021</v>
      </c>
      <c r="J11" s="18">
        <f t="shared" si="5"/>
        <v>4.7695959326413954E-2</v>
      </c>
      <c r="K11" s="18">
        <f t="shared" si="1"/>
        <v>0.56521039720095978</v>
      </c>
      <c r="L11" s="18">
        <f t="shared" si="2"/>
        <v>0.20820486467968483</v>
      </c>
      <c r="N11" s="18">
        <f>C11/(C$18-C$10)</f>
        <v>0.22371972927506747</v>
      </c>
      <c r="O11" s="18">
        <f t="shared" ref="O11:R17" si="7">D11/(D$18-D$10)</f>
        <v>0.12180293178276273</v>
      </c>
      <c r="P11" s="18">
        <f t="shared" si="7"/>
        <v>0.11205318684719071</v>
      </c>
      <c r="Q11" s="18">
        <f t="shared" si="7"/>
        <v>0.11078214031740279</v>
      </c>
      <c r="R11" s="18">
        <f t="shared" si="7"/>
        <v>8.2864490389551806E-2</v>
      </c>
    </row>
    <row r="12" spans="1:18" ht="25.5">
      <c r="A12" s="11" t="s">
        <v>260</v>
      </c>
      <c r="B12" s="151">
        <v>0.17</v>
      </c>
      <c r="C12" s="2">
        <v>58327</v>
      </c>
      <c r="D12" s="2">
        <v>261705</v>
      </c>
      <c r="E12" s="2">
        <v>266345</v>
      </c>
      <c r="F12" s="2">
        <v>316701</v>
      </c>
      <c r="G12" s="2">
        <v>519276</v>
      </c>
      <c r="I12" s="18">
        <f t="shared" si="4"/>
        <v>3.4868585732165207</v>
      </c>
      <c r="J12" s="18">
        <f t="shared" si="5"/>
        <v>1.7729886704495521E-2</v>
      </c>
      <c r="K12" s="18">
        <f t="shared" si="1"/>
        <v>0.18906305731288367</v>
      </c>
      <c r="L12" s="18">
        <f t="shared" si="2"/>
        <v>0.6396411757462086</v>
      </c>
      <c r="N12" s="18">
        <f t="shared" ref="N12:N17" si="8">C12/(C$18-C$10)</f>
        <v>0.14261717068972263</v>
      </c>
      <c r="O12" s="18">
        <f t="shared" si="7"/>
        <v>0.223848234309967</v>
      </c>
      <c r="P12" s="18">
        <f t="shared" si="7"/>
        <v>0.20004025665117237</v>
      </c>
      <c r="Q12" s="18">
        <f t="shared" si="7"/>
        <v>0.15024329659413233</v>
      </c>
      <c r="R12" s="18">
        <f t="shared" si="7"/>
        <v>0.15251131038323137</v>
      </c>
    </row>
    <row r="13" spans="1:18" ht="23.25" customHeight="1">
      <c r="A13" s="11" t="s">
        <v>261</v>
      </c>
      <c r="B13" s="141">
        <v>0.06</v>
      </c>
      <c r="C13" s="2">
        <v>14334</v>
      </c>
      <c r="D13" s="2">
        <v>77102</v>
      </c>
      <c r="E13" s="2">
        <v>69079</v>
      </c>
      <c r="F13" s="2">
        <v>137612</v>
      </c>
      <c r="G13" s="2">
        <v>257049</v>
      </c>
      <c r="I13" s="18">
        <f t="shared" si="4"/>
        <v>4.3789591181805498</v>
      </c>
      <c r="J13" s="18">
        <f t="shared" si="5"/>
        <v>-0.10405696350289227</v>
      </c>
      <c r="K13" s="18">
        <f t="shared" si="1"/>
        <v>0.99209600602209069</v>
      </c>
      <c r="L13" s="18">
        <f t="shared" si="2"/>
        <v>0.86792576228817253</v>
      </c>
      <c r="N13" s="18">
        <f t="shared" si="8"/>
        <v>3.5048511404092174E-2</v>
      </c>
      <c r="O13" s="18">
        <f t="shared" si="7"/>
        <v>6.5948860594054665E-2</v>
      </c>
      <c r="P13" s="18">
        <f t="shared" si="7"/>
        <v>5.1882261312231635E-2</v>
      </c>
      <c r="Q13" s="18">
        <f t="shared" si="7"/>
        <v>6.5283281489201914E-2</v>
      </c>
      <c r="R13" s="18">
        <f t="shared" si="7"/>
        <v>7.5495266144977327E-2</v>
      </c>
    </row>
    <row r="14" spans="1:18" ht="23.25" customHeight="1">
      <c r="A14" s="11" t="s">
        <v>262</v>
      </c>
      <c r="B14" s="151">
        <v>0.4</v>
      </c>
      <c r="C14" s="2">
        <v>203667</v>
      </c>
      <c r="D14" s="2">
        <v>464680</v>
      </c>
      <c r="E14" s="2">
        <v>537303</v>
      </c>
      <c r="F14" s="2">
        <v>463950</v>
      </c>
      <c r="G14" s="2">
        <v>1526430</v>
      </c>
      <c r="I14" s="18">
        <f t="shared" si="4"/>
        <v>1.2815674606097207</v>
      </c>
      <c r="J14" s="18">
        <f t="shared" si="5"/>
        <v>0.15628604631144014</v>
      </c>
      <c r="K14" s="18">
        <f t="shared" si="1"/>
        <v>-0.13652073411092067</v>
      </c>
      <c r="L14" s="18">
        <f t="shared" si="2"/>
        <v>2.2900743614613646</v>
      </c>
      <c r="N14" s="18">
        <f t="shared" si="8"/>
        <v>0.49799254723993586</v>
      </c>
      <c r="O14" s="18">
        <f t="shared" si="7"/>
        <v>0.39746201837624601</v>
      </c>
      <c r="P14" s="18">
        <f t="shared" si="7"/>
        <v>0.4035451388967124</v>
      </c>
      <c r="Q14" s="18">
        <f t="shared" si="7"/>
        <v>0.22009838129607323</v>
      </c>
      <c r="R14" s="18">
        <f t="shared" si="7"/>
        <v>0.44831234162232775</v>
      </c>
    </row>
    <row r="15" spans="1:18" ht="23.25" customHeight="1">
      <c r="A15" s="11" t="s">
        <v>252</v>
      </c>
      <c r="B15" s="141">
        <v>2.5000000000000001E-2</v>
      </c>
      <c r="C15" s="2"/>
      <c r="D15" s="2">
        <v>149000</v>
      </c>
      <c r="E15" s="13"/>
      <c r="F15" s="13"/>
      <c r="G15" s="13"/>
      <c r="I15" s="18"/>
      <c r="J15" s="18"/>
      <c r="K15" s="18"/>
      <c r="L15" s="18"/>
      <c r="N15" s="18">
        <f t="shared" si="8"/>
        <v>0</v>
      </c>
      <c r="O15" s="18">
        <f t="shared" si="7"/>
        <v>0.12744650240608732</v>
      </c>
      <c r="P15" s="18">
        <f t="shared" si="7"/>
        <v>0</v>
      </c>
      <c r="Q15" s="18">
        <f t="shared" si="7"/>
        <v>0</v>
      </c>
      <c r="R15" s="18">
        <f t="shared" si="7"/>
        <v>0</v>
      </c>
    </row>
    <row r="16" spans="1:18" ht="25.5" customHeight="1">
      <c r="A16" s="11" t="s">
        <v>244</v>
      </c>
      <c r="B16" s="141">
        <v>8.6999999999999994E-2</v>
      </c>
      <c r="C16" s="13"/>
      <c r="D16" s="13"/>
      <c r="E16" s="2">
        <v>113148</v>
      </c>
      <c r="F16" s="2">
        <v>456888</v>
      </c>
      <c r="G16" s="2">
        <v>449406</v>
      </c>
      <c r="I16" s="18"/>
      <c r="J16" s="18"/>
      <c r="K16" s="18">
        <f t="shared" ref="K16:L18" si="9">(F16-E16)/ABS(E16)</f>
        <v>3.0379679711528262</v>
      </c>
      <c r="L16" s="18">
        <f t="shared" si="9"/>
        <v>-1.6376004622577087E-2</v>
      </c>
      <c r="N16" s="18">
        <f t="shared" si="8"/>
        <v>0</v>
      </c>
      <c r="O16" s="18">
        <f t="shared" si="7"/>
        <v>0</v>
      </c>
      <c r="P16" s="18">
        <f t="shared" si="7"/>
        <v>8.4980588933777051E-2</v>
      </c>
      <c r="Q16" s="18">
        <f t="shared" si="7"/>
        <v>0.21674816086561119</v>
      </c>
      <c r="R16" s="18">
        <f t="shared" si="7"/>
        <v>0.131990498220766</v>
      </c>
    </row>
    <row r="17" spans="1:18" ht="24" customHeight="1">
      <c r="A17" s="11" t="s">
        <v>249</v>
      </c>
      <c r="B17" s="151">
        <v>0.13</v>
      </c>
      <c r="C17" s="2">
        <v>41152</v>
      </c>
      <c r="D17" s="2">
        <v>74229</v>
      </c>
      <c r="E17" s="2">
        <v>196388</v>
      </c>
      <c r="F17" s="2">
        <v>499250</v>
      </c>
      <c r="G17" s="2">
        <v>370535</v>
      </c>
      <c r="I17" s="18">
        <f t="shared" si="4"/>
        <v>0.80377624416796267</v>
      </c>
      <c r="J17" s="18">
        <f t="shared" si="5"/>
        <v>1.645704509019386</v>
      </c>
      <c r="K17" s="18">
        <f t="shared" si="9"/>
        <v>1.5421614355255922</v>
      </c>
      <c r="L17" s="18">
        <f t="shared" si="9"/>
        <v>-0.25781672508763143</v>
      </c>
      <c r="N17" s="18">
        <f t="shared" si="8"/>
        <v>0.10062204139118187</v>
      </c>
      <c r="O17" s="18">
        <f t="shared" si="7"/>
        <v>6.3491452530882259E-2</v>
      </c>
      <c r="P17" s="18">
        <f t="shared" si="7"/>
        <v>0.14749856735891584</v>
      </c>
      <c r="Q17" s="18">
        <f t="shared" si="7"/>
        <v>0.23684473943757856</v>
      </c>
      <c r="R17" s="18">
        <f t="shared" si="7"/>
        <v>0.10882609323914573</v>
      </c>
    </row>
    <row r="18" spans="1:18" ht="23.25">
      <c r="A18" s="47" t="s">
        <v>1</v>
      </c>
      <c r="B18" s="144"/>
      <c r="C18" s="8">
        <f>C10+SUM(C11:C17)</f>
        <v>2187270</v>
      </c>
      <c r="D18" s="8">
        <f>D10+SUM(D11:D17)</f>
        <v>3281023</v>
      </c>
      <c r="E18" s="8">
        <f>E10+SUM(E11:E17)</f>
        <v>4551258</v>
      </c>
      <c r="F18" s="8">
        <f>SUM(F10:F17)</f>
        <v>9869550</v>
      </c>
      <c r="G18" s="8">
        <f>SUM(G10:G17)</f>
        <v>13925764</v>
      </c>
      <c r="I18" s="18">
        <f t="shared" si="4"/>
        <v>0.5000539485294454</v>
      </c>
      <c r="J18" s="18">
        <f t="shared" si="5"/>
        <v>0.38714602122569697</v>
      </c>
      <c r="K18" s="18">
        <f t="shared" si="9"/>
        <v>1.1685323046946581</v>
      </c>
      <c r="L18" s="18">
        <f t="shared" si="9"/>
        <v>0.41098266891600932</v>
      </c>
    </row>
    <row r="19" spans="1:18" s="1" customFormat="1" ht="23.25" customHeight="1">
      <c r="A19" s="46" t="s">
        <v>226</v>
      </c>
      <c r="B19" s="143"/>
      <c r="G19" s="126"/>
      <c r="H19" s="126"/>
      <c r="I19" s="126"/>
      <c r="J19" s="126"/>
      <c r="K19" s="126"/>
      <c r="L19" s="126"/>
    </row>
    <row r="20" spans="1:18" ht="24.75" customHeight="1">
      <c r="A20" s="11" t="s">
        <v>227</v>
      </c>
      <c r="B20" s="141"/>
      <c r="C20" s="71"/>
      <c r="D20" s="71"/>
      <c r="E20" s="71"/>
      <c r="F20" s="71"/>
      <c r="G20" s="127"/>
      <c r="I20" s="18"/>
      <c r="J20" s="18"/>
      <c r="K20" s="18"/>
      <c r="L20" s="18"/>
    </row>
    <row r="21" spans="1:18" ht="23.25" customHeight="1">
      <c r="A21" s="12" t="s">
        <v>256</v>
      </c>
      <c r="B21" s="151">
        <v>0.74</v>
      </c>
      <c r="C21" s="2">
        <v>733736</v>
      </c>
      <c r="D21" s="2">
        <v>749215</v>
      </c>
      <c r="E21" s="2">
        <v>1273135</v>
      </c>
      <c r="F21" s="2">
        <v>3009051</v>
      </c>
      <c r="G21" s="2">
        <v>3979624</v>
      </c>
      <c r="I21" s="18">
        <f t="shared" ref="I21:J21" si="10">(D21-C21)/ABS(C21)</f>
        <v>2.1096143572074968E-2</v>
      </c>
      <c r="J21" s="18">
        <f t="shared" si="10"/>
        <v>0.69929192554874098</v>
      </c>
      <c r="K21" s="18">
        <f t="shared" ref="K21:L24" si="11">(F21-E21)/ABS(E21)</f>
        <v>1.3634971939346574</v>
      </c>
      <c r="L21" s="18">
        <f t="shared" si="11"/>
        <v>0.32255119637387336</v>
      </c>
      <c r="N21" s="18">
        <f>C21/C$26</f>
        <v>0.7542307111130756</v>
      </c>
      <c r="O21" s="18">
        <f t="shared" ref="O21:R25" si="12">D21/D$26</f>
        <v>0.73557667290761986</v>
      </c>
      <c r="P21" s="18">
        <f t="shared" si="12"/>
        <v>0.75151778098501554</v>
      </c>
      <c r="Q21" s="18">
        <f t="shared" si="12"/>
        <v>0.72927172945713437</v>
      </c>
      <c r="R21" s="18">
        <f t="shared" si="12"/>
        <v>0.7322075161763234</v>
      </c>
    </row>
    <row r="22" spans="1:18" ht="23.25" customHeight="1">
      <c r="A22" s="12" t="s">
        <v>257</v>
      </c>
      <c r="B22" s="141">
        <v>7.0000000000000007E-2</v>
      </c>
      <c r="C22" s="2">
        <v>114788</v>
      </c>
      <c r="D22" s="2">
        <v>54137</v>
      </c>
      <c r="E22" s="2">
        <v>95834</v>
      </c>
      <c r="F22" s="2">
        <v>239362</v>
      </c>
      <c r="G22" s="2">
        <v>254611</v>
      </c>
      <c r="I22" s="18">
        <f t="shared" ref="I22:I31" si="13">(D22-C22)/ABS(C22)</f>
        <v>-0.52837404606753324</v>
      </c>
      <c r="J22" s="18">
        <f t="shared" ref="J22:J31" si="14">(E22-D22)/ABS(D22)</f>
        <v>0.77021260875187025</v>
      </c>
      <c r="K22" s="18">
        <f t="shared" si="11"/>
        <v>1.497673059665672</v>
      </c>
      <c r="L22" s="18">
        <f t="shared" si="11"/>
        <v>6.3706854053692738E-2</v>
      </c>
      <c r="N22" s="18">
        <f t="shared" ref="N22:N25" si="15">C22/C$26</f>
        <v>0.11799425797186962</v>
      </c>
      <c r="O22" s="18">
        <f t="shared" si="12"/>
        <v>5.3151517710136362E-2</v>
      </c>
      <c r="P22" s="18">
        <f t="shared" si="12"/>
        <v>5.656977070217846E-2</v>
      </c>
      <c r="Q22" s="18">
        <f t="shared" si="12"/>
        <v>5.8011625494655494E-2</v>
      </c>
      <c r="R22" s="18">
        <f t="shared" si="12"/>
        <v>4.6845653735420704E-2</v>
      </c>
    </row>
    <row r="23" spans="1:18" ht="23.25" customHeight="1">
      <c r="A23" s="12" t="s">
        <v>251</v>
      </c>
      <c r="B23" s="151">
        <v>0.14000000000000001</v>
      </c>
      <c r="C23" s="2">
        <v>124303</v>
      </c>
      <c r="D23" s="2">
        <v>215189</v>
      </c>
      <c r="E23" s="2">
        <v>297841</v>
      </c>
      <c r="F23" s="2">
        <v>360850</v>
      </c>
      <c r="G23" s="2">
        <v>639309</v>
      </c>
      <c r="I23" s="18">
        <f t="shared" si="13"/>
        <v>0.73116497590564988</v>
      </c>
      <c r="J23" s="18">
        <f t="shared" si="14"/>
        <v>0.3840902648369573</v>
      </c>
      <c r="K23" s="18">
        <f t="shared" si="11"/>
        <v>0.21155247262801294</v>
      </c>
      <c r="L23" s="18">
        <f t="shared" si="11"/>
        <v>0.77167521130663708</v>
      </c>
      <c r="N23" s="18">
        <f t="shared" si="15"/>
        <v>0.12777503091505479</v>
      </c>
      <c r="O23" s="18">
        <f t="shared" si="12"/>
        <v>0.21127180938224382</v>
      </c>
      <c r="P23" s="18">
        <f t="shared" si="12"/>
        <v>0.17581231166086708</v>
      </c>
      <c r="Q23" s="18">
        <f t="shared" si="12"/>
        <v>8.7455381638465723E-2</v>
      </c>
      <c r="R23" s="18">
        <f t="shared" si="12"/>
        <v>0.11762590007477318</v>
      </c>
    </row>
    <row r="24" spans="1:18" ht="23.25" customHeight="1">
      <c r="A24" s="12" t="s">
        <v>245</v>
      </c>
      <c r="B24" s="141">
        <v>0.01</v>
      </c>
      <c r="C24" s="13"/>
      <c r="D24" s="13"/>
      <c r="E24" s="2">
        <v>27275</v>
      </c>
      <c r="F24" s="2">
        <v>52747</v>
      </c>
      <c r="G24" s="2">
        <v>64027</v>
      </c>
      <c r="I24" s="18"/>
      <c r="J24" s="18"/>
      <c r="K24" s="18">
        <f t="shared" si="11"/>
        <v>0.93389550870760774</v>
      </c>
      <c r="L24" s="18">
        <f t="shared" si="11"/>
        <v>0.21385102470282671</v>
      </c>
      <c r="N24" s="18">
        <f t="shared" si="15"/>
        <v>0</v>
      </c>
      <c r="O24" s="18">
        <f t="shared" si="12"/>
        <v>0</v>
      </c>
      <c r="P24" s="18">
        <f t="shared" si="12"/>
        <v>1.6100136651938952E-2</v>
      </c>
      <c r="Q24" s="18">
        <f t="shared" si="12"/>
        <v>1.2783730124107391E-2</v>
      </c>
      <c r="R24" s="18">
        <f t="shared" si="12"/>
        <v>1.1780271361872744E-2</v>
      </c>
    </row>
    <row r="25" spans="1:18" ht="25.5">
      <c r="A25" s="12" t="s">
        <v>259</v>
      </c>
      <c r="B25" s="141">
        <v>0.04</v>
      </c>
      <c r="C25" s="13"/>
      <c r="D25" s="13"/>
      <c r="E25" s="13"/>
      <c r="F25" s="2">
        <v>464094</v>
      </c>
      <c r="G25" s="2">
        <v>497533</v>
      </c>
      <c r="I25" s="18"/>
      <c r="J25" s="18"/>
      <c r="K25" s="18"/>
      <c r="L25" s="18">
        <f>(G25-F25)/ABS(F25)</f>
        <v>7.2052213560183931E-2</v>
      </c>
      <c r="N25" s="18">
        <f t="shared" si="15"/>
        <v>0</v>
      </c>
      <c r="O25" s="18">
        <f t="shared" si="12"/>
        <v>0</v>
      </c>
      <c r="P25" s="18">
        <f t="shared" si="12"/>
        <v>0</v>
      </c>
      <c r="Q25" s="18">
        <f t="shared" si="12"/>
        <v>0.112477533285637</v>
      </c>
      <c r="R25" s="18">
        <f t="shared" si="12"/>
        <v>9.1540658651609985E-2</v>
      </c>
    </row>
    <row r="26" spans="1:18" ht="24" customHeight="1">
      <c r="A26" s="47" t="s">
        <v>2</v>
      </c>
      <c r="B26" s="144"/>
      <c r="C26" s="8">
        <f>SUM(C21:C25)</f>
        <v>972827</v>
      </c>
      <c r="D26" s="8">
        <f>SUM(D21:D25)</f>
        <v>1018541</v>
      </c>
      <c r="E26" s="8">
        <f>SUM(E21:E25)</f>
        <v>1694085</v>
      </c>
      <c r="F26" s="8">
        <f>SUM(F21:F25)</f>
        <v>4126104</v>
      </c>
      <c r="G26" s="8">
        <f>SUM(G21:G25)</f>
        <v>5435104</v>
      </c>
      <c r="I26" s="18">
        <f>(D26-C26)/ABS(C26)</f>
        <v>4.6990883271126313E-2</v>
      </c>
      <c r="J26" s="18">
        <f t="shared" si="14"/>
        <v>0.6632467421537277</v>
      </c>
      <c r="K26" s="18">
        <f>(F26-E26)/ABS(E26)</f>
        <v>1.4355944359344426</v>
      </c>
      <c r="L26" s="18">
        <f>(G26-F26)/ABS(F26)</f>
        <v>0.3172484261181977</v>
      </c>
    </row>
    <row r="27" spans="1:18" ht="23.25">
      <c r="A27" s="47" t="s">
        <v>228</v>
      </c>
      <c r="B27" s="151">
        <v>0.83</v>
      </c>
      <c r="C27" s="8">
        <v>358572</v>
      </c>
      <c r="D27" s="8">
        <v>899695</v>
      </c>
      <c r="E27" s="8">
        <v>938832</v>
      </c>
      <c r="F27" s="8">
        <v>2586924</v>
      </c>
      <c r="G27" s="8">
        <v>4559208</v>
      </c>
      <c r="I27" s="18">
        <f t="shared" si="13"/>
        <v>1.5091055631783854</v>
      </c>
      <c r="J27" s="18">
        <f t="shared" si="14"/>
        <v>4.3500297322981676E-2</v>
      </c>
      <c r="K27" s="18">
        <f>(F27-E27)/ABS(E27)</f>
        <v>1.7554706273326857</v>
      </c>
      <c r="L27" s="18">
        <f>(G27-F27)/ABS(F27)</f>
        <v>0.76240508031932908</v>
      </c>
      <c r="N27" s="18">
        <f>C27/(C$31-C$26)</f>
        <v>0.83756978346686595</v>
      </c>
      <c r="O27" s="18">
        <f t="shared" ref="O27:R30" si="16">D27/(D$31-D$26)</f>
        <v>0.78783710061726075</v>
      </c>
      <c r="P27" s="18">
        <f t="shared" si="16"/>
        <v>0.82200603612745737</v>
      </c>
      <c r="Q27" s="18">
        <f t="shared" si="16"/>
        <v>0.84488175063857884</v>
      </c>
      <c r="R27" s="18">
        <f t="shared" si="16"/>
        <v>0.88065394505889527</v>
      </c>
    </row>
    <row r="28" spans="1:18" ht="23.25" customHeight="1">
      <c r="A28" s="133" t="s">
        <v>253</v>
      </c>
      <c r="B28" s="145">
        <v>2.5999999999999999E-2</v>
      </c>
      <c r="C28" s="135"/>
      <c r="D28" s="134">
        <v>149000</v>
      </c>
      <c r="E28" s="135"/>
      <c r="F28" s="135"/>
      <c r="G28" s="135"/>
      <c r="I28" s="18"/>
      <c r="J28" s="18"/>
      <c r="K28" s="18"/>
      <c r="L28" s="18"/>
      <c r="N28" s="18">
        <f t="shared" ref="N28:N30" si="17">C28/(C$31-C$26)</f>
        <v>0</v>
      </c>
      <c r="O28" s="18">
        <f t="shared" si="16"/>
        <v>0.13047502541635983</v>
      </c>
      <c r="P28" s="18">
        <f t="shared" si="16"/>
        <v>0</v>
      </c>
      <c r="Q28" s="18">
        <f t="shared" si="16"/>
        <v>0</v>
      </c>
      <c r="R28" s="18">
        <f t="shared" si="16"/>
        <v>0</v>
      </c>
    </row>
    <row r="29" spans="1:18" ht="23.25" customHeight="1">
      <c r="A29" s="11" t="s">
        <v>250</v>
      </c>
      <c r="B29" s="141">
        <v>0.06</v>
      </c>
      <c r="C29" s="13"/>
      <c r="D29" s="13"/>
      <c r="E29" s="2">
        <v>108830</v>
      </c>
      <c r="F29" s="2">
        <v>389662</v>
      </c>
      <c r="G29" s="2">
        <v>395017</v>
      </c>
      <c r="I29" s="18"/>
      <c r="J29" s="18"/>
      <c r="K29" s="18">
        <f t="shared" ref="K29:L31" si="18">(F29-E29)/ABS(E29)</f>
        <v>2.580464945327575</v>
      </c>
      <c r="L29" s="18">
        <f t="shared" si="18"/>
        <v>1.374267955304854E-2</v>
      </c>
      <c r="N29" s="18">
        <f t="shared" si="17"/>
        <v>0</v>
      </c>
      <c r="O29" s="18">
        <f t="shared" si="16"/>
        <v>0</v>
      </c>
      <c r="P29" s="18">
        <f t="shared" si="16"/>
        <v>9.5287460282298841E-2</v>
      </c>
      <c r="Q29" s="18">
        <f t="shared" si="16"/>
        <v>0.12726246024905638</v>
      </c>
      <c r="R29" s="18">
        <f t="shared" si="16"/>
        <v>7.630125219453239E-2</v>
      </c>
    </row>
    <row r="30" spans="1:18" ht="24" customHeight="1">
      <c r="A30" s="11" t="s">
        <v>229</v>
      </c>
      <c r="B30" s="141">
        <v>0.08</v>
      </c>
      <c r="C30" s="2">
        <v>69538</v>
      </c>
      <c r="D30" s="2">
        <v>93286</v>
      </c>
      <c r="E30" s="2">
        <v>94461</v>
      </c>
      <c r="F30" s="2">
        <v>85291</v>
      </c>
      <c r="G30" s="2">
        <v>222846</v>
      </c>
      <c r="I30" s="18">
        <f t="shared" si="13"/>
        <v>0.3415111162242227</v>
      </c>
      <c r="J30" s="18">
        <f t="shared" si="14"/>
        <v>1.2595673520142358E-2</v>
      </c>
      <c r="K30" s="18">
        <f t="shared" si="18"/>
        <v>-9.7077100602364991E-2</v>
      </c>
      <c r="L30" s="18">
        <f t="shared" si="18"/>
        <v>1.6127727427278375</v>
      </c>
      <c r="N30" s="18">
        <f t="shared" si="17"/>
        <v>0.162430216533134</v>
      </c>
      <c r="O30" s="18">
        <f t="shared" si="16"/>
        <v>8.1687873966379471E-2</v>
      </c>
      <c r="P30" s="18">
        <f t="shared" si="16"/>
        <v>8.2706503590243785E-2</v>
      </c>
      <c r="Q30" s="18">
        <f t="shared" si="16"/>
        <v>2.7855789112364734E-2</v>
      </c>
      <c r="R30" s="18">
        <f t="shared" si="16"/>
        <v>4.3044802746572339E-2</v>
      </c>
    </row>
    <row r="31" spans="1:18" ht="23.25">
      <c r="A31" s="47" t="s">
        <v>230</v>
      </c>
      <c r="B31" s="144"/>
      <c r="C31" s="8">
        <f>C26+SUM(C27:C30)</f>
        <v>1400937</v>
      </c>
      <c r="D31" s="8">
        <f>D26+SUM(D27:D30)</f>
        <v>2160522</v>
      </c>
      <c r="E31" s="8">
        <f>E26+SUM(E27:E30)</f>
        <v>2836208</v>
      </c>
      <c r="F31" s="8">
        <f>F26+SUM(F27:F30)</f>
        <v>7187981</v>
      </c>
      <c r="G31" s="8">
        <f>G26+SUM(G27:G30)</f>
        <v>10612175</v>
      </c>
      <c r="I31" s="18">
        <f t="shared" si="13"/>
        <v>0.54219782902443148</v>
      </c>
      <c r="J31" s="18">
        <f t="shared" si="14"/>
        <v>0.31274201327271833</v>
      </c>
      <c r="K31" s="18">
        <f t="shared" si="18"/>
        <v>1.5343631355669261</v>
      </c>
      <c r="L31" s="18">
        <f t="shared" si="18"/>
        <v>0.47637771997449629</v>
      </c>
    </row>
    <row r="32" spans="1:18" ht="23.25" customHeight="1">
      <c r="A32" s="11" t="s">
        <v>231</v>
      </c>
      <c r="B32" s="141"/>
      <c r="C32" s="13"/>
      <c r="D32" s="13"/>
      <c r="E32" s="13"/>
      <c r="F32" s="2"/>
      <c r="G32" s="2"/>
      <c r="I32" s="18"/>
      <c r="J32" s="18"/>
      <c r="K32" s="18"/>
      <c r="L32" s="18"/>
    </row>
    <row r="33" spans="1:12" ht="24.75" customHeight="1">
      <c r="A33" s="11" t="s">
        <v>232</v>
      </c>
      <c r="B33" s="141"/>
      <c r="C33" s="13"/>
      <c r="D33" s="13"/>
      <c r="E33" s="13"/>
      <c r="F33" s="2"/>
      <c r="G33" s="2"/>
      <c r="I33" s="18"/>
      <c r="J33" s="18"/>
      <c r="K33" s="18"/>
      <c r="L33" s="18"/>
    </row>
    <row r="34" spans="1:12" ht="23.25">
      <c r="A34" s="12" t="s">
        <v>233</v>
      </c>
      <c r="B34" s="141"/>
      <c r="C34" s="13"/>
      <c r="D34" s="13"/>
      <c r="E34" s="13"/>
      <c r="F34" s="2"/>
      <c r="G34" s="2"/>
      <c r="I34" s="18"/>
      <c r="J34" s="18"/>
      <c r="K34" s="18"/>
      <c r="L34" s="18"/>
    </row>
    <row r="35" spans="1:12" ht="23.25">
      <c r="A35" s="12" t="s">
        <v>234</v>
      </c>
      <c r="B35" s="141"/>
      <c r="C35" s="13"/>
      <c r="D35" s="13"/>
      <c r="E35" s="13"/>
      <c r="F35" s="2"/>
      <c r="G35" s="2"/>
      <c r="I35" s="18"/>
      <c r="J35" s="18"/>
      <c r="K35" s="18"/>
      <c r="L35" s="18"/>
    </row>
    <row r="36" spans="1:12" ht="23.25">
      <c r="A36" s="12" t="s">
        <v>235</v>
      </c>
      <c r="B36" s="141"/>
      <c r="C36" s="13"/>
      <c r="D36" s="13"/>
      <c r="E36" s="13"/>
      <c r="F36" s="2"/>
      <c r="G36" s="2"/>
      <c r="I36" s="18"/>
      <c r="J36" s="18"/>
      <c r="K36" s="18"/>
      <c r="L36" s="18"/>
    </row>
    <row r="37" spans="1:12" ht="23.25" customHeight="1">
      <c r="A37" s="12" t="s">
        <v>246</v>
      </c>
      <c r="B37" s="141"/>
      <c r="C37" s="2">
        <v>1630386</v>
      </c>
      <c r="D37" s="2">
        <v>2012328</v>
      </c>
      <c r="E37" s="2">
        <v>2233749</v>
      </c>
      <c r="F37" s="2">
        <v>2955464</v>
      </c>
      <c r="G37" s="2">
        <v>3317255</v>
      </c>
      <c r="I37" s="18">
        <f t="shared" ref="I37:J37" si="19">(D37-C37)/ABS(C37)</f>
        <v>0.23426476920189451</v>
      </c>
      <c r="J37" s="18">
        <f t="shared" si="19"/>
        <v>0.11003226114231875</v>
      </c>
      <c r="K37" s="18">
        <f t="shared" ref="K37:L40" si="20">(F37-E37)/ABS(E37)</f>
        <v>0.32309583574519785</v>
      </c>
      <c r="L37" s="18">
        <f t="shared" si="20"/>
        <v>0.12241428080328504</v>
      </c>
    </row>
    <row r="38" spans="1:12" ht="48" customHeight="1">
      <c r="A38" s="12" t="s">
        <v>247</v>
      </c>
      <c r="B38" s="141"/>
      <c r="C38" s="2">
        <v>-1318</v>
      </c>
      <c r="D38" s="2">
        <v>-6053</v>
      </c>
      <c r="E38" s="2">
        <v>1629</v>
      </c>
      <c r="F38" s="2">
        <v>23328</v>
      </c>
      <c r="G38" s="2">
        <v>-16435</v>
      </c>
      <c r="I38" s="18">
        <f t="shared" ref="I38:I40" si="21">(D38-C38)/ABS(C38)</f>
        <v>-3.5925644916540214</v>
      </c>
      <c r="J38" s="18">
        <f t="shared" ref="J38:J40" si="22">(E38-D38)/ABS(D38)</f>
        <v>1.2691227490500578</v>
      </c>
      <c r="K38" s="18">
        <f t="shared" si="20"/>
        <v>13.320441988950277</v>
      </c>
      <c r="L38" s="18">
        <f t="shared" si="20"/>
        <v>-1.7045181755829903</v>
      </c>
    </row>
    <row r="39" spans="1:12" ht="60" customHeight="1">
      <c r="A39" s="12" t="s">
        <v>254</v>
      </c>
      <c r="B39" s="141"/>
      <c r="C39" s="2">
        <v>-842735</v>
      </c>
      <c r="D39" s="2">
        <v>-885774</v>
      </c>
      <c r="E39" s="2">
        <v>-510328</v>
      </c>
      <c r="F39" s="2">
        <v>-297223</v>
      </c>
      <c r="G39" s="2">
        <v>-27965</v>
      </c>
      <c r="I39" s="18">
        <f t="shared" si="21"/>
        <v>-5.1070621251045702E-2</v>
      </c>
      <c r="J39" s="18">
        <f t="shared" si="22"/>
        <v>0.42386206865408105</v>
      </c>
      <c r="K39" s="18">
        <f t="shared" si="20"/>
        <v>0.41758437710648838</v>
      </c>
      <c r="L39" s="18">
        <f t="shared" si="20"/>
        <v>0.90591239574326343</v>
      </c>
    </row>
    <row r="40" spans="1:12" ht="60" customHeight="1">
      <c r="A40" s="47" t="s">
        <v>236</v>
      </c>
      <c r="B40" s="144"/>
      <c r="C40" s="8">
        <f>SUM(C37:C39)</f>
        <v>786333</v>
      </c>
      <c r="D40" s="8">
        <f>SUM(D37:D39)</f>
        <v>1120501</v>
      </c>
      <c r="E40" s="8">
        <f>SUM(E37:E39)</f>
        <v>1725050</v>
      </c>
      <c r="F40" s="8">
        <f>SUM(F37:F39)</f>
        <v>2681569</v>
      </c>
      <c r="G40" s="8">
        <f>SUM(G37:G39)</f>
        <v>3272855</v>
      </c>
      <c r="I40" s="18">
        <f t="shared" si="21"/>
        <v>0.42497008264946273</v>
      </c>
      <c r="J40" s="18">
        <f t="shared" si="22"/>
        <v>0.53953454749259488</v>
      </c>
      <c r="K40" s="18">
        <f t="shared" si="20"/>
        <v>0.55448769600881131</v>
      </c>
      <c r="L40" s="18">
        <f t="shared" si="20"/>
        <v>0.2205000132385182</v>
      </c>
    </row>
    <row r="41" spans="1:12" ht="23.25">
      <c r="A41" s="11" t="s">
        <v>237</v>
      </c>
      <c r="B41" s="141"/>
      <c r="C41" s="2"/>
      <c r="D41" s="2"/>
      <c r="E41" s="2"/>
      <c r="F41" s="2" t="s">
        <v>22</v>
      </c>
      <c r="G41" s="2">
        <v>40734</v>
      </c>
      <c r="I41" s="18"/>
      <c r="J41" s="18"/>
      <c r="K41" s="18"/>
      <c r="L41" s="18"/>
    </row>
    <row r="42" spans="1:12" ht="25.5" customHeight="1">
      <c r="A42" s="47" t="s">
        <v>238</v>
      </c>
      <c r="B42" s="144"/>
      <c r="C42" s="8">
        <f>C40</f>
        <v>786333</v>
      </c>
      <c r="D42" s="8">
        <f>D40</f>
        <v>1120501</v>
      </c>
      <c r="E42" s="8">
        <f>E40</f>
        <v>1725050</v>
      </c>
      <c r="F42" s="8">
        <f>F40</f>
        <v>2681569</v>
      </c>
      <c r="G42" s="8">
        <f>G40</f>
        <v>3272855</v>
      </c>
      <c r="I42" s="18">
        <f t="shared" ref="I42:J42" si="23">(D42-C42)/ABS(C42)</f>
        <v>0.42497008264946273</v>
      </c>
      <c r="J42" s="18">
        <f t="shared" si="23"/>
        <v>0.53953454749259488</v>
      </c>
      <c r="K42" s="18">
        <f t="shared" ref="K42:L44" si="24">(F42-E42)/ABS(E42)</f>
        <v>0.55448769600881131</v>
      </c>
      <c r="L42" s="18">
        <f t="shared" si="24"/>
        <v>0.2205000132385182</v>
      </c>
    </row>
    <row r="43" spans="1:12" ht="24" customHeight="1">
      <c r="A43" s="47" t="s">
        <v>239</v>
      </c>
      <c r="B43" s="144"/>
      <c r="C43" s="8">
        <f>C42+C31</f>
        <v>2187270</v>
      </c>
      <c r="D43" s="8">
        <f>D42+D31</f>
        <v>3281023</v>
      </c>
      <c r="E43" s="8">
        <f>E42+E31</f>
        <v>4561258</v>
      </c>
      <c r="F43" s="8">
        <f>F42+F31</f>
        <v>9869550</v>
      </c>
      <c r="G43" s="8">
        <f>G42+G31+G41</f>
        <v>13925764</v>
      </c>
      <c r="I43" s="18">
        <f t="shared" ref="I43:I46" si="25">(D43-C43)/ABS(C43)</f>
        <v>0.5000539485294454</v>
      </c>
      <c r="J43" s="18">
        <f t="shared" ref="J43:J46" si="26">(E43-D43)/ABS(D43)</f>
        <v>0.3901938511250912</v>
      </c>
      <c r="K43" s="18">
        <f t="shared" si="24"/>
        <v>1.1637780629817476</v>
      </c>
      <c r="L43" s="18">
        <f t="shared" si="24"/>
        <v>0.41098266891600932</v>
      </c>
    </row>
    <row r="44" spans="1:12" ht="25.5">
      <c r="A44" s="49" t="s">
        <v>49</v>
      </c>
      <c r="B44" s="152"/>
      <c r="C44" s="130">
        <f>C10/C26</f>
        <v>1.8279653011275385</v>
      </c>
      <c r="D44" s="130">
        <f>D10/D26</f>
        <v>2.0734609603344394</v>
      </c>
      <c r="E44" s="130">
        <f>E10/E26</f>
        <v>1.9006136055746907</v>
      </c>
      <c r="F44" s="130">
        <f>F10/F26</f>
        <v>1.8811035785816355</v>
      </c>
      <c r="G44" s="130">
        <f>G10/G26</f>
        <v>1.9357362802993283</v>
      </c>
      <c r="I44" s="18">
        <f t="shared" si="25"/>
        <v>0.13429995583366516</v>
      </c>
      <c r="J44" s="18">
        <f t="shared" si="26"/>
        <v>-8.3361759910767358E-2</v>
      </c>
      <c r="K44" s="18">
        <f t="shared" si="24"/>
        <v>-1.0265120135850018E-2</v>
      </c>
      <c r="L44" s="18">
        <f t="shared" si="24"/>
        <v>2.9042899253259768E-2</v>
      </c>
    </row>
    <row r="45" spans="1:12" ht="25.5">
      <c r="A45" s="51" t="s">
        <v>50</v>
      </c>
      <c r="B45" s="153"/>
      <c r="C45" s="71"/>
      <c r="D45" s="71"/>
      <c r="E45" s="71"/>
      <c r="F45" s="71"/>
      <c r="G45" s="71"/>
      <c r="I45" s="18"/>
      <c r="J45" s="18"/>
      <c r="K45" s="18"/>
      <c r="L45" s="18"/>
    </row>
    <row r="46" spans="1:12" ht="25.5">
      <c r="A46" s="49" t="s">
        <v>51</v>
      </c>
      <c r="B46" s="152"/>
      <c r="C46" s="130">
        <f>C31/C42</f>
        <v>1.7816077921186062</v>
      </c>
      <c r="D46" s="130">
        <f>D31/D42</f>
        <v>1.928174986010722</v>
      </c>
      <c r="E46" s="130">
        <f>E31/E42</f>
        <v>1.6441308947566737</v>
      </c>
      <c r="F46" s="130">
        <f t="shared" ref="F46:G46" si="27">F31/F42</f>
        <v>2.6805131622568728</v>
      </c>
      <c r="G46" s="130">
        <f t="shared" si="27"/>
        <v>3.2424824808920651</v>
      </c>
      <c r="I46" s="18">
        <f t="shared" si="25"/>
        <v>8.2266812336863906E-2</v>
      </c>
      <c r="J46" s="18">
        <f t="shared" si="26"/>
        <v>-0.14731240334245721</v>
      </c>
      <c r="K46" s="18">
        <f>(F46-E46)/ABS(E46)</f>
        <v>0.63035265063465662</v>
      </c>
      <c r="L46" s="18">
        <f>(G46-F46)/ABS(F46)</f>
        <v>0.20964990082795909</v>
      </c>
    </row>
    <row r="47" spans="1:12" ht="25.5">
      <c r="A47" s="51" t="s">
        <v>52</v>
      </c>
      <c r="B47" s="153"/>
      <c r="C47" s="127"/>
      <c r="D47" s="127"/>
      <c r="E47" s="127"/>
      <c r="F47" s="127"/>
      <c r="G47" s="127"/>
      <c r="I47" s="18"/>
      <c r="J47" s="18"/>
      <c r="K47" s="18"/>
      <c r="L47" s="18"/>
    </row>
    <row r="48" spans="1:12" ht="25.5">
      <c r="A48" s="49" t="s">
        <v>54</v>
      </c>
      <c r="B48" s="152"/>
      <c r="C48" s="130"/>
      <c r="D48" s="130"/>
      <c r="E48" s="130">
        <f>INCOME成長性!B7/('BALANCE SHEET穩定性'!E6+'BALANCE SHEET穩定性'!D6)*0.5</f>
        <v>2.4713255973440655</v>
      </c>
      <c r="F48" s="130">
        <f>INCOME成長性!C7/('BALANCE SHEET穩定性'!F6+'BALANCE SHEET穩定性'!E6)*0.5</f>
        <v>2.9430015239339435</v>
      </c>
      <c r="G48" s="130">
        <f>INCOME成長性!D7/('BALANCE SHEET穩定性'!G6+'BALANCE SHEET穩定性'!F6)*0.5</f>
        <v>4.020292901411195</v>
      </c>
      <c r="I48" s="18"/>
      <c r="J48" s="18"/>
      <c r="K48" s="18">
        <f t="shared" ref="K48" si="28">(F48-E48)/ABS(E48)</f>
        <v>0.19085948330595867</v>
      </c>
      <c r="L48" s="18">
        <f>(G48-F48)/ABS(F48)</f>
        <v>0.36605192648260126</v>
      </c>
    </row>
    <row r="49" spans="1:12" ht="25.5">
      <c r="A49" s="51" t="s">
        <v>55</v>
      </c>
      <c r="B49" s="153"/>
      <c r="C49" s="71"/>
      <c r="D49" s="71"/>
      <c r="E49" s="71"/>
      <c r="F49" s="71"/>
      <c r="G49" s="129"/>
      <c r="I49" s="18"/>
      <c r="J49" s="18"/>
      <c r="K49" s="18"/>
      <c r="L49" s="18"/>
    </row>
    <row r="50" spans="1:12" ht="25.5">
      <c r="A50" s="49" t="s">
        <v>56</v>
      </c>
      <c r="B50" s="152"/>
      <c r="C50" s="93"/>
      <c r="D50" s="93"/>
      <c r="E50" s="130">
        <f>INCOME成長性!B13/(D26+E26)*0.5</f>
        <v>0.52049471619014198</v>
      </c>
      <c r="F50" s="130">
        <f>INCOME成長性!C13/(E26+F26)*0.5</f>
        <v>0.58109530463701442</v>
      </c>
      <c r="G50" s="130">
        <f>INCOME成長性!D13/(F26+G26)*0.5</f>
        <v>0.69245329669640066</v>
      </c>
      <c r="I50" s="18"/>
      <c r="J50" s="18"/>
      <c r="K50" s="18">
        <f>(F50-E50)/ABS(E50)</f>
        <v>0.11642882542679728</v>
      </c>
      <c r="L50" s="18">
        <f>(G50-F50)/ABS(F50)</f>
        <v>0.19163464438754474</v>
      </c>
    </row>
    <row r="51" spans="1:12" ht="25.5">
      <c r="A51" s="49" t="s">
        <v>57</v>
      </c>
      <c r="B51" s="152"/>
      <c r="C51" s="93"/>
      <c r="D51" s="93"/>
      <c r="E51" s="130">
        <f>365/E48</f>
        <v>147.69401506311658</v>
      </c>
      <c r="F51" s="130">
        <f>365/F48</f>
        <v>124.02304145330525</v>
      </c>
      <c r="G51" s="130">
        <f>365/G48</f>
        <v>90.789404889349839</v>
      </c>
      <c r="I51" s="18"/>
      <c r="J51" s="18"/>
      <c r="K51" s="18">
        <f>(F51-E51)/ABS(E51)</f>
        <v>-0.16027036437255504</v>
      </c>
      <c r="L51" s="18">
        <f>(G51-F51)/ABS(F51)</f>
        <v>-0.26796340562626741</v>
      </c>
    </row>
    <row r="52" spans="1:12" ht="25.5">
      <c r="A52" s="51" t="s">
        <v>58</v>
      </c>
      <c r="B52" s="153"/>
      <c r="C52" s="131"/>
      <c r="D52" s="131"/>
      <c r="E52" s="131"/>
      <c r="F52" s="131"/>
      <c r="G52" s="132"/>
      <c r="I52" s="18"/>
      <c r="J52" s="18"/>
      <c r="K52" s="18"/>
      <c r="L52" s="18"/>
    </row>
    <row r="53" spans="1:12" ht="25.5">
      <c r="A53" s="49" t="s">
        <v>59</v>
      </c>
      <c r="B53" s="152"/>
      <c r="C53" s="93"/>
      <c r="D53" s="93"/>
      <c r="E53" s="130">
        <f>365/E50</f>
        <v>701.25591796913034</v>
      </c>
      <c r="F53" s="130">
        <f>365/F50</f>
        <v>628.12415981918832</v>
      </c>
      <c r="G53" s="130">
        <f>365/G50</f>
        <v>527.11136150461664</v>
      </c>
      <c r="I53" s="18"/>
      <c r="J53" s="18"/>
      <c r="K53" s="18">
        <f>(F53-E53)/ABS(E53)</f>
        <v>-0.10428683206230185</v>
      </c>
      <c r="L53" s="18">
        <f>(G53-F53)/ABS(F53)</f>
        <v>-0.16081661043518722</v>
      </c>
    </row>
    <row r="54" spans="1:12" ht="21" customHeight="1">
      <c r="A54" s="124"/>
      <c r="B54" s="146"/>
      <c r="G54" s="124"/>
    </row>
    <row r="55" spans="1:12">
      <c r="A55" s="124"/>
      <c r="B55" s="146"/>
      <c r="G55" s="124"/>
    </row>
    <row r="56" spans="1:12">
      <c r="A56" s="124"/>
      <c r="B56" s="146"/>
      <c r="G56" s="124"/>
    </row>
    <row r="57" spans="1:12" ht="25.5">
      <c r="A57" s="7" t="s">
        <v>13</v>
      </c>
      <c r="B57" s="147"/>
      <c r="G57" s="124"/>
    </row>
    <row r="58" spans="1:12" ht="25.5">
      <c r="A58" s="7" t="s">
        <v>11</v>
      </c>
      <c r="B58" s="147"/>
      <c r="G58" s="124"/>
    </row>
    <row r="59" spans="1:12" ht="25.5">
      <c r="A59" s="7" t="s">
        <v>12</v>
      </c>
      <c r="B59" s="147"/>
      <c r="G59" s="124"/>
    </row>
    <row r="60" spans="1:12" ht="25.5">
      <c r="A60" s="7" t="s">
        <v>14</v>
      </c>
      <c r="B60" s="147"/>
      <c r="G60" s="124"/>
    </row>
    <row r="61" spans="1:12" ht="187.5" customHeight="1">
      <c r="A61" s="124"/>
      <c r="B61" s="146"/>
      <c r="G61" s="124"/>
    </row>
    <row r="62" spans="1:12">
      <c r="A62" s="124"/>
      <c r="B62" s="146"/>
      <c r="G62" s="124"/>
    </row>
    <row r="63" spans="1:12" ht="247.5" customHeight="1">
      <c r="A63" s="124"/>
      <c r="B63" s="146"/>
      <c r="G63" s="124"/>
    </row>
    <row r="64" spans="1:12">
      <c r="A64" s="124"/>
      <c r="B64" s="146"/>
      <c r="G64" s="124"/>
    </row>
    <row r="65" spans="1:7" ht="244.5" customHeight="1">
      <c r="A65" s="124"/>
      <c r="B65" s="146"/>
      <c r="G65" s="124"/>
    </row>
    <row r="66" spans="1:7" ht="19.5">
      <c r="A66" s="123"/>
      <c r="B66" s="148"/>
      <c r="G66" s="68"/>
    </row>
    <row r="67" spans="1:7" ht="19.5">
      <c r="A67" s="124"/>
      <c r="B67" s="146"/>
      <c r="G67" s="68"/>
    </row>
    <row r="69" spans="1:7">
      <c r="A69" s="124"/>
      <c r="B69" s="146"/>
      <c r="G69" s="124"/>
    </row>
    <row r="70" spans="1:7">
      <c r="A70" s="124"/>
      <c r="B70" s="146"/>
      <c r="G70" s="124"/>
    </row>
    <row r="71" spans="1:7" ht="21" customHeight="1">
      <c r="A71" s="124"/>
      <c r="B71" s="146"/>
      <c r="G71" s="124"/>
    </row>
    <row r="73" spans="1:7" ht="33.75" customHeight="1">
      <c r="A73" s="124"/>
      <c r="B73" s="146"/>
      <c r="G73" s="124"/>
    </row>
    <row r="74" spans="1:7">
      <c r="A74" s="124"/>
      <c r="B74" s="146"/>
      <c r="G74" s="124"/>
    </row>
    <row r="75" spans="1:7">
      <c r="A75" s="124"/>
      <c r="B75" s="146"/>
      <c r="G75" s="124"/>
    </row>
    <row r="76" spans="1:7">
      <c r="A76" s="124"/>
      <c r="B76" s="146"/>
      <c r="G76" s="124"/>
    </row>
    <row r="77" spans="1:7">
      <c r="A77" s="124"/>
      <c r="B77" s="146"/>
      <c r="G77" s="124"/>
    </row>
    <row r="78" spans="1:7">
      <c r="A78" s="124"/>
      <c r="B78" s="146"/>
      <c r="G78" s="124"/>
    </row>
    <row r="79" spans="1:7">
      <c r="A79" s="124"/>
      <c r="B79" s="146"/>
      <c r="G79" s="124"/>
    </row>
    <row r="80" spans="1:7" ht="19.5">
      <c r="A80" s="124"/>
      <c r="B80" s="146"/>
      <c r="G80" s="68"/>
    </row>
    <row r="81" spans="1:7" ht="19.5">
      <c r="A81" s="124"/>
      <c r="B81" s="146"/>
      <c r="G81" s="68"/>
    </row>
    <row r="82" spans="1:7">
      <c r="A82" s="67"/>
      <c r="B82" s="149"/>
      <c r="G82" s="124"/>
    </row>
    <row r="83" spans="1:7">
      <c r="A83" s="67"/>
      <c r="B83" s="149"/>
      <c r="G83" s="124"/>
    </row>
    <row r="84" spans="1:7">
      <c r="A84" s="67"/>
      <c r="B84" s="149"/>
      <c r="G84" s="124"/>
    </row>
    <row r="85" spans="1:7">
      <c r="A85" s="124"/>
      <c r="B85" s="146"/>
      <c r="G85" s="124"/>
    </row>
    <row r="86" spans="1:7">
      <c r="A86" s="124"/>
      <c r="B86" s="146"/>
      <c r="G86" s="124"/>
    </row>
    <row r="87" spans="1:7">
      <c r="A87" s="124"/>
      <c r="B87" s="146"/>
      <c r="G87" s="125"/>
    </row>
    <row r="88" spans="1:7">
      <c r="A88" s="124"/>
      <c r="B88" s="146"/>
      <c r="G88" s="124"/>
    </row>
    <row r="89" spans="1:7">
      <c r="A89" s="124"/>
      <c r="B89" s="146"/>
      <c r="G89" s="124"/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SHEET穩定性'!C4:G4</xm:f>
              <xm:sqref>H4</xm:sqref>
            </x14:sparkline>
            <x14:sparkline>
              <xm:f>'BALANCE SHEET穩定性'!C20:G20</xm:f>
              <xm:sqref>H20</xm:sqref>
            </x14:sparkline>
            <x14:sparkline>
              <xm:f>'BALANCE SHEET穩定性'!C21:G21</xm:f>
              <xm:sqref>H21</xm:sqref>
            </x14:sparkline>
            <x14:sparkline>
              <xm:f>'BALANCE SHEET穩定性'!C22:G22</xm:f>
              <xm:sqref>H22</xm:sqref>
            </x14:sparkline>
            <x14:sparkline>
              <xm:f>'BALANCE SHEET穩定性'!C23:G23</xm:f>
              <xm:sqref>H23</xm:sqref>
            </x14:sparkline>
            <x14:sparkline>
              <xm:f>'BALANCE SHEET穩定性'!C24:G24</xm:f>
              <xm:sqref>H24</xm:sqref>
            </x14:sparkline>
            <x14:sparkline>
              <xm:f>'BALANCE SHEET穩定性'!C25:G25</xm:f>
              <xm:sqref>H25</xm:sqref>
            </x14:sparkline>
            <x14:sparkline>
              <xm:f>'BALANCE SHEET穩定性'!C26:G26</xm:f>
              <xm:sqref>H26</xm:sqref>
            </x14:sparkline>
            <x14:sparkline>
              <xm:f>'BALANCE SHEET穩定性'!C27:G27</xm:f>
              <xm:sqref>H27</xm:sqref>
            </x14:sparkline>
            <x14:sparkline>
              <xm:f>'BALANCE SHEET穩定性'!C28:G28</xm:f>
              <xm:sqref>H28</xm:sqref>
            </x14:sparkline>
            <x14:sparkline>
              <xm:f>'BALANCE SHEET穩定性'!C29:G29</xm:f>
              <xm:sqref>H29</xm:sqref>
            </x14:sparkline>
            <x14:sparkline>
              <xm:f>'BALANCE SHEET穩定性'!C30:G30</xm:f>
              <xm:sqref>H30</xm:sqref>
            </x14:sparkline>
            <x14:sparkline>
              <xm:f>'BALANCE SHEET穩定性'!C31:G31</xm:f>
              <xm:sqref>H31</xm:sqref>
            </x14:sparkline>
            <x14:sparkline>
              <xm:f>'BALANCE SHEET穩定性'!C32:G32</xm:f>
              <xm:sqref>H32</xm:sqref>
            </x14:sparkline>
            <x14:sparkline>
              <xm:f>'BALANCE SHEET穩定性'!C33:G33</xm:f>
              <xm:sqref>H33</xm:sqref>
            </x14:sparkline>
            <x14:sparkline>
              <xm:f>'BALANCE SHEET穩定性'!C34:G34</xm:f>
              <xm:sqref>H34</xm:sqref>
            </x14:sparkline>
            <x14:sparkline>
              <xm:f>'BALANCE SHEET穩定性'!C35:G35</xm:f>
              <xm:sqref>H35</xm:sqref>
            </x14:sparkline>
            <x14:sparkline>
              <xm:f>'BALANCE SHEET穩定性'!C36:G36</xm:f>
              <xm:sqref>H36</xm:sqref>
            </x14:sparkline>
            <x14:sparkline>
              <xm:f>'BALANCE SHEET穩定性'!C37:G37</xm:f>
              <xm:sqref>H37</xm:sqref>
            </x14:sparkline>
            <x14:sparkline>
              <xm:f>'BALANCE SHEET穩定性'!C38:G38</xm:f>
              <xm:sqref>H38</xm:sqref>
            </x14:sparkline>
            <x14:sparkline>
              <xm:f>'BALANCE SHEET穩定性'!C39:G39</xm:f>
              <xm:sqref>H39</xm:sqref>
            </x14:sparkline>
            <x14:sparkline>
              <xm:f>'BALANCE SHEET穩定性'!C40:G40</xm:f>
              <xm:sqref>H40</xm:sqref>
            </x14:sparkline>
            <x14:sparkline>
              <xm:f>'BALANCE SHEET穩定性'!C41:G41</xm:f>
              <xm:sqref>H41</xm:sqref>
            </x14:sparkline>
            <x14:sparkline>
              <xm:f>'BALANCE SHEET穩定性'!C42:G42</xm:f>
              <xm:sqref>H42</xm:sqref>
            </x14:sparkline>
            <x14:sparkline>
              <xm:f>'BALANCE SHEET穩定性'!C43:G43</xm:f>
              <xm:sqref>H43</xm:sqref>
            </x14:sparkline>
            <x14:sparkline>
              <xm:f>'BALANCE SHEET穩定性'!C44:G44</xm:f>
              <xm:sqref>H44</xm:sqref>
            </x14:sparkline>
            <x14:sparkline>
              <xm:f>'BALANCE SHEET穩定性'!C45:G45</xm:f>
              <xm:sqref>H45</xm:sqref>
            </x14:sparkline>
            <x14:sparkline>
              <xm:f>'BALANCE SHEET穩定性'!C46:G46</xm:f>
              <xm:sqref>H46</xm:sqref>
            </x14:sparkline>
            <x14:sparkline>
              <xm:f>'BALANCE SHEET穩定性'!C47:G47</xm:f>
              <xm:sqref>H47</xm:sqref>
            </x14:sparkline>
            <x14:sparkline>
              <xm:f>'BALANCE SHEET穩定性'!C49:G49</xm:f>
              <xm:sqref>H49</xm:sqref>
            </x14:sparkline>
            <x14:sparkline>
              <xm:f>'BALANCE SHEET穩定性'!C50:G50</xm:f>
              <xm:sqref>H50</xm:sqref>
            </x14:sparkline>
            <x14:sparkline>
              <xm:f>'BALANCE SHEET穩定性'!C51:G51</xm:f>
              <xm:sqref>H51</xm:sqref>
            </x14:sparkline>
            <x14:sparkline>
              <xm:f>'BALANCE SHEET穩定性'!C52:G52</xm:f>
              <xm:sqref>H52</xm:sqref>
            </x14:sparkline>
            <x14:sparkline>
              <xm:f>'BALANCE SHEET穩定性'!C53:G53</xm:f>
              <xm:sqref>H53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SHEET穩定性'!C48:G48</xm:f>
              <xm:sqref>H48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SHEET穩定性'!C5:G5</xm:f>
              <xm:sqref>H5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SHEET穩定性'!C6:G6</xm:f>
              <xm:sqref>H6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SHEET穩定性'!C7:G7</xm:f>
              <xm:sqref>H7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SHEET穩定性'!C8:G8</xm:f>
              <xm:sqref>H8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SHEET穩定性'!C9:G9</xm:f>
              <xm:sqref>H9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SHEET穩定性'!C10:G10</xm:f>
              <xm:sqref>H10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SHEET穩定性'!C11:G11</xm:f>
              <xm:sqref>H11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SHEET穩定性'!C12:G12</xm:f>
              <xm:sqref>H12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SHEET穩定性'!C13:G13</xm:f>
              <xm:sqref>H13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SHEET穩定性'!C14:G14</xm:f>
              <xm:sqref>H14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SHEET穩定性'!C15:G15</xm:f>
              <xm:sqref>H15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SHEET穩定性'!C16:G16</xm:f>
              <xm:sqref>H16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SHEET穩定性'!C17:G17</xm:f>
              <xm:sqref>H17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SHEET穩定性'!C18:G18</xm:f>
              <xm:sqref>H18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SHEET穩定性'!I4:L4</xm:f>
              <xm:sqref>M4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SHEET穩定性'!I5:L5</xm:f>
              <xm:sqref>M5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SHEET穩定性'!I6:L6</xm:f>
              <xm:sqref>M6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SHEET穩定性'!I7:L7</xm:f>
              <xm:sqref>M7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SHEET穩定性'!I8:L8</xm:f>
              <xm:sqref>M8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SHEET穩定性'!I9:L9</xm:f>
              <xm:sqref>M9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SHEET穩定性'!I10:L10</xm:f>
              <xm:sqref>M10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SHEET穩定性'!I11:L11</xm:f>
              <xm:sqref>M11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SHEET穩定性'!I12:L12</xm:f>
              <xm:sqref>M12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SHEET穩定性'!I13:L13</xm:f>
              <xm:sqref>M13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SHEET穩定性'!I14:L14</xm:f>
              <xm:sqref>M14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SHEET穩定性'!I15:L15</xm:f>
              <xm:sqref>M15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SHEET穩定性'!I16:L16</xm:f>
              <xm:sqref>M16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SHEET穩定性'!I17:L17</xm:f>
              <xm:sqref>M17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SHEET穩定性'!I18:L18</xm:f>
              <xm:sqref>M18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SHEET穩定性'!I21:L21</xm:f>
              <xm:sqref>M21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SHEET穩定性'!I22:L22</xm:f>
              <xm:sqref>M22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SHEET穩定性'!I23:L23</xm:f>
              <xm:sqref>M23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SHEET穩定性'!I24:L24</xm:f>
              <xm:sqref>M24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SHEET穩定性'!I25:L25</xm:f>
              <xm:sqref>M25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SHEET穩定性'!I26:L26</xm:f>
              <xm:sqref>M26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SHEET穩定性'!I27:L27</xm:f>
              <xm:sqref>M27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SHEET穩定性'!I29:L29</xm:f>
              <xm:sqref>M29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SHEET穩定性'!I30:L30</xm:f>
              <xm:sqref>M30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SHEET穩定性'!I31:L31</xm:f>
              <xm:sqref>M31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SHEET穩定性'!I37:L37</xm:f>
              <xm:sqref>M37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SHEET穩定性'!I38:L38</xm:f>
              <xm:sqref>M38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SHEET穩定性'!I39:L39</xm:f>
              <xm:sqref>M39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SHEET穩定性'!I40:L40</xm:f>
              <xm:sqref>M40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SHEET穩定性'!I41:L41</xm:f>
              <xm:sqref>M41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SHEET穩定性'!I42:L42</xm:f>
              <xm:sqref>M42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SHEET穩定性'!I43:L43</xm:f>
              <xm:sqref>M43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SHEET穩定性'!I44:L44</xm:f>
              <xm:sqref>M44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SHEET穩定性'!I45:L45</xm:f>
              <xm:sqref>M45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SHEET穩定性'!I46:L46</xm:f>
              <xm:sqref>M46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SHEET穩定性'!I47:L47</xm:f>
              <xm:sqref>M47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SHEET穩定性'!I48:L48</xm:f>
              <xm:sqref>M48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SHEET穩定性'!I49:L49</xm:f>
              <xm:sqref>M49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SHEET穩定性'!I50:L50</xm:f>
              <xm:sqref>M50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SHEET穩定性'!I51:L51</xm:f>
              <xm:sqref>M51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SHEET穩定性'!I52:L52</xm:f>
              <xm:sqref>M52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SHEET穩定性'!I53:L53</xm:f>
              <xm:sqref>M53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2"/>
  <sheetViews>
    <sheetView zoomScale="54" workbookViewId="0">
      <selection activeCell="O62" sqref="O62"/>
    </sheetView>
  </sheetViews>
  <sheetFormatPr defaultColWidth="11" defaultRowHeight="16.5"/>
  <cols>
    <col min="1" max="1" width="175" style="27" customWidth="1"/>
    <col min="9" max="9" width="16" bestFit="1" customWidth="1"/>
    <col min="10" max="10" width="11.5" customWidth="1"/>
    <col min="16" max="16" width="18.625" customWidth="1"/>
  </cols>
  <sheetData>
    <row r="1" spans="1:16" ht="33" customHeight="1">
      <c r="A1" s="31"/>
      <c r="B1" s="29">
        <v>2015</v>
      </c>
      <c r="C1" s="23">
        <v>2016</v>
      </c>
      <c r="D1" s="23">
        <v>2017</v>
      </c>
      <c r="E1" s="23">
        <v>2018</v>
      </c>
      <c r="F1" s="23">
        <v>2019</v>
      </c>
      <c r="G1" s="23">
        <v>2020</v>
      </c>
      <c r="H1" s="23">
        <v>2021</v>
      </c>
      <c r="I1" s="5" t="s">
        <v>10</v>
      </c>
      <c r="J1" s="6" t="s">
        <v>3</v>
      </c>
      <c r="K1" s="6" t="s">
        <v>4</v>
      </c>
      <c r="L1" s="6" t="s">
        <v>5</v>
      </c>
      <c r="M1" s="6" t="s">
        <v>6</v>
      </c>
      <c r="N1" s="6" t="s">
        <v>7</v>
      </c>
      <c r="O1" s="6" t="s">
        <v>8</v>
      </c>
      <c r="P1" s="5" t="s">
        <v>9</v>
      </c>
    </row>
    <row r="2" spans="1:16" s="64" customFormat="1" ht="30">
      <c r="A2" s="60" t="s">
        <v>35</v>
      </c>
      <c r="B2" s="65"/>
      <c r="C2" s="62"/>
      <c r="D2" s="62"/>
      <c r="E2" s="62"/>
      <c r="F2" s="63"/>
      <c r="G2" s="62"/>
      <c r="H2" s="62"/>
    </row>
    <row r="3" spans="1:16" ht="36" customHeight="1">
      <c r="A3" s="52" t="s">
        <v>15</v>
      </c>
      <c r="B3" s="54">
        <v>1228</v>
      </c>
      <c r="C3" s="53">
        <v>1401</v>
      </c>
      <c r="D3" s="53">
        <v>1795</v>
      </c>
      <c r="E3" s="53">
        <v>2057</v>
      </c>
      <c r="F3" s="53">
        <v>2459</v>
      </c>
      <c r="G3" s="53">
        <v>4202</v>
      </c>
      <c r="H3" s="53">
        <v>4169</v>
      </c>
      <c r="J3" s="18">
        <f t="shared" ref="J3:O3" si="0">(C3-B3)/B3</f>
        <v>0.14087947882736157</v>
      </c>
      <c r="K3" s="18">
        <f t="shared" si="0"/>
        <v>0.28122769450392576</v>
      </c>
      <c r="L3" s="18">
        <f t="shared" si="0"/>
        <v>0.14596100278551533</v>
      </c>
      <c r="M3" s="18">
        <f t="shared" si="0"/>
        <v>0.19543023821098687</v>
      </c>
      <c r="N3" s="18">
        <f t="shared" si="0"/>
        <v>0.70882472549816999</v>
      </c>
      <c r="O3" s="18">
        <f t="shared" si="0"/>
        <v>-7.8534031413612562E-3</v>
      </c>
    </row>
    <row r="4" spans="1:16" ht="23.25">
      <c r="A4" s="34" t="s">
        <v>60</v>
      </c>
      <c r="B4" s="55"/>
      <c r="C4" s="26"/>
      <c r="D4" s="26"/>
      <c r="E4" s="26"/>
      <c r="F4" s="25"/>
      <c r="G4" s="24"/>
      <c r="H4" s="24"/>
    </row>
    <row r="5" spans="1:16" ht="23.25">
      <c r="A5" s="12" t="s">
        <v>80</v>
      </c>
      <c r="B5" s="56">
        <v>809</v>
      </c>
      <c r="C5" s="28">
        <v>1088</v>
      </c>
      <c r="D5" s="28">
        <v>1011</v>
      </c>
      <c r="E5" s="28">
        <v>1274</v>
      </c>
      <c r="F5" s="28">
        <v>1380</v>
      </c>
      <c r="G5" s="28">
        <v>1741</v>
      </c>
      <c r="H5" s="28">
        <v>1060</v>
      </c>
    </row>
    <row r="6" spans="1:16" ht="23.25">
      <c r="A6" s="12" t="s">
        <v>81</v>
      </c>
      <c r="B6" s="56">
        <v>608</v>
      </c>
      <c r="C6" s="28">
        <v>724</v>
      </c>
      <c r="D6" s="28">
        <v>805</v>
      </c>
      <c r="E6" s="28">
        <v>776</v>
      </c>
      <c r="F6" s="28">
        <v>912</v>
      </c>
      <c r="G6" s="28">
        <v>1189</v>
      </c>
      <c r="H6" s="28">
        <v>1265</v>
      </c>
    </row>
    <row r="7" spans="1:16" ht="23.25">
      <c r="A7" s="33" t="s">
        <v>82</v>
      </c>
      <c r="B7" s="56">
        <v>346</v>
      </c>
      <c r="C7" s="28">
        <v>438</v>
      </c>
      <c r="D7" s="28">
        <v>733</v>
      </c>
      <c r="E7" s="28">
        <v>853</v>
      </c>
      <c r="F7" s="28">
        <v>1021</v>
      </c>
      <c r="G7" s="28">
        <v>1376</v>
      </c>
      <c r="H7" s="28">
        <v>1376</v>
      </c>
    </row>
    <row r="8" spans="1:16" ht="23.25">
      <c r="A8" s="33" t="s">
        <v>83</v>
      </c>
      <c r="B8" s="56">
        <v>127</v>
      </c>
      <c r="C8" s="28">
        <v>52</v>
      </c>
      <c r="D8" s="28">
        <v>-1299</v>
      </c>
      <c r="E8" s="28">
        <v>-171</v>
      </c>
      <c r="F8" s="28">
        <v>-269</v>
      </c>
      <c r="G8" s="28">
        <v>165</v>
      </c>
      <c r="H8" s="28">
        <v>-482</v>
      </c>
    </row>
    <row r="9" spans="1:16" ht="23.25">
      <c r="A9" s="33" t="s">
        <v>84</v>
      </c>
      <c r="B9" s="56">
        <v>-26</v>
      </c>
      <c r="C9" s="28">
        <v>-40</v>
      </c>
      <c r="D9" s="28">
        <v>0</v>
      </c>
      <c r="E9" s="28">
        <v>0</v>
      </c>
      <c r="F9" s="28">
        <v>-208</v>
      </c>
      <c r="G9" s="28">
        <v>-1914</v>
      </c>
      <c r="H9" s="28">
        <v>-46</v>
      </c>
    </row>
    <row r="10" spans="1:16" ht="25.5">
      <c r="A10" s="33" t="s">
        <v>85</v>
      </c>
      <c r="B10" s="56">
        <v>-40</v>
      </c>
      <c r="C10" s="28">
        <v>0</v>
      </c>
      <c r="D10" s="28">
        <v>92</v>
      </c>
      <c r="E10" s="28">
        <v>244</v>
      </c>
      <c r="F10" s="28">
        <v>0</v>
      </c>
      <c r="G10" s="28">
        <v>0</v>
      </c>
      <c r="H10" s="28">
        <v>0</v>
      </c>
    </row>
    <row r="11" spans="1:16" ht="23.25">
      <c r="A11" s="33" t="s">
        <v>36</v>
      </c>
      <c r="B11" s="56">
        <v>0</v>
      </c>
      <c r="C11" s="28">
        <v>-24</v>
      </c>
      <c r="D11" s="28">
        <v>-25</v>
      </c>
      <c r="E11" s="28">
        <v>-172</v>
      </c>
      <c r="F11" s="28">
        <v>-149</v>
      </c>
      <c r="G11" s="28">
        <v>47</v>
      </c>
      <c r="H11" s="28">
        <v>100</v>
      </c>
    </row>
    <row r="12" spans="1:16" ht="23.25">
      <c r="A12" s="34" t="s">
        <v>37</v>
      </c>
      <c r="B12" s="56"/>
      <c r="C12" s="28"/>
      <c r="D12" s="28"/>
      <c r="E12" s="28"/>
      <c r="F12" s="28"/>
      <c r="G12" s="28"/>
      <c r="H12" s="28"/>
    </row>
    <row r="13" spans="1:16" ht="23.25">
      <c r="A13" s="33" t="s">
        <v>86</v>
      </c>
      <c r="B13" s="56">
        <v>-22</v>
      </c>
      <c r="C13" s="28">
        <v>-77</v>
      </c>
      <c r="D13" s="28">
        <v>12</v>
      </c>
      <c r="E13" s="28">
        <v>-59</v>
      </c>
      <c r="F13" s="28">
        <v>-120</v>
      </c>
      <c r="G13" s="28">
        <v>-100</v>
      </c>
      <c r="H13" s="28">
        <v>-222</v>
      </c>
      <c r="J13" s="18">
        <f t="shared" ref="J13:O13" si="1">ABS(C13-B13)/ABS(B13)</f>
        <v>2.5</v>
      </c>
      <c r="K13" s="18">
        <f t="shared" si="1"/>
        <v>1.1558441558441559</v>
      </c>
      <c r="L13" s="18">
        <f t="shared" si="1"/>
        <v>5.916666666666667</v>
      </c>
      <c r="M13" s="18">
        <f t="shared" si="1"/>
        <v>1.0338983050847457</v>
      </c>
      <c r="N13" s="18">
        <f t="shared" si="1"/>
        <v>0.16666666666666666</v>
      </c>
      <c r="O13" s="18">
        <f t="shared" si="1"/>
        <v>1.22</v>
      </c>
    </row>
    <row r="14" spans="1:16" ht="25.5">
      <c r="A14" s="33" t="s">
        <v>62</v>
      </c>
      <c r="B14" s="56">
        <v>14</v>
      </c>
      <c r="C14" s="28">
        <v>24</v>
      </c>
      <c r="D14" s="28">
        <v>-1308</v>
      </c>
      <c r="E14" s="28">
        <v>1407</v>
      </c>
      <c r="F14" s="28">
        <v>4</v>
      </c>
      <c r="G14" s="28">
        <v>0</v>
      </c>
      <c r="H14" s="28">
        <v>0</v>
      </c>
    </row>
    <row r="15" spans="1:16" ht="23.25">
      <c r="A15" s="33" t="s">
        <v>92</v>
      </c>
      <c r="B15" s="56">
        <v>-493</v>
      </c>
      <c r="C15" s="28">
        <v>-643</v>
      </c>
      <c r="D15" s="28">
        <v>-817</v>
      </c>
      <c r="E15" s="28">
        <v>-1046</v>
      </c>
      <c r="F15" s="28">
        <v>-1079</v>
      </c>
      <c r="G15" s="28">
        <v>-1120</v>
      </c>
      <c r="H15" s="28">
        <v>-1178</v>
      </c>
    </row>
    <row r="16" spans="1:16" ht="23.25">
      <c r="A16" s="33" t="s">
        <v>89</v>
      </c>
      <c r="B16" s="56">
        <v>-384</v>
      </c>
      <c r="C16" s="28">
        <v>-145</v>
      </c>
      <c r="D16" s="28">
        <v>-188</v>
      </c>
      <c r="E16" s="28">
        <v>-112</v>
      </c>
      <c r="F16" s="28">
        <v>-566</v>
      </c>
      <c r="G16" s="28">
        <v>-498</v>
      </c>
      <c r="H16" s="28">
        <v>-150</v>
      </c>
    </row>
    <row r="17" spans="1:21" ht="23.25">
      <c r="A17" s="33" t="s">
        <v>79</v>
      </c>
      <c r="B17" s="56">
        <v>12</v>
      </c>
      <c r="C17" s="28">
        <v>11</v>
      </c>
      <c r="D17" s="28">
        <v>62</v>
      </c>
      <c r="E17" s="28">
        <v>26</v>
      </c>
      <c r="F17" s="28">
        <v>4</v>
      </c>
      <c r="G17" s="28">
        <v>-4</v>
      </c>
      <c r="H17" s="28">
        <v>-31</v>
      </c>
    </row>
    <row r="18" spans="1:21" ht="23.25">
      <c r="A18" s="33" t="s">
        <v>90</v>
      </c>
      <c r="B18" s="56">
        <v>40</v>
      </c>
      <c r="C18" s="28">
        <v>69</v>
      </c>
      <c r="D18" s="28">
        <v>19</v>
      </c>
      <c r="E18" s="28">
        <v>-44</v>
      </c>
      <c r="F18" s="28">
        <v>-40</v>
      </c>
      <c r="G18" s="28">
        <v>-230</v>
      </c>
      <c r="H18" s="28">
        <v>73</v>
      </c>
    </row>
    <row r="19" spans="1:21" ht="23.25">
      <c r="A19" s="33" t="s">
        <v>91</v>
      </c>
      <c r="B19" s="56">
        <v>423</v>
      </c>
      <c r="C19" s="28">
        <v>280</v>
      </c>
      <c r="D19" s="28">
        <v>1639</v>
      </c>
      <c r="E19" s="28">
        <v>450</v>
      </c>
      <c r="F19" s="28">
        <v>722</v>
      </c>
      <c r="G19" s="28">
        <v>1000</v>
      </c>
      <c r="H19" s="28">
        <v>406</v>
      </c>
    </row>
    <row r="20" spans="1:21" ht="42.95" customHeight="1">
      <c r="A20" s="35" t="s">
        <v>75</v>
      </c>
      <c r="B20" s="57">
        <f t="shared" ref="B20:H20" si="2">SUM(B3:B19)</f>
        <v>2642</v>
      </c>
      <c r="C20" s="37">
        <f t="shared" si="2"/>
        <v>3158</v>
      </c>
      <c r="D20" s="37">
        <f t="shared" si="2"/>
        <v>2531</v>
      </c>
      <c r="E20" s="37">
        <f t="shared" si="2"/>
        <v>5483</v>
      </c>
      <c r="F20" s="37">
        <f t="shared" si="2"/>
        <v>4071</v>
      </c>
      <c r="G20" s="37">
        <f t="shared" si="2"/>
        <v>5854</v>
      </c>
      <c r="H20" s="37">
        <f t="shared" si="2"/>
        <v>6340</v>
      </c>
      <c r="J20" s="18">
        <f t="shared" ref="J20:O20" si="3">(C20-B20)/B20</f>
        <v>0.19530658591975775</v>
      </c>
      <c r="K20" s="18">
        <f t="shared" si="3"/>
        <v>-0.19854338188727041</v>
      </c>
      <c r="L20" s="18">
        <f t="shared" si="3"/>
        <v>1.1663374160410904</v>
      </c>
      <c r="M20" s="18">
        <f t="shared" si="3"/>
        <v>-0.25752325369323364</v>
      </c>
      <c r="N20" s="18">
        <f t="shared" si="3"/>
        <v>0.43797592729059198</v>
      </c>
      <c r="O20" s="18">
        <f t="shared" si="3"/>
        <v>8.302015715749915E-2</v>
      </c>
    </row>
    <row r="21" spans="1:21" s="64" customFormat="1" ht="30">
      <c r="A21" s="60"/>
      <c r="B21" s="61"/>
      <c r="C21" s="62"/>
      <c r="D21" s="62"/>
      <c r="E21" s="62"/>
      <c r="F21" s="63"/>
      <c r="G21" s="62"/>
      <c r="H21" s="62"/>
    </row>
    <row r="22" spans="1:21" ht="23.25">
      <c r="A22" s="33" t="s">
        <v>87</v>
      </c>
      <c r="B22" s="56">
        <v>-722</v>
      </c>
      <c r="C22" s="28">
        <v>-669</v>
      </c>
      <c r="D22" s="28">
        <v>-667</v>
      </c>
      <c r="E22" s="28">
        <v>-823</v>
      </c>
      <c r="F22" s="28">
        <v>-704</v>
      </c>
      <c r="G22" s="28">
        <v>-866</v>
      </c>
      <c r="H22" s="28">
        <v>-908</v>
      </c>
    </row>
    <row r="23" spans="1:21" ht="23.25">
      <c r="A23" s="33" t="s">
        <v>88</v>
      </c>
      <c r="B23" s="56">
        <v>26</v>
      </c>
      <c r="C23" s="28">
        <v>0</v>
      </c>
      <c r="D23" s="28">
        <v>0</v>
      </c>
      <c r="E23" s="28">
        <v>3</v>
      </c>
      <c r="F23" s="28">
        <v>17</v>
      </c>
      <c r="G23" s="28">
        <v>120</v>
      </c>
      <c r="H23" s="28">
        <v>5</v>
      </c>
    </row>
    <row r="24" spans="1:21" ht="25.5">
      <c r="A24" s="33" t="s">
        <v>61</v>
      </c>
      <c r="B24" s="56">
        <v>-819</v>
      </c>
      <c r="C24" s="28">
        <v>-1523</v>
      </c>
      <c r="D24" s="28">
        <v>-920</v>
      </c>
      <c r="E24" s="28">
        <v>3121</v>
      </c>
      <c r="F24" s="28">
        <v>-1631</v>
      </c>
      <c r="G24" s="28">
        <v>294</v>
      </c>
      <c r="H24" s="28">
        <v>-1594</v>
      </c>
    </row>
    <row r="25" spans="1:21" ht="23.25">
      <c r="A25" s="33" t="s">
        <v>64</v>
      </c>
      <c r="B25" s="56">
        <v>-21626</v>
      </c>
      <c r="C25" s="28">
        <v>-21041</v>
      </c>
      <c r="D25" s="28">
        <v>-19418</v>
      </c>
      <c r="E25" s="28">
        <v>-22381</v>
      </c>
      <c r="F25" s="28">
        <v>-27881</v>
      </c>
      <c r="G25" s="28">
        <v>-41513</v>
      </c>
      <c r="H25" s="28">
        <v>-40116</v>
      </c>
      <c r="K25" s="18">
        <f>ABS(D25-C25)/ABS(C25)</f>
        <v>7.7135117152226609E-2</v>
      </c>
      <c r="L25" s="18">
        <f>ABS(E25-D25)/ABS(D25)</f>
        <v>0.15259038005973838</v>
      </c>
      <c r="M25" s="18">
        <f>ABS(F25-E25)/ABS(E25)</f>
        <v>0.24574415799115321</v>
      </c>
      <c r="N25" s="18">
        <f>ABS(G25-F25)/ABS(F25)</f>
        <v>0.48893511710483845</v>
      </c>
      <c r="O25" s="18">
        <f>ABS(H25-G25)/ABS(G25)</f>
        <v>3.3652108977910537E-2</v>
      </c>
      <c r="S25" s="9"/>
    </row>
    <row r="26" spans="1:21" ht="23.25">
      <c r="A26" s="33" t="s">
        <v>65</v>
      </c>
      <c r="B26" s="56">
        <v>16148</v>
      </c>
      <c r="C26" s="28">
        <v>18429</v>
      </c>
      <c r="D26" s="28">
        <v>18448</v>
      </c>
      <c r="E26" s="28">
        <v>21898</v>
      </c>
      <c r="F26" s="28">
        <v>24878</v>
      </c>
      <c r="G26" s="28">
        <v>30908</v>
      </c>
      <c r="H26" s="28">
        <v>39698</v>
      </c>
      <c r="J26" s="66"/>
      <c r="K26" s="18">
        <f>(D26-C26)/C26</f>
        <v>1.0309837755711107E-3</v>
      </c>
      <c r="L26" s="18">
        <f>(E26-D26)/D26</f>
        <v>0.18701214223764093</v>
      </c>
      <c r="M26" s="18">
        <f>(F26-E26)/E26</f>
        <v>0.13608548725911043</v>
      </c>
      <c r="N26" s="18">
        <f>(G26-F26)/F26</f>
        <v>0.24238282820162393</v>
      </c>
      <c r="O26" s="18">
        <f>(H26-G26)/G26</f>
        <v>0.28439239031965835</v>
      </c>
      <c r="Q26" s="66"/>
      <c r="R26" s="66"/>
      <c r="S26" s="66"/>
      <c r="T26" s="66"/>
      <c r="U26" s="66"/>
    </row>
    <row r="27" spans="1:21" ht="23.25">
      <c r="A27" s="33" t="s">
        <v>63</v>
      </c>
      <c r="B27" s="56">
        <v>-1225</v>
      </c>
      <c r="C27" s="28">
        <v>-19</v>
      </c>
      <c r="D27" s="28">
        <v>-323</v>
      </c>
      <c r="E27" s="28">
        <v>-2124</v>
      </c>
      <c r="F27" s="28">
        <v>-70</v>
      </c>
      <c r="G27" s="28">
        <v>-3609</v>
      </c>
      <c r="H27" s="28">
        <v>-2763</v>
      </c>
    </row>
    <row r="28" spans="1:21" ht="23.25">
      <c r="A28" s="33" t="s">
        <v>77</v>
      </c>
      <c r="B28" s="56">
        <v>-395</v>
      </c>
      <c r="C28" s="28">
        <v>-1081</v>
      </c>
      <c r="D28" s="28">
        <v>-1605</v>
      </c>
      <c r="E28" s="28">
        <v>1146</v>
      </c>
      <c r="F28" s="28">
        <v>-351</v>
      </c>
      <c r="G28" s="28">
        <v>-1552</v>
      </c>
      <c r="H28" s="28">
        <v>103</v>
      </c>
    </row>
    <row r="29" spans="1:21" ht="38.1" customHeight="1">
      <c r="A29" s="35" t="s">
        <v>74</v>
      </c>
      <c r="B29" s="57">
        <f t="shared" ref="B29:H29" si="4">SUM(B22:B28)</f>
        <v>-8613</v>
      </c>
      <c r="C29" s="37">
        <f t="shared" si="4"/>
        <v>-5904</v>
      </c>
      <c r="D29" s="37">
        <f t="shared" si="4"/>
        <v>-4485</v>
      </c>
      <c r="E29" s="37">
        <f t="shared" si="4"/>
        <v>840</v>
      </c>
      <c r="F29" s="37">
        <f t="shared" si="4"/>
        <v>-5742</v>
      </c>
      <c r="G29" s="37">
        <f t="shared" si="4"/>
        <v>-16218</v>
      </c>
      <c r="H29" s="37">
        <f t="shared" si="4"/>
        <v>-5575</v>
      </c>
      <c r="J29" s="18">
        <f t="shared" ref="J29:O29" si="5">(C29-B29)/ABS(B29)</f>
        <v>0.31452455590386624</v>
      </c>
      <c r="K29" s="18">
        <f t="shared" si="5"/>
        <v>0.24034552845528456</v>
      </c>
      <c r="L29" s="18">
        <f t="shared" si="5"/>
        <v>1.1872909698996656</v>
      </c>
      <c r="M29" s="18">
        <f t="shared" si="5"/>
        <v>-7.8357142857142854</v>
      </c>
      <c r="N29" s="18">
        <f t="shared" si="5"/>
        <v>-1.8244514106583072</v>
      </c>
      <c r="O29" s="18">
        <f t="shared" si="5"/>
        <v>0.65624614625724509</v>
      </c>
    </row>
    <row r="30" spans="1:21" s="1" customFormat="1" ht="27.75">
      <c r="A30" s="60" t="s">
        <v>66</v>
      </c>
      <c r="B30" s="58"/>
      <c r="C30" s="39"/>
      <c r="D30" s="39"/>
      <c r="E30" s="39"/>
      <c r="F30" s="39"/>
      <c r="G30" s="39"/>
      <c r="H30" s="39"/>
    </row>
    <row r="31" spans="1:21" ht="23.25">
      <c r="A31" s="33" t="s">
        <v>68</v>
      </c>
      <c r="B31" s="56">
        <v>75</v>
      </c>
      <c r="C31" s="28">
        <v>109</v>
      </c>
      <c r="D31" s="28">
        <v>144</v>
      </c>
      <c r="E31" s="28">
        <v>144</v>
      </c>
      <c r="F31" s="28">
        <v>138</v>
      </c>
      <c r="G31" s="28">
        <v>137</v>
      </c>
      <c r="H31" s="28">
        <v>162</v>
      </c>
      <c r="J31" s="18"/>
    </row>
    <row r="32" spans="1:21" ht="23.25">
      <c r="A32" s="33" t="s">
        <v>67</v>
      </c>
      <c r="B32" s="56">
        <v>0</v>
      </c>
      <c r="C32" s="28">
        <v>-995</v>
      </c>
      <c r="D32" s="28">
        <v>-1006</v>
      </c>
      <c r="E32" s="28">
        <v>-3520</v>
      </c>
      <c r="F32" s="28">
        <v>-1411</v>
      </c>
      <c r="G32" s="28">
        <v>-1635</v>
      </c>
      <c r="H32" s="28">
        <v>-3373</v>
      </c>
      <c r="J32" s="18"/>
    </row>
    <row r="33" spans="1:15" ht="23.25">
      <c r="A33" s="33" t="s">
        <v>70</v>
      </c>
      <c r="B33" s="56">
        <v>26</v>
      </c>
      <c r="C33" s="28">
        <v>40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J33" s="18"/>
    </row>
    <row r="34" spans="1:15" ht="23.25">
      <c r="A34" s="33" t="s">
        <v>69</v>
      </c>
      <c r="B34" s="56">
        <v>-18</v>
      </c>
      <c r="C34" s="28">
        <v>-118</v>
      </c>
      <c r="D34" s="28">
        <v>-166</v>
      </c>
      <c r="E34" s="28">
        <v>-419</v>
      </c>
      <c r="F34" s="28">
        <v>-504</v>
      </c>
      <c r="G34" s="28">
        <v>-521</v>
      </c>
      <c r="H34" s="28">
        <v>-1036</v>
      </c>
      <c r="I34" s="9"/>
      <c r="J34" s="18"/>
    </row>
    <row r="35" spans="1:15" ht="25.5">
      <c r="A35" s="33" t="s">
        <v>93</v>
      </c>
      <c r="B35" s="56">
        <v>0</v>
      </c>
      <c r="C35" s="28">
        <v>0</v>
      </c>
      <c r="D35" s="28">
        <v>1800</v>
      </c>
      <c r="E35" s="28">
        <v>2075</v>
      </c>
      <c r="F35" s="28">
        <v>5471</v>
      </c>
      <c r="G35" s="28">
        <v>6966</v>
      </c>
      <c r="H35" s="28">
        <v>272</v>
      </c>
      <c r="J35" s="18"/>
    </row>
    <row r="36" spans="1:15" ht="23.25">
      <c r="A36" s="33" t="s">
        <v>71</v>
      </c>
      <c r="B36" s="56">
        <v>-862</v>
      </c>
      <c r="C36" s="28">
        <v>-21</v>
      </c>
      <c r="D36" s="28">
        <v>-980</v>
      </c>
      <c r="E36" s="28">
        <v>-1115</v>
      </c>
      <c r="F36" s="28">
        <v>-2516</v>
      </c>
      <c r="G36" s="28">
        <v>-3000</v>
      </c>
      <c r="H36" s="28">
        <v>-361</v>
      </c>
      <c r="J36" s="18"/>
    </row>
    <row r="37" spans="1:15" ht="23.25">
      <c r="A37" s="33" t="s">
        <v>78</v>
      </c>
      <c r="B37" s="56">
        <v>1649</v>
      </c>
      <c r="C37" s="28">
        <v>3023</v>
      </c>
      <c r="D37" s="28">
        <v>4292</v>
      </c>
      <c r="E37" s="28">
        <v>1573</v>
      </c>
      <c r="F37" s="28">
        <v>3009</v>
      </c>
      <c r="G37" s="28">
        <v>10597</v>
      </c>
      <c r="H37" s="28">
        <v>3572</v>
      </c>
      <c r="I37" s="9"/>
      <c r="J37" s="18"/>
    </row>
    <row r="38" spans="1:15" ht="23.25">
      <c r="A38" s="33" t="s">
        <v>76</v>
      </c>
      <c r="B38" s="56">
        <v>0</v>
      </c>
      <c r="C38" s="30">
        <v>0</v>
      </c>
      <c r="D38" s="30">
        <v>0</v>
      </c>
      <c r="E38" s="30">
        <v>0</v>
      </c>
      <c r="F38" s="30">
        <v>0</v>
      </c>
      <c r="G38" s="28">
        <v>-52</v>
      </c>
      <c r="H38" s="28">
        <v>0</v>
      </c>
      <c r="J38" s="18"/>
    </row>
    <row r="39" spans="1:15" ht="39.950000000000003" customHeight="1">
      <c r="A39" s="35" t="s">
        <v>72</v>
      </c>
      <c r="B39" s="57">
        <f t="shared" ref="B39:H39" si="6">SUM(B31:B38)</f>
        <v>870</v>
      </c>
      <c r="C39" s="37">
        <f t="shared" si="6"/>
        <v>2038</v>
      </c>
      <c r="D39" s="37">
        <f t="shared" si="6"/>
        <v>4084</v>
      </c>
      <c r="E39" s="37">
        <f t="shared" si="6"/>
        <v>-1262</v>
      </c>
      <c r="F39" s="37">
        <f t="shared" si="6"/>
        <v>4187</v>
      </c>
      <c r="G39" s="37">
        <f t="shared" si="6"/>
        <v>12492</v>
      </c>
      <c r="H39" s="37">
        <f t="shared" si="6"/>
        <v>-764</v>
      </c>
      <c r="J39" s="18">
        <f t="shared" ref="J39:O39" si="7">(C39-B39)/ABS(B39)</f>
        <v>1.342528735632184</v>
      </c>
      <c r="K39" s="18">
        <f t="shared" si="7"/>
        <v>1.0039254170755643</v>
      </c>
      <c r="L39" s="18">
        <f t="shared" si="7"/>
        <v>-1.3090107737512242</v>
      </c>
      <c r="M39" s="18">
        <f t="shared" si="7"/>
        <v>4.3177496038034864</v>
      </c>
      <c r="N39" s="18">
        <f t="shared" si="7"/>
        <v>1.9835204203486982</v>
      </c>
      <c r="O39" s="18">
        <f t="shared" si="7"/>
        <v>-1.0611591418507844</v>
      </c>
    </row>
    <row r="40" spans="1:15" ht="23.25">
      <c r="A40" s="33" t="s">
        <v>38</v>
      </c>
      <c r="B40" s="56">
        <v>-44</v>
      </c>
      <c r="C40" s="28">
        <v>0</v>
      </c>
      <c r="D40" s="28">
        <v>36</v>
      </c>
      <c r="E40" s="28">
        <v>-113</v>
      </c>
      <c r="F40" s="28">
        <v>-6</v>
      </c>
      <c r="G40" s="28">
        <v>169</v>
      </c>
      <c r="H40" s="28">
        <v>-102</v>
      </c>
      <c r="J40" s="18"/>
    </row>
    <row r="41" spans="1:15" ht="41.1" customHeight="1">
      <c r="A41" s="35" t="s">
        <v>171</v>
      </c>
      <c r="B41" s="59">
        <f t="shared" ref="B41:G41" si="8">B20+B29+B39+B40</f>
        <v>-5145</v>
      </c>
      <c r="C41" s="38">
        <f t="shared" si="8"/>
        <v>-708</v>
      </c>
      <c r="D41" s="38">
        <f>D20+D29+D39+D40</f>
        <v>2166</v>
      </c>
      <c r="E41" s="38">
        <f t="shared" si="8"/>
        <v>4948</v>
      </c>
      <c r="F41" s="38">
        <f t="shared" si="8"/>
        <v>2510</v>
      </c>
      <c r="G41" s="38">
        <f t="shared" si="8"/>
        <v>2297</v>
      </c>
      <c r="H41" s="38">
        <v>-11</v>
      </c>
      <c r="J41" s="18">
        <f t="shared" ref="J41:O41" si="9">(C41-B41)/ABS(B41)</f>
        <v>0.86239067055393581</v>
      </c>
      <c r="K41" s="18">
        <f t="shared" si="9"/>
        <v>4.0593220338983054</v>
      </c>
      <c r="L41" s="18">
        <f t="shared" si="9"/>
        <v>1.2843951985226223</v>
      </c>
      <c r="M41" s="18">
        <f t="shared" si="9"/>
        <v>-0.49272433306386421</v>
      </c>
      <c r="N41" s="18">
        <f t="shared" si="9"/>
        <v>-8.4860557768924302E-2</v>
      </c>
      <c r="O41" s="18">
        <f t="shared" si="9"/>
        <v>-1.0047888550282977</v>
      </c>
    </row>
    <row r="42" spans="1:15" ht="23.25">
      <c r="A42" s="33" t="s">
        <v>46</v>
      </c>
      <c r="B42" s="56">
        <v>2201</v>
      </c>
      <c r="C42" s="28">
        <v>6827</v>
      </c>
      <c r="D42" s="28">
        <v>6119</v>
      </c>
      <c r="E42" s="28">
        <v>8285</v>
      </c>
      <c r="F42" s="28">
        <v>13233</v>
      </c>
      <c r="G42" s="28">
        <v>15743</v>
      </c>
      <c r="H42" s="28">
        <v>18040</v>
      </c>
      <c r="J42" s="18"/>
    </row>
    <row r="43" spans="1:15" ht="39.950000000000003" customHeight="1">
      <c r="A43" s="35" t="s">
        <v>73</v>
      </c>
      <c r="B43" s="57">
        <f t="shared" ref="B43:H43" si="10">SUM(B41:B42)</f>
        <v>-2944</v>
      </c>
      <c r="C43" s="37">
        <f t="shared" si="10"/>
        <v>6119</v>
      </c>
      <c r="D43" s="37">
        <f t="shared" si="10"/>
        <v>8285</v>
      </c>
      <c r="E43" s="37">
        <f t="shared" si="10"/>
        <v>13233</v>
      </c>
      <c r="F43" s="37">
        <f t="shared" si="10"/>
        <v>15743</v>
      </c>
      <c r="G43" s="37">
        <f t="shared" si="10"/>
        <v>18040</v>
      </c>
      <c r="H43" s="37">
        <f t="shared" si="10"/>
        <v>18029</v>
      </c>
      <c r="J43" s="18">
        <f t="shared" ref="J43:O43" si="11">(C43-B43)/ABS(B43)</f>
        <v>3.0784646739130435</v>
      </c>
      <c r="K43" s="18">
        <f t="shared" si="11"/>
        <v>0.35397940840006537</v>
      </c>
      <c r="L43" s="18">
        <f t="shared" si="11"/>
        <v>0.59722389861194936</v>
      </c>
      <c r="M43" s="18">
        <f t="shared" si="11"/>
        <v>0.18967732184689789</v>
      </c>
      <c r="N43" s="18">
        <f t="shared" si="11"/>
        <v>0.14590611700438291</v>
      </c>
      <c r="O43" s="18">
        <f t="shared" si="11"/>
        <v>-6.0975609756097561E-4</v>
      </c>
    </row>
    <row r="44" spans="1:15" s="1" customFormat="1" ht="23.25">
      <c r="A44" s="32" t="s">
        <v>39</v>
      </c>
      <c r="B44" s="58"/>
      <c r="C44" s="39"/>
      <c r="D44" s="39"/>
      <c r="E44" s="39"/>
      <c r="F44" s="39"/>
      <c r="G44" s="39"/>
      <c r="H44" s="39"/>
      <c r="K44" s="40"/>
    </row>
    <row r="45" spans="1:15" ht="23.25">
      <c r="A45" s="33" t="s">
        <v>40</v>
      </c>
      <c r="B45" s="56">
        <v>16</v>
      </c>
      <c r="C45" s="28">
        <v>4</v>
      </c>
      <c r="D45" s="28">
        <v>6</v>
      </c>
      <c r="E45" s="28">
        <v>69</v>
      </c>
      <c r="F45" s="28">
        <v>78</v>
      </c>
      <c r="G45" s="28">
        <v>190</v>
      </c>
      <c r="H45" s="28">
        <v>231</v>
      </c>
      <c r="K45" s="18"/>
    </row>
    <row r="46" spans="1:15" ht="23.25">
      <c r="A46" s="33" t="s">
        <v>41</v>
      </c>
      <c r="B46" s="56">
        <v>216</v>
      </c>
      <c r="C46" s="28">
        <v>48</v>
      </c>
      <c r="D46" s="28">
        <v>117</v>
      </c>
      <c r="E46" s="28">
        <v>328</v>
      </c>
      <c r="F46" s="28">
        <v>665</v>
      </c>
      <c r="G46" s="28">
        <v>565</v>
      </c>
      <c r="H46" s="28">
        <v>474</v>
      </c>
      <c r="K46" s="18"/>
    </row>
    <row r="47" spans="1:15" s="1" customFormat="1" ht="25.5">
      <c r="A47" s="36" t="s">
        <v>47</v>
      </c>
      <c r="B47" s="58"/>
      <c r="C47" s="39"/>
      <c r="D47" s="39"/>
      <c r="E47" s="39"/>
      <c r="F47" s="39"/>
      <c r="G47" s="39"/>
      <c r="H47" s="39"/>
      <c r="K47" s="40"/>
    </row>
    <row r="48" spans="1:15" ht="23.25">
      <c r="A48" s="33" t="s">
        <v>42</v>
      </c>
      <c r="B48" s="56">
        <v>0</v>
      </c>
      <c r="C48" s="28">
        <v>1590</v>
      </c>
      <c r="D48" s="28">
        <v>2883</v>
      </c>
      <c r="E48" s="28">
        <v>7575</v>
      </c>
      <c r="F48" s="28">
        <v>7349</v>
      </c>
      <c r="G48" s="28">
        <v>4794</v>
      </c>
      <c r="H48" s="28">
        <v>5197</v>
      </c>
      <c r="K48" s="18"/>
    </row>
    <row r="49" spans="1:15" ht="23.25">
      <c r="A49" s="33" t="s">
        <v>43</v>
      </c>
      <c r="B49" s="56">
        <v>0</v>
      </c>
      <c r="C49" s="28">
        <v>17</v>
      </c>
      <c r="D49" s="28">
        <v>15</v>
      </c>
      <c r="E49" s="28">
        <v>16</v>
      </c>
      <c r="F49" s="28">
        <v>7</v>
      </c>
      <c r="G49" s="28">
        <v>24</v>
      </c>
      <c r="H49" s="28">
        <v>109</v>
      </c>
      <c r="K49" s="18"/>
    </row>
    <row r="50" spans="1:15" ht="23.25">
      <c r="A50" s="33" t="s">
        <v>44</v>
      </c>
      <c r="B50" s="56">
        <v>0</v>
      </c>
      <c r="C50" s="28">
        <v>4512</v>
      </c>
      <c r="D50" s="28">
        <v>5387</v>
      </c>
      <c r="E50" s="28">
        <v>5642</v>
      </c>
      <c r="F50" s="28">
        <v>8387</v>
      </c>
      <c r="G50" s="28">
        <v>13222</v>
      </c>
      <c r="H50" s="28">
        <v>12723</v>
      </c>
      <c r="K50" s="18"/>
    </row>
    <row r="51" spans="1:15" ht="35.1" customHeight="1">
      <c r="A51" s="35" t="s">
        <v>45</v>
      </c>
      <c r="B51" s="57">
        <v>0</v>
      </c>
      <c r="C51" s="38">
        <v>6119</v>
      </c>
      <c r="D51" s="38">
        <v>8252</v>
      </c>
      <c r="E51" s="38">
        <v>13233</v>
      </c>
      <c r="F51" s="38">
        <v>15743</v>
      </c>
      <c r="G51" s="38">
        <v>18040</v>
      </c>
      <c r="H51" s="38">
        <v>18029</v>
      </c>
      <c r="J51" s="41" t="s">
        <v>23</v>
      </c>
      <c r="K51" s="18">
        <f>(D51-C51)/ABS(C51)</f>
        <v>0.34858637032194806</v>
      </c>
      <c r="L51" s="18">
        <f>(E51-D51)/ABS(D51)</f>
        <v>0.60361124575860392</v>
      </c>
      <c r="M51" s="18">
        <f>(F51-E51)/ABS(E51)</f>
        <v>0.18967732184689789</v>
      </c>
      <c r="N51" s="18">
        <f>(G51-F51)/ABS(F51)</f>
        <v>0.14590611700438291</v>
      </c>
      <c r="O51" s="18">
        <f>(H51-G51)/ABS(G51)</f>
        <v>-6.0975609756097561E-4</v>
      </c>
    </row>
    <row r="52" spans="1:15">
      <c r="A52"/>
    </row>
    <row r="53" spans="1:15">
      <c r="A53"/>
    </row>
    <row r="54" spans="1:15">
      <c r="A54"/>
    </row>
    <row r="55" spans="1:15">
      <c r="A55"/>
    </row>
    <row r="56" spans="1:15">
      <c r="A56"/>
    </row>
    <row r="57" spans="1:15">
      <c r="A57"/>
    </row>
    <row r="58" spans="1:15">
      <c r="A58"/>
    </row>
    <row r="59" spans="1:15">
      <c r="A59"/>
    </row>
    <row r="60" spans="1:15">
      <c r="A60"/>
    </row>
    <row r="61" spans="1:15">
      <c r="A61"/>
    </row>
    <row r="62" spans="1:15">
      <c r="A62"/>
    </row>
    <row r="63" spans="1:15">
      <c r="A63"/>
    </row>
    <row r="64" spans="1:15">
      <c r="A64"/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</sheetData>
  <phoneticPr fontId="1" type="noConversion"/>
  <conditionalFormatting sqref="J20:O20">
    <cfRule type="top10" dxfId="15" priority="15" rank="1"/>
    <cfRule type="top10" dxfId="14" priority="16" bottom="1" rank="1"/>
  </conditionalFormatting>
  <conditionalFormatting sqref="J3:O3">
    <cfRule type="top10" dxfId="13" priority="13" bottom="1" rank="1"/>
    <cfRule type="top10" dxfId="12" priority="14" rank="1"/>
  </conditionalFormatting>
  <conditionalFormatting sqref="J43:O43">
    <cfRule type="top10" dxfId="11" priority="11" bottom="1" rank="1"/>
    <cfRule type="top10" dxfId="10" priority="12" rank="1"/>
  </conditionalFormatting>
  <conditionalFormatting sqref="J41:O41">
    <cfRule type="top10" dxfId="9" priority="9" bottom="1" rank="1"/>
    <cfRule type="top10" dxfId="8" priority="10" rank="1"/>
  </conditionalFormatting>
  <conditionalFormatting sqref="K51:O51">
    <cfRule type="top10" dxfId="7" priority="7" bottom="1" rank="1"/>
    <cfRule type="top10" dxfId="6" priority="8" rank="1"/>
  </conditionalFormatting>
  <conditionalFormatting sqref="J39:O39">
    <cfRule type="top10" dxfId="5" priority="5" bottom="1" rank="1"/>
    <cfRule type="top10" dxfId="4" priority="6" rank="1"/>
  </conditionalFormatting>
  <conditionalFormatting sqref="J29:O29">
    <cfRule type="top10" dxfId="3" priority="3" bottom="1" rank="1"/>
    <cfRule type="top10" dxfId="2" priority="4" rank="1"/>
  </conditionalFormatting>
  <conditionalFormatting sqref="J13:O13">
    <cfRule type="top10" dxfId="1" priority="1" bottom="1" rank="1"/>
    <cfRule type="top10" dxfId="0" priority="2" rank="1"/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'CASH FLOWS'!B20:H20</xm:f>
              <xm:sqref>I20</xm:sqref>
            </x14:sparkline>
            <x14:sparkline>
              <xm:f>'CASH FLOWS'!B21:H21</xm:f>
              <xm:sqref>I21</xm:sqref>
            </x14:sparkline>
            <x14:sparkline>
              <xm:f>'CASH FLOWS'!B29:H29</xm:f>
              <xm:sqref>I29</xm:sqref>
            </x14:sparkline>
            <x14:sparkline>
              <xm:f>'CASH FLOWS'!B30:H30</xm:f>
              <xm:sqref>I30</xm:sqref>
            </x14:sparkline>
            <x14:sparkline>
              <xm:f>'CASH FLOWS'!B39:H39</xm:f>
              <xm:sqref>I39</xm:sqref>
            </x14:sparkline>
            <x14:sparkline>
              <xm:f>'CASH FLOWS'!B41:H41</xm:f>
              <xm:sqref>I41</xm:sqref>
            </x14:sparkline>
            <x14:sparkline>
              <xm:f>'CASH FLOWS'!B43:H43</xm:f>
              <xm:sqref>I43</xm:sqref>
            </x14:sparkline>
            <x14:sparkline>
              <xm:f>'CASH FLOWS'!B44:H44</xm:f>
              <xm:sqref>I44</xm:sqref>
            </x14:sparkline>
            <x14:sparkline>
              <xm:f>'CASH FLOWS'!B51:H51</xm:f>
              <xm:sqref>I51</xm:sqref>
            </x14:sparkline>
            <x14:sparkline>
              <xm:f>'CASH FLOWS'!B3:H3</xm:f>
              <xm:sqref>I3</xm:sqref>
            </x14:sparkline>
            <x14:sparkline>
              <xm:f>'CASH FLOWS'!B4:H4</xm:f>
              <xm:sqref>I4</xm:sqref>
            </x14:sparkline>
            <x14:sparkline>
              <xm:f>'CASH FLOWS'!B12:H12</xm:f>
              <xm:sqref>I12</xm:sqref>
            </x14:sparkline>
            <x14:sparkline>
              <xm:f>'CASH FLOWS'!B13:H13</xm:f>
              <xm:sqref>I13</xm:sqref>
            </x14:sparkline>
            <x14:sparkline>
              <xm:f>'CASH FLOWS'!B26:H26</xm:f>
              <xm:sqref>I26</xm:sqref>
            </x14:sparkline>
            <x14:sparkline>
              <xm:f>'CASH FLOWS'!B25:H25</xm:f>
              <xm:sqref>I25</xm:sqref>
            </x14:sparkline>
          </x14:sparklines>
        </x14:sparklineGroup>
        <x14:sparklineGroup manualMax="0" manualMin="0" displayEmptyCellsAs="gap" markers="1" high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0000"/>
          <x14:colorLow rgb="FF92D050"/>
          <x14:sparklines>
            <x14:sparkline>
              <xm:f>'CASH FLOWS'!J20:O20</xm:f>
              <xm:sqref>P20</xm:sqref>
            </x14:sparkline>
            <x14:sparkline>
              <xm:f>'CASH FLOWS'!J19:O19</xm:f>
              <xm:sqref>P19</xm:sqref>
            </x14:sparkline>
            <x14:sparkline>
              <xm:f>'CASH FLOWS'!J18:O18</xm:f>
              <xm:sqref>P18</xm:sqref>
            </x14:sparkline>
            <x14:sparkline>
              <xm:f>'CASH FLOWS'!J17:O17</xm:f>
              <xm:sqref>P17</xm:sqref>
            </x14:sparkline>
            <x14:sparkline>
              <xm:f>'CASH FLOWS'!J16:O16</xm:f>
              <xm:sqref>P16</xm:sqref>
            </x14:sparkline>
            <x14:sparkline>
              <xm:f>'CASH FLOWS'!J15:O15</xm:f>
              <xm:sqref>P15</xm:sqref>
            </x14:sparkline>
            <x14:sparkline>
              <xm:f>'CASH FLOWS'!J14:O14</xm:f>
              <xm:sqref>P14</xm:sqref>
            </x14:sparkline>
            <x14:sparkline>
              <xm:f>'CASH FLOWS'!J13:O13</xm:f>
              <xm:sqref>P13</xm:sqref>
            </x14:sparkline>
            <x14:sparkline>
              <xm:f>'CASH FLOWS'!J12:O12</xm:f>
              <xm:sqref>P12</xm:sqref>
            </x14:sparkline>
            <x14:sparkline>
              <xm:f>'CASH FLOWS'!J11:O11</xm:f>
              <xm:sqref>P11</xm:sqref>
            </x14:sparkline>
            <x14:sparkline>
              <xm:f>'CASH FLOWS'!J10:O10</xm:f>
              <xm:sqref>P10</xm:sqref>
            </x14:sparkline>
            <x14:sparkline>
              <xm:f>'CASH FLOWS'!J9:O9</xm:f>
              <xm:sqref>P9</xm:sqref>
            </x14:sparkline>
            <x14:sparkline>
              <xm:f>'CASH FLOWS'!J8:O8</xm:f>
              <xm:sqref>P8</xm:sqref>
            </x14:sparkline>
            <x14:sparkline>
              <xm:f>'CASH FLOWS'!J7:O7</xm:f>
              <xm:sqref>P7</xm:sqref>
            </x14:sparkline>
            <x14:sparkline>
              <xm:f>'CASH FLOWS'!J6:O6</xm:f>
              <xm:sqref>P6</xm:sqref>
            </x14:sparkline>
            <x14:sparkline>
              <xm:f>'CASH FLOWS'!J5:O5</xm:f>
              <xm:sqref>P5</xm:sqref>
            </x14:sparkline>
            <x14:sparkline>
              <xm:f>'CASH FLOWS'!J4:O4</xm:f>
              <xm:sqref>P4</xm:sqref>
            </x14:sparkline>
            <x14:sparkline>
              <xm:f>'CASH FLOWS'!J3:O3</xm:f>
              <xm:sqref>P3</xm:sqref>
            </x14:sparkline>
          </x14:sparklines>
        </x14:sparklineGroup>
        <x14:sparklineGroup manualMax="0" manualMin="0" displayEmptyCellsAs="gap" markers="1" high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0000"/>
          <x14:colorLow rgb="FFFF0000"/>
          <x14:sparklines>
            <x14:sparkline>
              <xm:f>'CASH FLOWS'!J29:O29</xm:f>
              <xm:sqref>P29</xm:sqref>
            </x14:sparkline>
            <x14:sparkline>
              <xm:f>'CASH FLOWS'!J28:O28</xm:f>
              <xm:sqref>P28</xm:sqref>
            </x14:sparkline>
            <x14:sparkline>
              <xm:f>'CASH FLOWS'!J27:O27</xm:f>
              <xm:sqref>P27</xm:sqref>
            </x14:sparkline>
            <x14:sparkline>
              <xm:f>'CASH FLOWS'!J26:O26</xm:f>
              <xm:sqref>P26</xm:sqref>
            </x14:sparkline>
            <x14:sparkline>
              <xm:f>'CASH FLOWS'!J25:O25</xm:f>
              <xm:sqref>P25</xm:sqref>
            </x14:sparkline>
          </x14:sparklines>
        </x14:sparklineGroup>
        <x14:sparklineGroup manualMax="0" manualMin="0" displayEmptyCellsAs="gap" markers="1" high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0000"/>
          <x14:colorLow rgb="FFFF0000"/>
          <x14:sparklines>
            <x14:sparkline>
              <xm:f>'CASH FLOWS'!J39:O39</xm:f>
              <xm:sqref>P39</xm:sqref>
            </x14:sparkline>
          </x14:sparklines>
        </x14:sparklineGroup>
        <x14:sparklineGroup manualMax="0" manualMin="0" displayEmptyCellsAs="gap" markers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'CASH FLOWS'!J41:O41</xm:f>
              <xm:sqref>P41</xm:sqref>
            </x14:sparkline>
            <x14:sparkline>
              <xm:f>'CASH FLOWS'!J42:O42</xm:f>
              <xm:sqref>P42</xm:sqref>
            </x14:sparkline>
            <x14:sparkline>
              <xm:f>'CASH FLOWS'!J43:O43</xm:f>
              <xm:sqref>P43</xm:sqref>
            </x14:sparkline>
            <x14:sparkline>
              <xm:f>'CASH FLOWS'!J44:O44</xm:f>
              <xm:sqref>P44</xm:sqref>
            </x14:sparkline>
            <x14:sparkline>
              <xm:f>'CASH FLOWS'!J45:O45</xm:f>
              <xm:sqref>P45</xm:sqref>
            </x14:sparkline>
            <x14:sparkline>
              <xm:f>'CASH FLOWS'!J46:O46</xm:f>
              <xm:sqref>P46</xm:sqref>
            </x14:sparkline>
            <x14:sparkline>
              <xm:f>'CASH FLOWS'!J47:O47</xm:f>
              <xm:sqref>P47</xm:sqref>
            </x14:sparkline>
            <x14:sparkline>
              <xm:f>'CASH FLOWS'!J48:O48</xm:f>
              <xm:sqref>P48</xm:sqref>
            </x14:sparkline>
            <x14:sparkline>
              <xm:f>'CASH FLOWS'!J49:O49</xm:f>
              <xm:sqref>P49</xm:sqref>
            </x14:sparkline>
            <x14:sparkline>
              <xm:f>'CASH FLOWS'!J50:O50</xm:f>
              <xm:sqref>P50</xm:sqref>
            </x14:sparkline>
            <x14:sparkline>
              <xm:f>'CASH FLOWS'!J51:O51</xm:f>
              <xm:sqref>P51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"/>
  <sheetViews>
    <sheetView zoomScale="75" workbookViewId="0">
      <selection activeCell="B33" sqref="B33"/>
    </sheetView>
  </sheetViews>
  <sheetFormatPr defaultColWidth="11" defaultRowHeight="25.5"/>
  <cols>
    <col min="1" max="1" width="10.875" style="88"/>
    <col min="2" max="2" width="153.625" style="88" customWidth="1"/>
    <col min="3" max="3" width="10.875" style="10"/>
    <col min="4" max="4" width="3.5" customWidth="1"/>
    <col min="9" max="9" width="13.625" customWidth="1"/>
    <col min="13" max="13" width="27.875" customWidth="1"/>
  </cols>
  <sheetData>
    <row r="2" spans="1:13">
      <c r="A2" s="86" t="s">
        <v>168</v>
      </c>
      <c r="B2" s="106" t="s">
        <v>180</v>
      </c>
      <c r="C2" s="102" t="s">
        <v>170</v>
      </c>
      <c r="E2" s="103"/>
      <c r="F2" s="10"/>
    </row>
    <row r="3" spans="1:13">
      <c r="A3" s="84">
        <v>1</v>
      </c>
      <c r="B3" s="89"/>
      <c r="C3" s="43"/>
      <c r="E3" s="104"/>
      <c r="F3" s="10"/>
    </row>
    <row r="4" spans="1:13">
      <c r="A4" s="84">
        <v>2</v>
      </c>
      <c r="B4" s="89"/>
      <c r="C4" s="43"/>
      <c r="E4" s="105"/>
      <c r="F4" s="10"/>
    </row>
    <row r="5" spans="1:13">
      <c r="A5" s="84">
        <v>3</v>
      </c>
      <c r="B5" s="89"/>
      <c r="C5" s="43"/>
    </row>
    <row r="6" spans="1:13">
      <c r="A6" s="84">
        <v>4</v>
      </c>
      <c r="B6" s="89"/>
      <c r="C6" s="43"/>
    </row>
    <row r="7" spans="1:13">
      <c r="A7" s="84">
        <v>5</v>
      </c>
      <c r="B7" s="89"/>
      <c r="C7" s="43"/>
    </row>
    <row r="8" spans="1:13" ht="27.75">
      <c r="A8" s="84">
        <v>6</v>
      </c>
      <c r="B8" s="89"/>
      <c r="C8" s="43"/>
      <c r="E8" s="139" t="s">
        <v>179</v>
      </c>
      <c r="F8" s="139"/>
      <c r="G8" s="139"/>
      <c r="H8" s="139"/>
      <c r="I8" s="139"/>
      <c r="J8" s="139"/>
      <c r="K8" s="139"/>
      <c r="L8" s="139"/>
      <c r="M8" s="139"/>
    </row>
    <row r="9" spans="1:13">
      <c r="A9" s="84">
        <v>7</v>
      </c>
      <c r="B9" s="89"/>
      <c r="C9" s="43"/>
      <c r="E9" s="137"/>
      <c r="F9" s="138"/>
      <c r="G9" s="138"/>
      <c r="H9" s="138"/>
      <c r="I9" s="138"/>
      <c r="J9" s="138"/>
      <c r="K9" s="138"/>
      <c r="L9" s="138"/>
      <c r="M9" s="138"/>
    </row>
    <row r="10" spans="1:13">
      <c r="A10" s="84">
        <v>8</v>
      </c>
      <c r="B10" s="89"/>
      <c r="C10" s="43"/>
      <c r="E10" s="138"/>
      <c r="F10" s="138"/>
      <c r="G10" s="138"/>
      <c r="H10" s="138"/>
      <c r="I10" s="138"/>
      <c r="J10" s="138"/>
      <c r="K10" s="138"/>
      <c r="L10" s="138"/>
      <c r="M10" s="138"/>
    </row>
    <row r="11" spans="1:13">
      <c r="A11" s="84">
        <v>9</v>
      </c>
      <c r="B11" s="89"/>
      <c r="C11" s="43"/>
      <c r="E11" s="140"/>
      <c r="F11" s="140"/>
      <c r="G11" s="140"/>
      <c r="H11" s="140"/>
      <c r="I11" s="140"/>
      <c r="J11" s="140"/>
      <c r="K11" s="140"/>
      <c r="L11" s="140"/>
      <c r="M11" s="140"/>
    </row>
    <row r="12" spans="1:13">
      <c r="A12" s="84">
        <v>10</v>
      </c>
      <c r="B12" s="89"/>
      <c r="C12" s="43"/>
      <c r="E12" s="140"/>
      <c r="F12" s="140"/>
      <c r="G12" s="140"/>
      <c r="H12" s="140"/>
      <c r="I12" s="140"/>
      <c r="J12" s="140"/>
      <c r="K12" s="140"/>
      <c r="L12" s="140"/>
      <c r="M12" s="140"/>
    </row>
    <row r="13" spans="1:13">
      <c r="A13" s="84">
        <v>11</v>
      </c>
      <c r="B13" s="89"/>
      <c r="C13" s="43"/>
      <c r="E13" s="140"/>
      <c r="F13" s="140"/>
      <c r="G13" s="140"/>
      <c r="H13" s="140"/>
      <c r="I13" s="140"/>
      <c r="J13" s="140"/>
      <c r="K13" s="140"/>
      <c r="L13" s="140"/>
      <c r="M13" s="140"/>
    </row>
    <row r="14" spans="1:13">
      <c r="C14" s="107">
        <f>SUM(C3:C13)</f>
        <v>0</v>
      </c>
      <c r="E14" s="140"/>
      <c r="F14" s="140"/>
      <c r="G14" s="140"/>
      <c r="H14" s="140"/>
      <c r="I14" s="140"/>
      <c r="J14" s="140"/>
      <c r="K14" s="140"/>
      <c r="L14" s="140"/>
      <c r="M14" s="140"/>
    </row>
    <row r="15" spans="1:13">
      <c r="A15" s="87" t="s">
        <v>169</v>
      </c>
      <c r="B15" s="89"/>
      <c r="C15" s="43"/>
      <c r="E15" s="140"/>
      <c r="F15" s="140"/>
      <c r="G15" s="140"/>
      <c r="H15" s="140"/>
      <c r="I15" s="140"/>
      <c r="J15" s="140"/>
      <c r="K15" s="140"/>
      <c r="L15" s="140"/>
      <c r="M15" s="140"/>
    </row>
    <row r="16" spans="1:13">
      <c r="A16" s="85">
        <v>1</v>
      </c>
      <c r="B16" s="89"/>
      <c r="C16" s="43"/>
      <c r="E16" s="140"/>
      <c r="F16" s="140"/>
      <c r="G16" s="140"/>
      <c r="H16" s="140"/>
      <c r="I16" s="140"/>
      <c r="J16" s="140"/>
      <c r="K16" s="140"/>
      <c r="L16" s="140"/>
      <c r="M16" s="140"/>
    </row>
    <row r="17" spans="1:13">
      <c r="A17" s="85">
        <v>2</v>
      </c>
      <c r="B17" s="89"/>
      <c r="C17" s="43"/>
      <c r="E17" s="140"/>
      <c r="F17" s="140"/>
      <c r="G17" s="140"/>
      <c r="H17" s="140"/>
      <c r="I17" s="140"/>
      <c r="J17" s="140"/>
      <c r="K17" s="140"/>
      <c r="L17" s="140"/>
      <c r="M17" s="140"/>
    </row>
    <row r="18" spans="1:13">
      <c r="A18" s="85">
        <v>3</v>
      </c>
      <c r="B18" s="89"/>
      <c r="C18" s="43"/>
      <c r="E18" s="140"/>
      <c r="F18" s="140"/>
      <c r="G18" s="140"/>
      <c r="H18" s="140"/>
      <c r="I18" s="140"/>
      <c r="J18" s="140"/>
      <c r="K18" s="140"/>
      <c r="L18" s="140"/>
      <c r="M18" s="140"/>
    </row>
    <row r="19" spans="1:13">
      <c r="A19" s="85">
        <v>4</v>
      </c>
      <c r="B19" s="89"/>
      <c r="C19" s="43"/>
      <c r="E19" s="140"/>
      <c r="F19" s="140"/>
      <c r="G19" s="140"/>
      <c r="H19" s="140"/>
      <c r="I19" s="140"/>
      <c r="J19" s="140"/>
      <c r="K19" s="140"/>
      <c r="L19" s="140"/>
      <c r="M19" s="140"/>
    </row>
    <row r="20" spans="1:13">
      <c r="A20" s="85">
        <v>5</v>
      </c>
      <c r="B20" s="89"/>
      <c r="C20" s="43"/>
    </row>
    <row r="21" spans="1:13">
      <c r="A21" s="85">
        <v>6</v>
      </c>
      <c r="B21" s="89"/>
      <c r="C21" s="43"/>
    </row>
    <row r="22" spans="1:13">
      <c r="A22" s="85">
        <v>7</v>
      </c>
      <c r="B22" s="89"/>
      <c r="C22" s="43"/>
    </row>
    <row r="23" spans="1:13">
      <c r="A23" s="85">
        <v>8</v>
      </c>
      <c r="B23" s="89"/>
      <c r="C23" s="43"/>
    </row>
    <row r="24" spans="1:13">
      <c r="A24" s="85">
        <v>9</v>
      </c>
      <c r="B24" s="89"/>
      <c r="C24" s="43"/>
    </row>
    <row r="25" spans="1:13">
      <c r="A25" s="85">
        <v>10</v>
      </c>
      <c r="B25" s="89"/>
      <c r="C25" s="43"/>
    </row>
    <row r="26" spans="1:13">
      <c r="A26" s="85">
        <v>11</v>
      </c>
      <c r="B26" s="89"/>
      <c r="C26" s="43"/>
    </row>
    <row r="27" spans="1:13">
      <c r="C27" s="108">
        <f>SUM(C15:C26)</f>
        <v>0</v>
      </c>
    </row>
  </sheetData>
  <mergeCells count="3">
    <mergeCell ref="E9:M10"/>
    <mergeCell ref="E8:M8"/>
    <mergeCell ref="E11:M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NOTE</vt:lpstr>
      <vt:lpstr>INCOME成長性</vt:lpstr>
      <vt:lpstr>BALANCE SHEET穩定性</vt:lpstr>
      <vt:lpstr>CASH FLOWS</vt:lpstr>
      <vt:lpstr>基本面分析評語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本機超級管理員</cp:lastModifiedBy>
  <dcterms:created xsi:type="dcterms:W3CDTF">2022-05-27T10:48:21Z</dcterms:created>
  <dcterms:modified xsi:type="dcterms:W3CDTF">2022-06-17T08:32:59Z</dcterms:modified>
</cp:coreProperties>
</file>