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SQ/"/>
    </mc:Choice>
  </mc:AlternateContent>
  <xr:revisionPtr revIDLastSave="0" documentId="13_ncr:1_{58D07BCB-132D-E34B-8C0F-03B457F97B05}" xr6:coauthVersionLast="47" xr6:coauthVersionMax="47" xr10:uidLastSave="{00000000-0000-0000-0000-000000000000}"/>
  <bookViews>
    <workbookView xWindow="0" yWindow="500" windowWidth="28800" windowHeight="15040" activeTab="2" xr2:uid="{00000000-000D-0000-FFFF-FFFF00000000}"/>
  </bookViews>
  <sheets>
    <sheet name="NOTE" sheetId="8" r:id="rId1"/>
    <sheet name="INCOME成長性" sheetId="13" r:id="rId2"/>
    <sheet name="BALANCE SHEET穩定性" sheetId="14" r:id="rId3"/>
    <sheet name="CASH FLOWS" sheetId="12" r:id="rId4"/>
    <sheet name="基本面分析評語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4" l="1"/>
  <c r="C48" i="14"/>
  <c r="D51" i="14"/>
  <c r="C51" i="14"/>
  <c r="B13" i="13"/>
  <c r="D49" i="14"/>
  <c r="C49" i="14"/>
  <c r="D46" i="14"/>
  <c r="C46" i="14"/>
  <c r="C44" i="14" l="1"/>
  <c r="D44" i="14"/>
  <c r="B44" i="14"/>
  <c r="C42" i="14"/>
  <c r="D42" i="14"/>
  <c r="B42" i="14"/>
  <c r="C17" i="14"/>
  <c r="B17" i="14"/>
  <c r="C40" i="14"/>
  <c r="C38" i="14"/>
  <c r="D38" i="14"/>
  <c r="D40" i="14" s="1"/>
  <c r="B38" i="14"/>
  <c r="B40" i="14" s="1"/>
  <c r="B41" i="14" s="1"/>
  <c r="C25" i="14"/>
  <c r="C29" i="14" s="1"/>
  <c r="D25" i="14"/>
  <c r="D29" i="14" s="1"/>
  <c r="B25" i="14"/>
  <c r="B29" i="14" s="1"/>
  <c r="C10" i="14"/>
  <c r="D10" i="14"/>
  <c r="D17" i="14" s="1"/>
  <c r="B10" i="14"/>
  <c r="F12" i="13"/>
  <c r="G12" i="13"/>
  <c r="D7" i="13"/>
  <c r="D13" i="13"/>
  <c r="F33" i="13"/>
  <c r="G33" i="13"/>
  <c r="F34" i="13"/>
  <c r="G34" i="13"/>
  <c r="D41" i="14" l="1"/>
  <c r="C41" i="14"/>
  <c r="C21" i="13"/>
  <c r="D21" i="13"/>
  <c r="B21" i="13"/>
  <c r="C13" i="13"/>
  <c r="C7" i="13"/>
  <c r="B7" i="13"/>
  <c r="O51" i="12"/>
  <c r="N51" i="12"/>
  <c r="M51" i="12"/>
  <c r="L51" i="12"/>
  <c r="K51" i="12"/>
  <c r="H43" i="12"/>
  <c r="H39" i="12"/>
  <c r="G39" i="12"/>
  <c r="F39" i="12"/>
  <c r="M39" i="12" s="1"/>
  <c r="E39" i="12"/>
  <c r="D39" i="12"/>
  <c r="K39" i="12" s="1"/>
  <c r="C39" i="12"/>
  <c r="B39" i="12"/>
  <c r="H29" i="12"/>
  <c r="G29" i="12"/>
  <c r="O29" i="12" s="1"/>
  <c r="F29" i="12"/>
  <c r="E29" i="12"/>
  <c r="M29" i="12" s="1"/>
  <c r="D29" i="12"/>
  <c r="C29" i="12"/>
  <c r="B29" i="12"/>
  <c r="O26" i="12"/>
  <c r="N26" i="12"/>
  <c r="M26" i="12"/>
  <c r="L26" i="12"/>
  <c r="K26" i="12"/>
  <c r="O25" i="12"/>
  <c r="N25" i="12"/>
  <c r="M25" i="12"/>
  <c r="L25" i="12"/>
  <c r="K25" i="12"/>
  <c r="O20" i="12"/>
  <c r="H20" i="12"/>
  <c r="G20" i="12"/>
  <c r="F20" i="12"/>
  <c r="E20" i="12"/>
  <c r="E41" i="12" s="1"/>
  <c r="D20" i="12"/>
  <c r="D41" i="12" s="1"/>
  <c r="C20" i="12"/>
  <c r="C41" i="12" s="1"/>
  <c r="B20" i="12"/>
  <c r="B41" i="12" s="1"/>
  <c r="B43" i="12" s="1"/>
  <c r="O13" i="12"/>
  <c r="N13" i="12"/>
  <c r="M13" i="12"/>
  <c r="L13" i="12"/>
  <c r="K13" i="12"/>
  <c r="J13" i="12"/>
  <c r="O3" i="12"/>
  <c r="N3" i="12"/>
  <c r="M3" i="12"/>
  <c r="L3" i="12"/>
  <c r="K3" i="12"/>
  <c r="J3" i="12"/>
  <c r="C27" i="9"/>
  <c r="C14" i="9"/>
  <c r="K4" i="8"/>
  <c r="K9" i="8"/>
  <c r="K14" i="8"/>
  <c r="L14" i="8"/>
  <c r="M14" i="8"/>
  <c r="N14" i="8"/>
  <c r="L9" i="8"/>
  <c r="M9" i="8"/>
  <c r="L4" i="8"/>
  <c r="M4" i="8"/>
  <c r="O14" i="8"/>
  <c r="O9" i="8"/>
  <c r="N9" i="8"/>
  <c r="O4" i="8"/>
  <c r="N4" i="8"/>
  <c r="B92" i="8"/>
  <c r="C92" i="8"/>
  <c r="B86" i="8"/>
  <c r="C86" i="8"/>
  <c r="B81" i="8"/>
  <c r="C81" i="8"/>
  <c r="C72" i="8"/>
  <c r="B72" i="8"/>
  <c r="D72" i="8"/>
  <c r="B64" i="8"/>
  <c r="C64" i="8"/>
  <c r="C27" i="8"/>
  <c r="B27" i="8"/>
  <c r="D27" i="8"/>
  <c r="C23" i="8"/>
  <c r="B23" i="8"/>
  <c r="D23" i="8"/>
  <c r="B56" i="8"/>
  <c r="B58" i="8" s="1"/>
  <c r="C56" i="8"/>
  <c r="C58" i="8" s="1"/>
  <c r="F41" i="12" l="1"/>
  <c r="L29" i="12"/>
  <c r="O39" i="12"/>
  <c r="G41" i="12"/>
  <c r="N29" i="12"/>
  <c r="J29" i="12"/>
  <c r="J39" i="12"/>
  <c r="K20" i="12"/>
  <c r="L20" i="12"/>
  <c r="M20" i="12"/>
  <c r="L39" i="12"/>
  <c r="G21" i="13"/>
  <c r="B14" i="13"/>
  <c r="B22" i="13" s="1"/>
  <c r="F7" i="13"/>
  <c r="D14" i="13"/>
  <c r="G13" i="13"/>
  <c r="C14" i="13"/>
  <c r="F13" i="13"/>
  <c r="F21" i="13"/>
  <c r="G7" i="13"/>
  <c r="K41" i="12"/>
  <c r="D43" i="12"/>
  <c r="M41" i="12"/>
  <c r="F43" i="12"/>
  <c r="G43" i="12"/>
  <c r="O41" i="12"/>
  <c r="N41" i="12"/>
  <c r="C43" i="12"/>
  <c r="J43" i="12" s="1"/>
  <c r="J41" i="12"/>
  <c r="L41" i="12"/>
  <c r="E43" i="12"/>
  <c r="L43" i="12" s="1"/>
  <c r="J20" i="12"/>
  <c r="K29" i="12"/>
  <c r="N39" i="12"/>
  <c r="N20" i="12"/>
  <c r="B26" i="13" l="1"/>
  <c r="B39" i="13"/>
  <c r="C22" i="13"/>
  <c r="C39" i="13" s="1"/>
  <c r="F14" i="13"/>
  <c r="D22" i="13"/>
  <c r="G14" i="13"/>
  <c r="O43" i="12"/>
  <c r="N43" i="12"/>
  <c r="M43" i="12"/>
  <c r="K43" i="12"/>
  <c r="D39" i="13" l="1"/>
  <c r="G22" i="13"/>
  <c r="G39" i="13"/>
  <c r="B28" i="13"/>
  <c r="B41" i="13" s="1"/>
  <c r="B40" i="13"/>
  <c r="F39" i="13"/>
  <c r="D26" i="13"/>
  <c r="C26" i="13"/>
  <c r="C40" i="13" s="1"/>
  <c r="F22" i="13"/>
  <c r="D40" i="13" l="1"/>
  <c r="G40" i="13" s="1"/>
  <c r="D28" i="13"/>
  <c r="F40" i="13"/>
  <c r="C28" i="13"/>
  <c r="F26" i="13"/>
  <c r="G26" i="13"/>
  <c r="F28" i="13" l="1"/>
  <c r="C41" i="13"/>
  <c r="F41" i="13" s="1"/>
  <c r="G28" i="13"/>
  <c r="D41" i="13"/>
  <c r="G41" i="13" l="1"/>
</calcChain>
</file>

<file path=xl/sharedStrings.xml><?xml version="1.0" encoding="utf-8"?>
<sst xmlns="http://schemas.openxmlformats.org/spreadsheetml/2006/main" count="317" uniqueCount="261">
  <si>
    <t>Total current assets</t>
  </si>
  <si>
    <t>Total assets</t>
  </si>
  <si>
    <t>Total current liabilities</t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</si>
  <si>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</si>
  <si>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</si>
  <si>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</si>
  <si>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</si>
  <si>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</si>
  <si>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</si>
  <si>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</si>
  <si>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</si>
  <si>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</si>
  <si>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</si>
  <si>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</si>
  <si>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</si>
  <si>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Net income</t>
  </si>
  <si>
    <t>Net income per share:</t>
  </si>
  <si>
    <t>Basic</t>
  </si>
  <si>
    <t>3.55 </t>
  </si>
  <si>
    <t>Diluted</t>
  </si>
  <si>
    <t>1,174 </t>
  </si>
  <si>
    <t>1,186 </t>
  </si>
  <si>
    <t>— </t>
  </si>
  <si>
    <t>—</t>
  </si>
  <si>
    <t>銷售毛利率</t>
    <phoneticPr fontId="1" type="noConversion"/>
  </si>
  <si>
    <t>銷貨報酬率</t>
    <phoneticPr fontId="1" type="noConversion"/>
  </si>
  <si>
    <t>銷貨增長率</t>
    <phoneticPr fontId="1" type="noConversion"/>
  </si>
  <si>
    <t>營業利潤增長率</t>
    <phoneticPr fontId="1" type="noConversion"/>
  </si>
  <si>
    <t>淨收入增長率</t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</si>
  <si>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</si>
  <si>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</si>
  <si>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</si>
  <si>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</si>
  <si>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</si>
  <si>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</si>
  <si>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</si>
  <si>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Other</t>
  </si>
  <si>
    <t>Changes in assets and liabilities:</t>
  </si>
  <si>
    <t>Effect of exchange rate changes on cash, cash equivalents, and restricted cash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</si>
  <si>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</si>
  <si>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</si>
  <si>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</si>
  <si>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</si>
  <si>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</si>
  <si>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</si>
  <si>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</si>
  <si>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</si>
  <si>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</si>
  <si>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企業成長</t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</si>
  <si>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</si>
  <si>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</si>
  <si>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</si>
  <si>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</si>
  <si>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</si>
  <si>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</si>
  <si>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</si>
  <si>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</si>
  <si>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</si>
  <si>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</si>
  <si>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</si>
  <si>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</si>
  <si>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</si>
  <si>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</si>
  <si>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t>Acquisitions, net of cash and restricted cash acquired (收購)</t>
    <phoneticPr fontId="1" type="noConversion"/>
  </si>
  <si>
    <t>Purchases of investments  (購買投資標的)</t>
    <phoneticPr fontId="1" type="noConversion"/>
  </si>
  <si>
    <t>Maturities and sales of investments (賣掉已到期跟已銷售的投資標的)</t>
    <phoneticPr fontId="1" type="noConversion"/>
  </si>
  <si>
    <t>Cash flows from financing activities: 籌資, 財務現金流</t>
    <phoneticPr fontId="1" type="noConversion"/>
  </si>
  <si>
    <t>Purchases of treasury stock (購買庫藏股)</t>
    <phoneticPr fontId="1" type="noConversion"/>
  </si>
  <si>
    <t>Proceeds from issuance of common stock (發行普通股的收益)</t>
    <phoneticPr fontId="1" type="noConversion"/>
  </si>
  <si>
    <t>Tax withholdings related to net share settlements of equity awards (預扣稅款與股權獎勵)</t>
    <phoneticPr fontId="1" type="noConversion"/>
  </si>
  <si>
    <t>Excess tax benefits from stock-based compensation</t>
    <phoneticPr fontId="1" type="noConversion"/>
  </si>
  <si>
    <t>Repayments under financing arrangements    (融資安排: 清還債務)</t>
    <phoneticPr fontId="1" type="noConversion"/>
  </si>
  <si>
    <r>
      <t xml:space="preserve">Net cash (used in) provided by financing activities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淨籌資</t>
    </r>
    <r>
      <rPr>
        <b/>
        <sz val="18"/>
        <color rgb="FF000000"/>
        <rFont val="Times New Roman"/>
        <family val="1"/>
      </rPr>
      <t xml:space="preserve"> </t>
    </r>
    <r>
      <rPr>
        <b/>
        <sz val="18"/>
        <color rgb="FF000000"/>
        <rFont val="MingLiU"/>
        <family val="1"/>
        <charset val="136"/>
      </rPr>
      <t>財務現金流</t>
    </r>
    <phoneticPr fontId="1" type="noConversion"/>
  </si>
  <si>
    <r>
      <t xml:space="preserve">Cash, cash equivalents, and restricted cash at end of period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</si>
  <si>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cash used in investing activities               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</si>
  <si>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provided by operating activities              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</si>
  <si>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t>Other financing activities</t>
    <phoneticPr fontId="1" type="noConversion"/>
  </si>
  <si>
    <t>Funds receivable  (五日內需收回的資金)</t>
    <phoneticPr fontId="1" type="noConversion"/>
  </si>
  <si>
    <r>
      <t>Funds payable and amounts due to customers  (  五日內需償還的資金)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</si>
  <si>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Accounts payable (應付帳款)</t>
    <phoneticPr fontId="1" type="noConversion"/>
  </si>
  <si>
    <t>Transaction and credit losses  (交易與信貸損失)</t>
    <phoneticPr fontId="1" type="noConversion"/>
  </si>
  <si>
    <t>Depreciation and amortization  (折舊與攤銷)</t>
    <phoneticPr fontId="1" type="noConversion"/>
  </si>
  <si>
    <t>Stock-based compensation (股票補償)</t>
    <phoneticPr fontId="1" type="noConversion"/>
  </si>
  <si>
    <t>Deferred income taxes  (遞延稅)</t>
    <phoneticPr fontId="1" type="noConversion"/>
  </si>
  <si>
    <t>Net gains on strategic investments (策略投資)</t>
    <phoneticPr fontId="1" type="noConversion"/>
  </si>
  <si>
    <r>
      <t>Cost basis adjustments to loans and interest receivable held for sale (</t>
    </r>
    <r>
      <rPr>
        <sz val="18"/>
        <color rgb="FF000000"/>
        <rFont val="PMingLiU"/>
        <family val="1"/>
        <charset val="136"/>
      </rPr>
      <t>待售給Synchrony  銀行的一些利息與貸款調整</t>
    </r>
    <r>
      <rPr>
        <sz val="18"/>
        <color rgb="FF000000"/>
        <rFont val="Times New Roman"/>
        <family val="1"/>
      </rPr>
      <t>)</t>
    </r>
    <phoneticPr fontId="1" type="noConversion"/>
  </si>
  <si>
    <t>Accounts receivable  (應收帳款)</t>
    <phoneticPr fontId="1" type="noConversion"/>
  </si>
  <si>
    <r>
      <t>Purchases of property and equipment  (購買不動產設備相關)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</si>
  <si>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Proceeds from sales of property and equipment  (變賣不動產設備相關)</t>
    <phoneticPr fontId="1" type="noConversion"/>
  </si>
  <si>
    <t>Other current assets and non-current assets  (其他流動資產與非流動資產)</t>
    <phoneticPr fontId="1" type="noConversion"/>
  </si>
  <si>
    <t>Income taxes payable  (應付稅收)</t>
    <phoneticPr fontId="1" type="noConversion"/>
  </si>
  <si>
    <t>Other current liabilities and non-current liabilities (其他流動負債與非流動負債)</t>
    <phoneticPr fontId="1" type="noConversion"/>
  </si>
  <si>
    <t>Transaction loss allowance for cash losses, net  (用現金折抵的交易損失)</t>
    <phoneticPr fontId="1" type="noConversion"/>
  </si>
  <si>
    <r>
      <t>Borrowings under financing arrangements  (</t>
    </r>
    <r>
      <rPr>
        <sz val="18"/>
        <color rgb="FF000000"/>
        <rFont val="PMingLiU"/>
        <family val="1"/>
        <charset val="136"/>
      </rPr>
      <t>融資安排: 跟券商借錢</t>
    </r>
    <r>
      <rPr>
        <sz val="18"/>
        <color rgb="FF000000"/>
        <rFont val="Times New Roman"/>
        <family val="1"/>
      </rPr>
      <t>)</t>
    </r>
    <phoneticPr fontId="1" type="noConversion"/>
  </si>
  <si>
    <t>Primary geographical markets</t>
  </si>
  <si>
    <t>U.S.</t>
  </si>
  <si>
    <t>United Kingdom (“U.K.”)</t>
  </si>
  <si>
    <t>Revenue category</t>
  </si>
  <si>
    <t>Transaction revenues</t>
  </si>
  <si>
    <t>Revenues from other value added services</t>
  </si>
  <si>
    <t>Other countries(1)</t>
  </si>
  <si>
    <t>Total net revenues(2)</t>
  </si>
  <si>
    <t>NOTE 3—NET INCOME PER SHARE (EPS)</t>
    <phoneticPr fontId="1" type="noConversion"/>
  </si>
  <si>
    <t>Numerator:</t>
  </si>
  <si>
    <t>4,169 </t>
  </si>
  <si>
    <t>4,202 </t>
  </si>
  <si>
    <t>2,459 </t>
  </si>
  <si>
    <t>Denominator: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</si>
  <si>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basic</t>
    </r>
  </si>
  <si>
    <t>1,173 </t>
  </si>
  <si>
    <t>Dilutive effect of equity incentive awards</t>
  </si>
  <si>
    <t>12 </t>
  </si>
  <si>
    <t>14 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</si>
  <si>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diluted</t>
    </r>
  </si>
  <si>
    <t>1,187 </t>
  </si>
  <si>
    <t>1,188 </t>
  </si>
  <si>
    <t>3.58 </t>
  </si>
  <si>
    <t>2.09 </t>
  </si>
  <si>
    <t>NOTE 4—BUSINESS COMBINATIONS (收購相關)</t>
    <phoneticPr fontId="1" type="noConversion"/>
  </si>
  <si>
    <t>NOTE 5—GOODWILL AND INTANGIBLE ASSETS(商譽與無形資產)</t>
    <phoneticPr fontId="1" type="noConversion"/>
  </si>
  <si>
    <t>NOTE 6—LEASES (租約)</t>
    <phoneticPr fontId="1" type="noConversion"/>
  </si>
  <si>
    <t>NOTE 7—OTHER FINANCIAL STATEMENT DETAILS (其他財務相關)</t>
    <phoneticPr fontId="1" type="noConversion"/>
  </si>
  <si>
    <t>PROPERTY AND EQUIPMENT, NET (資產設備)</t>
    <phoneticPr fontId="1" type="noConversion"/>
  </si>
  <si>
    <t>DISAGGREGATION OF REVENUE (收入拆解)</t>
    <phoneticPr fontId="1" type="noConversion"/>
  </si>
  <si>
    <t>NOTE2— REVENUE (收入)</t>
    <phoneticPr fontId="1" type="noConversion"/>
  </si>
  <si>
    <t>Property and equipment, net:</t>
  </si>
  <si>
    <t>Computer equipment and software</t>
  </si>
  <si>
    <t>Internal use software and website development costs</t>
  </si>
  <si>
    <t>Land and buildings</t>
  </si>
  <si>
    <t>Leasehold improvements</t>
  </si>
  <si>
    <t>Furniture and fixtures</t>
  </si>
  <si>
    <t>Development in progress and other</t>
  </si>
  <si>
    <t>Total property and equipment, gross</t>
  </si>
  <si>
    <t>Accumulated depreciation and amortization</t>
  </si>
  <si>
    <t>Total property and equipment, net</t>
  </si>
  <si>
    <t>Long-lived assets:</t>
  </si>
  <si>
    <t>Other countries</t>
  </si>
  <si>
    <t>Total long-lived assets</t>
  </si>
  <si>
    <t>Geographical information  (地域性分析- 長期資產)</t>
    <phoneticPr fontId="1" type="noConversion"/>
  </si>
  <si>
    <t>OTHER INCOME (EXPENSE), NET</t>
  </si>
  <si>
    <t>Interest income</t>
  </si>
  <si>
    <t>88 </t>
  </si>
  <si>
    <t>197 </t>
  </si>
  <si>
    <t>Interest expense</t>
  </si>
  <si>
    <t>Net gains on strategic investments</t>
  </si>
  <si>
    <t>1,914 </t>
  </si>
  <si>
    <t>208 </t>
  </si>
  <si>
    <t>Other income (expense), net</t>
  </si>
  <si>
    <t>NOTE 8—FUNDS RECEIVABLE AND CUSTOMER ACCOUNTS AND INVESTMENTS (應收資產以及客戶帳戶以及投資)</t>
    <phoneticPr fontId="1" type="noConversion"/>
  </si>
  <si>
    <t>Funds receivable and customer accounts:</t>
  </si>
  <si>
    <t>Cash and cash equivalents</t>
  </si>
  <si>
    <t>Time deposits</t>
  </si>
  <si>
    <t>Available-for-sale debt securities</t>
  </si>
  <si>
    <t>Funds receivable</t>
  </si>
  <si>
    <t>Total funds receivable and customer accounts</t>
  </si>
  <si>
    <t>Short-term investments:</t>
  </si>
  <si>
    <t>Restricted cash</t>
  </si>
  <si>
    <t>Total short-term investments</t>
  </si>
  <si>
    <t>Long-term investments:</t>
  </si>
  <si>
    <t>Strategic investments</t>
  </si>
  <si>
    <t>Total long-term investments</t>
  </si>
  <si>
    <t>STRATEGIC INVESTMENTS</t>
  </si>
  <si>
    <t>FINANCIAL ASSETS AND LIABILITIES MEASURED AND RECORDED AT FAIR VALUE ON A RECURRING BASIS</t>
  </si>
  <si>
    <t>NOTE 9—FAIR VALUE MEASUREMENT OF ASSETS AND LIABILITIES  (資產與負債的公允價值)</t>
    <phoneticPr fontId="1" type="noConversion"/>
  </si>
  <si>
    <t>NOTE 10—DERIVATIVE INSTRUMENTS (衍生工具)</t>
    <phoneticPr fontId="1" type="noConversion"/>
  </si>
  <si>
    <t>Net investment hedge (淨投資對沖)</t>
    <phoneticPr fontId="1" type="noConversion"/>
  </si>
  <si>
    <t>Cash flow hedges (現金流對沖)</t>
    <phoneticPr fontId="1" type="noConversion"/>
  </si>
  <si>
    <t>NOTE 11—LOANS AND INTEREST RECEIVABLE  (應收借貸與利息)</t>
    <phoneticPr fontId="1" type="noConversion"/>
  </si>
  <si>
    <t>Good</t>
    <phoneticPr fontId="1" type="noConversion"/>
  </si>
  <si>
    <t>Bad</t>
    <phoneticPr fontId="1" type="noConversion"/>
  </si>
  <si>
    <t>分數</t>
    <phoneticPr fontId="1" type="noConversion"/>
  </si>
  <si>
    <r>
      <t xml:space="preserve">Net change in cash, cash equivalents, and restricted cash                                                                    </t>
    </r>
    <r>
      <rPr>
        <b/>
        <sz val="18"/>
        <color rgb="FF000000"/>
        <rFont val="Times New Roman"/>
        <family val="3"/>
      </rPr>
      <t>當年度總現金淨變化</t>
    </r>
    <phoneticPr fontId="1" type="noConversion"/>
  </si>
  <si>
    <t>Item 7.</t>
    <phoneticPr fontId="1" type="noConversion"/>
  </si>
  <si>
    <t>Active  Accounts</t>
    <phoneticPr fontId="1" type="noConversion"/>
  </si>
  <si>
    <t>Number of Payment Transations</t>
    <phoneticPr fontId="1" type="noConversion"/>
  </si>
  <si>
    <t>TPV</t>
    <phoneticPr fontId="1" type="noConversion"/>
  </si>
  <si>
    <r>
      <t>Total payment volume (“TPV”)</t>
    </r>
    <r>
      <rPr>
        <i/>
        <sz val="10"/>
        <color rgb="FF000000"/>
        <rFont val="Times New Roman"/>
        <family val="1"/>
      </rPr>
      <t> </t>
    </r>
  </si>
  <si>
    <t>走勢</t>
    <phoneticPr fontId="1" type="noConversion"/>
  </si>
  <si>
    <t>佣金率(銷售額除以TPV)</t>
    <phoneticPr fontId="1" type="noConversion"/>
  </si>
  <si>
    <t>總結</t>
    <phoneticPr fontId="1" type="noConversion"/>
  </si>
  <si>
    <t>1~2: 弱 ; 3~4: 中 ; 5:強</t>
    <phoneticPr fontId="1" type="noConversion"/>
  </si>
  <si>
    <t>213,105 </t>
  </si>
  <si>
    <t>375,446 </t>
  </si>
  <si>
    <t>166,284 </t>
  </si>
  <si>
    <t>458,432 </t>
  </si>
  <si>
    <t>443,126 </t>
  </si>
  <si>
    <t>424,999 </t>
  </si>
  <si>
    <t>501,779 </t>
  </si>
  <si>
    <t>482,167 </t>
  </si>
  <si>
    <t>466,076 </t>
  </si>
  <si>
    <t>Revenue:</t>
    <phoneticPr fontId="1" type="noConversion"/>
  </si>
  <si>
    <t>Cost of revenue:</t>
    <phoneticPr fontId="1" type="noConversion"/>
  </si>
  <si>
    <t>Operating expenses:</t>
    <phoneticPr fontId="1" type="noConversion"/>
  </si>
  <si>
    <t>Provision (benefit) for income taxes</t>
    <phoneticPr fontId="1" type="noConversion"/>
  </si>
  <si>
    <t>Less: Net loss attributable to noncontrolling interests</t>
    <phoneticPr fontId="1" type="noConversion"/>
  </si>
  <si>
    <t>Net income attributable to common stockholders</t>
    <phoneticPr fontId="1" type="noConversion"/>
  </si>
  <si>
    <t>Basic</t>
    <phoneticPr fontId="1" type="noConversion"/>
  </si>
  <si>
    <t>Diluted</t>
    <phoneticPr fontId="1" type="noConversion"/>
  </si>
  <si>
    <t>Weighted-average shares used to compute net income per share attributable to common stockholders:</t>
    <phoneticPr fontId="1" type="noConversion"/>
  </si>
  <si>
    <t>Gross profit 毛利率</t>
    <phoneticPr fontId="1" type="noConversion"/>
  </si>
  <si>
    <t>Total net revenue 銷售額</t>
    <phoneticPr fontId="1" type="noConversion"/>
  </si>
  <si>
    <t>Total cost of revenue 銷售成本</t>
    <phoneticPr fontId="1" type="noConversion"/>
  </si>
  <si>
    <t>Operating income (loss) 營業利潤</t>
    <phoneticPr fontId="1" type="noConversion"/>
  </si>
  <si>
    <t>Total operating expenses 營業開銷</t>
    <phoneticPr fontId="1" type="noConversion"/>
  </si>
  <si>
    <t>Income before income tax 稅前收入</t>
    <phoneticPr fontId="1" type="noConversion"/>
  </si>
  <si>
    <t>Net income 淨收入</t>
    <phoneticPr fontId="1" type="noConversion"/>
  </si>
  <si>
    <t>Net income per share attributable to common stockholders:    EPS</t>
    <phoneticPr fontId="1" type="noConversion"/>
  </si>
  <si>
    <t xml:space="preserve">Gain on sale of asset group </t>
    <phoneticPr fontId="1" type="noConversion"/>
  </si>
  <si>
    <t xml:space="preserve">Interest expense, net  </t>
    <phoneticPr fontId="1" type="noConversion"/>
  </si>
  <si>
    <r>
      <t xml:space="preserve">Other expense (income), net </t>
    </r>
    <r>
      <rPr>
        <sz val="18"/>
        <color rgb="FF000000"/>
        <rFont val="PMingLiU"/>
        <family val="1"/>
        <charset val="136"/>
      </rPr>
      <t>營業外收入</t>
    </r>
    <phoneticPr fontId="1" type="noConversion"/>
  </si>
  <si>
    <t>Transaction-based revenue 交易收入</t>
    <phoneticPr fontId="1" type="noConversion"/>
  </si>
  <si>
    <t>Hardware revenue 硬體收入</t>
    <phoneticPr fontId="1" type="noConversion"/>
  </si>
  <si>
    <t>Bitcoin revenue 比特幣收入</t>
    <phoneticPr fontId="1" type="noConversion"/>
  </si>
  <si>
    <t>Transaction-based costs 交易成本</t>
    <phoneticPr fontId="1" type="noConversion"/>
  </si>
  <si>
    <r>
      <t xml:space="preserve">Subscription and services-based revenue </t>
    </r>
    <r>
      <rPr>
        <sz val="18"/>
        <color rgb="FF000000"/>
        <rFont val="PMingLiU"/>
        <family val="1"/>
        <charset val="136"/>
      </rPr>
      <t>訂閱與服務收入</t>
    </r>
    <phoneticPr fontId="1" type="noConversion"/>
  </si>
  <si>
    <t>Subscription and services-based costs 訂閱與服務成本</t>
    <phoneticPr fontId="1" type="noConversion"/>
  </si>
  <si>
    <t>Hardware costs 硬體成本</t>
    <phoneticPr fontId="1" type="noConversion"/>
  </si>
  <si>
    <t>Bitcoin costs 比特幣成本</t>
    <phoneticPr fontId="1" type="noConversion"/>
  </si>
  <si>
    <t>Product development 產品開發</t>
    <phoneticPr fontId="1" type="noConversion"/>
  </si>
  <si>
    <t>Sales and marketing 市場與收購費用</t>
    <phoneticPr fontId="1" type="noConversion"/>
  </si>
  <si>
    <r>
      <t xml:space="preserve">General and administrative </t>
    </r>
    <r>
      <rPr>
        <sz val="18"/>
        <color rgb="FF000000"/>
        <rFont val="PMingLiU"/>
        <family val="1"/>
        <charset val="136"/>
      </rPr>
      <t>一般行政費用</t>
    </r>
    <phoneticPr fontId="1" type="noConversion"/>
  </si>
  <si>
    <r>
      <t xml:space="preserve">Bitcoin impairment losses </t>
    </r>
    <r>
      <rPr>
        <sz val="18"/>
        <color rgb="FF000000"/>
        <rFont val="PMingLiU"/>
        <family val="1"/>
        <charset val="136"/>
      </rPr>
      <t>比特幣減值損失</t>
    </r>
    <phoneticPr fontId="1" type="noConversion"/>
  </si>
  <si>
    <r>
      <t xml:space="preserve">Transaction and loan losses </t>
    </r>
    <r>
      <rPr>
        <sz val="18"/>
        <color rgb="FF000000"/>
        <rFont val="PMingLiU"/>
        <family val="1"/>
        <charset val="136"/>
      </rPr>
      <t>交易與借貸損失 (欺诈或无法收回而被扣款的交易损失)</t>
    </r>
    <phoneticPr fontId="1" type="noConversion"/>
  </si>
  <si>
    <t>ROA (淨收入/ 平均資產) ;  平均資產＝(期出＋期末)/2</t>
    <phoneticPr fontId="1" type="noConversion"/>
  </si>
  <si>
    <t xml:space="preserve">ROE  (淨收入/ 平均資本) </t>
    <phoneticPr fontId="1" type="noConversion"/>
  </si>
  <si>
    <t>Assets</t>
  </si>
  <si>
    <t>Liabilities and Stockholders’ Equity</t>
  </si>
  <si>
    <t>Current liabilities:</t>
  </si>
  <si>
    <t>Long-term debt</t>
  </si>
  <si>
    <t>Operating lease liabilities, non-current</t>
  </si>
  <si>
    <t>Other non-current liabilities</t>
  </si>
  <si>
    <t>Total liabilities</t>
  </si>
  <si>
    <t>Commitments and contingencies (Note 18)</t>
  </si>
  <si>
    <t>Stockholders’ equity:</t>
  </si>
  <si>
    <t>Preferred stock, $0.0000001 par value: 100,000,000 shares authorized at December 31, 2021 and December 31, 2020. None issued and outstanding at December 31, 2021 and December 31, 2020.</t>
  </si>
  <si>
    <t>Class A common stock, $0.0000001 par value: 1,000,000,000 shares authorized at December 31, 2021 and December 31, 2020; 403,237,209 and 390,187,079 issued and outstanding at December 31, 2021 and December 31, 2020, respectively.</t>
  </si>
  <si>
    <t>Class B common stock, $0.0000001 par value: 500,000,000 shares authorized at December 31, 2021 and December 31, 2020; 61,706,578 and 65,997,697 issued and outstanding at December 31, 2021 and December 31, 2020, respectively.</t>
  </si>
  <si>
    <t>Accumulated deficit</t>
  </si>
  <si>
    <t>Total stockholders’ equity attributable to common stockholders</t>
  </si>
  <si>
    <t>Noncontrolling interests</t>
  </si>
  <si>
    <t>Total stockholders’ equity</t>
  </si>
  <si>
    <t>Total liabilities and stockholders’ equity</t>
  </si>
  <si>
    <t>Cash and cash equivalents  (現金與現金等價物)</t>
    <phoneticPr fontId="1" type="noConversion"/>
  </si>
  <si>
    <t>Settlements receivable  (應收結算)</t>
    <phoneticPr fontId="1" type="noConversion"/>
  </si>
  <si>
    <t>Customer funds  (客戶的存放資金)</t>
    <phoneticPr fontId="1" type="noConversion"/>
  </si>
  <si>
    <r>
      <t>Loans held for sale  (將</t>
    </r>
    <r>
      <rPr>
        <sz val="18"/>
        <color rgb="FF000000"/>
        <rFont val="PMingLiU"/>
        <family val="1"/>
        <charset val="136"/>
      </rPr>
      <t>貸款拿來出售</t>
    </r>
    <r>
      <rPr>
        <sz val="18"/>
        <color rgb="FF000000"/>
        <rFont val="Times New Roman"/>
        <family val="1"/>
      </rPr>
      <t>)</t>
    </r>
    <phoneticPr fontId="1" type="noConversion"/>
  </si>
  <si>
    <r>
      <t>Other current assets  (</t>
    </r>
    <r>
      <rPr>
        <sz val="18"/>
        <color rgb="FF000000"/>
        <rFont val="PMingLiU"/>
        <family val="1"/>
        <charset val="136"/>
      </rPr>
      <t>其他流動資產)</t>
    </r>
    <phoneticPr fontId="1" type="noConversion"/>
  </si>
  <si>
    <t>Property and equipment, net   (不動產、廠房及設備)</t>
    <phoneticPr fontId="1" type="noConversion"/>
  </si>
  <si>
    <t>Goodwill (商譽)</t>
    <phoneticPr fontId="1" type="noConversion"/>
  </si>
  <si>
    <t>Acquired intangible assets, net.   (無形資產)</t>
    <phoneticPr fontId="1" type="noConversion"/>
  </si>
  <si>
    <r>
      <t>Investments in short-term debt securities (</t>
    </r>
    <r>
      <rPr>
        <sz val="18"/>
        <color rgb="FF000000"/>
        <rFont val="PMingLiU"/>
        <family val="1"/>
        <charset val="136"/>
      </rPr>
      <t>投資短期債券</t>
    </r>
    <r>
      <rPr>
        <sz val="18"/>
        <color rgb="FF000000"/>
        <rFont val="Times New Roman"/>
        <family val="1"/>
      </rPr>
      <t>)</t>
    </r>
    <phoneticPr fontId="1" type="noConversion"/>
  </si>
  <si>
    <t>Investments in long-term debt securities  (投資長期債券)</t>
    <phoneticPr fontId="1" type="noConversion"/>
  </si>
  <si>
    <r>
      <t>Operating lease right-of-use assets  (</t>
    </r>
    <r>
      <rPr>
        <sz val="18"/>
        <color rgb="FF000000"/>
        <rFont val="PMingLiU"/>
        <family val="1"/>
        <charset val="136"/>
      </rPr>
      <t>經營租借使用權的資產)</t>
    </r>
    <phoneticPr fontId="1" type="noConversion"/>
  </si>
  <si>
    <t>Other non-current assets  (其他非流動資產)</t>
    <phoneticPr fontId="1" type="noConversion"/>
  </si>
  <si>
    <t>Customers payable (應付給客戶的負債)</t>
    <phoneticPr fontId="1" type="noConversion"/>
  </si>
  <si>
    <t>Settlements payable  (應付結算)</t>
    <phoneticPr fontId="1" type="noConversion"/>
  </si>
  <si>
    <t>Accrued expenses and other current liabilities   (應計費用與其他短期負債 含一些應付的合約、利息、工資等費用)</t>
    <phoneticPr fontId="1" type="noConversion"/>
  </si>
  <si>
    <r>
      <t>Operating lease liabilities, current   (經營租借使用權的負債)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</si>
  <si>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PPP Liquidity Facility advances  (PPP 借錢企劃的預付款)</t>
    <phoneticPr fontId="1" type="noConversion"/>
  </si>
  <si>
    <t xml:space="preserve">Additional paid-in capital   (資本公積 APIC) </t>
    <phoneticPr fontId="1" type="noConversion"/>
  </si>
  <si>
    <t xml:space="preserve">Accumulated other comprehensive income.   (其他累計綜合收入或損失)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</si>
</sst>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0.0%"/>
    <numFmt numFmtId="178" formatCode="m&quot;月&quot;d&quot;日&quot;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22"/>
      <color rgb="FF000000"/>
      <name val="Times New Roman"/>
      <family val="1"/>
    </font>
    <font>
      <sz val="22"/>
      <color theme="2"/>
      <name val="新細明體"/>
      <family val="2"/>
      <charset val="136"/>
      <scheme val="minor"/>
    </font>
    <font>
      <sz val="22"/>
      <color rgb="FFFFFFFF"/>
      <name val="PingFang TC"/>
      <family val="2"/>
      <charset val="136"/>
    </font>
    <font>
      <sz val="22"/>
      <color theme="1"/>
      <name val="新細明體"/>
      <family val="2"/>
      <charset val="136"/>
      <scheme val="minor"/>
    </font>
    <font>
      <b/>
      <sz val="18"/>
      <color rgb="FF000000"/>
      <name val="MingLiU"/>
      <family val="1"/>
      <charset val="136"/>
    </font>
    <font>
      <b/>
      <sz val="18"/>
      <color rgb="FF000000"/>
      <name val="PMingLiU"/>
      <family val="1"/>
      <charset val="136"/>
    </font>
    <font>
      <sz val="14"/>
      <name val="PingFang TC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3"/>
      <color rgb="FF4C7B8B"/>
      <name val="Times New Roman"/>
      <family val="1"/>
    </font>
    <font>
      <b/>
      <i/>
      <sz val="16"/>
      <color rgb="FF4C7B8B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8"/>
      <color rgb="FF000000"/>
      <name val="Times New Roman"/>
      <family val="3"/>
    </font>
    <font>
      <i/>
      <sz val="13"/>
      <color rgb="FF4C7B8B"/>
      <name val="Times New Roman"/>
      <family val="1"/>
    </font>
    <font>
      <i/>
      <sz val="10"/>
      <color rgb="FF009CDE"/>
      <name val="Times New Roman"/>
      <family val="1"/>
    </font>
    <font>
      <i/>
      <sz val="10"/>
      <color rgb="FF000000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PingFang TC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2" fillId="6" borderId="1" xfId="0" applyNumberFormat="1" applyFont="1" applyFill="1" applyBorder="1" applyAlignment="1">
      <alignment horizontal="right"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3" fontId="2" fillId="6" borderId="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3" fontId="2" fillId="0" borderId="5" xfId="0" applyNumberFormat="1" applyFont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10" fillId="2" borderId="5" xfId="0" applyFont="1" applyFill="1" applyBorder="1">
      <alignment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12" fillId="6" borderId="5" xfId="0" applyFont="1" applyFill="1" applyBorder="1">
      <alignment vertical="center"/>
    </xf>
    <xf numFmtId="0" fontId="15" fillId="2" borderId="5" xfId="0" applyFont="1" applyFill="1" applyBorder="1">
      <alignment vertical="center"/>
    </xf>
    <xf numFmtId="3" fontId="2" fillId="6" borderId="7" xfId="0" applyNumberFormat="1" applyFont="1" applyFill="1" applyBorder="1" applyAlignment="1">
      <alignment horizontal="right" vertical="center"/>
    </xf>
    <xf numFmtId="3" fontId="2" fillId="6" borderId="5" xfId="0" applyNumberFormat="1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/>
    </xf>
    <xf numFmtId="176" fontId="0" fillId="2" borderId="0" xfId="1" applyNumberFormat="1" applyFont="1" applyFill="1">
      <alignment vertical="center"/>
    </xf>
    <xf numFmtId="176" fontId="0" fillId="0" borderId="0" xfId="1" applyNumberFormat="1" applyFont="1" applyAlignment="1">
      <alignment horizontal="right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4" xfId="0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right" vertical="center"/>
    </xf>
    <xf numFmtId="0" fontId="7" fillId="6" borderId="8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right" vertical="center"/>
    </xf>
    <xf numFmtId="3" fontId="2" fillId="0" borderId="5" xfId="0" applyNumberFormat="1" applyFont="1" applyFill="1" applyBorder="1" applyAlignment="1">
      <alignment horizontal="right" vertical="center"/>
    </xf>
    <xf numFmtId="3" fontId="17" fillId="0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right" vertical="center"/>
    </xf>
    <xf numFmtId="3" fontId="17" fillId="6" borderId="7" xfId="0" applyNumberFormat="1" applyFont="1" applyFill="1" applyBorder="1" applyAlignment="1">
      <alignment horizontal="right" vertical="center"/>
    </xf>
    <xf numFmtId="3" fontId="17" fillId="2" borderId="7" xfId="0" applyNumberFormat="1" applyFont="1" applyFill="1" applyBorder="1" applyAlignment="1">
      <alignment horizontal="right" vertical="center"/>
    </xf>
    <xf numFmtId="3" fontId="17" fillId="6" borderId="5" xfId="0" applyNumberFormat="1" applyFont="1" applyFill="1" applyBorder="1" applyAlignment="1">
      <alignment horizontal="right" vertical="center"/>
    </xf>
    <xf numFmtId="0" fontId="19" fillId="2" borderId="5" xfId="0" applyFont="1" applyFill="1" applyBorder="1">
      <alignment vertical="center"/>
    </xf>
    <xf numFmtId="0" fontId="20" fillId="2" borderId="7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>
      <alignment vertical="center"/>
    </xf>
    <xf numFmtId="0" fontId="21" fillId="2" borderId="7" xfId="0" applyFont="1" applyFill="1" applyBorder="1" applyAlignment="1">
      <alignment horizontal="center" vertical="center"/>
    </xf>
    <xf numFmtId="43" fontId="0" fillId="0" borderId="0" xfId="2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3" fontId="2" fillId="0" borderId="4" xfId="0" applyNumberFormat="1" applyFont="1" applyBorder="1" applyAlignment="1">
      <alignment horizontal="right" vertical="center"/>
    </xf>
    <xf numFmtId="0" fontId="27" fillId="0" borderId="1" xfId="0" applyFont="1" applyBorder="1">
      <alignment vertical="center"/>
    </xf>
    <xf numFmtId="0" fontId="0" fillId="0" borderId="1" xfId="0" applyBorder="1">
      <alignment vertical="center"/>
    </xf>
    <xf numFmtId="4" fontId="2" fillId="0" borderId="4" xfId="0" applyNumberFormat="1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7" fillId="6" borderId="1" xfId="0" applyFont="1" applyFill="1" applyBorder="1">
      <alignment vertical="center"/>
    </xf>
    <xf numFmtId="0" fontId="25" fillId="6" borderId="1" xfId="0" applyFont="1" applyFill="1" applyBorder="1" applyAlignment="1">
      <alignment horizontal="center" vertical="center"/>
    </xf>
    <xf numFmtId="3" fontId="25" fillId="6" borderId="1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25" fillId="7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9" fillId="2" borderId="0" xfId="0" applyFont="1" applyFill="1">
      <alignment vertical="center"/>
    </xf>
    <xf numFmtId="0" fontId="28" fillId="2" borderId="0" xfId="0" applyFont="1" applyFill="1">
      <alignment vertical="center"/>
    </xf>
    <xf numFmtId="0" fontId="28" fillId="2" borderId="0" xfId="0" applyFont="1" applyFill="1" applyAlignment="1">
      <alignment horizontal="right" vertical="center"/>
    </xf>
    <xf numFmtId="0" fontId="28" fillId="2" borderId="0" xfId="0" applyFont="1" applyFill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176" fontId="0" fillId="0" borderId="1" xfId="1" applyNumberFormat="1" applyFont="1" applyBorder="1">
      <alignment vertical="center"/>
    </xf>
    <xf numFmtId="0" fontId="0" fillId="6" borderId="1" xfId="0" applyFill="1" applyBorder="1">
      <alignment vertical="center"/>
    </xf>
    <xf numFmtId="0" fontId="25" fillId="7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vertical="center"/>
    </xf>
    <xf numFmtId="4" fontId="2" fillId="0" borderId="0" xfId="0" applyNumberFormat="1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6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6" fillId="0" borderId="1" xfId="0" applyFont="1" applyBorder="1" applyAlignment="1">
      <alignment horizontal="right" vertical="center"/>
    </xf>
    <xf numFmtId="4" fontId="2" fillId="6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7" fillId="6" borderId="9" xfId="0" applyFont="1" applyFill="1" applyBorder="1" applyAlignment="1">
      <alignment horizontal="right" vertical="center"/>
    </xf>
    <xf numFmtId="0" fontId="7" fillId="6" borderId="10" xfId="0" applyFont="1" applyFill="1" applyBorder="1" applyAlignment="1">
      <alignment horizontal="right" vertical="center"/>
    </xf>
    <xf numFmtId="10" fontId="37" fillId="0" borderId="0" xfId="1" applyNumberFormat="1" applyFont="1">
      <alignment vertical="center"/>
    </xf>
    <xf numFmtId="10" fontId="37" fillId="2" borderId="0" xfId="1" applyNumberFormat="1" applyFont="1" applyFill="1">
      <alignment vertical="center"/>
    </xf>
    <xf numFmtId="10" fontId="2" fillId="6" borderId="1" xfId="1" applyNumberFormat="1" applyFont="1" applyFill="1" applyBorder="1" applyAlignment="1">
      <alignment horizontal="right" vertical="center"/>
    </xf>
    <xf numFmtId="0" fontId="38" fillId="0" borderId="0" xfId="0" applyFont="1">
      <alignment vertical="center"/>
    </xf>
    <xf numFmtId="0" fontId="26" fillId="0" borderId="0" xfId="0" applyFont="1">
      <alignment vertical="center"/>
    </xf>
    <xf numFmtId="3" fontId="26" fillId="0" borderId="0" xfId="0" applyNumberFormat="1" applyFont="1">
      <alignment vertical="center"/>
    </xf>
    <xf numFmtId="0" fontId="9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12" fillId="2" borderId="3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30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8" fillId="0" borderId="1" xfId="0" applyFont="1" applyBorder="1">
      <alignment vertical="center"/>
    </xf>
    <xf numFmtId="2" fontId="0" fillId="0" borderId="1" xfId="0" applyNumberFormat="1" applyBorder="1">
      <alignment vertical="center"/>
    </xf>
    <xf numFmtId="2" fontId="0" fillId="6" borderId="1" xfId="0" applyNumberFormat="1" applyFill="1" applyBorder="1">
      <alignment vertical="center"/>
    </xf>
    <xf numFmtId="0" fontId="26" fillId="6" borderId="1" xfId="0" applyFont="1" applyFill="1" applyBorder="1">
      <alignment vertical="center"/>
    </xf>
  </cellXfs>
  <cellStyles count="3">
    <cellStyle name="一般" xfId="0" builtinId="0"/>
    <cellStyle name="千分位" xfId="2" builtinId="3"/>
    <cellStyle name="百分比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98</xdr:row>
      <xdr:rowOff>63500</xdr:rowOff>
    </xdr:from>
    <xdr:to>
      <xdr:col>18</xdr:col>
      <xdr:colOff>421703</xdr:colOff>
      <xdr:row>107</xdr:row>
      <xdr:rowOff>129621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990454">
          <a:off x="10452101" y="22364700"/>
          <a:ext cx="4549202" cy="1958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375814</xdr:colOff>
      <xdr:row>106</xdr:row>
      <xdr:rowOff>160934</xdr:rowOff>
    </xdr:from>
    <xdr:to>
      <xdr:col>18</xdr:col>
      <xdr:colOff>186546</xdr:colOff>
      <xdr:row>115</xdr:row>
      <xdr:rowOff>122552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064110">
          <a:off x="11653414" y="24163934"/>
          <a:ext cx="3112732" cy="167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693961</xdr:colOff>
      <xdr:row>14</xdr:row>
      <xdr:rowOff>13634</xdr:rowOff>
    </xdr:from>
    <xdr:to>
      <xdr:col>8</xdr:col>
      <xdr:colOff>299356</xdr:colOff>
      <xdr:row>16</xdr:row>
      <xdr:rowOff>131625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0636247" y="4277205"/>
          <a:ext cx="3687538" cy="698563"/>
          <a:chOff x="6733216" y="12634486"/>
          <a:chExt cx="2047648" cy="617478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" idx="0"/>
          </xdr:cNvCxnSpPr>
        </xdr:nvCxnSpPr>
        <xdr:spPr>
          <a:xfrm flipV="1">
            <a:off x="7757041" y="12634486"/>
            <a:ext cx="60224" cy="24616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733216" y="12880661"/>
            <a:ext cx="2047648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比特幣成本下降才導致毛利率提升</a:t>
            </a:r>
          </a:p>
        </xdr:txBody>
      </xdr:sp>
    </xdr:grpSp>
    <xdr:clientData/>
  </xdr:twoCellAnchor>
  <xdr:twoCellAnchor>
    <xdr:from>
      <xdr:col>4</xdr:col>
      <xdr:colOff>125185</xdr:colOff>
      <xdr:row>28</xdr:row>
      <xdr:rowOff>16</xdr:rowOff>
    </xdr:from>
    <xdr:to>
      <xdr:col>5</xdr:col>
      <xdr:colOff>721182</xdr:colOff>
      <xdr:row>30</xdr:row>
      <xdr:rowOff>79931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067471" y="8490873"/>
          <a:ext cx="1902282" cy="660487"/>
          <a:chOff x="6733217" y="12667288"/>
          <a:chExt cx="1052432" cy="584673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>
            <a:stCxn id="13" idx="0"/>
          </xdr:cNvCxnSpPr>
        </xdr:nvCxnSpPr>
        <xdr:spPr>
          <a:xfrm flipH="1" flipV="1">
            <a:off x="7205983" y="12667288"/>
            <a:ext cx="53449" cy="21336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6733217" y="12880658"/>
            <a:ext cx="1052432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淨收入逐年減少</a:t>
            </a:r>
          </a:p>
        </xdr:txBody>
      </xdr:sp>
    </xdr:grpSp>
    <xdr:clientData/>
  </xdr:twoCellAnchor>
  <xdr:twoCellAnchor>
    <xdr:from>
      <xdr:col>2</xdr:col>
      <xdr:colOff>884466</xdr:colOff>
      <xdr:row>23</xdr:row>
      <xdr:rowOff>122398</xdr:rowOff>
    </xdr:from>
    <xdr:to>
      <xdr:col>13</xdr:col>
      <xdr:colOff>562428</xdr:colOff>
      <xdr:row>24</xdr:row>
      <xdr:rowOff>181433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8921752" y="7143684"/>
          <a:ext cx="10890247" cy="349320"/>
          <a:chOff x="5995463" y="12880661"/>
          <a:chExt cx="6049148" cy="309203"/>
        </a:xfrm>
      </xdr:grpSpPr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>
            <a:stCxn id="18" idx="1"/>
          </xdr:cNvCxnSpPr>
        </xdr:nvCxnSpPr>
        <xdr:spPr>
          <a:xfrm flipH="1">
            <a:off x="5995463" y="13035259"/>
            <a:ext cx="737753" cy="6819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6733216" y="12880661"/>
            <a:ext cx="5311395" cy="3092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DoorDash</a:t>
            </a:r>
            <a:r>
              <a:rPr lang="zh-TW" altLang="en-US" sz="1800">
                <a:solidFill>
                  <a:srgbClr val="002060"/>
                </a:solidFill>
              </a:rPr>
              <a:t>的投資重估 </a:t>
            </a:r>
            <a:r>
              <a:rPr lang="en-US" altLang="zh-TW" sz="1800">
                <a:solidFill>
                  <a:srgbClr val="002060"/>
                </a:solidFill>
              </a:rPr>
              <a:t>2.76</a:t>
            </a:r>
            <a:r>
              <a:rPr lang="zh-TW" altLang="en-US" sz="1800">
                <a:solidFill>
                  <a:srgbClr val="002060"/>
                </a:solidFill>
              </a:rPr>
              <a:t>億美金</a:t>
            </a:r>
            <a:r>
              <a:rPr lang="en-US" altLang="zh-TW" sz="1800">
                <a:solidFill>
                  <a:srgbClr val="002060"/>
                </a:solidFill>
              </a:rPr>
              <a:t>,</a:t>
            </a:r>
            <a:r>
              <a:rPr lang="zh-TW" altLang="en-US" sz="1800">
                <a:solidFill>
                  <a:srgbClr val="002060"/>
                </a:solidFill>
              </a:rPr>
              <a:t> 才造成淨收入成長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由於該公司有問題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已於</a:t>
            </a:r>
            <a:r>
              <a:rPr lang="en-US" altLang="zh-TW" sz="1800">
                <a:solidFill>
                  <a:srgbClr val="002060"/>
                </a:solidFill>
              </a:rPr>
              <a:t>2021</a:t>
            </a:r>
            <a:r>
              <a:rPr lang="zh-TW" altLang="en-US" sz="1800">
                <a:solidFill>
                  <a:srgbClr val="002060"/>
                </a:solidFill>
              </a:rPr>
              <a:t>年全數出售</a:t>
            </a:r>
          </a:p>
        </xdr:txBody>
      </xdr:sp>
    </xdr:grpSp>
    <xdr:clientData/>
  </xdr:twoCellAnchor>
  <xdr:twoCellAnchor>
    <xdr:from>
      <xdr:col>1</xdr:col>
      <xdr:colOff>762000</xdr:colOff>
      <xdr:row>21</xdr:row>
      <xdr:rowOff>311079</xdr:rowOff>
    </xdr:from>
    <xdr:to>
      <xdr:col>7</xdr:col>
      <xdr:colOff>653144</xdr:colOff>
      <xdr:row>24</xdr:row>
      <xdr:rowOff>72572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319851A0-8AA2-3F47-9825-CC3BF91A13E0}"/>
            </a:ext>
          </a:extLst>
        </xdr:cNvPr>
        <xdr:cNvGrpSpPr/>
      </xdr:nvGrpSpPr>
      <xdr:grpSpPr>
        <a:xfrm>
          <a:off x="7892143" y="6715508"/>
          <a:ext cx="5787572" cy="668635"/>
          <a:chOff x="6135038" y="12880661"/>
          <a:chExt cx="3214792" cy="591847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CFCD739-B9F5-D65F-C5F1-2F4006490C7B}"/>
              </a:ext>
            </a:extLst>
          </xdr:cNvPr>
          <xdr:cNvCxnSpPr>
            <a:stCxn id="19" idx="1"/>
          </xdr:cNvCxnSpPr>
        </xdr:nvCxnSpPr>
        <xdr:spPr>
          <a:xfrm flipH="1">
            <a:off x="6135038" y="13024022"/>
            <a:ext cx="598178" cy="44848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B19E0195-CC14-F2C6-B5D4-8B4EF9523954}"/>
              </a:ext>
            </a:extLst>
          </xdr:cNvPr>
          <xdr:cNvSpPr txBox="1"/>
        </xdr:nvSpPr>
        <xdr:spPr>
          <a:xfrm>
            <a:off x="6733216" y="12880661"/>
            <a:ext cx="2616614" cy="28672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Eventbrite</a:t>
            </a:r>
            <a:r>
              <a:rPr lang="zh-TW" altLang="en-US" sz="1800">
                <a:solidFill>
                  <a:srgbClr val="002060"/>
                </a:solidFill>
              </a:rPr>
              <a:t>的投资重估導致 </a:t>
            </a:r>
            <a:r>
              <a:rPr lang="en-US" altLang="zh-TW" sz="1800">
                <a:solidFill>
                  <a:srgbClr val="002060"/>
                </a:solidFill>
              </a:rPr>
              <a:t>1230</a:t>
            </a:r>
            <a:r>
              <a:rPr lang="zh-TW" altLang="en-US" sz="1800">
                <a:solidFill>
                  <a:srgbClr val="002060"/>
                </a:solidFill>
              </a:rPr>
              <a:t>万美元的损失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zoomScale="60" workbookViewId="0">
      <selection activeCell="N19" sqref="N19"/>
    </sheetView>
  </sheetViews>
  <sheetFormatPr baseColWidth="10" defaultColWidth="11" defaultRowHeight="15"/>
  <cols>
    <col min="1" max="1" width="72.1640625" bestFit="1" customWidth="1"/>
    <col min="10" max="10" width="11.5" bestFit="1" customWidth="1"/>
    <col min="11" max="13" width="11.5" customWidth="1"/>
  </cols>
  <sheetData>
    <row r="1" spans="1:16" ht="20">
      <c r="A1" s="80" t="s">
        <v>172</v>
      </c>
    </row>
    <row r="2" spans="1:16" ht="17">
      <c r="B2" s="91" t="s">
        <v>176</v>
      </c>
      <c r="C2" s="90"/>
      <c r="G2" s="129" t="s">
        <v>173</v>
      </c>
      <c r="H2" s="129"/>
      <c r="I2" s="129"/>
      <c r="J2" s="129"/>
      <c r="K2" s="10"/>
      <c r="L2" s="101"/>
      <c r="M2" s="101"/>
    </row>
    <row r="3" spans="1:16" ht="22">
      <c r="A3" s="129"/>
      <c r="B3" s="129"/>
      <c r="C3" s="129"/>
      <c r="D3" s="129"/>
      <c r="E3" s="78">
        <v>2016</v>
      </c>
      <c r="F3" s="78">
        <v>2017</v>
      </c>
      <c r="G3" s="78">
        <v>2018</v>
      </c>
      <c r="H3" s="78">
        <v>2019</v>
      </c>
      <c r="I3" s="78">
        <v>2020</v>
      </c>
      <c r="J3" s="78">
        <v>2021</v>
      </c>
      <c r="K3" s="93" t="s">
        <v>4</v>
      </c>
      <c r="L3" s="93" t="s">
        <v>5</v>
      </c>
      <c r="M3" s="93" t="s">
        <v>6</v>
      </c>
      <c r="N3" s="93" t="s">
        <v>7</v>
      </c>
      <c r="O3" s="93" t="s">
        <v>8</v>
      </c>
      <c r="P3" s="50" t="s">
        <v>177</v>
      </c>
    </row>
    <row r="4" spans="1:16" ht="18">
      <c r="A4" s="129"/>
      <c r="B4" s="129"/>
      <c r="C4" s="129"/>
      <c r="D4" s="129"/>
      <c r="E4" s="13">
        <v>197</v>
      </c>
      <c r="F4" s="13">
        <v>229</v>
      </c>
      <c r="G4" s="13">
        <v>267</v>
      </c>
      <c r="H4" s="13">
        <v>305</v>
      </c>
      <c r="I4" s="13">
        <v>377</v>
      </c>
      <c r="J4" s="13">
        <v>426</v>
      </c>
      <c r="K4" s="92">
        <f>(F4-E4)/E4</f>
        <v>0.16243654822335024</v>
      </c>
      <c r="L4" s="92">
        <f>(G4-F4)/F4</f>
        <v>0.16593886462882096</v>
      </c>
      <c r="M4" s="92">
        <f>(H4-G4)/G4</f>
        <v>0.14232209737827714</v>
      </c>
      <c r="N4" s="92">
        <f>(I4-H4)/H4</f>
        <v>0.23606557377049181</v>
      </c>
      <c r="O4" s="92">
        <f>(J4-I4)/I4</f>
        <v>0.129973474801061</v>
      </c>
      <c r="P4" s="71"/>
    </row>
    <row r="5" spans="1:16">
      <c r="A5" s="129"/>
      <c r="B5" s="129"/>
      <c r="C5" s="129"/>
      <c r="D5" s="129"/>
      <c r="E5" s="10"/>
      <c r="F5" s="10"/>
      <c r="G5" s="10"/>
    </row>
    <row r="6" spans="1:16">
      <c r="A6" s="129"/>
      <c r="B6" s="129"/>
      <c r="C6" s="129"/>
      <c r="D6" s="129"/>
      <c r="E6" s="10"/>
      <c r="F6" s="10"/>
      <c r="G6" s="10"/>
    </row>
    <row r="7" spans="1:16">
      <c r="A7" s="129"/>
      <c r="B7" s="129"/>
      <c r="C7" s="129"/>
      <c r="D7" s="129"/>
      <c r="E7" s="10"/>
      <c r="F7" s="10"/>
      <c r="G7" s="129" t="s">
        <v>174</v>
      </c>
      <c r="H7" s="129"/>
      <c r="I7" s="129"/>
      <c r="J7" s="129"/>
      <c r="K7" s="10"/>
    </row>
    <row r="8" spans="1:16" ht="22">
      <c r="A8" s="129"/>
      <c r="B8" s="129"/>
      <c r="C8" s="129"/>
      <c r="D8" s="129"/>
      <c r="E8" s="78">
        <v>2016</v>
      </c>
      <c r="F8" s="78">
        <v>2017</v>
      </c>
      <c r="G8" s="78">
        <v>2018</v>
      </c>
      <c r="H8" s="78">
        <v>2019</v>
      </c>
      <c r="I8" s="78">
        <v>2020</v>
      </c>
      <c r="J8" s="78">
        <v>2021</v>
      </c>
      <c r="K8" s="93" t="s">
        <v>4</v>
      </c>
      <c r="L8" s="93" t="s">
        <v>5</v>
      </c>
      <c r="M8" s="93" t="s">
        <v>6</v>
      </c>
      <c r="N8" s="93" t="s">
        <v>7</v>
      </c>
      <c r="O8" s="93" t="s">
        <v>8</v>
      </c>
      <c r="P8" s="50" t="s">
        <v>177</v>
      </c>
    </row>
    <row r="9" spans="1:16" ht="18">
      <c r="A9" s="129"/>
      <c r="B9" s="129"/>
      <c r="C9" s="129"/>
      <c r="D9" s="129"/>
      <c r="E9" s="13">
        <v>6129</v>
      </c>
      <c r="F9" s="13">
        <v>7769</v>
      </c>
      <c r="G9" s="13">
        <v>9871</v>
      </c>
      <c r="H9" s="13">
        <v>12361</v>
      </c>
      <c r="I9" s="13">
        <v>15423</v>
      </c>
      <c r="J9" s="13">
        <v>19348</v>
      </c>
      <c r="K9" s="92">
        <f>(F9-E9)/E9</f>
        <v>0.26758035568608257</v>
      </c>
      <c r="L9" s="92">
        <f>(G9-F9)/F9</f>
        <v>0.2705624919552066</v>
      </c>
      <c r="M9" s="92">
        <f>(H9-G9)/G9</f>
        <v>0.25225407760105362</v>
      </c>
      <c r="N9" s="92">
        <f>(I9-H9)/H9</f>
        <v>0.24771458619852763</v>
      </c>
      <c r="O9" s="92">
        <f>(J9-I9)/I9</f>
        <v>0.25449004733190689</v>
      </c>
      <c r="P9" s="71"/>
    </row>
    <row r="10" spans="1:16">
      <c r="A10" s="129"/>
      <c r="B10" s="129"/>
      <c r="C10" s="129"/>
      <c r="D10" s="129"/>
      <c r="E10" s="10"/>
      <c r="F10" s="10"/>
      <c r="G10" s="10"/>
    </row>
    <row r="11" spans="1:16">
      <c r="A11" s="129"/>
      <c r="B11" s="129"/>
      <c r="C11" s="129"/>
      <c r="D11" s="129"/>
      <c r="E11" s="10"/>
      <c r="F11" s="10"/>
      <c r="G11" s="10"/>
    </row>
    <row r="12" spans="1:16">
      <c r="A12" s="129"/>
      <c r="B12" s="129"/>
      <c r="C12" s="129"/>
      <c r="D12" s="129"/>
      <c r="E12" s="10"/>
      <c r="F12" s="10"/>
      <c r="G12" s="129" t="s">
        <v>175</v>
      </c>
      <c r="H12" s="129"/>
      <c r="I12" s="129"/>
      <c r="J12" s="129"/>
      <c r="K12" s="10"/>
    </row>
    <row r="13" spans="1:16" ht="22">
      <c r="A13" s="129"/>
      <c r="B13" s="129"/>
      <c r="C13" s="129"/>
      <c r="D13" s="129"/>
      <c r="E13" s="78">
        <v>2016</v>
      </c>
      <c r="F13" s="78">
        <v>2017</v>
      </c>
      <c r="G13" s="78">
        <v>2018</v>
      </c>
      <c r="H13" s="78">
        <v>2019</v>
      </c>
      <c r="I13" s="78">
        <v>2020</v>
      </c>
      <c r="J13" s="78">
        <v>2021</v>
      </c>
      <c r="K13" s="93" t="s">
        <v>4</v>
      </c>
      <c r="L13" s="93" t="s">
        <v>5</v>
      </c>
      <c r="M13" s="93" t="s">
        <v>6</v>
      </c>
      <c r="N13" s="93" t="s">
        <v>7</v>
      </c>
      <c r="O13" s="93" t="s">
        <v>8</v>
      </c>
      <c r="P13" s="50" t="s">
        <v>177</v>
      </c>
    </row>
    <row r="14" spans="1:16" ht="18">
      <c r="A14" s="129"/>
      <c r="B14" s="129"/>
      <c r="C14" s="129"/>
      <c r="D14" s="129"/>
      <c r="E14" s="13">
        <v>354014</v>
      </c>
      <c r="F14" s="13">
        <v>456179</v>
      </c>
      <c r="G14" s="13">
        <v>587419</v>
      </c>
      <c r="H14" s="13">
        <v>711925</v>
      </c>
      <c r="I14" s="13">
        <v>936062</v>
      </c>
      <c r="J14" s="13">
        <v>1245879</v>
      </c>
      <c r="K14" s="92">
        <f>(F14-E14)/E14</f>
        <v>0.28859028174027018</v>
      </c>
      <c r="L14" s="92">
        <f>(G14-F14)/F14</f>
        <v>0.28769408499733656</v>
      </c>
      <c r="M14" s="92">
        <f>(H14-G14)/G14</f>
        <v>0.21195432902238437</v>
      </c>
      <c r="N14" s="92">
        <f>(I14-H14)/H14</f>
        <v>0.31483232082031115</v>
      </c>
      <c r="O14" s="92">
        <f>(J14-I14)/I14</f>
        <v>0.33097914454384431</v>
      </c>
      <c r="P14" s="71"/>
    </row>
    <row r="15" spans="1:16" ht="18">
      <c r="E15" s="13"/>
    </row>
    <row r="17" spans="1:18" ht="32" customHeight="1">
      <c r="A17" s="80" t="s">
        <v>124</v>
      </c>
      <c r="D17" s="19"/>
      <c r="E17" s="19"/>
    </row>
    <row r="18" spans="1:18" ht="31" customHeight="1">
      <c r="A18" s="82" t="s">
        <v>123</v>
      </c>
    </row>
    <row r="19" spans="1:18" ht="22">
      <c r="A19" s="70" t="s">
        <v>94</v>
      </c>
      <c r="B19" s="78">
        <v>2019</v>
      </c>
      <c r="C19" s="78">
        <v>2020</v>
      </c>
      <c r="D19" s="78">
        <v>2021</v>
      </c>
      <c r="E19" s="94"/>
      <c r="F19" s="94"/>
      <c r="G19" s="94"/>
    </row>
    <row r="20" spans="1:18" ht="18">
      <c r="A20" s="79" t="s">
        <v>95</v>
      </c>
      <c r="B20" s="13">
        <v>9417</v>
      </c>
      <c r="C20" s="13">
        <v>11013</v>
      </c>
      <c r="D20" s="69">
        <v>13712</v>
      </c>
      <c r="E20" s="95"/>
      <c r="F20" s="95"/>
      <c r="G20" s="95"/>
    </row>
    <row r="21" spans="1:18" ht="18">
      <c r="A21" s="79" t="s">
        <v>96</v>
      </c>
      <c r="B21" s="13">
        <v>1872</v>
      </c>
      <c r="C21" s="13">
        <v>2340</v>
      </c>
      <c r="D21" s="69">
        <v>2340</v>
      </c>
      <c r="E21" s="95"/>
      <c r="F21" s="95"/>
      <c r="G21" s="95"/>
    </row>
    <row r="22" spans="1:18" ht="18">
      <c r="A22" s="79" t="s">
        <v>100</v>
      </c>
      <c r="B22" s="13">
        <v>6483</v>
      </c>
      <c r="C22" s="13">
        <v>8101</v>
      </c>
      <c r="D22" s="69">
        <v>9319</v>
      </c>
      <c r="E22" s="95"/>
      <c r="F22" s="95"/>
      <c r="G22" s="95"/>
    </row>
    <row r="23" spans="1:18" ht="18">
      <c r="A23" s="74" t="s">
        <v>101</v>
      </c>
      <c r="B23" s="77">
        <f>SUM(B20:B22)</f>
        <v>17772</v>
      </c>
      <c r="C23" s="77">
        <f>SUM(C20:C22)</f>
        <v>21454</v>
      </c>
      <c r="D23" s="77">
        <f>SUM(D20:D22)</f>
        <v>25371</v>
      </c>
      <c r="E23" s="96"/>
      <c r="F23" s="96"/>
      <c r="G23" s="96"/>
    </row>
    <row r="24" spans="1:18" ht="22">
      <c r="A24" s="79" t="s">
        <v>97</v>
      </c>
      <c r="B24" s="78">
        <v>2019</v>
      </c>
      <c r="C24" s="78">
        <v>2020</v>
      </c>
      <c r="D24" s="78">
        <v>2021</v>
      </c>
      <c r="E24" s="94"/>
      <c r="F24" s="94"/>
      <c r="G24" s="94"/>
    </row>
    <row r="25" spans="1:18" ht="18">
      <c r="A25" s="79" t="s">
        <v>98</v>
      </c>
      <c r="B25" s="13">
        <v>16099</v>
      </c>
      <c r="C25" s="13">
        <v>19918</v>
      </c>
      <c r="D25" s="69">
        <v>23402</v>
      </c>
      <c r="E25" s="95"/>
      <c r="F25" s="95"/>
      <c r="G25" s="95"/>
    </row>
    <row r="26" spans="1:18" ht="18">
      <c r="A26" s="79" t="s">
        <v>99</v>
      </c>
      <c r="B26" s="13">
        <v>1673</v>
      </c>
      <c r="C26" s="13">
        <v>1536</v>
      </c>
      <c r="D26" s="69">
        <v>1969</v>
      </c>
      <c r="E26" s="95"/>
      <c r="F26" s="95"/>
      <c r="G26" s="95"/>
    </row>
    <row r="27" spans="1:18" ht="18">
      <c r="A27" s="74" t="s">
        <v>101</v>
      </c>
      <c r="B27" s="22">
        <f>SUM(B25:B26)</f>
        <v>17772</v>
      </c>
      <c r="C27" s="22">
        <f>SUM(C25:C26)</f>
        <v>21454</v>
      </c>
      <c r="D27" s="22">
        <f>SUM(D25:D26)</f>
        <v>25371</v>
      </c>
      <c r="E27" s="97"/>
      <c r="F27" s="97"/>
      <c r="G27" s="97"/>
    </row>
    <row r="30" spans="1:18" ht="32" customHeight="1">
      <c r="A30" s="80" t="s">
        <v>102</v>
      </c>
    </row>
    <row r="31" spans="1:18" ht="22">
      <c r="A31" s="70" t="s">
        <v>103</v>
      </c>
      <c r="B31" s="78">
        <v>2019</v>
      </c>
      <c r="C31" s="78">
        <v>2020</v>
      </c>
      <c r="D31" s="78">
        <v>2021</v>
      </c>
      <c r="E31" s="94"/>
      <c r="F31" s="94"/>
      <c r="G31" s="94"/>
      <c r="I31" s="68"/>
    </row>
    <row r="32" spans="1:18" ht="22">
      <c r="A32" s="70" t="s">
        <v>15</v>
      </c>
      <c r="B32" s="69" t="s">
        <v>106</v>
      </c>
      <c r="C32" s="69" t="s">
        <v>105</v>
      </c>
      <c r="D32" s="69" t="s">
        <v>104</v>
      </c>
      <c r="E32" s="95"/>
      <c r="F32" s="95"/>
      <c r="G32" s="95"/>
      <c r="R32" s="68"/>
    </row>
    <row r="33" spans="1:18" ht="18">
      <c r="A33" s="70" t="s">
        <v>107</v>
      </c>
      <c r="B33" s="69"/>
      <c r="C33" s="69"/>
      <c r="D33" s="69"/>
      <c r="E33" s="95"/>
      <c r="F33" s="95"/>
      <c r="G33" s="95"/>
    </row>
    <row r="34" spans="1:18" ht="22">
      <c r="A34" s="70" t="s">
        <v>108</v>
      </c>
      <c r="B34" s="69" t="s">
        <v>20</v>
      </c>
      <c r="C34" s="69" t="s">
        <v>109</v>
      </c>
      <c r="D34" s="69" t="s">
        <v>20</v>
      </c>
      <c r="E34" s="95"/>
      <c r="F34" s="95"/>
      <c r="G34" s="95"/>
      <c r="O34" s="68"/>
    </row>
    <row r="35" spans="1:18" ht="22">
      <c r="A35" s="70" t="s">
        <v>110</v>
      </c>
      <c r="B35" s="69" t="s">
        <v>112</v>
      </c>
      <c r="C35" s="69" t="s">
        <v>112</v>
      </c>
      <c r="D35" s="69" t="s">
        <v>111</v>
      </c>
      <c r="E35" s="95"/>
      <c r="F35" s="95"/>
      <c r="G35" s="95"/>
      <c r="O35" s="68"/>
    </row>
    <row r="36" spans="1:18" ht="22">
      <c r="A36" s="70" t="s">
        <v>113</v>
      </c>
      <c r="B36" s="69" t="s">
        <v>115</v>
      </c>
      <c r="C36" s="69" t="s">
        <v>114</v>
      </c>
      <c r="D36" s="69" t="s">
        <v>21</v>
      </c>
      <c r="E36" s="95"/>
      <c r="F36" s="95"/>
      <c r="G36" s="95"/>
      <c r="O36" s="68"/>
    </row>
    <row r="37" spans="1:18" ht="18">
      <c r="A37" s="70" t="s">
        <v>16</v>
      </c>
      <c r="B37" s="69"/>
      <c r="C37" s="69"/>
      <c r="D37" s="69"/>
      <c r="E37" s="95"/>
      <c r="F37" s="95"/>
      <c r="G37" s="95"/>
    </row>
    <row r="38" spans="1:18" ht="22">
      <c r="A38" s="70" t="s">
        <v>17</v>
      </c>
      <c r="B38" s="69" t="s">
        <v>117</v>
      </c>
      <c r="C38" s="69" t="s">
        <v>116</v>
      </c>
      <c r="D38" s="69" t="s">
        <v>18</v>
      </c>
      <c r="E38" s="95"/>
      <c r="F38" s="95"/>
      <c r="G38" s="95"/>
      <c r="J38" s="68"/>
      <c r="K38" s="68"/>
      <c r="L38" s="68"/>
      <c r="M38" s="68"/>
      <c r="N38" s="68"/>
      <c r="O38" s="67"/>
      <c r="R38" s="68"/>
    </row>
    <row r="39" spans="1:18" ht="18">
      <c r="A39" s="70" t="s">
        <v>19</v>
      </c>
      <c r="B39" s="72">
        <v>2.0699999999999998</v>
      </c>
      <c r="C39" s="72">
        <v>3.54</v>
      </c>
      <c r="D39" s="72">
        <v>3.52</v>
      </c>
      <c r="E39" s="98"/>
      <c r="F39" s="98"/>
      <c r="G39" s="98"/>
    </row>
    <row r="40" spans="1:18">
      <c r="B40" s="16"/>
      <c r="C40" s="16"/>
      <c r="D40" s="16"/>
      <c r="E40" s="16"/>
      <c r="F40" s="16"/>
      <c r="G40" s="16"/>
    </row>
    <row r="42" spans="1:18" ht="32" customHeight="1">
      <c r="A42" s="80" t="s">
        <v>118</v>
      </c>
    </row>
    <row r="43" spans="1:18" ht="32" customHeight="1">
      <c r="A43" s="80" t="s">
        <v>119</v>
      </c>
      <c r="B43" s="21"/>
      <c r="C43" s="21"/>
    </row>
    <row r="44" spans="1:18" ht="32" customHeight="1">
      <c r="A44" s="80" t="s">
        <v>120</v>
      </c>
      <c r="B44" s="21"/>
      <c r="C44" s="21"/>
    </row>
    <row r="45" spans="1:18">
      <c r="B45" s="21"/>
      <c r="C45" s="21"/>
    </row>
    <row r="46" spans="1:18">
      <c r="B46" s="21"/>
      <c r="C46" s="21"/>
    </row>
    <row r="47" spans="1:18" ht="32" customHeight="1">
      <c r="A47" s="80" t="s">
        <v>121</v>
      </c>
      <c r="B47" s="21"/>
      <c r="C47" s="21"/>
    </row>
    <row r="48" spans="1:18" ht="32" customHeight="1">
      <c r="A48" s="82" t="s">
        <v>122</v>
      </c>
      <c r="B48" s="21"/>
      <c r="C48" s="21"/>
    </row>
    <row r="49" spans="1:14" ht="22">
      <c r="A49" s="70" t="s">
        <v>125</v>
      </c>
      <c r="B49" s="78">
        <v>2020</v>
      </c>
      <c r="C49" s="78">
        <v>2021</v>
      </c>
    </row>
    <row r="50" spans="1:14" ht="22">
      <c r="A50" s="79" t="s">
        <v>126</v>
      </c>
      <c r="B50" s="69">
        <v>3239</v>
      </c>
      <c r="C50" s="69">
        <v>3298</v>
      </c>
      <c r="N50" s="68"/>
    </row>
    <row r="51" spans="1:14" ht="22">
      <c r="A51" s="79" t="s">
        <v>127</v>
      </c>
      <c r="B51" s="69">
        <v>2831</v>
      </c>
      <c r="C51" s="69">
        <v>3301</v>
      </c>
      <c r="I51" s="68"/>
    </row>
    <row r="52" spans="1:14" ht="22">
      <c r="A52" s="79" t="s">
        <v>128</v>
      </c>
      <c r="B52" s="69">
        <v>340</v>
      </c>
      <c r="C52" s="69">
        <v>380</v>
      </c>
      <c r="I52" s="68"/>
    </row>
    <row r="53" spans="1:14" ht="22">
      <c r="A53" s="79" t="s">
        <v>129</v>
      </c>
      <c r="B53" s="69">
        <v>377</v>
      </c>
      <c r="C53" s="69">
        <v>379</v>
      </c>
      <c r="I53" s="68"/>
    </row>
    <row r="54" spans="1:14" ht="22">
      <c r="A54" s="79" t="s">
        <v>130</v>
      </c>
      <c r="B54" s="69">
        <v>139</v>
      </c>
      <c r="C54" s="69">
        <v>146</v>
      </c>
      <c r="I54" s="68"/>
    </row>
    <row r="55" spans="1:14" ht="22">
      <c r="A55" s="79" t="s">
        <v>131</v>
      </c>
      <c r="B55" s="69">
        <v>83</v>
      </c>
      <c r="C55" s="69">
        <v>86</v>
      </c>
      <c r="I55" s="68"/>
    </row>
    <row r="56" spans="1:14" ht="22">
      <c r="A56" s="74" t="s">
        <v>132</v>
      </c>
      <c r="B56" s="77">
        <f>SUM(B50:B55)</f>
        <v>7009</v>
      </c>
      <c r="C56" s="77">
        <f>SUM(C50:C55)</f>
        <v>7590</v>
      </c>
      <c r="I56" s="68"/>
    </row>
    <row r="57" spans="1:14" ht="22">
      <c r="A57" s="70" t="s">
        <v>133</v>
      </c>
      <c r="B57" s="69">
        <v>-5202</v>
      </c>
      <c r="C57" s="69">
        <v>-5681</v>
      </c>
      <c r="I57" s="68"/>
    </row>
    <row r="58" spans="1:14" ht="18">
      <c r="A58" s="74" t="s">
        <v>134</v>
      </c>
      <c r="B58" s="77">
        <f>B56+B57</f>
        <v>1807</v>
      </c>
      <c r="C58" s="77">
        <f>C56+C57</f>
        <v>1909</v>
      </c>
    </row>
    <row r="59" spans="1:14">
      <c r="A59" s="67"/>
    </row>
    <row r="60" spans="1:14" ht="22" customHeight="1">
      <c r="A60" s="82" t="s">
        <v>138</v>
      </c>
    </row>
    <row r="61" spans="1:14" ht="22">
      <c r="A61" s="70" t="s">
        <v>135</v>
      </c>
      <c r="B61" s="78">
        <v>2020</v>
      </c>
      <c r="C61" s="78">
        <v>2021</v>
      </c>
    </row>
    <row r="62" spans="1:14" ht="22">
      <c r="A62" s="79" t="s">
        <v>95</v>
      </c>
      <c r="B62" s="44">
        <v>2096</v>
      </c>
      <c r="C62" s="44">
        <v>2050</v>
      </c>
      <c r="I62" s="67"/>
      <c r="N62" s="68"/>
    </row>
    <row r="63" spans="1:14" ht="22">
      <c r="A63" s="79" t="s">
        <v>136</v>
      </c>
      <c r="B63" s="44">
        <v>418</v>
      </c>
      <c r="C63" s="44">
        <v>518</v>
      </c>
      <c r="I63" s="68"/>
    </row>
    <row r="64" spans="1:14" ht="22">
      <c r="A64" s="74" t="s">
        <v>137</v>
      </c>
      <c r="B64" s="76">
        <f>SUM(B62:B63)</f>
        <v>2514</v>
      </c>
      <c r="C64" s="76">
        <f>SUM(C62:C63)</f>
        <v>2568</v>
      </c>
    </row>
    <row r="66" spans="1:18" ht="29" customHeight="1">
      <c r="A66" s="82" t="s">
        <v>139</v>
      </c>
    </row>
    <row r="67" spans="1:18" ht="22">
      <c r="A67" s="71"/>
      <c r="B67" s="78">
        <v>2019</v>
      </c>
      <c r="C67" s="78">
        <v>2020</v>
      </c>
      <c r="D67" s="78">
        <v>2021</v>
      </c>
      <c r="E67" s="94"/>
      <c r="F67" s="94"/>
      <c r="G67" s="94"/>
      <c r="J67" s="67"/>
      <c r="K67" s="67"/>
      <c r="L67" s="67"/>
      <c r="M67" s="67"/>
      <c r="R67" s="68"/>
    </row>
    <row r="68" spans="1:18" ht="22">
      <c r="A68" s="79" t="s">
        <v>140</v>
      </c>
      <c r="B68" s="73" t="s">
        <v>142</v>
      </c>
      <c r="C68" s="73" t="s">
        <v>141</v>
      </c>
      <c r="D68" s="73">
        <v>57</v>
      </c>
      <c r="E68" s="99"/>
      <c r="F68" s="99"/>
      <c r="G68" s="99"/>
      <c r="J68" s="68"/>
      <c r="K68" s="68"/>
      <c r="L68" s="68"/>
      <c r="M68" s="68"/>
    </row>
    <row r="69" spans="1:18" ht="22">
      <c r="A69" s="79" t="s">
        <v>143</v>
      </c>
      <c r="B69" s="69">
        <v>-115</v>
      </c>
      <c r="C69" s="69">
        <v>-209</v>
      </c>
      <c r="D69" s="69">
        <v>-232</v>
      </c>
      <c r="E69" s="95"/>
      <c r="F69" s="95"/>
      <c r="G69" s="95"/>
      <c r="J69" s="68"/>
      <c r="K69" s="68"/>
      <c r="L69" s="68"/>
      <c r="M69" s="68"/>
    </row>
    <row r="70" spans="1:18" ht="22">
      <c r="A70" s="79" t="s">
        <v>144</v>
      </c>
      <c r="B70" s="73" t="s">
        <v>146</v>
      </c>
      <c r="C70" s="73" t="s">
        <v>145</v>
      </c>
      <c r="D70" s="73">
        <v>46</v>
      </c>
      <c r="E70" s="99"/>
      <c r="F70" s="99"/>
      <c r="G70" s="99"/>
      <c r="J70" s="68"/>
      <c r="K70" s="68"/>
      <c r="L70" s="68"/>
      <c r="M70" s="68"/>
    </row>
    <row r="71" spans="1:18" ht="18">
      <c r="A71" s="79" t="s">
        <v>36</v>
      </c>
      <c r="B71" s="69">
        <v>-11</v>
      </c>
      <c r="C71" s="69">
        <v>-17</v>
      </c>
      <c r="D71" s="69">
        <v>-34</v>
      </c>
      <c r="E71" s="95"/>
      <c r="F71" s="95"/>
      <c r="G71" s="95"/>
    </row>
    <row r="72" spans="1:18" ht="22">
      <c r="A72" s="74" t="s">
        <v>147</v>
      </c>
      <c r="B72" s="75">
        <f>SUM(B68:B71)</f>
        <v>-126</v>
      </c>
      <c r="C72" s="75">
        <f>SUM(C68:C71)</f>
        <v>-226</v>
      </c>
      <c r="D72" s="75">
        <f>SUM(D68:D71)</f>
        <v>-163</v>
      </c>
      <c r="E72" s="100"/>
      <c r="F72" s="100"/>
      <c r="G72" s="100"/>
    </row>
    <row r="75" spans="1:18" ht="39" customHeight="1">
      <c r="A75" s="80" t="s">
        <v>148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8" ht="22">
      <c r="A76" s="70" t="s">
        <v>149</v>
      </c>
      <c r="B76" s="78">
        <v>2020</v>
      </c>
      <c r="C76" s="78">
        <v>2021</v>
      </c>
    </row>
    <row r="77" spans="1:18" ht="22">
      <c r="A77" s="79" t="s">
        <v>150</v>
      </c>
      <c r="B77" s="69">
        <v>13222</v>
      </c>
      <c r="C77" s="69">
        <v>12723</v>
      </c>
      <c r="N77" s="68"/>
    </row>
    <row r="78" spans="1:18" ht="18">
      <c r="A78" s="79" t="s">
        <v>151</v>
      </c>
      <c r="B78" s="69">
        <v>233</v>
      </c>
      <c r="C78" s="69">
        <v>334</v>
      </c>
    </row>
    <row r="79" spans="1:18" ht="18">
      <c r="A79" s="79" t="s">
        <v>152</v>
      </c>
      <c r="B79" s="69">
        <v>15001</v>
      </c>
      <c r="C79" s="69">
        <v>18336</v>
      </c>
    </row>
    <row r="80" spans="1:18" ht="18">
      <c r="A80" s="79" t="s">
        <v>153</v>
      </c>
      <c r="B80" s="69">
        <v>4962</v>
      </c>
      <c r="C80" s="69">
        <v>4748</v>
      </c>
    </row>
    <row r="81" spans="1:14" ht="22">
      <c r="A81" s="74" t="s">
        <v>154</v>
      </c>
      <c r="B81" s="76">
        <f>SUM(B77:B80)</f>
        <v>33418</v>
      </c>
      <c r="C81" s="76">
        <f>SUM(C77:C80)</f>
        <v>36141</v>
      </c>
      <c r="N81" s="68"/>
    </row>
    <row r="82" spans="1:14" ht="22">
      <c r="A82" s="70" t="s">
        <v>155</v>
      </c>
      <c r="B82" s="70"/>
      <c r="C82" s="73"/>
    </row>
    <row r="83" spans="1:14" ht="22">
      <c r="A83" s="79" t="s">
        <v>151</v>
      </c>
      <c r="B83" s="69">
        <v>1519</v>
      </c>
      <c r="C83" s="69">
        <v>590</v>
      </c>
      <c r="N83" s="68"/>
    </row>
    <row r="84" spans="1:14" ht="18">
      <c r="A84" s="79" t="s">
        <v>152</v>
      </c>
      <c r="B84" s="69">
        <v>6689</v>
      </c>
      <c r="C84" s="69">
        <v>3604</v>
      </c>
    </row>
    <row r="85" spans="1:14" ht="18">
      <c r="A85" s="79" t="s">
        <v>156</v>
      </c>
      <c r="B85" s="69">
        <v>81</v>
      </c>
      <c r="C85" s="69">
        <v>109</v>
      </c>
    </row>
    <row r="86" spans="1:14" ht="22">
      <c r="A86" s="74" t="s">
        <v>157</v>
      </c>
      <c r="B86" s="76">
        <f>SUM(B83:B85)</f>
        <v>8289</v>
      </c>
      <c r="C86" s="76">
        <f>SUM(C83:C85)</f>
        <v>4303</v>
      </c>
      <c r="N86" s="68"/>
    </row>
    <row r="87" spans="1:14" ht="22">
      <c r="A87" s="70" t="s">
        <v>158</v>
      </c>
      <c r="B87" s="73"/>
      <c r="C87" s="73"/>
    </row>
    <row r="88" spans="1:14" ht="22">
      <c r="A88" s="79" t="s">
        <v>151</v>
      </c>
      <c r="B88" s="69">
        <v>31</v>
      </c>
      <c r="C88" s="69">
        <v>45</v>
      </c>
      <c r="N88" s="68"/>
    </row>
    <row r="89" spans="1:14" ht="18">
      <c r="A89" s="79" t="s">
        <v>152</v>
      </c>
      <c r="B89" s="69">
        <v>2819</v>
      </c>
      <c r="C89" s="69">
        <v>3545</v>
      </c>
    </row>
    <row r="90" spans="1:14" ht="18">
      <c r="A90" s="79" t="s">
        <v>156</v>
      </c>
      <c r="B90" s="69">
        <v>7</v>
      </c>
      <c r="C90" s="69" t="s">
        <v>22</v>
      </c>
    </row>
    <row r="91" spans="1:14" ht="18">
      <c r="A91" s="79" t="s">
        <v>159</v>
      </c>
      <c r="B91" s="69">
        <v>3232</v>
      </c>
      <c r="C91" s="69">
        <v>3207</v>
      </c>
    </row>
    <row r="92" spans="1:14" ht="22">
      <c r="A92" s="74" t="s">
        <v>160</v>
      </c>
      <c r="B92" s="76">
        <f>SUM(B88:B91)</f>
        <v>6089</v>
      </c>
      <c r="C92" s="76">
        <f>SUM(C88:C91)</f>
        <v>6797</v>
      </c>
    </row>
    <row r="94" spans="1:14" ht="17">
      <c r="A94" s="81" t="s">
        <v>161</v>
      </c>
      <c r="B94" s="21"/>
      <c r="C94" s="21"/>
      <c r="D94" s="21"/>
      <c r="E94" s="21"/>
      <c r="F94" s="21"/>
      <c r="G94" s="21"/>
      <c r="H94" s="21"/>
    </row>
    <row r="95" spans="1:14">
      <c r="B95" s="21"/>
      <c r="C95" s="21"/>
      <c r="D95" s="21"/>
      <c r="E95" s="21"/>
      <c r="F95" s="21"/>
      <c r="G95" s="21"/>
      <c r="H95" s="21"/>
    </row>
    <row r="96" spans="1:14">
      <c r="B96" s="21"/>
      <c r="C96" s="21"/>
      <c r="D96" s="21"/>
      <c r="E96" s="21"/>
      <c r="F96" s="21"/>
      <c r="G96" s="21"/>
      <c r="H96" s="21"/>
    </row>
    <row r="97" spans="1:8" ht="34" customHeight="1">
      <c r="A97" s="80" t="s">
        <v>163</v>
      </c>
      <c r="B97" s="21"/>
      <c r="C97" s="21"/>
      <c r="D97" s="21"/>
      <c r="E97" s="21"/>
      <c r="F97" s="21"/>
      <c r="G97" s="21"/>
      <c r="H97" s="21"/>
    </row>
    <row r="98" spans="1:8" ht="20" customHeight="1">
      <c r="A98" s="83" t="s">
        <v>162</v>
      </c>
      <c r="B98" s="21"/>
      <c r="C98" s="21"/>
      <c r="D98" s="21"/>
      <c r="E98" s="21"/>
      <c r="F98" s="21"/>
      <c r="G98" s="21"/>
      <c r="H98" s="21"/>
    </row>
    <row r="99" spans="1:8" ht="20">
      <c r="A99" s="80" t="s">
        <v>164</v>
      </c>
    </row>
    <row r="100" spans="1:8" ht="17">
      <c r="A100" s="82" t="s">
        <v>166</v>
      </c>
    </row>
    <row r="101" spans="1:8" ht="17">
      <c r="A101" s="82" t="s">
        <v>165</v>
      </c>
    </row>
    <row r="102" spans="1:8" ht="20">
      <c r="A102" s="80" t="s">
        <v>167</v>
      </c>
    </row>
  </sheetData>
  <mergeCells count="4">
    <mergeCell ref="A3:D14"/>
    <mergeCell ref="G2:J2"/>
    <mergeCell ref="G7:J7"/>
    <mergeCell ref="G12:J1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NOTE!K14:O14</xm:f>
              <xm:sqref>P14</xm:sqref>
            </x14:sparkline>
          </x14:sparklines>
        </x14:sparklineGroup>
        <x14:sparklineGroup manualMax="0" manualMin="0"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NOTE!K4:O4</xm:f>
              <xm:sqref>P4</xm:sqref>
            </x14:sparkline>
          </x14:sparklines>
        </x14:sparklineGroup>
        <x14:sparklineGroup manualMax="0" manualMin="0"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NOTE!K9:O9</xm:f>
              <xm:sqref>P9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51"/>
  <sheetViews>
    <sheetView zoomScale="70" zoomScaleNormal="70" workbookViewId="0">
      <selection activeCell="B13" sqref="B13"/>
    </sheetView>
  </sheetViews>
  <sheetFormatPr baseColWidth="10" defaultColWidth="11" defaultRowHeight="15"/>
  <cols>
    <col min="1" max="1" width="93.5" customWidth="1"/>
    <col min="2" max="3" width="12" style="16" bestFit="1" customWidth="1"/>
    <col min="4" max="4" width="13.1640625" style="16" bestFit="1" customWidth="1"/>
    <col min="5" max="5" width="17.1640625" bestFit="1" customWidth="1"/>
    <col min="6" max="7" width="11.6640625" bestFit="1" customWidth="1"/>
    <col min="8" max="8" width="13" bestFit="1" customWidth="1"/>
    <col min="9" max="9" width="24.6640625" bestFit="1" customWidth="1"/>
  </cols>
  <sheetData>
    <row r="1" spans="1:88" ht="33" customHeight="1">
      <c r="A1" s="3"/>
      <c r="B1" s="4">
        <v>2019</v>
      </c>
      <c r="C1" s="4">
        <v>2020</v>
      </c>
      <c r="D1" s="4">
        <v>2021</v>
      </c>
      <c r="E1" s="5" t="s">
        <v>10</v>
      </c>
      <c r="F1" s="6" t="s">
        <v>7</v>
      </c>
      <c r="G1" s="6" t="s">
        <v>8</v>
      </c>
      <c r="H1" s="5" t="s">
        <v>9</v>
      </c>
      <c r="I1" s="116" t="s">
        <v>48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111" customFormat="1" ht="23">
      <c r="A2" s="110" t="s">
        <v>190</v>
      </c>
      <c r="B2" s="14"/>
      <c r="C2" s="112"/>
      <c r="D2" s="112"/>
    </row>
    <row r="3" spans="1:88" ht="23">
      <c r="A3" s="12" t="s">
        <v>210</v>
      </c>
      <c r="B3" s="13">
        <v>3081074</v>
      </c>
      <c r="C3" s="13">
        <v>3294978</v>
      </c>
      <c r="D3" s="13">
        <v>4793146</v>
      </c>
    </row>
    <row r="4" spans="1:88" ht="25">
      <c r="A4" s="12" t="s">
        <v>214</v>
      </c>
      <c r="B4" s="13">
        <v>1031456</v>
      </c>
      <c r="C4" s="13">
        <v>1539403</v>
      </c>
      <c r="D4" s="13">
        <v>2709731</v>
      </c>
    </row>
    <row r="5" spans="1:88" ht="23">
      <c r="A5" s="12" t="s">
        <v>211</v>
      </c>
      <c r="B5" s="13">
        <v>84505</v>
      </c>
      <c r="C5" s="13">
        <v>91654</v>
      </c>
      <c r="D5" s="13">
        <v>145679</v>
      </c>
    </row>
    <row r="6" spans="1:88" ht="23">
      <c r="A6" s="12" t="s">
        <v>212</v>
      </c>
      <c r="B6" s="13">
        <v>516465</v>
      </c>
      <c r="C6" s="13">
        <v>4571543</v>
      </c>
      <c r="D6" s="13">
        <v>10012647</v>
      </c>
    </row>
    <row r="7" spans="1:88" ht="25">
      <c r="A7" s="109" t="s">
        <v>200</v>
      </c>
      <c r="B7" s="17">
        <f>SUM(B3:B6)</f>
        <v>4713500</v>
      </c>
      <c r="C7" s="17">
        <f>SUM(C3:C6)</f>
        <v>9497578</v>
      </c>
      <c r="D7" s="17">
        <f>SUM(D3:D6)</f>
        <v>17661203</v>
      </c>
      <c r="F7" s="19">
        <f>(C7-B7)/B7</f>
        <v>1.0149735865068421</v>
      </c>
      <c r="G7" s="19">
        <f>(D7-C7)/C7</f>
        <v>0.85954808689120532</v>
      </c>
      <c r="I7" s="42" t="s">
        <v>26</v>
      </c>
    </row>
    <row r="8" spans="1:88" s="1" customFormat="1" ht="23">
      <c r="A8" s="110" t="s">
        <v>191</v>
      </c>
      <c r="B8" s="15"/>
      <c r="C8" s="15"/>
      <c r="D8" s="15"/>
      <c r="F8" s="20"/>
      <c r="G8" s="20"/>
      <c r="H8" s="20"/>
    </row>
    <row r="9" spans="1:88" ht="23">
      <c r="A9" s="12" t="s">
        <v>213</v>
      </c>
      <c r="B9" s="13">
        <v>1938534</v>
      </c>
      <c r="C9" s="13">
        <v>1916644</v>
      </c>
      <c r="D9" s="13">
        <v>2729442</v>
      </c>
      <c r="F9" s="19"/>
      <c r="G9" s="19"/>
    </row>
    <row r="10" spans="1:88" ht="23">
      <c r="A10" s="12" t="s">
        <v>215</v>
      </c>
      <c r="B10" s="13">
        <v>238320</v>
      </c>
      <c r="C10" s="13">
        <v>228649</v>
      </c>
      <c r="D10" s="13">
        <v>495761</v>
      </c>
      <c r="F10" s="19"/>
      <c r="G10" s="19"/>
    </row>
    <row r="11" spans="1:88" ht="23">
      <c r="A11" s="12" t="s">
        <v>216</v>
      </c>
      <c r="B11" s="13">
        <v>138722</v>
      </c>
      <c r="C11" s="13">
        <v>144342</v>
      </c>
      <c r="D11" s="13">
        <v>221185</v>
      </c>
      <c r="F11" s="19"/>
      <c r="G11" s="19"/>
    </row>
    <row r="12" spans="1:88" ht="23">
      <c r="A12" s="12" t="s">
        <v>217</v>
      </c>
      <c r="B12" s="13">
        <v>508239</v>
      </c>
      <c r="C12" s="13">
        <v>4474534</v>
      </c>
      <c r="D12" s="13">
        <v>9794992</v>
      </c>
      <c r="F12" s="19">
        <f t="shared" ref="F12:G14" si="0">(C12-B12)/B12</f>
        <v>7.8039957579013022</v>
      </c>
      <c r="G12" s="19">
        <f t="shared" si="0"/>
        <v>1.1890529829474981</v>
      </c>
    </row>
    <row r="13" spans="1:88" s="105" customFormat="1" ht="23">
      <c r="A13" s="109" t="s">
        <v>201</v>
      </c>
      <c r="B13" s="17">
        <f>SUM(B9:B12)</f>
        <v>2823815</v>
      </c>
      <c r="C13" s="17">
        <f>SUM(C9:C12)</f>
        <v>6764169</v>
      </c>
      <c r="D13" s="17">
        <f>SUM(D9:D12)</f>
        <v>13241380</v>
      </c>
      <c r="E13"/>
      <c r="F13" s="19">
        <f t="shared" si="0"/>
        <v>1.3954009026795311</v>
      </c>
      <c r="G13" s="19">
        <f t="shared" si="0"/>
        <v>0.95757675480905347</v>
      </c>
      <c r="H13"/>
    </row>
    <row r="14" spans="1:88" ht="23">
      <c r="A14" s="109" t="s">
        <v>199</v>
      </c>
      <c r="B14" s="17">
        <f>B7-B13</f>
        <v>1889685</v>
      </c>
      <c r="C14" s="17">
        <f>C7-C13</f>
        <v>2733409</v>
      </c>
      <c r="D14" s="17">
        <f>D7-D13</f>
        <v>4419823</v>
      </c>
      <c r="F14" s="19">
        <f t="shared" si="0"/>
        <v>0.44648922968642923</v>
      </c>
      <c r="G14" s="19">
        <f t="shared" si="0"/>
        <v>0.61696365234767281</v>
      </c>
    </row>
    <row r="15" spans="1:88" s="1" customFormat="1" ht="23">
      <c r="A15" s="110" t="s">
        <v>192</v>
      </c>
      <c r="B15" s="15"/>
      <c r="C15" s="15"/>
      <c r="D15" s="15"/>
      <c r="F15" s="20"/>
      <c r="G15" s="20"/>
      <c r="H15" s="20"/>
    </row>
    <row r="16" spans="1:88" ht="23">
      <c r="A16" s="12" t="s">
        <v>218</v>
      </c>
      <c r="B16" s="13">
        <v>674165</v>
      </c>
      <c r="C16" s="13">
        <v>885681</v>
      </c>
      <c r="D16" s="13">
        <v>1399079</v>
      </c>
      <c r="F16" s="19"/>
      <c r="G16" s="19"/>
    </row>
    <row r="17" spans="1:9" ht="23">
      <c r="A17" s="12" t="s">
        <v>219</v>
      </c>
      <c r="B17" s="13">
        <v>625126</v>
      </c>
      <c r="C17" s="13">
        <v>1109670</v>
      </c>
      <c r="D17" s="13">
        <v>1617189</v>
      </c>
      <c r="F17" s="19"/>
      <c r="G17" s="19"/>
    </row>
    <row r="18" spans="1:9" ht="25">
      <c r="A18" s="12" t="s">
        <v>220</v>
      </c>
      <c r="B18" s="13">
        <v>436878</v>
      </c>
      <c r="C18" s="13">
        <v>579203</v>
      </c>
      <c r="D18" s="13">
        <v>983326</v>
      </c>
      <c r="F18" s="19"/>
      <c r="G18" s="19"/>
    </row>
    <row r="19" spans="1:9" ht="25">
      <c r="A19" s="12" t="s">
        <v>222</v>
      </c>
      <c r="B19" s="13">
        <v>126959</v>
      </c>
      <c r="C19" s="13">
        <v>177670</v>
      </c>
      <c r="D19" s="13">
        <v>187991</v>
      </c>
      <c r="F19" s="19"/>
      <c r="G19" s="19"/>
    </row>
    <row r="20" spans="1:9" ht="25">
      <c r="A20" s="12" t="s">
        <v>221</v>
      </c>
      <c r="B20" s="13" t="s">
        <v>22</v>
      </c>
      <c r="C20" s="13" t="s">
        <v>22</v>
      </c>
      <c r="D20" s="13">
        <v>71126</v>
      </c>
      <c r="F20" s="19"/>
      <c r="G20" s="19"/>
    </row>
    <row r="21" spans="1:9" ht="23">
      <c r="A21" s="109" t="s">
        <v>203</v>
      </c>
      <c r="B21" s="17">
        <f>SUM(B16:B20)</f>
        <v>1863128</v>
      </c>
      <c r="C21" s="17">
        <f>SUM(C16:C20)</f>
        <v>2752224</v>
      </c>
      <c r="D21" s="17">
        <f>SUM(D16:D20)</f>
        <v>4258711</v>
      </c>
      <c r="F21" s="19">
        <f t="shared" ref="F21:F28" si="1">(C21-B21)/B21</f>
        <v>0.47720607494493134</v>
      </c>
      <c r="G21" s="19">
        <f>(D21-C21)/C21</f>
        <v>0.54737078086667368</v>
      </c>
    </row>
    <row r="22" spans="1:9" ht="25">
      <c r="A22" s="109" t="s">
        <v>202</v>
      </c>
      <c r="B22" s="17">
        <f>B14-B21</f>
        <v>26557</v>
      </c>
      <c r="C22" s="17">
        <f>C14-C21</f>
        <v>-18815</v>
      </c>
      <c r="D22" s="17">
        <f>D14-D21</f>
        <v>161112</v>
      </c>
      <c r="F22" s="120">
        <f t="shared" si="1"/>
        <v>-1.7084761079941257</v>
      </c>
      <c r="G22" s="120">
        <f>(D22-C22)/ABS(C22)</f>
        <v>9.5629550890247135</v>
      </c>
      <c r="I22" s="42" t="s">
        <v>27</v>
      </c>
    </row>
    <row r="23" spans="1:9" ht="23">
      <c r="A23" s="12" t="s">
        <v>207</v>
      </c>
      <c r="B23" s="13">
        <v>373445</v>
      </c>
      <c r="C23" s="13" t="s">
        <v>22</v>
      </c>
      <c r="D23" s="13" t="s">
        <v>22</v>
      </c>
      <c r="F23" s="120"/>
      <c r="G23" s="120"/>
    </row>
    <row r="24" spans="1:9" ht="23">
      <c r="A24" s="12" t="s">
        <v>208</v>
      </c>
      <c r="B24" s="13">
        <v>-21516</v>
      </c>
      <c r="C24" s="13">
        <v>-56943</v>
      </c>
      <c r="D24" s="13">
        <v>-33124</v>
      </c>
      <c r="F24" s="120"/>
      <c r="G24" s="120"/>
    </row>
    <row r="25" spans="1:9" ht="25">
      <c r="A25" s="12" t="s">
        <v>209</v>
      </c>
      <c r="B25" s="13">
        <v>-273</v>
      </c>
      <c r="C25" s="13">
        <v>291725</v>
      </c>
      <c r="D25" s="13">
        <v>29474</v>
      </c>
      <c r="F25" s="120"/>
      <c r="G25" s="120"/>
    </row>
    <row r="26" spans="1:9" ht="23">
      <c r="A26" s="109" t="s">
        <v>204</v>
      </c>
      <c r="B26" s="17">
        <f>SUM(B22:B25)</f>
        <v>378213</v>
      </c>
      <c r="C26" s="17">
        <f>SUM(C22:C25)</f>
        <v>215967</v>
      </c>
      <c r="D26" s="17">
        <f>SUM(D22:D25)</f>
        <v>157462</v>
      </c>
      <c r="F26" s="120">
        <f t="shared" si="1"/>
        <v>-0.42898049511783043</v>
      </c>
      <c r="G26" s="120">
        <f>(D26-C26)/C26</f>
        <v>-0.27089786865585946</v>
      </c>
    </row>
    <row r="27" spans="1:9" ht="23">
      <c r="A27" s="12" t="s">
        <v>193</v>
      </c>
      <c r="B27" s="13">
        <v>-2767</v>
      </c>
      <c r="C27" s="13">
        <v>-2862</v>
      </c>
      <c r="D27" s="13">
        <v>1364</v>
      </c>
      <c r="F27" s="120"/>
      <c r="G27" s="120"/>
    </row>
    <row r="28" spans="1:9" ht="22.5" customHeight="1">
      <c r="A28" s="109" t="s">
        <v>205</v>
      </c>
      <c r="B28" s="17">
        <f>SUM(B26:B27)</f>
        <v>375446</v>
      </c>
      <c r="C28" s="17">
        <f>SUM(C26:C27)</f>
        <v>213105</v>
      </c>
      <c r="D28" s="17">
        <f>SUM(D26:D27)</f>
        <v>158826</v>
      </c>
      <c r="F28" s="120">
        <f t="shared" si="1"/>
        <v>-0.43239507146167494</v>
      </c>
      <c r="G28" s="120">
        <f>(D28-C28)/C28</f>
        <v>-0.2547054269022313</v>
      </c>
      <c r="I28" s="42" t="s">
        <v>28</v>
      </c>
    </row>
    <row r="29" spans="1:9" ht="23">
      <c r="A29" s="12" t="s">
        <v>194</v>
      </c>
      <c r="B29" s="13" t="s">
        <v>22</v>
      </c>
      <c r="C29" s="13" t="s">
        <v>22</v>
      </c>
      <c r="D29" s="13">
        <v>-7458</v>
      </c>
      <c r="F29" s="120"/>
      <c r="G29" s="120"/>
    </row>
    <row r="30" spans="1:9" ht="23">
      <c r="A30" s="12" t="s">
        <v>195</v>
      </c>
      <c r="B30" s="13" t="s">
        <v>182</v>
      </c>
      <c r="C30" s="13" t="s">
        <v>181</v>
      </c>
      <c r="D30" s="13" t="s">
        <v>183</v>
      </c>
      <c r="F30" s="120"/>
      <c r="G30" s="120"/>
    </row>
    <row r="31" spans="1:9" ht="23">
      <c r="A31" s="12"/>
      <c r="B31" s="113"/>
      <c r="C31" s="113"/>
      <c r="D31" s="114"/>
      <c r="F31" s="120"/>
      <c r="G31" s="120"/>
    </row>
    <row r="32" spans="1:9" s="1" customFormat="1" ht="23">
      <c r="A32" s="110" t="s">
        <v>206</v>
      </c>
      <c r="B32" s="14"/>
      <c r="C32" s="14"/>
      <c r="D32" s="112"/>
      <c r="F32" s="121"/>
      <c r="G32" s="121"/>
      <c r="H32" s="20"/>
    </row>
    <row r="33" spans="1:7" ht="23">
      <c r="A33" s="48" t="s">
        <v>196</v>
      </c>
      <c r="B33" s="115">
        <v>0.88</v>
      </c>
      <c r="C33" s="115">
        <v>0.48</v>
      </c>
      <c r="D33" s="115">
        <v>0.36</v>
      </c>
      <c r="F33" s="120">
        <f>(C33-B33)/B33</f>
        <v>-0.45454545454545459</v>
      </c>
      <c r="G33" s="120">
        <f>(D33-C33)/C33</f>
        <v>-0.25</v>
      </c>
    </row>
    <row r="34" spans="1:7" ht="23">
      <c r="A34" s="48" t="s">
        <v>197</v>
      </c>
      <c r="B34" s="115">
        <v>0.81</v>
      </c>
      <c r="C34" s="115">
        <v>0.44</v>
      </c>
      <c r="D34" s="115">
        <v>0.33</v>
      </c>
      <c r="F34" s="120">
        <f>(C34-B34)/B34</f>
        <v>-0.45679012345679015</v>
      </c>
      <c r="G34" s="120">
        <f>(D34-C34)/C34</f>
        <v>-0.24999999999999997</v>
      </c>
    </row>
    <row r="35" spans="1:7" ht="23">
      <c r="A35" s="45" t="s">
        <v>198</v>
      </c>
      <c r="B35" s="13"/>
      <c r="C35" s="13"/>
      <c r="D35" s="13"/>
      <c r="F35" s="120"/>
      <c r="G35" s="120"/>
    </row>
    <row r="36" spans="1:7" ht="23">
      <c r="A36" s="12" t="s">
        <v>196</v>
      </c>
      <c r="B36" s="13" t="s">
        <v>186</v>
      </c>
      <c r="C36" s="13" t="s">
        <v>185</v>
      </c>
      <c r="D36" s="13" t="s">
        <v>184</v>
      </c>
      <c r="F36" s="120"/>
      <c r="G36" s="120"/>
    </row>
    <row r="37" spans="1:7" ht="23">
      <c r="A37" s="12" t="s">
        <v>197</v>
      </c>
      <c r="B37" s="13" t="s">
        <v>189</v>
      </c>
      <c r="C37" s="13" t="s">
        <v>188</v>
      </c>
      <c r="D37" s="13" t="s">
        <v>187</v>
      </c>
      <c r="F37" s="120"/>
      <c r="G37" s="120"/>
    </row>
    <row r="38" spans="1:7" ht="25">
      <c r="A38" s="49" t="s">
        <v>178</v>
      </c>
      <c r="B38" s="17"/>
      <c r="C38" s="17"/>
      <c r="D38" s="17"/>
      <c r="F38" s="120"/>
      <c r="G38" s="120"/>
    </row>
    <row r="39" spans="1:7" ht="25">
      <c r="A39" s="49" t="s">
        <v>24</v>
      </c>
      <c r="B39" s="122">
        <f>B22/B7</f>
        <v>5.6342420706481386E-3</v>
      </c>
      <c r="C39" s="122">
        <f>C22/C7</f>
        <v>-1.9810313745251685E-3</v>
      </c>
      <c r="D39" s="122">
        <f>D22/D7</f>
        <v>9.1223683913264578E-3</v>
      </c>
      <c r="F39" s="120">
        <f>(C39-B39)/ABS(B39)</f>
        <v>-1.3516056551502196</v>
      </c>
      <c r="G39" s="120">
        <f>(D39-C39)/ABS(C39)</f>
        <v>5.6048581100907553</v>
      </c>
    </row>
    <row r="40" spans="1:7" ht="25">
      <c r="A40" s="118" t="s">
        <v>29</v>
      </c>
      <c r="B40" s="122">
        <f>B26/B7</f>
        <v>8.0240373395565931E-2</v>
      </c>
      <c r="C40" s="122">
        <f>C26/C7</f>
        <v>2.2739165711510873E-2</v>
      </c>
      <c r="D40" s="122">
        <f>D26/D7</f>
        <v>8.9157007028343432E-3</v>
      </c>
      <c r="F40" s="120">
        <f>(C40-B40)/B40</f>
        <v>-0.71661191555761838</v>
      </c>
      <c r="G40" s="120">
        <f>(D40-C40)/C40</f>
        <v>-0.60791434409042122</v>
      </c>
    </row>
    <row r="41" spans="1:7" ht="25">
      <c r="A41" s="119" t="s">
        <v>25</v>
      </c>
      <c r="B41" s="122">
        <f>B28/B7</f>
        <v>7.9653336162087626E-2</v>
      </c>
      <c r="C41" s="122">
        <f>C28/C7</f>
        <v>2.2437825727780282E-2</v>
      </c>
      <c r="D41" s="122">
        <f>D28/D7</f>
        <v>8.9929321349174231E-3</v>
      </c>
      <c r="F41" s="120">
        <f>(C41-B41)/B41</f>
        <v>-0.71830651660187528</v>
      </c>
      <c r="G41" s="120">
        <f>(D41-C41)/C41</f>
        <v>-0.5992066145792696</v>
      </c>
    </row>
    <row r="42" spans="1:7" ht="25">
      <c r="A42" s="118" t="s">
        <v>223</v>
      </c>
      <c r="B42" s="17"/>
      <c r="C42" s="17"/>
      <c r="D42" s="17"/>
    </row>
    <row r="43" spans="1:7" ht="25">
      <c r="A43" s="118" t="s">
        <v>224</v>
      </c>
      <c r="B43" s="17"/>
      <c r="C43" s="17"/>
      <c r="D43" s="17"/>
    </row>
    <row r="44" spans="1:7" ht="23">
      <c r="A44" s="117"/>
      <c r="B44" s="95"/>
      <c r="C44" s="95"/>
      <c r="D44" s="95"/>
    </row>
    <row r="46" spans="1:7" ht="25">
      <c r="A46" s="7" t="s">
        <v>13</v>
      </c>
    </row>
    <row r="47" spans="1:7" ht="25">
      <c r="A47" s="7" t="s">
        <v>34</v>
      </c>
    </row>
    <row r="48" spans="1:7" ht="25">
      <c r="A48" s="7" t="s">
        <v>33</v>
      </c>
    </row>
    <row r="49" spans="1:1" ht="25">
      <c r="A49" s="7" t="s">
        <v>30</v>
      </c>
    </row>
    <row r="50" spans="1:1" ht="25">
      <c r="A50" s="7" t="s">
        <v>31</v>
      </c>
    </row>
    <row r="51" spans="1:1" ht="25">
      <c r="A51" s="7" t="s">
        <v>32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00000000-0003-0000-0200-000016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INCOME成長性!B41:D41</xm:f>
              <xm:sqref>E41</xm:sqref>
            </x14:sparkline>
          </x14:sparklines>
        </x14:sparklineGroup>
        <x14:sparklineGroup manualMax="0" manualMin="0" displayEmptyCellsAs="gap" markers="1" xr2:uid="{00000000-0003-0000-0200-000015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INCOME成長性!B40:D40</xm:f>
              <xm:sqref>E40</xm:sqref>
            </x14:sparkline>
          </x14:sparklines>
        </x14:sparklineGroup>
        <x14:sparklineGroup manualMax="0" manualMin="0" displayEmptyCellsAs="gap" markers="1" xr2:uid="{00000000-0003-0000-0200-000014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INCOME成長性!B39:D39</xm:f>
              <xm:sqref>E39</xm:sqref>
            </x14:sparkline>
          </x14:sparklines>
        </x14:sparklineGroup>
        <x14:sparklineGroup manualMax="0" manualMin="0" displayEmptyCellsAs="gap" markers="1" xr2:uid="{00000000-0003-0000-0200-000013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INCOME成長性!F34:G34</xm:f>
              <xm:sqref>H34</xm:sqref>
            </x14:sparkline>
            <x14:sparkline>
              <xm:f>INCOME成長性!F35:G35</xm:f>
              <xm:sqref>H35</xm:sqref>
            </x14:sparkline>
            <x14:sparkline>
              <xm:f>INCOME成長性!F36:G36</xm:f>
              <xm:sqref>H36</xm:sqref>
            </x14:sparkline>
            <x14:sparkline>
              <xm:f>INCOME成長性!F37:G37</xm:f>
              <xm:sqref>H37</xm:sqref>
            </x14:sparkline>
            <x14:sparkline>
              <xm:f>INCOME成長性!F38:G38</xm:f>
              <xm:sqref>H38</xm:sqref>
            </x14:sparkline>
            <x14:sparkline>
              <xm:f>INCOME成長性!F39:G39</xm:f>
              <xm:sqref>H39</xm:sqref>
            </x14:sparkline>
            <x14:sparkline>
              <xm:f>INCOME成長性!F40:G40</xm:f>
              <xm:sqref>H40</xm:sqref>
            </x14:sparkline>
            <x14:sparkline>
              <xm:f>INCOME成長性!F41:G41</xm:f>
              <xm:sqref>H41</xm:sqref>
            </x14:sparkline>
          </x14:sparklines>
        </x14:sparklineGroup>
        <x14:sparklineGroup manualMax="0" manualMin="0" displayEmptyCellsAs="gap" markers="1" xr2:uid="{00000000-0003-0000-0200-000012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INCOME成長性!F33:G33</xm:f>
              <xm:sqref>H33</xm:sqref>
            </x14:sparkline>
          </x14:sparklines>
        </x14:sparklineGroup>
        <x14:sparklineGroup manualMax="0" manualMin="0" displayEmptyCellsAs="gap" markers="1" xr2:uid="{00000000-0003-0000-0200-000011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INCOME成長性!F31:G31</xm:f>
              <xm:sqref>H31</xm:sqref>
            </x14:sparkline>
          </x14:sparklines>
        </x14:sparklineGroup>
        <x14:sparklineGroup manualMax="0" manualMin="0" displayEmptyCellsAs="gap" markers="1" xr2:uid="{00000000-0003-0000-0200-000010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INCOME成長性!F30:G30</xm:f>
              <xm:sqref>H30</xm:sqref>
            </x14:sparkline>
          </x14:sparklines>
        </x14:sparklineGroup>
        <x14:sparklineGroup manualMax="0" manualMin="0" displayEmptyCellsAs="gap" markers="1" xr2:uid="{00000000-0003-0000-0200-00000F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INCOME成長性!F29:G29</xm:f>
              <xm:sqref>H29</xm:sqref>
            </x14:sparkline>
          </x14:sparklines>
        </x14:sparklineGroup>
        <x14:sparklineGroup manualMax="0" manualMin="0" displayEmptyCellsAs="gap" markers="1" xr2:uid="{00000000-0003-0000-0200-00000E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INCOME成長性!F28:G28</xm:f>
              <xm:sqref>H28</xm:sqref>
            </x14:sparkline>
          </x14:sparklines>
        </x14:sparklineGroup>
        <x14:sparklineGroup manualMax="0" manualMin="0" displayEmptyCellsAs="gap" markers="1" xr2:uid="{00000000-0003-0000-0200-00000D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INCOME成長性!F27:G27</xm:f>
              <xm:sqref>H27</xm:sqref>
            </x14:sparkline>
          </x14:sparklines>
        </x14:sparklineGroup>
        <x14:sparklineGroup manualMax="0" manualMin="0" displayEmptyCellsAs="gap" markers="1" xr2:uid="{00000000-0003-0000-0200-00000C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INCOME成長性!F26:G26</xm:f>
              <xm:sqref>H26</xm:sqref>
            </x14:sparkline>
          </x14:sparklines>
        </x14:sparklineGroup>
        <x14:sparklineGroup manualMax="0" manualMin="0" displayEmptyCellsAs="gap" markers="1" xr2:uid="{00000000-0003-0000-0200-00000B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INCOME成長性!F25:G25</xm:f>
              <xm:sqref>H25</xm:sqref>
            </x14:sparkline>
          </x14:sparklines>
        </x14:sparklineGroup>
        <x14:sparklineGroup manualMax="0" manualMin="0" displayEmptyCellsAs="gap" markers="1" xr2:uid="{00000000-0003-0000-0200-00000A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INCOME成長性!F24:G24</xm:f>
              <xm:sqref>H24</xm:sqref>
            </x14:sparkline>
          </x14:sparklines>
        </x14:sparklineGroup>
        <x14:sparklineGroup manualMax="0" manualMin="0" displayEmptyCellsAs="gap" markers="1" xr2:uid="{00000000-0003-0000-0200-000009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INCOME成長性!F23:G23</xm:f>
              <xm:sqref>H23</xm:sqref>
            </x14:sparkline>
          </x14:sparklines>
        </x14:sparklineGroup>
        <x14:sparklineGroup manualMax="0" manualMin="0" displayEmptyCellsAs="gap" markers="1" xr2:uid="{00000000-0003-0000-0200-000008000000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INCOME成長性!F22:G22</xm:f>
              <xm:sqref>H22</xm:sqref>
            </x14:sparkline>
          </x14:sparklines>
        </x14:sparklineGroup>
        <x14:sparklineGroup manualMax="0" manualMin="0" displayEmptyCellsAs="gap" markers="1" xr2:uid="{00000000-0003-0000-0200-000007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INCOME成長性!F7:G7</xm:f>
              <xm:sqref>H7</xm:sqref>
            </x14:sparkline>
            <x14:sparkline>
              <xm:f>INCOME成長性!F9:G9</xm:f>
              <xm:sqref>H9</xm:sqref>
            </x14:sparkline>
            <x14:sparkline>
              <xm:f>INCOME成長性!F10:G10</xm:f>
              <xm:sqref>H10</xm:sqref>
            </x14:sparkline>
            <x14:sparkline>
              <xm:f>INCOME成長性!F11:G11</xm:f>
              <xm:sqref>H11</xm:sqref>
            </x14:sparkline>
            <x14:sparkline>
              <xm:f>INCOME成長性!F12:G12</xm:f>
              <xm:sqref>H12</xm:sqref>
            </x14:sparkline>
            <x14:sparkline>
              <xm:f>INCOME成長性!F13:G13</xm:f>
              <xm:sqref>H13</xm:sqref>
            </x14:sparkline>
            <x14:sparkline>
              <xm:f>INCOME成長性!F14:G14</xm:f>
              <xm:sqref>H14</xm:sqref>
            </x14:sparkline>
            <x14:sparkline>
              <xm:f>INCOME成長性!F16:G16</xm:f>
              <xm:sqref>H16</xm:sqref>
            </x14:sparkline>
            <x14:sparkline>
              <xm:f>INCOME成長性!F17:G17</xm:f>
              <xm:sqref>H17</xm:sqref>
            </x14:sparkline>
            <x14:sparkline>
              <xm:f>INCOME成長性!F18:G18</xm:f>
              <xm:sqref>H18</xm:sqref>
            </x14:sparkline>
            <x14:sparkline>
              <xm:f>INCOME成長性!F19:G19</xm:f>
              <xm:sqref>H19</xm:sqref>
            </x14:sparkline>
            <x14:sparkline>
              <xm:f>INCOME成長性!F20:G20</xm:f>
              <xm:sqref>H20</xm:sqref>
            </x14:sparkline>
            <x14:sparkline>
              <xm:f>INCOME成長性!F21:G21</xm:f>
              <xm:sqref>H21</xm:sqref>
            </x14:sparkline>
          </x14:sparklines>
        </x14:sparklineGroup>
        <x14:sparklineGroup manualMax="0" manualMin="0" displayEmptyCellsAs="gap" markers="1" xr2:uid="{00000000-0003-0000-0200-000006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INCOME成長性!B7:D7</xm:f>
              <xm:sqref>E7</xm:sqref>
            </x14:sparkline>
            <x14:sparkline>
              <xm:f>INCOME成長性!B8:D8</xm:f>
              <xm:sqref>E8</xm:sqref>
            </x14:sparkline>
            <x14:sparkline>
              <xm:f>INCOME成長性!B13:D13</xm:f>
              <xm:sqref>E13</xm:sqref>
            </x14:sparkline>
            <x14:sparkline>
              <xm:f>INCOME成長性!B14:D14</xm:f>
              <xm:sqref>E14</xm:sqref>
            </x14:sparkline>
            <x14:sparkline>
              <xm:f>INCOME成長性!B15:D15</xm:f>
              <xm:sqref>E15</xm:sqref>
            </x14:sparkline>
            <x14:sparkline>
              <xm:f>INCOME成長性!B21:D21</xm:f>
              <xm:sqref>E21</xm:sqref>
            </x14:sparkline>
            <x14:sparkline>
              <xm:f>INCOME成長性!B22:D22</xm:f>
              <xm:sqref>E22</xm:sqref>
            </x14:sparkline>
            <x14:sparkline>
              <xm:f>INCOME成長性!B26:D26</xm:f>
              <xm:sqref>E26</xm:sqref>
            </x14:sparkline>
            <x14:sparkline>
              <xm:f>INCOME成長性!B28:D28</xm:f>
              <xm:sqref>E28</xm:sqref>
            </x14:sparkline>
            <x14:sparkline>
              <xm:f>INCOME成長性!B31:D31</xm:f>
              <xm:sqref>E31</xm:sqref>
            </x14:sparkline>
            <x14:sparkline>
              <xm:f>INCOME成長性!B32:D32</xm:f>
              <xm:sqref>E32</xm:sqref>
            </x14:sparkline>
            <x14:sparkline>
              <xm:f>INCOME成長性!B33:D33</xm:f>
              <xm:sqref>E33</xm:sqref>
            </x14:sparkline>
            <x14:sparkline>
              <xm:f>INCOME成長性!B34:D34</xm:f>
              <xm:sqref>E34</xm:sqref>
            </x14:sparkline>
            <x14:sparkline>
              <xm:f>INCOME成長性!B35:D35</xm:f>
              <xm:sqref>E35</xm:sqref>
            </x14:sparkline>
            <x14:sparkline>
              <xm:f>INCOME成長性!B38:D38</xm:f>
              <xm:sqref>E38</xm:sqref>
            </x14:sparkline>
            <x14:sparkline>
              <xm:f>INCOME成長性!B12:D12</xm:f>
              <xm:sqref>E12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1035-7B40-C74B-88E7-87614EFF25BE}">
  <dimension ref="A1:H87"/>
  <sheetViews>
    <sheetView tabSelected="1" topLeftCell="A29" zoomScale="86" workbookViewId="0">
      <selection activeCell="E56" sqref="E56"/>
    </sheetView>
  </sheetViews>
  <sheetFormatPr baseColWidth="10" defaultRowHeight="15"/>
  <cols>
    <col min="1" max="1" width="152" customWidth="1"/>
    <col min="2" max="3" width="12.1640625" bestFit="1" customWidth="1"/>
    <col min="4" max="4" width="13.33203125" bestFit="1" customWidth="1"/>
    <col min="5" max="5" width="16.33203125" bestFit="1" customWidth="1"/>
  </cols>
  <sheetData>
    <row r="1" spans="1:8" ht="30">
      <c r="A1" s="68"/>
      <c r="B1" s="4">
        <v>2019</v>
      </c>
      <c r="C1" s="4">
        <v>2020</v>
      </c>
      <c r="D1" s="4">
        <v>2021</v>
      </c>
      <c r="E1" s="5" t="s">
        <v>10</v>
      </c>
      <c r="F1" s="6" t="s">
        <v>7</v>
      </c>
      <c r="G1" s="6" t="s">
        <v>8</v>
      </c>
      <c r="H1" s="5" t="s">
        <v>9</v>
      </c>
    </row>
    <row r="2" spans="1:8" s="1" customFormat="1" ht="23">
      <c r="A2" s="128" t="s">
        <v>225</v>
      </c>
      <c r="D2" s="126"/>
    </row>
    <row r="3" spans="1:8" ht="23">
      <c r="A3" s="11" t="s">
        <v>53</v>
      </c>
      <c r="B3" s="71"/>
      <c r="C3" s="71"/>
      <c r="D3" s="127"/>
    </row>
    <row r="4" spans="1:8" ht="23">
      <c r="A4" s="12" t="s">
        <v>242</v>
      </c>
      <c r="B4" s="2">
        <v>1047118</v>
      </c>
      <c r="C4" s="2">
        <v>3158058</v>
      </c>
      <c r="D4" s="2">
        <v>4443669</v>
      </c>
    </row>
    <row r="5" spans="1:8" ht="25">
      <c r="A5" s="12" t="s">
        <v>250</v>
      </c>
      <c r="B5" s="2">
        <v>492456</v>
      </c>
      <c r="C5" s="2">
        <v>695112</v>
      </c>
      <c r="D5" s="2">
        <v>869283</v>
      </c>
    </row>
    <row r="6" spans="1:8" ht="23">
      <c r="A6" s="12" t="s">
        <v>243</v>
      </c>
      <c r="B6" s="2">
        <v>588692</v>
      </c>
      <c r="C6" s="2">
        <v>1024895</v>
      </c>
      <c r="D6" s="2">
        <v>1171612</v>
      </c>
    </row>
    <row r="7" spans="1:8" ht="23">
      <c r="A7" s="12" t="s">
        <v>244</v>
      </c>
      <c r="B7" s="2">
        <v>676292</v>
      </c>
      <c r="C7" s="2">
        <v>2037832</v>
      </c>
      <c r="D7" s="2">
        <v>2830995</v>
      </c>
    </row>
    <row r="8" spans="1:8" ht="25">
      <c r="A8" s="12" t="s">
        <v>245</v>
      </c>
      <c r="B8" s="2">
        <v>164834</v>
      </c>
      <c r="C8" s="2">
        <v>462665</v>
      </c>
      <c r="D8" s="2">
        <v>517940</v>
      </c>
    </row>
    <row r="9" spans="1:8" ht="25">
      <c r="A9" s="12" t="s">
        <v>246</v>
      </c>
      <c r="B9" s="2">
        <v>250409</v>
      </c>
      <c r="C9" s="2">
        <v>383067</v>
      </c>
      <c r="D9" s="2">
        <v>687429</v>
      </c>
    </row>
    <row r="10" spans="1:8" ht="23">
      <c r="A10" s="47" t="s">
        <v>0</v>
      </c>
      <c r="B10" s="8">
        <f>SUM(B4:B9)</f>
        <v>3219801</v>
      </c>
      <c r="C10" s="8">
        <f>SUM(C4:C9)</f>
        <v>7761629</v>
      </c>
      <c r="D10" s="8">
        <f>SUM(D4:D9)</f>
        <v>10520928</v>
      </c>
    </row>
    <row r="11" spans="1:8" ht="23">
      <c r="A11" s="11" t="s">
        <v>247</v>
      </c>
      <c r="B11" s="2">
        <v>149194</v>
      </c>
      <c r="C11" s="2">
        <v>233520</v>
      </c>
      <c r="D11" s="2">
        <v>282140</v>
      </c>
    </row>
    <row r="12" spans="1:8" ht="23">
      <c r="A12" s="11" t="s">
        <v>248</v>
      </c>
      <c r="B12" s="2">
        <v>266345</v>
      </c>
      <c r="C12" s="2">
        <v>316701</v>
      </c>
      <c r="D12" s="2">
        <v>519276</v>
      </c>
    </row>
    <row r="13" spans="1:8" ht="23">
      <c r="A13" s="11" t="s">
        <v>249</v>
      </c>
      <c r="B13" s="2">
        <v>69079</v>
      </c>
      <c r="C13" s="2">
        <v>137612</v>
      </c>
      <c r="D13" s="2">
        <v>257049</v>
      </c>
    </row>
    <row r="14" spans="1:8" ht="23">
      <c r="A14" s="11" t="s">
        <v>251</v>
      </c>
      <c r="B14" s="2">
        <v>537303</v>
      </c>
      <c r="C14" s="2">
        <v>463950</v>
      </c>
      <c r="D14" s="2">
        <v>1526430</v>
      </c>
    </row>
    <row r="15" spans="1:8" ht="25">
      <c r="A15" s="11" t="s">
        <v>252</v>
      </c>
      <c r="B15" s="2">
        <v>113148</v>
      </c>
      <c r="C15" s="2">
        <v>456888</v>
      </c>
      <c r="D15" s="2">
        <v>449406</v>
      </c>
    </row>
    <row r="16" spans="1:8" ht="23">
      <c r="A16" s="11" t="s">
        <v>253</v>
      </c>
      <c r="B16" s="2">
        <v>196388</v>
      </c>
      <c r="C16" s="2">
        <v>499250</v>
      </c>
      <c r="D16" s="2">
        <v>370535</v>
      </c>
    </row>
    <row r="17" spans="1:5" ht="23">
      <c r="A17" s="47" t="s">
        <v>1</v>
      </c>
      <c r="B17" s="8">
        <f>B10+SUM(B11:B16)</f>
        <v>4551258</v>
      </c>
      <c r="C17" s="8">
        <f>SUM(C10:C16)</f>
        <v>9869550</v>
      </c>
      <c r="D17" s="8">
        <f>SUM(D10:D16)</f>
        <v>13925764</v>
      </c>
    </row>
    <row r="18" spans="1:5" s="1" customFormat="1" ht="23">
      <c r="A18" s="46" t="s">
        <v>226</v>
      </c>
      <c r="D18" s="126"/>
      <c r="E18" s="126"/>
    </row>
    <row r="19" spans="1:5" ht="23">
      <c r="A19" s="11" t="s">
        <v>227</v>
      </c>
      <c r="B19" s="71"/>
      <c r="C19" s="71"/>
      <c r="D19" s="127"/>
    </row>
    <row r="20" spans="1:5" ht="23">
      <c r="A20" s="12" t="s">
        <v>254</v>
      </c>
      <c r="B20" s="2">
        <v>1273135</v>
      </c>
      <c r="C20" s="2">
        <v>3009051</v>
      </c>
      <c r="D20" s="2">
        <v>3979624</v>
      </c>
    </row>
    <row r="21" spans="1:5" ht="23">
      <c r="A21" s="12" t="s">
        <v>255</v>
      </c>
      <c r="B21" s="2">
        <v>95834</v>
      </c>
      <c r="C21" s="2">
        <v>239362</v>
      </c>
      <c r="D21" s="2">
        <v>254611</v>
      </c>
    </row>
    <row r="22" spans="1:5" ht="23">
      <c r="A22" s="12" t="s">
        <v>256</v>
      </c>
      <c r="B22" s="2">
        <v>297841</v>
      </c>
      <c r="C22" s="2">
        <v>360850</v>
      </c>
      <c r="D22" s="2">
        <v>639309</v>
      </c>
    </row>
    <row r="23" spans="1:5" ht="23">
      <c r="A23" s="12" t="s">
        <v>257</v>
      </c>
      <c r="B23" s="2">
        <v>27275</v>
      </c>
      <c r="C23" s="2">
        <v>52747</v>
      </c>
      <c r="D23" s="2">
        <v>64027</v>
      </c>
    </row>
    <row r="24" spans="1:5" ht="23">
      <c r="A24" s="12" t="s">
        <v>258</v>
      </c>
      <c r="B24" s="13" t="s">
        <v>22</v>
      </c>
      <c r="C24" s="2">
        <v>464094</v>
      </c>
      <c r="D24" s="2">
        <v>497533</v>
      </c>
    </row>
    <row r="25" spans="1:5" ht="23">
      <c r="A25" s="47" t="s">
        <v>2</v>
      </c>
      <c r="B25" s="8">
        <f>SUM(B20:B24)</f>
        <v>1694085</v>
      </c>
      <c r="C25" s="8">
        <f>SUM(C20:C24)</f>
        <v>4126104</v>
      </c>
      <c r="D25" s="8">
        <f>SUM(D20:D24)</f>
        <v>5435104</v>
      </c>
    </row>
    <row r="26" spans="1:5" ht="23">
      <c r="A26" s="47" t="s">
        <v>228</v>
      </c>
      <c r="B26" s="8">
        <v>938832</v>
      </c>
      <c r="C26" s="8">
        <v>2586924</v>
      </c>
      <c r="D26" s="8">
        <v>4559208</v>
      </c>
    </row>
    <row r="27" spans="1:5" ht="23">
      <c r="A27" s="11" t="s">
        <v>229</v>
      </c>
      <c r="B27" s="2">
        <v>108830</v>
      </c>
      <c r="C27" s="2">
        <v>389662</v>
      </c>
      <c r="D27" s="2">
        <v>395017</v>
      </c>
    </row>
    <row r="28" spans="1:5" ht="23">
      <c r="A28" s="11" t="s">
        <v>230</v>
      </c>
      <c r="B28" s="2">
        <v>94461</v>
      </c>
      <c r="C28" s="2">
        <v>85291</v>
      </c>
      <c r="D28" s="2">
        <v>222846</v>
      </c>
    </row>
    <row r="29" spans="1:5" ht="23">
      <c r="A29" s="47" t="s">
        <v>231</v>
      </c>
      <c r="B29" s="8">
        <f>B25+SUM(B26:B28)</f>
        <v>2836208</v>
      </c>
      <c r="C29" s="8">
        <f>C25+SUM(C26:C28)</f>
        <v>7187981</v>
      </c>
      <c r="D29" s="8">
        <f>D25+SUM(D26:D28)</f>
        <v>10612175</v>
      </c>
    </row>
    <row r="30" spans="1:5" ht="23">
      <c r="A30" s="11" t="s">
        <v>232</v>
      </c>
      <c r="B30" s="13"/>
      <c r="C30" s="2"/>
      <c r="D30" s="2"/>
    </row>
    <row r="31" spans="1:5" ht="23">
      <c r="A31" s="11" t="s">
        <v>233</v>
      </c>
      <c r="B31" s="13"/>
      <c r="C31" s="2"/>
      <c r="D31" s="2"/>
    </row>
    <row r="32" spans="1:5" ht="23">
      <c r="A32" s="12" t="s">
        <v>234</v>
      </c>
      <c r="B32" s="13" t="s">
        <v>22</v>
      </c>
      <c r="C32" s="2" t="s">
        <v>22</v>
      </c>
      <c r="D32" s="2" t="s">
        <v>22</v>
      </c>
    </row>
    <row r="33" spans="1:4" ht="23">
      <c r="A33" s="12" t="s">
        <v>235</v>
      </c>
      <c r="B33" s="13" t="s">
        <v>22</v>
      </c>
      <c r="C33" s="2" t="s">
        <v>22</v>
      </c>
      <c r="D33" s="2" t="s">
        <v>22</v>
      </c>
    </row>
    <row r="34" spans="1:4" ht="23">
      <c r="A34" s="12" t="s">
        <v>236</v>
      </c>
      <c r="B34" s="13" t="s">
        <v>22</v>
      </c>
      <c r="C34" s="2" t="s">
        <v>22</v>
      </c>
      <c r="D34" s="2" t="s">
        <v>22</v>
      </c>
    </row>
    <row r="35" spans="1:4" ht="23">
      <c r="A35" s="12" t="s">
        <v>259</v>
      </c>
      <c r="B35" s="2">
        <v>2233749</v>
      </c>
      <c r="C35" s="2">
        <v>2955464</v>
      </c>
      <c r="D35" s="2">
        <v>3317255</v>
      </c>
    </row>
    <row r="36" spans="1:4" ht="23">
      <c r="A36" s="12" t="s">
        <v>260</v>
      </c>
      <c r="B36" s="2">
        <v>1629</v>
      </c>
      <c r="C36" s="2">
        <v>23328</v>
      </c>
      <c r="D36" s="2">
        <v>-16435</v>
      </c>
    </row>
    <row r="37" spans="1:4" ht="23">
      <c r="A37" s="12" t="s">
        <v>237</v>
      </c>
      <c r="B37" s="2">
        <v>-510328</v>
      </c>
      <c r="C37" s="2">
        <v>-297223</v>
      </c>
      <c r="D37" s="2">
        <v>-27965</v>
      </c>
    </row>
    <row r="38" spans="1:4" ht="23">
      <c r="A38" s="47" t="s">
        <v>238</v>
      </c>
      <c r="B38" s="8">
        <f>SUM(B35:B37)</f>
        <v>1725050</v>
      </c>
      <c r="C38" s="8">
        <f>SUM(C35:C37)</f>
        <v>2681569</v>
      </c>
      <c r="D38" s="8">
        <f>SUM(D35:D37)</f>
        <v>3272855</v>
      </c>
    </row>
    <row r="39" spans="1:4" ht="23">
      <c r="A39" s="11" t="s">
        <v>239</v>
      </c>
      <c r="B39" s="2"/>
      <c r="C39" s="2" t="s">
        <v>22</v>
      </c>
      <c r="D39" s="2">
        <v>40734</v>
      </c>
    </row>
    <row r="40" spans="1:4" ht="23">
      <c r="A40" s="47" t="s">
        <v>240</v>
      </c>
      <c r="B40" s="8">
        <f>B38</f>
        <v>1725050</v>
      </c>
      <c r="C40" s="8">
        <f>C38</f>
        <v>2681569</v>
      </c>
      <c r="D40" s="8">
        <f>D38</f>
        <v>3272855</v>
      </c>
    </row>
    <row r="41" spans="1:4" ht="23">
      <c r="A41" s="47" t="s">
        <v>241</v>
      </c>
      <c r="B41" s="8">
        <f>B40+B29</f>
        <v>4561258</v>
      </c>
      <c r="C41" s="8">
        <f>C40+C29</f>
        <v>9869550</v>
      </c>
      <c r="D41" s="8">
        <f>D40+D29+D39</f>
        <v>13925764</v>
      </c>
    </row>
    <row r="42" spans="1:4" ht="25">
      <c r="A42" s="49" t="s">
        <v>49</v>
      </c>
      <c r="B42" s="136">
        <f>B10/B25</f>
        <v>1.9006136055746907</v>
      </c>
      <c r="C42" s="136">
        <f t="shared" ref="C42:D42" si="0">C10/C25</f>
        <v>1.8811035785816355</v>
      </c>
      <c r="D42" s="136">
        <f t="shared" si="0"/>
        <v>1.9357362802993283</v>
      </c>
    </row>
    <row r="43" spans="1:4" ht="25">
      <c r="A43" s="49" t="s">
        <v>50</v>
      </c>
      <c r="B43" s="71"/>
      <c r="C43" s="71"/>
      <c r="D43" s="71"/>
    </row>
    <row r="44" spans="1:4" ht="25">
      <c r="A44" s="49" t="s">
        <v>51</v>
      </c>
      <c r="B44" s="136">
        <f>B29/B40</f>
        <v>1.6441308947566737</v>
      </c>
      <c r="C44" s="136">
        <f t="shared" ref="C44:D44" si="1">C29/C40</f>
        <v>2.6805131622568728</v>
      </c>
      <c r="D44" s="136">
        <f t="shared" si="1"/>
        <v>3.2424824808920651</v>
      </c>
    </row>
    <row r="45" spans="1:4" ht="25">
      <c r="A45" s="49" t="s">
        <v>52</v>
      </c>
      <c r="B45" s="127"/>
      <c r="C45" s="127"/>
      <c r="D45" s="127"/>
    </row>
    <row r="46" spans="1:4" ht="25">
      <c r="A46" s="49" t="s">
        <v>54</v>
      </c>
      <c r="B46" s="93"/>
      <c r="C46" s="136">
        <f>INCOME成長性!C7/('BALANCE SHEET穩定性'!C6+'BALANCE SHEET穩定性'!B6)*0.5</f>
        <v>2.9430015239339435</v>
      </c>
      <c r="D46" s="136">
        <f>INCOME成長性!D7/('BALANCE SHEET穩定性'!D6+'BALANCE SHEET穩定性'!C6)*0.5</f>
        <v>4.020292901411195</v>
      </c>
    </row>
    <row r="47" spans="1:4" ht="25">
      <c r="A47" s="51" t="s">
        <v>55</v>
      </c>
      <c r="B47" s="71"/>
      <c r="C47" s="71"/>
      <c r="D47" s="134"/>
    </row>
    <row r="48" spans="1:4" ht="25">
      <c r="A48" s="51" t="s">
        <v>56</v>
      </c>
      <c r="B48" s="71"/>
      <c r="C48" s="135">
        <f>INCOME成長性!C13/(B25+C25)*0.5</f>
        <v>0.58109530463701442</v>
      </c>
      <c r="D48" s="135">
        <f>INCOME成長性!D13/(C25+D25)*0.5</f>
        <v>0.69245329669640066</v>
      </c>
    </row>
    <row r="49" spans="1:4" ht="25">
      <c r="A49" s="49" t="s">
        <v>57</v>
      </c>
      <c r="B49" s="93"/>
      <c r="C49" s="136">
        <f>365/C46</f>
        <v>124.02304145330525</v>
      </c>
      <c r="D49" s="136">
        <f>365/D46</f>
        <v>90.789404889349839</v>
      </c>
    </row>
    <row r="50" spans="1:4" ht="25">
      <c r="A50" s="49" t="s">
        <v>58</v>
      </c>
      <c r="B50" s="93"/>
      <c r="C50" s="93"/>
      <c r="D50" s="137"/>
    </row>
    <row r="51" spans="1:4" ht="25">
      <c r="A51" s="49" t="s">
        <v>59</v>
      </c>
      <c r="B51" s="93"/>
      <c r="C51" s="136">
        <f>365/C48</f>
        <v>628.12415981918832</v>
      </c>
      <c r="D51" s="136">
        <f>365/D48</f>
        <v>527.11136150461664</v>
      </c>
    </row>
    <row r="52" spans="1:4">
      <c r="A52" s="124"/>
      <c r="D52" s="124"/>
    </row>
    <row r="53" spans="1:4">
      <c r="A53" s="124"/>
      <c r="D53" s="124"/>
    </row>
    <row r="54" spans="1:4">
      <c r="A54" s="124"/>
      <c r="D54" s="124"/>
    </row>
    <row r="55" spans="1:4" ht="25">
      <c r="A55" s="7" t="s">
        <v>13</v>
      </c>
      <c r="D55" s="124"/>
    </row>
    <row r="56" spans="1:4" ht="25">
      <c r="A56" s="7" t="s">
        <v>11</v>
      </c>
      <c r="D56" s="124"/>
    </row>
    <row r="57" spans="1:4" ht="25">
      <c r="A57" s="7" t="s">
        <v>12</v>
      </c>
      <c r="D57" s="124"/>
    </row>
    <row r="58" spans="1:4" ht="25">
      <c r="A58" s="7" t="s">
        <v>14</v>
      </c>
      <c r="D58" s="124"/>
    </row>
    <row r="59" spans="1:4">
      <c r="A59" s="124"/>
      <c r="D59" s="124"/>
    </row>
    <row r="60" spans="1:4">
      <c r="A60" s="124"/>
      <c r="D60" s="124"/>
    </row>
    <row r="61" spans="1:4">
      <c r="A61" s="124"/>
      <c r="D61" s="124"/>
    </row>
    <row r="62" spans="1:4">
      <c r="A62" s="124"/>
      <c r="D62" s="124"/>
    </row>
    <row r="63" spans="1:4">
      <c r="A63" s="124"/>
      <c r="D63" s="124"/>
    </row>
    <row r="64" spans="1:4" ht="22">
      <c r="A64" s="123"/>
      <c r="D64" s="68"/>
    </row>
    <row r="65" spans="1:4" ht="22">
      <c r="A65" s="124"/>
      <c r="D65" s="68"/>
    </row>
    <row r="67" spans="1:4">
      <c r="A67" s="124"/>
      <c r="D67" s="124"/>
    </row>
    <row r="68" spans="1:4">
      <c r="A68" s="124"/>
      <c r="D68" s="124"/>
    </row>
    <row r="69" spans="1:4">
      <c r="A69" s="124"/>
      <c r="D69" s="124"/>
    </row>
    <row r="71" spans="1:4">
      <c r="A71" s="124"/>
      <c r="D71" s="124"/>
    </row>
    <row r="72" spans="1:4">
      <c r="A72" s="124"/>
      <c r="D72" s="124"/>
    </row>
    <row r="73" spans="1:4">
      <c r="A73" s="124"/>
      <c r="D73" s="124"/>
    </row>
    <row r="74" spans="1:4">
      <c r="A74" s="124"/>
      <c r="D74" s="124"/>
    </row>
    <row r="75" spans="1:4">
      <c r="A75" s="124"/>
      <c r="D75" s="124"/>
    </row>
    <row r="76" spans="1:4">
      <c r="A76" s="124"/>
      <c r="D76" s="124"/>
    </row>
    <row r="77" spans="1:4">
      <c r="A77" s="124"/>
      <c r="D77" s="124"/>
    </row>
    <row r="78" spans="1:4" ht="22">
      <c r="A78" s="124"/>
      <c r="D78" s="68"/>
    </row>
    <row r="79" spans="1:4" ht="22">
      <c r="A79" s="124"/>
      <c r="D79" s="68"/>
    </row>
    <row r="80" spans="1:4">
      <c r="A80" s="67"/>
      <c r="D80" s="124"/>
    </row>
    <row r="81" spans="1:4">
      <c r="A81" s="67"/>
      <c r="D81" s="124"/>
    </row>
    <row r="82" spans="1:4">
      <c r="A82" s="67"/>
      <c r="D82" s="124"/>
    </row>
    <row r="83" spans="1:4">
      <c r="A83" s="124"/>
      <c r="D83" s="124"/>
    </row>
    <row r="84" spans="1:4">
      <c r="A84" s="124"/>
      <c r="D84" s="124"/>
    </row>
    <row r="85" spans="1:4">
      <c r="A85" s="124"/>
      <c r="D85" s="125"/>
    </row>
    <row r="86" spans="1:4">
      <c r="A86" s="124"/>
      <c r="D86" s="124"/>
    </row>
    <row r="87" spans="1:4">
      <c r="A87" s="124"/>
      <c r="D87" s="124"/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74BD3701-537A-9341-955C-39F646DDB93D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SHEET穩定性'!B41:D41</xm:f>
              <xm:sqref>E41</xm:sqref>
            </x14:sparkline>
          </x14:sparklines>
        </x14:sparklineGroup>
        <x14:sparklineGroup manualMax="0" manualMin="0" displayEmptyCellsAs="gap" markers="1" xr2:uid="{7ED83FDB-E893-3944-9068-6CB4D0EA3EAE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SHEET穩定性'!B40:D40</xm:f>
              <xm:sqref>E40</xm:sqref>
            </x14:sparkline>
          </x14:sparklines>
        </x14:sparklineGroup>
        <x14:sparklineGroup manualMax="0" manualMin="0" displayEmptyCellsAs="gap" markers="1" xr2:uid="{5944CFA9-AE8A-FA4A-93D7-739D9B8528A7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SHEET穩定性'!B37:D37</xm:f>
              <xm:sqref>E37</xm:sqref>
            </x14:sparkline>
          </x14:sparklines>
        </x14:sparklineGroup>
        <x14:sparklineGroup manualMax="0" manualMin="0" displayEmptyCellsAs="gap" markers="1" xr2:uid="{09AD54D7-C377-294D-8DC8-D37EBDA6576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SHEET穩定性'!B36:D36</xm:f>
              <xm:sqref>E36</xm:sqref>
            </x14:sparkline>
          </x14:sparklines>
        </x14:sparklineGroup>
        <x14:sparklineGroup manualMax="0" manualMin="0" displayEmptyCellsAs="gap" markers="1" xr2:uid="{B87571F2-3B74-2242-B1B9-30D2F83F9956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SHEET穩定性'!B35:D35</xm:f>
              <xm:sqref>E35</xm:sqref>
            </x14:sparkline>
          </x14:sparklines>
        </x14:sparklineGroup>
        <x14:sparklineGroup manualMax="0" manualMin="0" displayEmptyCellsAs="gap" markers="1" xr2:uid="{E0473A98-DB1F-1F41-BA4D-4B6C292FADB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SHEET穩定性'!B31:D31</xm:f>
              <xm:sqref>E31</xm:sqref>
            </x14:sparkline>
          </x14:sparklines>
        </x14:sparklineGroup>
        <x14:sparklineGroup manualMax="0" manualMin="0" displayEmptyCellsAs="gap" markers="1" xr2:uid="{C6C37B07-BC81-644F-9FC5-BF7E07EF0DE9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SHEET穩定性'!B30:D30</xm:f>
              <xm:sqref>E30</xm:sqref>
            </x14:sparkline>
          </x14:sparklines>
        </x14:sparklineGroup>
        <x14:sparklineGroup manualMax="0" manualMin="0" displayEmptyCellsAs="gap" markers="1" xr2:uid="{8EBEBDFF-E164-D746-9AA7-DBF0E73C17B6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SHEET穩定性'!B29:D29</xm:f>
              <xm:sqref>E29</xm:sqref>
            </x14:sparkline>
          </x14:sparklines>
        </x14:sparklineGroup>
        <x14:sparklineGroup manualMax="0" manualMin="0" displayEmptyCellsAs="gap" markers="1" xr2:uid="{3D7935F8-B549-1743-A139-245C699A30FA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SHEET穩定性'!B28:D28</xm:f>
              <xm:sqref>E28</xm:sqref>
            </x14:sparkline>
          </x14:sparklines>
        </x14:sparklineGroup>
        <x14:sparklineGroup manualMax="0" manualMin="0" displayEmptyCellsAs="gap" markers="1" xr2:uid="{84F32317-B8D2-C84A-88D0-95F759D52596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SHEET穩定性'!B27:D27</xm:f>
              <xm:sqref>E27</xm:sqref>
            </x14:sparkline>
          </x14:sparklines>
        </x14:sparklineGroup>
        <x14:sparklineGroup manualMax="0" manualMin="0" displayEmptyCellsAs="gap" markers="1" xr2:uid="{1845DF14-694A-A541-B8D9-53E07F4FD68F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SHEET穩定性'!B26:D26</xm:f>
              <xm:sqref>E26</xm:sqref>
            </x14:sparkline>
          </x14:sparklines>
        </x14:sparklineGroup>
        <x14:sparklineGroup manualMax="0" manualMin="0" displayEmptyCellsAs="gap" markers="1" xr2:uid="{6E885F54-7C05-F348-8A3B-245CE279D559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SHEET穩定性'!B25:D25</xm:f>
              <xm:sqref>E25</xm:sqref>
            </x14:sparkline>
          </x14:sparklines>
        </x14:sparklineGroup>
        <x14:sparklineGroup manualMax="0" manualMin="0" displayEmptyCellsAs="gap" markers="1" xr2:uid="{4C0B1F92-451B-BA40-A9AB-FB96C5B48CD8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SHEET穩定性'!B24:D24</xm:f>
              <xm:sqref>E24</xm:sqref>
            </x14:sparkline>
          </x14:sparklines>
        </x14:sparklineGroup>
        <x14:sparklineGroup manualMax="0" manualMin="0" displayEmptyCellsAs="gap" markers="1" xr2:uid="{9243BA95-442F-4645-B890-B8A7EF366A94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SHEET穩定性'!B23:D23</xm:f>
              <xm:sqref>E23</xm:sqref>
            </x14:sparkline>
          </x14:sparklines>
        </x14:sparklineGroup>
        <x14:sparklineGroup manualMax="0" manualMin="0" displayEmptyCellsAs="gap" markers="1" xr2:uid="{012F4F10-2657-074B-889E-CA0760C0D761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SHEET穩定性'!B22:D22</xm:f>
              <xm:sqref>E22</xm:sqref>
            </x14:sparkline>
          </x14:sparklines>
        </x14:sparklineGroup>
        <x14:sparklineGroup manualMax="0" manualMin="0" displayEmptyCellsAs="gap" markers="1" xr2:uid="{A5E1EF78-B503-2B49-AD44-EE5788A6D1C6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SHEET穩定性'!B21:D21</xm:f>
              <xm:sqref>E21</xm:sqref>
            </x14:sparkline>
          </x14:sparklines>
        </x14:sparklineGroup>
        <x14:sparklineGroup manualMax="0" manualMin="0" displayEmptyCellsAs="gap" markers="1" xr2:uid="{C24DF766-A9BA-BB49-B121-5573947660BB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SHEET穩定性'!B20:D20</xm:f>
              <xm:sqref>E20</xm:sqref>
            </x14:sparkline>
          </x14:sparklines>
        </x14:sparklineGroup>
        <x14:sparklineGroup manualMax="0" manualMin="0" displayEmptyCellsAs="gap" markers="1" xr2:uid="{ECBE4B5A-DAD9-4447-A0D5-05452BA356C9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SHEET穩定性'!B19:D19</xm:f>
              <xm:sqref>E19</xm:sqref>
            </x14:sparkline>
          </x14:sparklines>
        </x14:sparklineGroup>
        <x14:sparklineGroup manualMax="0" manualMin="0" displayEmptyCellsAs="gap" markers="1" xr2:uid="{D3D96A0F-D906-1A42-8EF6-88504E8F9DF1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SHEET穩定性'!B17:D17</xm:f>
              <xm:sqref>E17</xm:sqref>
            </x14:sparkline>
          </x14:sparklines>
        </x14:sparklineGroup>
        <x14:sparklineGroup manualMax="0" manualMin="0" displayEmptyCellsAs="gap" markers="1" xr2:uid="{3A0D3D9F-E263-A640-99DF-C3D312C213BC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SHEET穩定性'!B16:D16</xm:f>
              <xm:sqref>E16</xm:sqref>
            </x14:sparkline>
          </x14:sparklines>
        </x14:sparklineGroup>
        <x14:sparklineGroup manualMax="0" manualMin="0" displayEmptyCellsAs="gap" markers="1" xr2:uid="{E4E7326C-86C5-A341-9DDD-B1542F9C9FA5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SHEET穩定性'!B15:D15</xm:f>
              <xm:sqref>E15</xm:sqref>
            </x14:sparkline>
          </x14:sparklines>
        </x14:sparklineGroup>
        <x14:sparklineGroup manualMax="0" manualMin="0" displayEmptyCellsAs="gap" markers="1" xr2:uid="{5B161242-AD90-514F-B8EC-E05EFCBB295B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SHEET穩定性'!B14:D14</xm:f>
              <xm:sqref>E14</xm:sqref>
            </x14:sparkline>
          </x14:sparklines>
        </x14:sparklineGroup>
        <x14:sparklineGroup manualMax="0" manualMin="0" displayEmptyCellsAs="gap" markers="1" xr2:uid="{6B9D22D9-D352-1849-92D5-226F4221A946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SHEET穩定性'!B13:D13</xm:f>
              <xm:sqref>E13</xm:sqref>
            </x14:sparkline>
          </x14:sparklines>
        </x14:sparklineGroup>
        <x14:sparklineGroup manualMax="0" manualMin="0" displayEmptyCellsAs="gap" markers="1" xr2:uid="{8A68F8D6-9E31-B846-B85D-F00B978F3FFE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SHEET穩定性'!B12:D12</xm:f>
              <xm:sqref>E12</xm:sqref>
            </x14:sparkline>
          </x14:sparklines>
        </x14:sparklineGroup>
        <x14:sparklineGroup manualMax="0" manualMin="0" displayEmptyCellsAs="gap" markers="1" xr2:uid="{10B7A5D3-B3FE-8F43-A793-961E449C7DC1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SHEET穩定性'!B11:D11</xm:f>
              <xm:sqref>E11</xm:sqref>
            </x14:sparkline>
          </x14:sparklines>
        </x14:sparklineGroup>
        <x14:sparklineGroup manualMax="0" manualMin="0" displayEmptyCellsAs="gap" markers="1" xr2:uid="{091927A4-EF52-C74C-889C-F4CCAAC1D2AF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SHEET穩定性'!B10:D10</xm:f>
              <xm:sqref>E10</xm:sqref>
            </x14:sparkline>
          </x14:sparklines>
        </x14:sparklineGroup>
        <x14:sparklineGroup manualMax="0" manualMin="0" displayEmptyCellsAs="gap" markers="1" xr2:uid="{E232BF2A-F83E-F449-8754-5BD564A097A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SHEET穩定性'!B9:D9</xm:f>
              <xm:sqref>E9</xm:sqref>
            </x14:sparkline>
          </x14:sparklines>
        </x14:sparklineGroup>
        <x14:sparklineGroup manualMax="0" manualMin="0" displayEmptyCellsAs="gap" markers="1" xr2:uid="{43B9705D-66B8-A041-A2BF-AEF30C92B474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SHEET穩定性'!B8:D8</xm:f>
              <xm:sqref>E8</xm:sqref>
            </x14:sparkline>
          </x14:sparklines>
        </x14:sparklineGroup>
        <x14:sparklineGroup manualMax="0" manualMin="0" displayEmptyCellsAs="gap" markers="1" xr2:uid="{B05C8BE3-9EEC-7748-BD25-AD0C8DC90337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SHEET穩定性'!B7:D7</xm:f>
              <xm:sqref>E7</xm:sqref>
            </x14:sparkline>
          </x14:sparklines>
        </x14:sparklineGroup>
        <x14:sparklineGroup manualMax="0" manualMin="0" displayEmptyCellsAs="gap" markers="1" xr2:uid="{ACB292C1-0AE1-EE4D-BAE6-2E733C3F8F7E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SHEET穩定性'!B6:D6</xm:f>
              <xm:sqref>E6</xm:sqref>
            </x14:sparkline>
          </x14:sparklines>
        </x14:sparklineGroup>
        <x14:sparklineGroup manualMax="0" manualMin="0" displayEmptyCellsAs="gap" markers="1" xr2:uid="{0E346F3D-7EAC-D345-849F-E68590B4431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SHEET穩定性'!B5:D5</xm:f>
              <xm:sqref>E5</xm:sqref>
            </x14:sparkline>
          </x14:sparklines>
        </x14:sparklineGroup>
        <x14:sparklineGroup manualMax="0" manualMin="0" displayEmptyCellsAs="gap" markers="1" xr2:uid="{D8CB3CC5-B997-F74D-B524-EAD751290ADD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SHEET穩定性'!B4:D4</xm:f>
              <xm:sqref>E4</xm:sqref>
            </x14:sparkline>
          </x14:sparklines>
        </x14:sparklineGroup>
        <x14:sparklineGroup manualMax="0" manualMin="0" displayEmptyCellsAs="gap" markers="1" xr2:uid="{70A8414E-18D0-EC4F-B48D-1143A47DEFF8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SHEET穩定性'!B51:D51</xm:f>
              <xm:sqref>E51</xm:sqref>
            </x14:sparkline>
          </x14:sparklines>
        </x14:sparklineGroup>
        <x14:sparklineGroup manualMax="0" manualMin="0" displayEmptyCellsAs="gap" markers="1" xr2:uid="{0F423B7F-B537-0346-9076-6E5661538E1A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SHEET穩定性'!B50:D50</xm:f>
              <xm:sqref>E50</xm:sqref>
            </x14:sparkline>
          </x14:sparklines>
        </x14:sparklineGroup>
        <x14:sparklineGroup manualMax="0" manualMin="0" displayEmptyCellsAs="gap" markers="1" xr2:uid="{C01F02EC-433F-1843-A89D-8F31394576E5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SHEET穩定性'!B49:D49</xm:f>
              <xm:sqref>E49</xm:sqref>
            </x14:sparkline>
          </x14:sparklines>
        </x14:sparklineGroup>
        <x14:sparklineGroup manualMax="0" manualMin="0" displayEmptyCellsAs="gap" markers="1" xr2:uid="{BABEB4FB-C425-084E-A268-6FCFE7A0153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SHEET穩定性'!B48:D48</xm:f>
              <xm:sqref>E48</xm:sqref>
            </x14:sparkline>
          </x14:sparklines>
        </x14:sparklineGroup>
        <x14:sparklineGroup manualMax="0" manualMin="0" displayEmptyCellsAs="gap" markers="1" xr2:uid="{4FD64722-1444-BB47-9146-B5D0CA399C11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SHEET穩定性'!B47:D47</xm:f>
              <xm:sqref>E47</xm:sqref>
            </x14:sparkline>
          </x14:sparklines>
        </x14:sparklineGroup>
        <x14:sparklineGroup manualMax="0" manualMin="0" displayEmptyCellsAs="gap" markers="1" xr2:uid="{85103A9E-3AB2-7441-A50E-B5E87DCE894E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SHEET穩定性'!B46:D46</xm:f>
              <xm:sqref>E46</xm:sqref>
            </x14:sparkline>
          </x14:sparklines>
        </x14:sparklineGroup>
        <x14:sparklineGroup manualMax="0" manualMin="0" displayEmptyCellsAs="gap" markers="1" xr2:uid="{F41F4243-AF37-0448-A83C-63CF3942959F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SHEET穩定性'!B45:D45</xm:f>
              <xm:sqref>E45</xm:sqref>
            </x14:sparkline>
          </x14:sparklines>
        </x14:sparklineGroup>
        <x14:sparklineGroup manualMax="0" manualMin="0" displayEmptyCellsAs="gap" markers="1" xr2:uid="{7810D8F6-4AA9-494E-ABBB-44204D7ECFB4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SHEET穩定性'!B44:D44</xm:f>
              <xm:sqref>E44</xm:sqref>
            </x14:sparkline>
          </x14:sparklines>
        </x14:sparklineGroup>
        <x14:sparklineGroup manualMax="0" manualMin="0" displayEmptyCellsAs="gap" markers="1" xr2:uid="{D04D34EA-7481-FE40-A9FE-482FAD02738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SHEET穩定性'!B43:D43</xm:f>
              <xm:sqref>E43</xm:sqref>
            </x14:sparkline>
          </x14:sparklines>
        </x14:sparklineGroup>
        <x14:sparklineGroup manualMax="0" manualMin="0" displayEmptyCellsAs="gap" markers="1" xr2:uid="{C4EAA661-31A9-404C-BD80-9EF5CD307288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SHEET穩定性'!B42:D42</xm:f>
              <xm:sqref>E42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32"/>
  <sheetViews>
    <sheetView zoomScale="54" workbookViewId="0">
      <selection activeCell="O62" sqref="O62"/>
    </sheetView>
  </sheetViews>
  <sheetFormatPr baseColWidth="10" defaultColWidth="11" defaultRowHeight="15"/>
  <cols>
    <col min="1" max="1" width="175" style="27" customWidth="1"/>
    <col min="9" max="9" width="16" bestFit="1" customWidth="1"/>
    <col min="10" max="10" width="11.5" customWidth="1"/>
    <col min="16" max="16" width="18.6640625" customWidth="1"/>
  </cols>
  <sheetData>
    <row r="1" spans="1:16" ht="33" customHeight="1">
      <c r="A1" s="31"/>
      <c r="B1" s="29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  <c r="I1" s="5" t="s">
        <v>10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5" t="s">
        <v>9</v>
      </c>
    </row>
    <row r="2" spans="1:16" s="64" customFormat="1" ht="32">
      <c r="A2" s="60" t="s">
        <v>35</v>
      </c>
      <c r="B2" s="65"/>
      <c r="C2" s="62"/>
      <c r="D2" s="62"/>
      <c r="E2" s="62"/>
      <c r="F2" s="63"/>
      <c r="G2" s="62"/>
      <c r="H2" s="62"/>
    </row>
    <row r="3" spans="1:16" ht="36" customHeight="1">
      <c r="A3" s="52" t="s">
        <v>15</v>
      </c>
      <c r="B3" s="54">
        <v>1228</v>
      </c>
      <c r="C3" s="53">
        <v>1401</v>
      </c>
      <c r="D3" s="53">
        <v>1795</v>
      </c>
      <c r="E3" s="53">
        <v>2057</v>
      </c>
      <c r="F3" s="53">
        <v>2459</v>
      </c>
      <c r="G3" s="53">
        <v>4202</v>
      </c>
      <c r="H3" s="53">
        <v>4169</v>
      </c>
      <c r="J3" s="18">
        <f t="shared" ref="J3:O3" si="0">(C3-B3)/B3</f>
        <v>0.14087947882736157</v>
      </c>
      <c r="K3" s="18">
        <f t="shared" si="0"/>
        <v>0.28122769450392576</v>
      </c>
      <c r="L3" s="18">
        <f t="shared" si="0"/>
        <v>0.14596100278551533</v>
      </c>
      <c r="M3" s="18">
        <f t="shared" si="0"/>
        <v>0.19543023821098687</v>
      </c>
      <c r="N3" s="18">
        <f t="shared" si="0"/>
        <v>0.70882472549816999</v>
      </c>
      <c r="O3" s="18">
        <f t="shared" si="0"/>
        <v>-7.8534031413612562E-3</v>
      </c>
    </row>
    <row r="4" spans="1:16" ht="23">
      <c r="A4" s="34" t="s">
        <v>60</v>
      </c>
      <c r="B4" s="55"/>
      <c r="C4" s="26"/>
      <c r="D4" s="26"/>
      <c r="E4" s="26"/>
      <c r="F4" s="25"/>
      <c r="G4" s="24"/>
      <c r="H4" s="24"/>
    </row>
    <row r="5" spans="1:16" ht="23">
      <c r="A5" s="12" t="s">
        <v>80</v>
      </c>
      <c r="B5" s="56">
        <v>809</v>
      </c>
      <c r="C5" s="28">
        <v>1088</v>
      </c>
      <c r="D5" s="28">
        <v>1011</v>
      </c>
      <c r="E5" s="28">
        <v>1274</v>
      </c>
      <c r="F5" s="28">
        <v>1380</v>
      </c>
      <c r="G5" s="28">
        <v>1741</v>
      </c>
      <c r="H5" s="28">
        <v>1060</v>
      </c>
    </row>
    <row r="6" spans="1:16" ht="23">
      <c r="A6" s="12" t="s">
        <v>81</v>
      </c>
      <c r="B6" s="56">
        <v>608</v>
      </c>
      <c r="C6" s="28">
        <v>724</v>
      </c>
      <c r="D6" s="28">
        <v>805</v>
      </c>
      <c r="E6" s="28">
        <v>776</v>
      </c>
      <c r="F6" s="28">
        <v>912</v>
      </c>
      <c r="G6" s="28">
        <v>1189</v>
      </c>
      <c r="H6" s="28">
        <v>1265</v>
      </c>
    </row>
    <row r="7" spans="1:16" ht="23">
      <c r="A7" s="33" t="s">
        <v>82</v>
      </c>
      <c r="B7" s="56">
        <v>346</v>
      </c>
      <c r="C7" s="28">
        <v>438</v>
      </c>
      <c r="D7" s="28">
        <v>733</v>
      </c>
      <c r="E7" s="28">
        <v>853</v>
      </c>
      <c r="F7" s="28">
        <v>1021</v>
      </c>
      <c r="G7" s="28">
        <v>1376</v>
      </c>
      <c r="H7" s="28">
        <v>1376</v>
      </c>
    </row>
    <row r="8" spans="1:16" ht="23">
      <c r="A8" s="33" t="s">
        <v>83</v>
      </c>
      <c r="B8" s="56">
        <v>127</v>
      </c>
      <c r="C8" s="28">
        <v>52</v>
      </c>
      <c r="D8" s="28">
        <v>-1299</v>
      </c>
      <c r="E8" s="28">
        <v>-171</v>
      </c>
      <c r="F8" s="28">
        <v>-269</v>
      </c>
      <c r="G8" s="28">
        <v>165</v>
      </c>
      <c r="H8" s="28">
        <v>-482</v>
      </c>
    </row>
    <row r="9" spans="1:16" ht="23">
      <c r="A9" s="33" t="s">
        <v>84</v>
      </c>
      <c r="B9" s="56">
        <v>-26</v>
      </c>
      <c r="C9" s="28">
        <v>-40</v>
      </c>
      <c r="D9" s="28">
        <v>0</v>
      </c>
      <c r="E9" s="28">
        <v>0</v>
      </c>
      <c r="F9" s="28">
        <v>-208</v>
      </c>
      <c r="G9" s="28">
        <v>-1914</v>
      </c>
      <c r="H9" s="28">
        <v>-46</v>
      </c>
    </row>
    <row r="10" spans="1:16" ht="25">
      <c r="A10" s="33" t="s">
        <v>85</v>
      </c>
      <c r="B10" s="56">
        <v>-40</v>
      </c>
      <c r="C10" s="28">
        <v>0</v>
      </c>
      <c r="D10" s="28">
        <v>92</v>
      </c>
      <c r="E10" s="28">
        <v>244</v>
      </c>
      <c r="F10" s="28">
        <v>0</v>
      </c>
      <c r="G10" s="28">
        <v>0</v>
      </c>
      <c r="H10" s="28">
        <v>0</v>
      </c>
    </row>
    <row r="11" spans="1:16" ht="23">
      <c r="A11" s="33" t="s">
        <v>36</v>
      </c>
      <c r="B11" s="56">
        <v>0</v>
      </c>
      <c r="C11" s="28">
        <v>-24</v>
      </c>
      <c r="D11" s="28">
        <v>-25</v>
      </c>
      <c r="E11" s="28">
        <v>-172</v>
      </c>
      <c r="F11" s="28">
        <v>-149</v>
      </c>
      <c r="G11" s="28">
        <v>47</v>
      </c>
      <c r="H11" s="28">
        <v>100</v>
      </c>
    </row>
    <row r="12" spans="1:16" ht="23">
      <c r="A12" s="34" t="s">
        <v>37</v>
      </c>
      <c r="B12" s="56"/>
      <c r="C12" s="28"/>
      <c r="D12" s="28"/>
      <c r="E12" s="28"/>
      <c r="F12" s="28"/>
      <c r="G12" s="28"/>
      <c r="H12" s="28"/>
    </row>
    <row r="13" spans="1:16" ht="23">
      <c r="A13" s="33" t="s">
        <v>86</v>
      </c>
      <c r="B13" s="56">
        <v>-22</v>
      </c>
      <c r="C13" s="28">
        <v>-77</v>
      </c>
      <c r="D13" s="28">
        <v>12</v>
      </c>
      <c r="E13" s="28">
        <v>-59</v>
      </c>
      <c r="F13" s="28">
        <v>-120</v>
      </c>
      <c r="G13" s="28">
        <v>-100</v>
      </c>
      <c r="H13" s="28">
        <v>-222</v>
      </c>
      <c r="J13" s="18">
        <f t="shared" ref="J13:O13" si="1">ABS(C13-B13)/ABS(B13)</f>
        <v>2.5</v>
      </c>
      <c r="K13" s="18">
        <f t="shared" si="1"/>
        <v>1.1558441558441559</v>
      </c>
      <c r="L13" s="18">
        <f t="shared" si="1"/>
        <v>5.916666666666667</v>
      </c>
      <c r="M13" s="18">
        <f t="shared" si="1"/>
        <v>1.0338983050847457</v>
      </c>
      <c r="N13" s="18">
        <f t="shared" si="1"/>
        <v>0.16666666666666666</v>
      </c>
      <c r="O13" s="18">
        <f t="shared" si="1"/>
        <v>1.22</v>
      </c>
    </row>
    <row r="14" spans="1:16" ht="25">
      <c r="A14" s="33" t="s">
        <v>62</v>
      </c>
      <c r="B14" s="56">
        <v>14</v>
      </c>
      <c r="C14" s="28">
        <v>24</v>
      </c>
      <c r="D14" s="28">
        <v>-1308</v>
      </c>
      <c r="E14" s="28">
        <v>1407</v>
      </c>
      <c r="F14" s="28">
        <v>4</v>
      </c>
      <c r="G14" s="28">
        <v>0</v>
      </c>
      <c r="H14" s="28">
        <v>0</v>
      </c>
    </row>
    <row r="15" spans="1:16" ht="23">
      <c r="A15" s="33" t="s">
        <v>92</v>
      </c>
      <c r="B15" s="56">
        <v>-493</v>
      </c>
      <c r="C15" s="28">
        <v>-643</v>
      </c>
      <c r="D15" s="28">
        <v>-817</v>
      </c>
      <c r="E15" s="28">
        <v>-1046</v>
      </c>
      <c r="F15" s="28">
        <v>-1079</v>
      </c>
      <c r="G15" s="28">
        <v>-1120</v>
      </c>
      <c r="H15" s="28">
        <v>-1178</v>
      </c>
    </row>
    <row r="16" spans="1:16" ht="23">
      <c r="A16" s="33" t="s">
        <v>89</v>
      </c>
      <c r="B16" s="56">
        <v>-384</v>
      </c>
      <c r="C16" s="28">
        <v>-145</v>
      </c>
      <c r="D16" s="28">
        <v>-188</v>
      </c>
      <c r="E16" s="28">
        <v>-112</v>
      </c>
      <c r="F16" s="28">
        <v>-566</v>
      </c>
      <c r="G16" s="28">
        <v>-498</v>
      </c>
      <c r="H16" s="28">
        <v>-150</v>
      </c>
    </row>
    <row r="17" spans="1:21" ht="23">
      <c r="A17" s="33" t="s">
        <v>79</v>
      </c>
      <c r="B17" s="56">
        <v>12</v>
      </c>
      <c r="C17" s="28">
        <v>11</v>
      </c>
      <c r="D17" s="28">
        <v>62</v>
      </c>
      <c r="E17" s="28">
        <v>26</v>
      </c>
      <c r="F17" s="28">
        <v>4</v>
      </c>
      <c r="G17" s="28">
        <v>-4</v>
      </c>
      <c r="H17" s="28">
        <v>-31</v>
      </c>
    </row>
    <row r="18" spans="1:21" ht="23">
      <c r="A18" s="33" t="s">
        <v>90</v>
      </c>
      <c r="B18" s="56">
        <v>40</v>
      </c>
      <c r="C18" s="28">
        <v>69</v>
      </c>
      <c r="D18" s="28">
        <v>19</v>
      </c>
      <c r="E18" s="28">
        <v>-44</v>
      </c>
      <c r="F18" s="28">
        <v>-40</v>
      </c>
      <c r="G18" s="28">
        <v>-230</v>
      </c>
      <c r="H18" s="28">
        <v>73</v>
      </c>
    </row>
    <row r="19" spans="1:21" ht="23">
      <c r="A19" s="33" t="s">
        <v>91</v>
      </c>
      <c r="B19" s="56">
        <v>423</v>
      </c>
      <c r="C19" s="28">
        <v>280</v>
      </c>
      <c r="D19" s="28">
        <v>1639</v>
      </c>
      <c r="E19" s="28">
        <v>450</v>
      </c>
      <c r="F19" s="28">
        <v>722</v>
      </c>
      <c r="G19" s="28">
        <v>1000</v>
      </c>
      <c r="H19" s="28">
        <v>406</v>
      </c>
    </row>
    <row r="20" spans="1:21" ht="43" customHeight="1">
      <c r="A20" s="35" t="s">
        <v>75</v>
      </c>
      <c r="B20" s="57">
        <f t="shared" ref="B20:H20" si="2">SUM(B3:B19)</f>
        <v>2642</v>
      </c>
      <c r="C20" s="37">
        <f t="shared" si="2"/>
        <v>3158</v>
      </c>
      <c r="D20" s="37">
        <f t="shared" si="2"/>
        <v>2531</v>
      </c>
      <c r="E20" s="37">
        <f t="shared" si="2"/>
        <v>5483</v>
      </c>
      <c r="F20" s="37">
        <f t="shared" si="2"/>
        <v>4071</v>
      </c>
      <c r="G20" s="37">
        <f t="shared" si="2"/>
        <v>5854</v>
      </c>
      <c r="H20" s="37">
        <f t="shared" si="2"/>
        <v>6340</v>
      </c>
      <c r="J20" s="18">
        <f t="shared" ref="J20:O20" si="3">(C20-B20)/B20</f>
        <v>0.19530658591975775</v>
      </c>
      <c r="K20" s="18">
        <f t="shared" si="3"/>
        <v>-0.19854338188727041</v>
      </c>
      <c r="L20" s="18">
        <f t="shared" si="3"/>
        <v>1.1663374160410904</v>
      </c>
      <c r="M20" s="18">
        <f t="shared" si="3"/>
        <v>-0.25752325369323364</v>
      </c>
      <c r="N20" s="18">
        <f t="shared" si="3"/>
        <v>0.43797592729059198</v>
      </c>
      <c r="O20" s="18">
        <f t="shared" si="3"/>
        <v>8.302015715749915E-2</v>
      </c>
    </row>
    <row r="21" spans="1:21" s="64" customFormat="1" ht="32">
      <c r="A21" s="60"/>
      <c r="B21" s="61"/>
      <c r="C21" s="62"/>
      <c r="D21" s="62"/>
      <c r="E21" s="62"/>
      <c r="F21" s="63"/>
      <c r="G21" s="62"/>
      <c r="H21" s="62"/>
    </row>
    <row r="22" spans="1:21" ht="23">
      <c r="A22" s="33" t="s">
        <v>87</v>
      </c>
      <c r="B22" s="56">
        <v>-722</v>
      </c>
      <c r="C22" s="28">
        <v>-669</v>
      </c>
      <c r="D22" s="28">
        <v>-667</v>
      </c>
      <c r="E22" s="28">
        <v>-823</v>
      </c>
      <c r="F22" s="28">
        <v>-704</v>
      </c>
      <c r="G22" s="28">
        <v>-866</v>
      </c>
      <c r="H22" s="28">
        <v>-908</v>
      </c>
    </row>
    <row r="23" spans="1:21" ht="23">
      <c r="A23" s="33" t="s">
        <v>88</v>
      </c>
      <c r="B23" s="56">
        <v>26</v>
      </c>
      <c r="C23" s="28">
        <v>0</v>
      </c>
      <c r="D23" s="28">
        <v>0</v>
      </c>
      <c r="E23" s="28">
        <v>3</v>
      </c>
      <c r="F23" s="28">
        <v>17</v>
      </c>
      <c r="G23" s="28">
        <v>120</v>
      </c>
      <c r="H23" s="28">
        <v>5</v>
      </c>
    </row>
    <row r="24" spans="1:21" ht="25">
      <c r="A24" s="33" t="s">
        <v>61</v>
      </c>
      <c r="B24" s="56">
        <v>-819</v>
      </c>
      <c r="C24" s="28">
        <v>-1523</v>
      </c>
      <c r="D24" s="28">
        <v>-920</v>
      </c>
      <c r="E24" s="28">
        <v>3121</v>
      </c>
      <c r="F24" s="28">
        <v>-1631</v>
      </c>
      <c r="G24" s="28">
        <v>294</v>
      </c>
      <c r="H24" s="28">
        <v>-1594</v>
      </c>
    </row>
    <row r="25" spans="1:21" ht="23">
      <c r="A25" s="33" t="s">
        <v>64</v>
      </c>
      <c r="B25" s="56">
        <v>-21626</v>
      </c>
      <c r="C25" s="28">
        <v>-21041</v>
      </c>
      <c r="D25" s="28">
        <v>-19418</v>
      </c>
      <c r="E25" s="28">
        <v>-22381</v>
      </c>
      <c r="F25" s="28">
        <v>-27881</v>
      </c>
      <c r="G25" s="28">
        <v>-41513</v>
      </c>
      <c r="H25" s="28">
        <v>-40116</v>
      </c>
      <c r="K25" s="18">
        <f>ABS(D25-C25)/ABS(C25)</f>
        <v>7.7135117152226609E-2</v>
      </c>
      <c r="L25" s="18">
        <f>ABS(E25-D25)/ABS(D25)</f>
        <v>0.15259038005973838</v>
      </c>
      <c r="M25" s="18">
        <f>ABS(F25-E25)/ABS(E25)</f>
        <v>0.24574415799115321</v>
      </c>
      <c r="N25" s="18">
        <f>ABS(G25-F25)/ABS(F25)</f>
        <v>0.48893511710483845</v>
      </c>
      <c r="O25" s="18">
        <f>ABS(H25-G25)/ABS(G25)</f>
        <v>3.3652108977910537E-2</v>
      </c>
      <c r="S25" s="9"/>
    </row>
    <row r="26" spans="1:21" ht="23">
      <c r="A26" s="33" t="s">
        <v>65</v>
      </c>
      <c r="B26" s="56">
        <v>16148</v>
      </c>
      <c r="C26" s="28">
        <v>18429</v>
      </c>
      <c r="D26" s="28">
        <v>18448</v>
      </c>
      <c r="E26" s="28">
        <v>21898</v>
      </c>
      <c r="F26" s="28">
        <v>24878</v>
      </c>
      <c r="G26" s="28">
        <v>30908</v>
      </c>
      <c r="H26" s="28">
        <v>39698</v>
      </c>
      <c r="J26" s="66"/>
      <c r="K26" s="18">
        <f>(D26-C26)/C26</f>
        <v>1.0309837755711107E-3</v>
      </c>
      <c r="L26" s="18">
        <f>(E26-D26)/D26</f>
        <v>0.18701214223764093</v>
      </c>
      <c r="M26" s="18">
        <f>(F26-E26)/E26</f>
        <v>0.13608548725911043</v>
      </c>
      <c r="N26" s="18">
        <f>(G26-F26)/F26</f>
        <v>0.24238282820162393</v>
      </c>
      <c r="O26" s="18">
        <f>(H26-G26)/G26</f>
        <v>0.28439239031965835</v>
      </c>
      <c r="Q26" s="66"/>
      <c r="R26" s="66"/>
      <c r="S26" s="66"/>
      <c r="T26" s="66"/>
      <c r="U26" s="66"/>
    </row>
    <row r="27" spans="1:21" ht="23">
      <c r="A27" s="33" t="s">
        <v>63</v>
      </c>
      <c r="B27" s="56">
        <v>-1225</v>
      </c>
      <c r="C27" s="28">
        <v>-19</v>
      </c>
      <c r="D27" s="28">
        <v>-323</v>
      </c>
      <c r="E27" s="28">
        <v>-2124</v>
      </c>
      <c r="F27" s="28">
        <v>-70</v>
      </c>
      <c r="G27" s="28">
        <v>-3609</v>
      </c>
      <c r="H27" s="28">
        <v>-2763</v>
      </c>
    </row>
    <row r="28" spans="1:21" ht="23">
      <c r="A28" s="33" t="s">
        <v>77</v>
      </c>
      <c r="B28" s="56">
        <v>-395</v>
      </c>
      <c r="C28" s="28">
        <v>-1081</v>
      </c>
      <c r="D28" s="28">
        <v>-1605</v>
      </c>
      <c r="E28" s="28">
        <v>1146</v>
      </c>
      <c r="F28" s="28">
        <v>-351</v>
      </c>
      <c r="G28" s="28">
        <v>-1552</v>
      </c>
      <c r="H28" s="28">
        <v>103</v>
      </c>
    </row>
    <row r="29" spans="1:21" ht="38" customHeight="1">
      <c r="A29" s="35" t="s">
        <v>74</v>
      </c>
      <c r="B29" s="57">
        <f t="shared" ref="B29:H29" si="4">SUM(B22:B28)</f>
        <v>-8613</v>
      </c>
      <c r="C29" s="37">
        <f t="shared" si="4"/>
        <v>-5904</v>
      </c>
      <c r="D29" s="37">
        <f t="shared" si="4"/>
        <v>-4485</v>
      </c>
      <c r="E29" s="37">
        <f t="shared" si="4"/>
        <v>840</v>
      </c>
      <c r="F29" s="37">
        <f t="shared" si="4"/>
        <v>-5742</v>
      </c>
      <c r="G29" s="37">
        <f t="shared" si="4"/>
        <v>-16218</v>
      </c>
      <c r="H29" s="37">
        <f t="shared" si="4"/>
        <v>-5575</v>
      </c>
      <c r="J29" s="18">
        <f t="shared" ref="J29:O29" si="5">(C29-B29)/ABS(B29)</f>
        <v>0.31452455590386624</v>
      </c>
      <c r="K29" s="18">
        <f t="shared" si="5"/>
        <v>0.24034552845528456</v>
      </c>
      <c r="L29" s="18">
        <f t="shared" si="5"/>
        <v>1.1872909698996656</v>
      </c>
      <c r="M29" s="18">
        <f t="shared" si="5"/>
        <v>-7.8357142857142854</v>
      </c>
      <c r="N29" s="18">
        <f t="shared" si="5"/>
        <v>-1.8244514106583072</v>
      </c>
      <c r="O29" s="18">
        <f t="shared" si="5"/>
        <v>0.65624614625724509</v>
      </c>
    </row>
    <row r="30" spans="1:21" s="1" customFormat="1" ht="28">
      <c r="A30" s="60" t="s">
        <v>66</v>
      </c>
      <c r="B30" s="58"/>
      <c r="C30" s="39"/>
      <c r="D30" s="39"/>
      <c r="E30" s="39"/>
      <c r="F30" s="39"/>
      <c r="G30" s="39"/>
      <c r="H30" s="39"/>
    </row>
    <row r="31" spans="1:21" ht="23">
      <c r="A31" s="33" t="s">
        <v>68</v>
      </c>
      <c r="B31" s="56">
        <v>75</v>
      </c>
      <c r="C31" s="28">
        <v>109</v>
      </c>
      <c r="D31" s="28">
        <v>144</v>
      </c>
      <c r="E31" s="28">
        <v>144</v>
      </c>
      <c r="F31" s="28">
        <v>138</v>
      </c>
      <c r="G31" s="28">
        <v>137</v>
      </c>
      <c r="H31" s="28">
        <v>162</v>
      </c>
      <c r="J31" s="18"/>
    </row>
    <row r="32" spans="1:21" ht="23">
      <c r="A32" s="33" t="s">
        <v>67</v>
      </c>
      <c r="B32" s="56">
        <v>0</v>
      </c>
      <c r="C32" s="28">
        <v>-995</v>
      </c>
      <c r="D32" s="28">
        <v>-1006</v>
      </c>
      <c r="E32" s="28">
        <v>-3520</v>
      </c>
      <c r="F32" s="28">
        <v>-1411</v>
      </c>
      <c r="G32" s="28">
        <v>-1635</v>
      </c>
      <c r="H32" s="28">
        <v>-3373</v>
      </c>
      <c r="J32" s="18"/>
    </row>
    <row r="33" spans="1:15" ht="23">
      <c r="A33" s="33" t="s">
        <v>70</v>
      </c>
      <c r="B33" s="56">
        <v>26</v>
      </c>
      <c r="C33" s="28">
        <v>40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J33" s="18"/>
    </row>
    <row r="34" spans="1:15" ht="23">
      <c r="A34" s="33" t="s">
        <v>69</v>
      </c>
      <c r="B34" s="56">
        <v>-18</v>
      </c>
      <c r="C34" s="28">
        <v>-118</v>
      </c>
      <c r="D34" s="28">
        <v>-166</v>
      </c>
      <c r="E34" s="28">
        <v>-419</v>
      </c>
      <c r="F34" s="28">
        <v>-504</v>
      </c>
      <c r="G34" s="28">
        <v>-521</v>
      </c>
      <c r="H34" s="28">
        <v>-1036</v>
      </c>
      <c r="I34" s="9"/>
      <c r="J34" s="18"/>
    </row>
    <row r="35" spans="1:15" ht="25">
      <c r="A35" s="33" t="s">
        <v>93</v>
      </c>
      <c r="B35" s="56">
        <v>0</v>
      </c>
      <c r="C35" s="28">
        <v>0</v>
      </c>
      <c r="D35" s="28">
        <v>1800</v>
      </c>
      <c r="E35" s="28">
        <v>2075</v>
      </c>
      <c r="F35" s="28">
        <v>5471</v>
      </c>
      <c r="G35" s="28">
        <v>6966</v>
      </c>
      <c r="H35" s="28">
        <v>272</v>
      </c>
      <c r="J35" s="18"/>
    </row>
    <row r="36" spans="1:15" ht="23">
      <c r="A36" s="33" t="s">
        <v>71</v>
      </c>
      <c r="B36" s="56">
        <v>-862</v>
      </c>
      <c r="C36" s="28">
        <v>-21</v>
      </c>
      <c r="D36" s="28">
        <v>-980</v>
      </c>
      <c r="E36" s="28">
        <v>-1115</v>
      </c>
      <c r="F36" s="28">
        <v>-2516</v>
      </c>
      <c r="G36" s="28">
        <v>-3000</v>
      </c>
      <c r="H36" s="28">
        <v>-361</v>
      </c>
      <c r="J36" s="18"/>
    </row>
    <row r="37" spans="1:15" ht="23">
      <c r="A37" s="33" t="s">
        <v>78</v>
      </c>
      <c r="B37" s="56">
        <v>1649</v>
      </c>
      <c r="C37" s="28">
        <v>3023</v>
      </c>
      <c r="D37" s="28">
        <v>4292</v>
      </c>
      <c r="E37" s="28">
        <v>1573</v>
      </c>
      <c r="F37" s="28">
        <v>3009</v>
      </c>
      <c r="G37" s="28">
        <v>10597</v>
      </c>
      <c r="H37" s="28">
        <v>3572</v>
      </c>
      <c r="I37" s="9"/>
      <c r="J37" s="18"/>
    </row>
    <row r="38" spans="1:15" ht="23">
      <c r="A38" s="33" t="s">
        <v>76</v>
      </c>
      <c r="B38" s="56">
        <v>0</v>
      </c>
      <c r="C38" s="30">
        <v>0</v>
      </c>
      <c r="D38" s="30">
        <v>0</v>
      </c>
      <c r="E38" s="30">
        <v>0</v>
      </c>
      <c r="F38" s="30">
        <v>0</v>
      </c>
      <c r="G38" s="28">
        <v>-52</v>
      </c>
      <c r="H38" s="28">
        <v>0</v>
      </c>
      <c r="J38" s="18"/>
    </row>
    <row r="39" spans="1:15" ht="40" customHeight="1">
      <c r="A39" s="35" t="s">
        <v>72</v>
      </c>
      <c r="B39" s="57">
        <f t="shared" ref="B39:H39" si="6">SUM(B31:B38)</f>
        <v>870</v>
      </c>
      <c r="C39" s="37">
        <f t="shared" si="6"/>
        <v>2038</v>
      </c>
      <c r="D39" s="37">
        <f t="shared" si="6"/>
        <v>4084</v>
      </c>
      <c r="E39" s="37">
        <f t="shared" si="6"/>
        <v>-1262</v>
      </c>
      <c r="F39" s="37">
        <f t="shared" si="6"/>
        <v>4187</v>
      </c>
      <c r="G39" s="37">
        <f t="shared" si="6"/>
        <v>12492</v>
      </c>
      <c r="H39" s="37">
        <f t="shared" si="6"/>
        <v>-764</v>
      </c>
      <c r="J39" s="18">
        <f t="shared" ref="J39:O39" si="7">(C39-B39)/ABS(B39)</f>
        <v>1.342528735632184</v>
      </c>
      <c r="K39" s="18">
        <f t="shared" si="7"/>
        <v>1.0039254170755643</v>
      </c>
      <c r="L39" s="18">
        <f t="shared" si="7"/>
        <v>-1.3090107737512242</v>
      </c>
      <c r="M39" s="18">
        <f t="shared" si="7"/>
        <v>4.3177496038034864</v>
      </c>
      <c r="N39" s="18">
        <f t="shared" si="7"/>
        <v>1.9835204203486982</v>
      </c>
      <c r="O39" s="18">
        <f t="shared" si="7"/>
        <v>-1.0611591418507844</v>
      </c>
    </row>
    <row r="40" spans="1:15" ht="23">
      <c r="A40" s="33" t="s">
        <v>38</v>
      </c>
      <c r="B40" s="56">
        <v>-44</v>
      </c>
      <c r="C40" s="28">
        <v>0</v>
      </c>
      <c r="D40" s="28">
        <v>36</v>
      </c>
      <c r="E40" s="28">
        <v>-113</v>
      </c>
      <c r="F40" s="28">
        <v>-6</v>
      </c>
      <c r="G40" s="28">
        <v>169</v>
      </c>
      <c r="H40" s="28">
        <v>-102</v>
      </c>
      <c r="J40" s="18"/>
    </row>
    <row r="41" spans="1:15" ht="41" customHeight="1">
      <c r="A41" s="35" t="s">
        <v>171</v>
      </c>
      <c r="B41" s="59">
        <f t="shared" ref="B41:G41" si="8">B20+B29+B39+B40</f>
        <v>-5145</v>
      </c>
      <c r="C41" s="38">
        <f t="shared" si="8"/>
        <v>-708</v>
      </c>
      <c r="D41" s="38">
        <f>D20+D29+D39+D40</f>
        <v>2166</v>
      </c>
      <c r="E41" s="38">
        <f t="shared" si="8"/>
        <v>4948</v>
      </c>
      <c r="F41" s="38">
        <f t="shared" si="8"/>
        <v>2510</v>
      </c>
      <c r="G41" s="38">
        <f t="shared" si="8"/>
        <v>2297</v>
      </c>
      <c r="H41" s="38">
        <v>-11</v>
      </c>
      <c r="J41" s="18">
        <f t="shared" ref="J41:O41" si="9">(C41-B41)/ABS(B41)</f>
        <v>0.86239067055393581</v>
      </c>
      <c r="K41" s="18">
        <f t="shared" si="9"/>
        <v>4.0593220338983054</v>
      </c>
      <c r="L41" s="18">
        <f t="shared" si="9"/>
        <v>1.2843951985226223</v>
      </c>
      <c r="M41" s="18">
        <f t="shared" si="9"/>
        <v>-0.49272433306386421</v>
      </c>
      <c r="N41" s="18">
        <f t="shared" si="9"/>
        <v>-8.4860557768924302E-2</v>
      </c>
      <c r="O41" s="18">
        <f t="shared" si="9"/>
        <v>-1.0047888550282977</v>
      </c>
    </row>
    <row r="42" spans="1:15" ht="23">
      <c r="A42" s="33" t="s">
        <v>46</v>
      </c>
      <c r="B42" s="56">
        <v>2201</v>
      </c>
      <c r="C42" s="28">
        <v>6827</v>
      </c>
      <c r="D42" s="28">
        <v>6119</v>
      </c>
      <c r="E42" s="28">
        <v>8285</v>
      </c>
      <c r="F42" s="28">
        <v>13233</v>
      </c>
      <c r="G42" s="28">
        <v>15743</v>
      </c>
      <c r="H42" s="28">
        <v>18040</v>
      </c>
      <c r="J42" s="18"/>
    </row>
    <row r="43" spans="1:15" ht="40" customHeight="1">
      <c r="A43" s="35" t="s">
        <v>73</v>
      </c>
      <c r="B43" s="57">
        <f t="shared" ref="B43:H43" si="10">SUM(B41:B42)</f>
        <v>-2944</v>
      </c>
      <c r="C43" s="37">
        <f t="shared" si="10"/>
        <v>6119</v>
      </c>
      <c r="D43" s="37">
        <f t="shared" si="10"/>
        <v>8285</v>
      </c>
      <c r="E43" s="37">
        <f t="shared" si="10"/>
        <v>13233</v>
      </c>
      <c r="F43" s="37">
        <f t="shared" si="10"/>
        <v>15743</v>
      </c>
      <c r="G43" s="37">
        <f t="shared" si="10"/>
        <v>18040</v>
      </c>
      <c r="H43" s="37">
        <f t="shared" si="10"/>
        <v>18029</v>
      </c>
      <c r="J43" s="18">
        <f t="shared" ref="J43:O43" si="11">(C43-B43)/ABS(B43)</f>
        <v>3.0784646739130435</v>
      </c>
      <c r="K43" s="18">
        <f t="shared" si="11"/>
        <v>0.35397940840006537</v>
      </c>
      <c r="L43" s="18">
        <f t="shared" si="11"/>
        <v>0.59722389861194936</v>
      </c>
      <c r="M43" s="18">
        <f t="shared" si="11"/>
        <v>0.18967732184689789</v>
      </c>
      <c r="N43" s="18">
        <f t="shared" si="11"/>
        <v>0.14590611700438291</v>
      </c>
      <c r="O43" s="18">
        <f t="shared" si="11"/>
        <v>-6.0975609756097561E-4</v>
      </c>
    </row>
    <row r="44" spans="1:15" s="1" customFormat="1" ht="23">
      <c r="A44" s="32" t="s">
        <v>39</v>
      </c>
      <c r="B44" s="58"/>
      <c r="C44" s="39"/>
      <c r="D44" s="39"/>
      <c r="E44" s="39"/>
      <c r="F44" s="39"/>
      <c r="G44" s="39"/>
      <c r="H44" s="39"/>
      <c r="K44" s="40"/>
    </row>
    <row r="45" spans="1:15" ht="23">
      <c r="A45" s="33" t="s">
        <v>40</v>
      </c>
      <c r="B45" s="56">
        <v>16</v>
      </c>
      <c r="C45" s="28">
        <v>4</v>
      </c>
      <c r="D45" s="28">
        <v>6</v>
      </c>
      <c r="E45" s="28">
        <v>69</v>
      </c>
      <c r="F45" s="28">
        <v>78</v>
      </c>
      <c r="G45" s="28">
        <v>190</v>
      </c>
      <c r="H45" s="28">
        <v>231</v>
      </c>
      <c r="K45" s="18"/>
    </row>
    <row r="46" spans="1:15" ht="23">
      <c r="A46" s="33" t="s">
        <v>41</v>
      </c>
      <c r="B46" s="56">
        <v>216</v>
      </c>
      <c r="C46" s="28">
        <v>48</v>
      </c>
      <c r="D46" s="28">
        <v>117</v>
      </c>
      <c r="E46" s="28">
        <v>328</v>
      </c>
      <c r="F46" s="28">
        <v>665</v>
      </c>
      <c r="G46" s="28">
        <v>565</v>
      </c>
      <c r="H46" s="28">
        <v>474</v>
      </c>
      <c r="K46" s="18"/>
    </row>
    <row r="47" spans="1:15" s="1" customFormat="1" ht="25">
      <c r="A47" s="36" t="s">
        <v>47</v>
      </c>
      <c r="B47" s="58"/>
      <c r="C47" s="39"/>
      <c r="D47" s="39"/>
      <c r="E47" s="39"/>
      <c r="F47" s="39"/>
      <c r="G47" s="39"/>
      <c r="H47" s="39"/>
      <c r="K47" s="40"/>
    </row>
    <row r="48" spans="1:15" ht="23">
      <c r="A48" s="33" t="s">
        <v>42</v>
      </c>
      <c r="B48" s="56">
        <v>0</v>
      </c>
      <c r="C48" s="28">
        <v>1590</v>
      </c>
      <c r="D48" s="28">
        <v>2883</v>
      </c>
      <c r="E48" s="28">
        <v>7575</v>
      </c>
      <c r="F48" s="28">
        <v>7349</v>
      </c>
      <c r="G48" s="28">
        <v>4794</v>
      </c>
      <c r="H48" s="28">
        <v>5197</v>
      </c>
      <c r="K48" s="18"/>
    </row>
    <row r="49" spans="1:15" ht="23">
      <c r="A49" s="33" t="s">
        <v>43</v>
      </c>
      <c r="B49" s="56">
        <v>0</v>
      </c>
      <c r="C49" s="28">
        <v>17</v>
      </c>
      <c r="D49" s="28">
        <v>15</v>
      </c>
      <c r="E49" s="28">
        <v>16</v>
      </c>
      <c r="F49" s="28">
        <v>7</v>
      </c>
      <c r="G49" s="28">
        <v>24</v>
      </c>
      <c r="H49" s="28">
        <v>109</v>
      </c>
      <c r="K49" s="18"/>
    </row>
    <row r="50" spans="1:15" ht="23">
      <c r="A50" s="33" t="s">
        <v>44</v>
      </c>
      <c r="B50" s="56">
        <v>0</v>
      </c>
      <c r="C50" s="28">
        <v>4512</v>
      </c>
      <c r="D50" s="28">
        <v>5387</v>
      </c>
      <c r="E50" s="28">
        <v>5642</v>
      </c>
      <c r="F50" s="28">
        <v>8387</v>
      </c>
      <c r="G50" s="28">
        <v>13222</v>
      </c>
      <c r="H50" s="28">
        <v>12723</v>
      </c>
      <c r="K50" s="18"/>
    </row>
    <row r="51" spans="1:15" ht="35" customHeight="1">
      <c r="A51" s="35" t="s">
        <v>45</v>
      </c>
      <c r="B51" s="57">
        <v>0</v>
      </c>
      <c r="C51" s="38">
        <v>6119</v>
      </c>
      <c r="D51" s="38">
        <v>8252</v>
      </c>
      <c r="E51" s="38">
        <v>13233</v>
      </c>
      <c r="F51" s="38">
        <v>15743</v>
      </c>
      <c r="G51" s="38">
        <v>18040</v>
      </c>
      <c r="H51" s="38">
        <v>18029</v>
      </c>
      <c r="J51" s="41" t="s">
        <v>23</v>
      </c>
      <c r="K51" s="18">
        <f>(D51-C51)/ABS(C51)</f>
        <v>0.34858637032194806</v>
      </c>
      <c r="L51" s="18">
        <f>(E51-D51)/ABS(D51)</f>
        <v>0.60361124575860392</v>
      </c>
      <c r="M51" s="18">
        <f>(F51-E51)/ABS(E51)</f>
        <v>0.18967732184689789</v>
      </c>
      <c r="N51" s="18">
        <f>(G51-F51)/ABS(F51)</f>
        <v>0.14590611700438291</v>
      </c>
      <c r="O51" s="18">
        <f>(H51-G51)/ABS(G51)</f>
        <v>-6.0975609756097561E-4</v>
      </c>
    </row>
    <row r="52" spans="1:15">
      <c r="A52"/>
    </row>
    <row r="53" spans="1:15">
      <c r="A53"/>
    </row>
    <row r="54" spans="1:15">
      <c r="A54"/>
    </row>
    <row r="55" spans="1:15">
      <c r="A55"/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</sheetData>
  <phoneticPr fontId="1" type="noConversion"/>
  <conditionalFormatting sqref="J20:O20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3:O43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K51:O51">
    <cfRule type="top10" dxfId="7" priority="7" bottom="1" rank="1"/>
    <cfRule type="top10" dxfId="6" priority="8" rank="1"/>
  </conditionalFormatting>
  <conditionalFormatting sqref="J39:O39">
    <cfRule type="top10" dxfId="5" priority="5" bottom="1" rank="1"/>
    <cfRule type="top10" dxfId="4" priority="6" rank="1"/>
  </conditionalFormatting>
  <conditionalFormatting sqref="J29:O29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 xr2:uid="{00000000-0003-0000-0400-000022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FLOWS'!B20:H20</xm:f>
              <xm:sqref>I20</xm:sqref>
            </x14:sparkline>
            <x14:sparkline>
              <xm:f>'CASH FLOWS'!B21:H21</xm:f>
              <xm:sqref>I21</xm:sqref>
            </x14:sparkline>
            <x14:sparkline>
              <xm:f>'CASH FLOWS'!B29:H29</xm:f>
              <xm:sqref>I29</xm:sqref>
            </x14:sparkline>
            <x14:sparkline>
              <xm:f>'CASH FLOWS'!B30:H30</xm:f>
              <xm:sqref>I30</xm:sqref>
            </x14:sparkline>
            <x14:sparkline>
              <xm:f>'CASH FLOWS'!B39:H39</xm:f>
              <xm:sqref>I39</xm:sqref>
            </x14:sparkline>
            <x14:sparkline>
              <xm:f>'CASH FLOWS'!B41:H41</xm:f>
              <xm:sqref>I41</xm:sqref>
            </x14:sparkline>
            <x14:sparkline>
              <xm:f>'CASH FLOWS'!B43:H43</xm:f>
              <xm:sqref>I43</xm:sqref>
            </x14:sparkline>
            <x14:sparkline>
              <xm:f>'CASH FLOWS'!B44:H44</xm:f>
              <xm:sqref>I44</xm:sqref>
            </x14:sparkline>
            <x14:sparkline>
              <xm:f>'CASH FLOWS'!B51:H51</xm:f>
              <xm:sqref>I51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  <x14:sparkline>
              <xm:f>'CASH FLOWS'!B26:H26</xm:f>
              <xm:sqref>I26</xm:sqref>
            </x14:sparkline>
            <x14:sparkline>
              <xm:f>'CASH FLOWS'!B25:H25</xm:f>
              <xm:sqref>I25</xm:sqref>
            </x14:sparkline>
          </x14:sparklines>
        </x14:sparklineGroup>
        <x14:sparklineGroup manualMax="0" manualMin="0" displayEmptyCellsAs="gap" markers="1" high="1" low="1" xr2:uid="{00000000-0003-0000-0400-000021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manualMax="0" manualMin="0" displayEmptyCellsAs="gap" markers="1" high="1" xr2:uid="{00000000-0003-0000-0400-00002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FLOWS'!J29:O29</xm:f>
              <xm:sqref>P29</xm:sqref>
            </x14:sparkline>
            <x14:sparkline>
              <xm:f>'CASH FLOWS'!J28:O28</xm:f>
              <xm:sqref>P28</xm:sqref>
            </x14:sparkline>
            <x14:sparkline>
              <xm:f>'CASH FLOWS'!J27:O27</xm:f>
              <xm:sqref>P27</xm:sqref>
            </x14:sparkline>
            <x14:sparkline>
              <xm:f>'CASH FLOWS'!J26:O26</xm:f>
              <xm:sqref>P26</xm:sqref>
            </x14:sparkline>
            <x14:sparkline>
              <xm:f>'CASH FLOWS'!J25:O25</xm:f>
              <xm:sqref>P25</xm:sqref>
            </x14:sparkline>
          </x14:sparklines>
        </x14:sparklineGroup>
        <x14:sparklineGroup manualMax="0" manualMin="0" displayEmptyCellsAs="gap" markers="1" high="1" xr2:uid="{00000000-0003-0000-0400-00001F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FLOWS'!J39:O39</xm:f>
              <xm:sqref>P39</xm:sqref>
            </x14:sparkline>
          </x14:sparklines>
        </x14:sparklineGroup>
        <x14:sparklineGroup manualMax="0" manualMin="0" displayEmptyCellsAs="gap" markers="1" low="1" xr2:uid="{00000000-0003-0000-0400-00001E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FLOWS'!J41:O41</xm:f>
              <xm:sqref>P41</xm:sqref>
            </x14:sparkline>
            <x14:sparkline>
              <xm:f>'CASH FLOWS'!J42:O42</xm:f>
              <xm:sqref>P42</xm:sqref>
            </x14:sparkline>
            <x14:sparkline>
              <xm:f>'CASH FLOWS'!J43:O43</xm:f>
              <xm:sqref>P43</xm:sqref>
            </x14:sparkline>
            <x14:sparkline>
              <xm:f>'CASH FLOWS'!J44:O44</xm:f>
              <xm:sqref>P44</xm:sqref>
            </x14:sparkline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7"/>
  <sheetViews>
    <sheetView zoomScale="75" workbookViewId="0">
      <selection activeCell="B33" sqref="B33"/>
    </sheetView>
  </sheetViews>
  <sheetFormatPr baseColWidth="10" defaultColWidth="11" defaultRowHeight="25"/>
  <cols>
    <col min="1" max="1" width="10.83203125" style="88"/>
    <col min="2" max="2" width="153.6640625" style="88" customWidth="1"/>
    <col min="3" max="3" width="10.83203125" style="10"/>
    <col min="4" max="4" width="3.5" customWidth="1"/>
    <col min="9" max="9" width="13.6640625" customWidth="1"/>
    <col min="13" max="13" width="27.83203125" customWidth="1"/>
  </cols>
  <sheetData>
    <row r="2" spans="1:13">
      <c r="A2" s="86" t="s">
        <v>168</v>
      </c>
      <c r="B2" s="106" t="s">
        <v>180</v>
      </c>
      <c r="C2" s="102" t="s">
        <v>170</v>
      </c>
      <c r="E2" s="103"/>
      <c r="F2" s="10"/>
    </row>
    <row r="3" spans="1:13">
      <c r="A3" s="84">
        <v>1</v>
      </c>
      <c r="B3" s="89"/>
      <c r="C3" s="43"/>
      <c r="E3" s="104"/>
      <c r="F3" s="10"/>
    </row>
    <row r="4" spans="1:13">
      <c r="A4" s="84">
        <v>2</v>
      </c>
      <c r="B4" s="89"/>
      <c r="C4" s="43"/>
      <c r="E4" s="105"/>
      <c r="F4" s="10"/>
    </row>
    <row r="5" spans="1:13">
      <c r="A5" s="84">
        <v>3</v>
      </c>
      <c r="B5" s="89"/>
      <c r="C5" s="43"/>
    </row>
    <row r="6" spans="1:13">
      <c r="A6" s="84">
        <v>4</v>
      </c>
      <c r="B6" s="89"/>
      <c r="C6" s="43"/>
    </row>
    <row r="7" spans="1:13">
      <c r="A7" s="84">
        <v>5</v>
      </c>
      <c r="B7" s="89"/>
      <c r="C7" s="43"/>
    </row>
    <row r="8" spans="1:13" ht="27">
      <c r="A8" s="84">
        <v>6</v>
      </c>
      <c r="B8" s="89"/>
      <c r="C8" s="43"/>
      <c r="E8" s="132" t="s">
        <v>179</v>
      </c>
      <c r="F8" s="132"/>
      <c r="G8" s="132"/>
      <c r="H8" s="132"/>
      <c r="I8" s="132"/>
      <c r="J8" s="132"/>
      <c r="K8" s="132"/>
      <c r="L8" s="132"/>
      <c r="M8" s="132"/>
    </row>
    <row r="9" spans="1:13">
      <c r="A9" s="84">
        <v>7</v>
      </c>
      <c r="B9" s="89"/>
      <c r="C9" s="43"/>
      <c r="E9" s="130"/>
      <c r="F9" s="131"/>
      <c r="G9" s="131"/>
      <c r="H9" s="131"/>
      <c r="I9" s="131"/>
      <c r="J9" s="131"/>
      <c r="K9" s="131"/>
      <c r="L9" s="131"/>
      <c r="M9" s="131"/>
    </row>
    <row r="10" spans="1:13">
      <c r="A10" s="84">
        <v>8</v>
      </c>
      <c r="B10" s="89"/>
      <c r="C10" s="43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>
      <c r="A11" s="84">
        <v>9</v>
      </c>
      <c r="B11" s="89"/>
      <c r="C11" s="43"/>
      <c r="E11" s="133"/>
      <c r="F11" s="133"/>
      <c r="G11" s="133"/>
      <c r="H11" s="133"/>
      <c r="I11" s="133"/>
      <c r="J11" s="133"/>
      <c r="K11" s="133"/>
      <c r="L11" s="133"/>
      <c r="M11" s="133"/>
    </row>
    <row r="12" spans="1:13">
      <c r="A12" s="84">
        <v>10</v>
      </c>
      <c r="B12" s="89"/>
      <c r="C12" s="43"/>
      <c r="E12" s="133"/>
      <c r="F12" s="133"/>
      <c r="G12" s="133"/>
      <c r="H12" s="133"/>
      <c r="I12" s="133"/>
      <c r="J12" s="133"/>
      <c r="K12" s="133"/>
      <c r="L12" s="133"/>
      <c r="M12" s="133"/>
    </row>
    <row r="13" spans="1:13">
      <c r="A13" s="84">
        <v>11</v>
      </c>
      <c r="B13" s="89"/>
      <c r="C13" s="43"/>
      <c r="E13" s="133"/>
      <c r="F13" s="133"/>
      <c r="G13" s="133"/>
      <c r="H13" s="133"/>
      <c r="I13" s="133"/>
      <c r="J13" s="133"/>
      <c r="K13" s="133"/>
      <c r="L13" s="133"/>
      <c r="M13" s="133"/>
    </row>
    <row r="14" spans="1:13">
      <c r="C14" s="107">
        <f>SUM(C3:C13)</f>
        <v>0</v>
      </c>
      <c r="E14" s="133"/>
      <c r="F14" s="133"/>
      <c r="G14" s="133"/>
      <c r="H14" s="133"/>
      <c r="I14" s="133"/>
      <c r="J14" s="133"/>
      <c r="K14" s="133"/>
      <c r="L14" s="133"/>
      <c r="M14" s="133"/>
    </row>
    <row r="15" spans="1:13">
      <c r="A15" s="87" t="s">
        <v>169</v>
      </c>
      <c r="B15" s="89"/>
      <c r="C15" s="43"/>
      <c r="E15" s="133"/>
      <c r="F15" s="133"/>
      <c r="G15" s="133"/>
      <c r="H15" s="133"/>
      <c r="I15" s="133"/>
      <c r="J15" s="133"/>
      <c r="K15" s="133"/>
      <c r="L15" s="133"/>
      <c r="M15" s="133"/>
    </row>
    <row r="16" spans="1:13">
      <c r="A16" s="85">
        <v>1</v>
      </c>
      <c r="B16" s="89"/>
      <c r="C16" s="43"/>
      <c r="E16" s="133"/>
      <c r="F16" s="133"/>
      <c r="G16" s="133"/>
      <c r="H16" s="133"/>
      <c r="I16" s="133"/>
      <c r="J16" s="133"/>
      <c r="K16" s="133"/>
      <c r="L16" s="133"/>
      <c r="M16" s="133"/>
    </row>
    <row r="17" spans="1:13">
      <c r="A17" s="85">
        <v>2</v>
      </c>
      <c r="B17" s="89"/>
      <c r="C17" s="43"/>
      <c r="E17" s="133"/>
      <c r="F17" s="133"/>
      <c r="G17" s="133"/>
      <c r="H17" s="133"/>
      <c r="I17" s="133"/>
      <c r="J17" s="133"/>
      <c r="K17" s="133"/>
      <c r="L17" s="133"/>
      <c r="M17" s="133"/>
    </row>
    <row r="18" spans="1:13">
      <c r="A18" s="85">
        <v>3</v>
      </c>
      <c r="B18" s="89"/>
      <c r="C18" s="43"/>
      <c r="E18" s="133"/>
      <c r="F18" s="133"/>
      <c r="G18" s="133"/>
      <c r="H18" s="133"/>
      <c r="I18" s="133"/>
      <c r="J18" s="133"/>
      <c r="K18" s="133"/>
      <c r="L18" s="133"/>
      <c r="M18" s="133"/>
    </row>
    <row r="19" spans="1:13">
      <c r="A19" s="85">
        <v>4</v>
      </c>
      <c r="B19" s="89"/>
      <c r="C19" s="43"/>
      <c r="E19" s="133"/>
      <c r="F19" s="133"/>
      <c r="G19" s="133"/>
      <c r="H19" s="133"/>
      <c r="I19" s="133"/>
      <c r="J19" s="133"/>
      <c r="K19" s="133"/>
      <c r="L19" s="133"/>
      <c r="M19" s="133"/>
    </row>
    <row r="20" spans="1:13">
      <c r="A20" s="85">
        <v>5</v>
      </c>
      <c r="B20" s="89"/>
      <c r="C20" s="43"/>
    </row>
    <row r="21" spans="1:13">
      <c r="A21" s="85">
        <v>6</v>
      </c>
      <c r="B21" s="89"/>
      <c r="C21" s="43"/>
    </row>
    <row r="22" spans="1:13">
      <c r="A22" s="85">
        <v>7</v>
      </c>
      <c r="B22" s="89"/>
      <c r="C22" s="43"/>
    </row>
    <row r="23" spans="1:13">
      <c r="A23" s="85">
        <v>8</v>
      </c>
      <c r="B23" s="89"/>
      <c r="C23" s="43"/>
    </row>
    <row r="24" spans="1:13">
      <c r="A24" s="85">
        <v>9</v>
      </c>
      <c r="B24" s="89"/>
      <c r="C24" s="43"/>
    </row>
    <row r="25" spans="1:13">
      <c r="A25" s="85">
        <v>10</v>
      </c>
      <c r="B25" s="89"/>
      <c r="C25" s="43"/>
    </row>
    <row r="26" spans="1:13">
      <c r="A26" s="85">
        <v>11</v>
      </c>
      <c r="B26" s="89"/>
      <c r="C26" s="43"/>
    </row>
    <row r="27" spans="1:13">
      <c r="C27" s="108">
        <f>SUM(C15:C26)</f>
        <v>0</v>
      </c>
    </row>
  </sheetData>
  <mergeCells count="3">
    <mergeCell ref="E9:M10"/>
    <mergeCell ref="E8:M8"/>
    <mergeCell ref="E11:M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NOTE</vt:lpstr>
      <vt:lpstr>INCOME成長性</vt:lpstr>
      <vt:lpstr>BALANCE SHEET穩定性</vt:lpstr>
      <vt:lpstr>CASH FLOWS</vt:lpstr>
      <vt:lpstr>基本面分析評語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2022-05-27T10:48:21Z</dcterms:created>
  <dcterms:modified xsi:type="dcterms:W3CDTF">2022-06-16T14:38:11Z</dcterms:modified>
</cp:coreProperties>
</file>