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15975" windowHeight="6090" activeTab="2"/>
  </bookViews>
  <sheets>
    <sheet name="NOTE" sheetId="8" r:id="rId1"/>
    <sheet name="INCOME成長性" sheetId="13" r:id="rId2"/>
    <sheet name="BALANCE SHEET穩定性" sheetId="14" r:id="rId3"/>
    <sheet name="CASH FLOWS" sheetId="12" r:id="rId4"/>
    <sheet name="基本面分析評語" sheetId="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14" l="1"/>
  <c r="J51" i="14"/>
  <c r="J50" i="14"/>
  <c r="J48" i="14"/>
  <c r="D50" i="14"/>
  <c r="D53" i="14"/>
  <c r="D51" i="14"/>
  <c r="D48" i="14"/>
  <c r="H43" i="14" l="1"/>
  <c r="H44" i="14"/>
  <c r="I44" i="14"/>
  <c r="H46" i="14"/>
  <c r="H42" i="14"/>
  <c r="I42" i="14"/>
  <c r="H38" i="14"/>
  <c r="I38" i="14"/>
  <c r="H39" i="14"/>
  <c r="I39" i="14"/>
  <c r="H40" i="14"/>
  <c r="I40" i="14"/>
  <c r="H37" i="14"/>
  <c r="I37" i="14"/>
  <c r="H26" i="14"/>
  <c r="H22" i="14"/>
  <c r="I22" i="14"/>
  <c r="H23" i="14"/>
  <c r="I23" i="14"/>
  <c r="I26" i="14"/>
  <c r="H27" i="14"/>
  <c r="I27" i="14"/>
  <c r="H30" i="14"/>
  <c r="I30" i="14"/>
  <c r="H31" i="14"/>
  <c r="H21" i="14"/>
  <c r="I21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7" i="14"/>
  <c r="I17" i="14"/>
  <c r="H18" i="14"/>
  <c r="I18" i="14"/>
  <c r="H4" i="14"/>
  <c r="I4" i="14"/>
  <c r="B46" i="14"/>
  <c r="B44" i="14"/>
  <c r="B43" i="14"/>
  <c r="B42" i="14"/>
  <c r="B40" i="14"/>
  <c r="B31" i="14"/>
  <c r="B26" i="14"/>
  <c r="B18" i="14"/>
  <c r="B10" i="14"/>
  <c r="C10" i="14"/>
  <c r="C18" i="14" s="1"/>
  <c r="C40" i="14"/>
  <c r="C42" i="14" s="1"/>
  <c r="C26" i="14"/>
  <c r="C31" i="14" s="1"/>
  <c r="J21" i="14"/>
  <c r="K21" i="14"/>
  <c r="J22" i="14"/>
  <c r="K22" i="14"/>
  <c r="J23" i="14"/>
  <c r="K23" i="14"/>
  <c r="J24" i="14"/>
  <c r="K24" i="14"/>
  <c r="K25" i="14"/>
  <c r="J27" i="14"/>
  <c r="K27" i="14"/>
  <c r="J29" i="14"/>
  <c r="K29" i="14"/>
  <c r="J30" i="14"/>
  <c r="K30" i="14"/>
  <c r="J37" i="14"/>
  <c r="K37" i="14"/>
  <c r="J38" i="14"/>
  <c r="K38" i="14"/>
  <c r="J39" i="14"/>
  <c r="K39" i="14"/>
  <c r="J5" i="14"/>
  <c r="K5" i="14"/>
  <c r="J6" i="14"/>
  <c r="K6" i="14"/>
  <c r="J7" i="14"/>
  <c r="K7" i="14"/>
  <c r="J8" i="14"/>
  <c r="K8" i="14"/>
  <c r="J9" i="14"/>
  <c r="K9" i="14"/>
  <c r="J11" i="14"/>
  <c r="K11" i="14"/>
  <c r="J12" i="14"/>
  <c r="K12" i="14"/>
  <c r="J13" i="14"/>
  <c r="K13" i="14"/>
  <c r="J14" i="14"/>
  <c r="K14" i="14"/>
  <c r="J16" i="14"/>
  <c r="K16" i="14"/>
  <c r="J17" i="14"/>
  <c r="K17" i="14"/>
  <c r="K4" i="14"/>
  <c r="J4" i="14"/>
  <c r="C44" i="14" l="1"/>
  <c r="C46" i="14"/>
  <c r="C43" i="14"/>
  <c r="B13" i="13"/>
  <c r="F48" i="14"/>
  <c r="E48" i="14"/>
  <c r="K48" i="14" l="1"/>
  <c r="E51" i="14"/>
  <c r="F51" i="14"/>
  <c r="K51" i="14" s="1"/>
  <c r="E40" i="14"/>
  <c r="E42" i="14" s="1"/>
  <c r="F40" i="14"/>
  <c r="D40" i="14"/>
  <c r="D42" i="14" s="1"/>
  <c r="E26" i="14"/>
  <c r="F26" i="14"/>
  <c r="D26" i="14"/>
  <c r="E10" i="14"/>
  <c r="E18" i="14" s="1"/>
  <c r="F10" i="14"/>
  <c r="D10" i="14"/>
  <c r="D18" i="14" s="1"/>
  <c r="F12" i="13"/>
  <c r="G12" i="13"/>
  <c r="D7" i="13"/>
  <c r="D13" i="13"/>
  <c r="F33" i="13"/>
  <c r="G33" i="13"/>
  <c r="F34" i="13"/>
  <c r="G34" i="13"/>
  <c r="F44" i="14" l="1"/>
  <c r="D44" i="14"/>
  <c r="E44" i="14"/>
  <c r="K44" i="14" s="1"/>
  <c r="J42" i="14"/>
  <c r="D31" i="14"/>
  <c r="E50" i="14"/>
  <c r="E31" i="14"/>
  <c r="J26" i="14"/>
  <c r="F50" i="14"/>
  <c r="F18" i="14"/>
  <c r="K18" i="14" s="1"/>
  <c r="K10" i="14"/>
  <c r="J10" i="14"/>
  <c r="J18" i="14"/>
  <c r="F31" i="14"/>
  <c r="K26" i="14"/>
  <c r="F42" i="14"/>
  <c r="K42" i="14" s="1"/>
  <c r="K40" i="14"/>
  <c r="J40" i="14"/>
  <c r="C21" i="13"/>
  <c r="D21" i="13"/>
  <c r="B21" i="13"/>
  <c r="C13" i="13"/>
  <c r="C7" i="13"/>
  <c r="B7" i="13"/>
  <c r="O51" i="12"/>
  <c r="N51" i="12"/>
  <c r="M51" i="12"/>
  <c r="L51" i="12"/>
  <c r="K51" i="12"/>
  <c r="H43" i="12"/>
  <c r="H39" i="12"/>
  <c r="G39" i="12"/>
  <c r="F39" i="12"/>
  <c r="M39" i="12" s="1"/>
  <c r="E39" i="12"/>
  <c r="D39" i="12"/>
  <c r="K39" i="12" s="1"/>
  <c r="C39" i="12"/>
  <c r="B39" i="12"/>
  <c r="H29" i="12"/>
  <c r="G29" i="12"/>
  <c r="O29" i="12" s="1"/>
  <c r="F29" i="12"/>
  <c r="E29" i="12"/>
  <c r="M29" i="12" s="1"/>
  <c r="D29" i="12"/>
  <c r="C29" i="12"/>
  <c r="B29" i="12"/>
  <c r="O26" i="12"/>
  <c r="N26" i="12"/>
  <c r="M26" i="12"/>
  <c r="L26" i="12"/>
  <c r="K26" i="12"/>
  <c r="O25" i="12"/>
  <c r="N25" i="12"/>
  <c r="M25" i="12"/>
  <c r="L25" i="12"/>
  <c r="K25" i="12"/>
  <c r="O20" i="12"/>
  <c r="H20" i="12"/>
  <c r="G20" i="12"/>
  <c r="F20" i="12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D46" i="14" l="1"/>
  <c r="I46" i="14" s="1"/>
  <c r="I31" i="14"/>
  <c r="J44" i="14"/>
  <c r="D43" i="14"/>
  <c r="I43" i="14" s="1"/>
  <c r="F43" i="14"/>
  <c r="K31" i="14"/>
  <c r="F46" i="14"/>
  <c r="K50" i="14"/>
  <c r="F53" i="14"/>
  <c r="J31" i="14"/>
  <c r="E46" i="14"/>
  <c r="E53" i="14"/>
  <c r="E43" i="14"/>
  <c r="F41" i="12"/>
  <c r="L29" i="12"/>
  <c r="O39" i="12"/>
  <c r="G41" i="12"/>
  <c r="N29" i="12"/>
  <c r="J29" i="12"/>
  <c r="J39" i="12"/>
  <c r="K20" i="12"/>
  <c r="L20" i="12"/>
  <c r="M20" i="12"/>
  <c r="L39" i="12"/>
  <c r="G21" i="13"/>
  <c r="B14" i="13"/>
  <c r="B22" i="13" s="1"/>
  <c r="F7" i="13"/>
  <c r="D14" i="13"/>
  <c r="G13" i="13"/>
  <c r="C14" i="13"/>
  <c r="F13" i="13"/>
  <c r="F21" i="13"/>
  <c r="G7" i="13"/>
  <c r="K41" i="12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J46" i="14" l="1"/>
  <c r="J43" i="14"/>
  <c r="K53" i="14"/>
  <c r="K43" i="14"/>
  <c r="K46" i="14"/>
  <c r="B26" i="13"/>
  <c r="B39" i="13"/>
  <c r="C22" i="13"/>
  <c r="C39" i="13" s="1"/>
  <c r="F14" i="13"/>
  <c r="D22" i="13"/>
  <c r="G14" i="13"/>
  <c r="O43" i="12"/>
  <c r="N43" i="12"/>
  <c r="M43" i="12"/>
  <c r="K43" i="12"/>
  <c r="D39" i="13" l="1"/>
  <c r="G22" i="13"/>
  <c r="G39" i="13"/>
  <c r="B28" i="13"/>
  <c r="B41" i="13" s="1"/>
  <c r="B40" i="13"/>
  <c r="F39" i="13"/>
  <c r="D26" i="13"/>
  <c r="C26" i="13"/>
  <c r="C40" i="13" s="1"/>
  <c r="F22" i="13"/>
  <c r="D40" i="13" l="1"/>
  <c r="G40" i="13" s="1"/>
  <c r="D28" i="13"/>
  <c r="F40" i="13"/>
  <c r="C28" i="13"/>
  <c r="F26" i="13"/>
  <c r="G26" i="13"/>
  <c r="F28" i="13" l="1"/>
  <c r="C41" i="13"/>
  <c r="F41" i="13" s="1"/>
  <c r="G28" i="13"/>
  <c r="D41" i="13"/>
  <c r="G41" i="13" l="1"/>
</calcChain>
</file>

<file path=xl/sharedStrings.xml><?xml version="1.0" encoding="utf-8"?>
<sst xmlns="http://schemas.openxmlformats.org/spreadsheetml/2006/main" count="311" uniqueCount="263">
  <si>
    <t>Total current assets</t>
  </si>
  <si>
    <t>Total assets</t>
  </si>
  <si>
    <t>Total current liabilities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</si>
  <si>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</si>
  <si>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</si>
  <si>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</si>
  <si>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</si>
  <si>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</si>
  <si>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</si>
  <si>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</si>
  <si>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</si>
  <si>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</si>
  <si>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</si>
  <si>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</si>
  <si>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</si>
  <si>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Net income</t>
  </si>
  <si>
    <t>Net income per share:</t>
  </si>
  <si>
    <t>Basic</t>
  </si>
  <si>
    <t>3.55 </t>
  </si>
  <si>
    <t>Diluted</t>
  </si>
  <si>
    <t>1,174 </t>
  </si>
  <si>
    <t>1,186 </t>
  </si>
  <si>
    <t>— </t>
  </si>
  <si>
    <t>—</t>
  </si>
  <si>
    <t>銷售毛利率</t>
    <phoneticPr fontId="1" type="noConversion"/>
  </si>
  <si>
    <t>銷貨報酬率</t>
    <phoneticPr fontId="1" type="noConversion"/>
  </si>
  <si>
    <t>銷貨增長率</t>
    <phoneticPr fontId="1" type="noConversion"/>
  </si>
  <si>
    <t>營業利潤增長率</t>
    <phoneticPr fontId="1" type="noConversion"/>
  </si>
  <si>
    <t>淨收入增長率</t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</si>
  <si>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</si>
  <si>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</si>
  <si>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</si>
  <si>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</si>
  <si>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</si>
  <si>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</si>
  <si>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</si>
  <si>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</si>
  <si>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</si>
  <si>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</si>
  <si>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</si>
  <si>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</si>
  <si>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</si>
  <si>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</si>
  <si>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</si>
  <si>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</si>
  <si>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</si>
  <si>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</si>
  <si>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</si>
  <si>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</si>
  <si>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</si>
  <si>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</si>
  <si>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</si>
  <si>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</si>
  <si>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</si>
  <si>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</si>
  <si>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</si>
  <si>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</si>
  <si>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</si>
  <si>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</si>
  <si>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</si>
  <si>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</si>
  <si>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</si>
  <si>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</si>
  <si>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</si>
  <si>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</si>
  <si>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</si>
  <si>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</si>
  <si>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</si>
  <si>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</si>
  <si>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</si>
  <si>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</si>
  <si>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</si>
  <si>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</si>
  <si>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</si>
  <si>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</si>
  <si>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</si>
  <si>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</si>
  <si>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</si>
  <si>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</si>
  <si>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Accounts payable (應付帳款)</t>
    <phoneticPr fontId="1" type="noConversion"/>
  </si>
  <si>
    <t>Transaction and credit losses  (交易與信貸損失)</t>
    <phoneticPr fontId="1" type="noConversion"/>
  </si>
  <si>
    <t>Depreciation and amortization  (折舊與攤銷)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</si>
  <si>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</si>
  <si>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</si>
  <si>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</si>
  <si>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</si>
  <si>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</si>
  <si>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</si>
  <si>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</si>
  <si>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</si>
  <si>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</si>
  <si>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</si>
  <si>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</si>
  <si>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</si>
  <si>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</si>
  <si>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</si>
  <si>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</si>
  <si>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</si>
  <si>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</si>
  <si>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</si>
  <si>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</si>
  <si>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</si>
  <si>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</si>
  <si>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</si>
  <si>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</si>
  <si>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</si>
  <si>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</si>
  <si>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</si>
  <si>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</si>
  <si>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</si>
  <si>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</si>
  <si>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</si>
  <si>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</si>
  <si>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</si>
  <si>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</si>
  <si>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</si>
  <si>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</si>
  <si>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</si>
  <si>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</si>
  <si>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</si>
  <si>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</si>
  <si>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</si>
  <si>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</si>
  <si>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</si>
  <si>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</si>
  <si>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</si>
  <si>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</si>
  <si>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</si>
  <si>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</si>
  <si>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</si>
  <si>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</si>
  <si>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</si>
  <si>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</si>
  <si>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</si>
  <si>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</si>
  <si>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</si>
  <si>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</si>
  <si>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</si>
  <si>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</si>
  <si>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</si>
  <si>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</si>
  <si>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</si>
  <si>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</si>
  <si>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</si>
  <si>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</si>
  <si>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</si>
  <si>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</si>
  <si>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</si>
  <si>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</si>
  <si>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</si>
  <si>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</si>
  <si>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</si>
  <si>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</si>
  <si>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</si>
  <si>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</si>
  <si>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</si>
  <si>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</si>
  <si>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</si>
  <si>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</si>
  <si>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</si>
  <si>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</si>
  <si>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</si>
  <si>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</si>
  <si>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</si>
  <si>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</si>
  <si>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</si>
  <si>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</si>
  <si>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</si>
  <si>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</si>
  <si>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</si>
  <si>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</si>
  <si>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</si>
  <si>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</si>
  <si>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</si>
  <si>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</si>
  <si>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</si>
  <si>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</si>
  <si>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</si>
  <si>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</si>
  <si>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</si>
  <si>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</si>
  <si>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</si>
  <si>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</si>
  <si>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</si>
  <si>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</si>
  <si>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</si>
  <si>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</si>
  <si>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</si>
  <si>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</si>
  <si>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</si>
  <si>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</si>
  <si>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</si>
  <si>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</si>
  <si>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</si>
  <si>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</si>
  <si>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</si>
  <si>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</si>
  <si>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</si>
  <si>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</si>
  <si>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</si>
  <si>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</si>
  <si>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</si>
  <si>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</si>
  <si>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</si>
  <si>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</si>
  <si>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</si>
  <si>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</si>
  <si>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</si>
  <si>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</si>
  <si>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</si>
  <si>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</si>
  <si>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</si>
  <si>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</si>
  <si>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</si>
  <si>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</si>
  <si>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</si>
  <si>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</si>
  <si>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</si>
  <si>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</si>
  <si>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</si>
  <si>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</si>
  <si>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</si>
  <si>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</si>
  <si>
    <t>ROA (淨收入/ 平均資產) ;  平均資產＝(期出＋期末)/2</t>
    <phoneticPr fontId="1" type="noConversion"/>
  </si>
  <si>
    <t xml:space="preserve">ROE  (淨收入/ 平均資本) </t>
    <phoneticPr fontId="1" type="noConversion"/>
  </si>
  <si>
    <t>Assets</t>
  </si>
  <si>
    <t>Liabilities and Stockholders’ Equity</t>
  </si>
  <si>
    <t>Current liabilities:</t>
  </si>
  <si>
    <t>Long-term debt</t>
  </si>
  <si>
    <t>Other non-current liabilities</t>
  </si>
  <si>
    <t>Total liabilities</t>
  </si>
  <si>
    <t>Commitments and contingencies (Note 18)</t>
  </si>
  <si>
    <t>Stockholders’ equity:</t>
  </si>
  <si>
    <t>Preferred stock, $0.0000001 par value: 100,000,000 shares authorized at December 31, 2021 and December 31, 2020. None issued and outstanding at December 31, 2021 and December 31, 2020.</t>
  </si>
  <si>
    <t>Class A common stock, $0.0000001 par value: 1,000,000,000 shares authorized at December 31, 2021 and December 31, 2020; 403,237,209 and 390,187,079 issued and outstanding at December 31, 2021 and December 31, 2020, respectively.</t>
  </si>
  <si>
    <t>Class B common stock, $0.0000001 par value: 500,000,000 shares authorized at December 31, 2021 and December 31, 2020; 61,706,578 and 65,997,697 issued and outstanding at December 31, 2021 and December 31, 2020, respectively.</t>
  </si>
  <si>
    <t>Total stockholders’ equity attributable to common stockholders</t>
  </si>
  <si>
    <t>Noncontrolling interests</t>
  </si>
  <si>
    <t>Total stockholders’ equity</t>
  </si>
  <si>
    <t>Total liabilities and stockholders’ equity</t>
  </si>
  <si>
    <t>Cash and cash equivalents  (現金與現金等價物)</t>
    <phoneticPr fontId="1" type="noConversion"/>
  </si>
  <si>
    <t>Settlements receivable  (應收結算)</t>
    <phoneticPr fontId="1" type="noConversion"/>
  </si>
  <si>
    <t>Customer funds  (客戶的存放資金)</t>
    <phoneticPr fontId="1" type="noConversion"/>
  </si>
  <si>
    <r>
      <t>Loans held for sale  (將</t>
    </r>
    <r>
      <rPr>
        <sz val="18"/>
        <color rgb="FF000000"/>
        <rFont val="PMingLiU"/>
        <family val="1"/>
        <charset val="136"/>
      </rPr>
      <t>貸款拿來出售</t>
    </r>
    <r>
      <rPr>
        <sz val="18"/>
        <color rgb="FF000000"/>
        <rFont val="Times New Roman"/>
        <family val="1"/>
      </rPr>
      <t>)</t>
    </r>
    <phoneticPr fontId="1" type="noConversion"/>
  </si>
  <si>
    <t>Property and equipment, net   (不動產、廠房及設備)</t>
    <phoneticPr fontId="1" type="noConversion"/>
  </si>
  <si>
    <t>Goodwill (商譽)</t>
    <phoneticPr fontId="1" type="noConversion"/>
  </si>
  <si>
    <t>Acquired intangible assets, net.   (無形資產)</t>
    <phoneticPr fontId="1" type="noConversion"/>
  </si>
  <si>
    <r>
      <t>Investments in short-term debt securities (</t>
    </r>
    <r>
      <rPr>
        <sz val="18"/>
        <color rgb="FF000000"/>
        <rFont val="PMingLiU"/>
        <family val="1"/>
        <charset val="136"/>
      </rPr>
      <t>投資短期債券</t>
    </r>
    <r>
      <rPr>
        <sz val="18"/>
        <color rgb="FF000000"/>
        <rFont val="Times New Roman"/>
        <family val="1"/>
      </rPr>
      <t>)</t>
    </r>
    <phoneticPr fontId="1" type="noConversion"/>
  </si>
  <si>
    <t>Investments in long-term debt securities  (投資長期債券)</t>
    <phoneticPr fontId="1" type="noConversion"/>
  </si>
  <si>
    <r>
      <t>Operating lease right-of-use assets  (</t>
    </r>
    <r>
      <rPr>
        <sz val="18"/>
        <color rgb="FF000000"/>
        <rFont val="PMingLiU"/>
        <family val="1"/>
        <charset val="136"/>
      </rPr>
      <t>經營租借使用權的資產)</t>
    </r>
    <phoneticPr fontId="1" type="noConversion"/>
  </si>
  <si>
    <t>Customers payable (應付給客戶的負債)</t>
    <phoneticPr fontId="1" type="noConversion"/>
  </si>
  <si>
    <t>Settlements payable  (應付結算)</t>
    <phoneticPr fontId="1" type="noConversion"/>
  </si>
  <si>
    <r>
      <t>Operating lease liabilities, current   (經營租借使用權的負債)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</si>
  <si>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PPP Liquidity Facility advances  (PPP 借錢企劃的預付款)</t>
    <phoneticPr fontId="1" type="noConversion"/>
  </si>
  <si>
    <t xml:space="preserve">Additional paid-in capital   (資本公積 APIC) </t>
    <phoneticPr fontId="1" type="noConversion"/>
  </si>
  <si>
    <t xml:space="preserve">Accumulated other comprehensive income.   (其他累計綜合收入或損失) </t>
    <phoneticPr fontId="1" type="noConversion"/>
  </si>
  <si>
    <r>
      <t>Other current assets  (</t>
    </r>
    <r>
      <rPr>
        <sz val="18"/>
        <color rgb="FF000000"/>
        <rFont val="PMingLiU"/>
        <family val="1"/>
        <charset val="136"/>
      </rPr>
      <t>其他流動資產</t>
    </r>
    <r>
      <rPr>
        <sz val="18"/>
        <color rgb="FF000000"/>
        <rFont val="Times New Roman"/>
        <family val="1"/>
      </rPr>
      <t>) (with Restricted cash</t>
    </r>
    <r>
      <rPr>
        <sz val="18"/>
        <color rgb="FF000000"/>
        <rFont val="PMingLiU"/>
        <family val="1"/>
        <charset val="136"/>
      </rPr>
      <t>)</t>
    </r>
    <phoneticPr fontId="1" type="noConversion"/>
  </si>
  <si>
    <r>
      <t>Other non-current assets  (</t>
    </r>
    <r>
      <rPr>
        <sz val="18"/>
        <color rgb="FF000000"/>
        <rFont val="細明體"/>
        <family val="3"/>
        <charset val="136"/>
      </rPr>
      <t>其他非流動資產</t>
    </r>
    <r>
      <rPr>
        <sz val="18"/>
        <color rgb="FF000000"/>
        <rFont val="Times New Roman"/>
        <family val="1"/>
      </rPr>
      <t>) (with Restricted cash)</t>
    </r>
    <phoneticPr fontId="1" type="noConversion"/>
  </si>
  <si>
    <t>Operating lease liabilities, non-current</t>
    <phoneticPr fontId="1" type="noConversion"/>
  </si>
  <si>
    <r>
      <t>Accrued expenses and other current liabilities   (</t>
    </r>
    <r>
      <rPr>
        <sz val="18"/>
        <color rgb="FF000000"/>
        <rFont val="細明體"/>
        <family val="3"/>
        <charset val="136"/>
      </rPr>
      <t>應計費用與其他短期負債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細明體"/>
        <family val="3"/>
        <charset val="136"/>
      </rPr>
      <t>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</si>
  <si>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r>
      <t>Build-to-suit lease asset (</t>
    </r>
    <r>
      <rPr>
        <sz val="18"/>
        <color rgb="FF000000"/>
        <rFont val="細明體"/>
        <family val="3"/>
        <charset val="136"/>
      </rPr>
      <t>建設用的租賃資產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</si>
  <si>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Build-to-suit lease liability ( </t>
    </r>
    <r>
      <rPr>
        <sz val="18"/>
        <color rgb="FF000000"/>
        <rFont val="細明體"/>
        <family val="3"/>
        <charset val="136"/>
      </rPr>
      <t>建設用的租賃負債</t>
    </r>
    <r>
      <rPr>
        <sz val="18"/>
        <color rgb="FF000000"/>
        <rFont val="Times New Roman"/>
        <family val="1"/>
      </rPr>
      <t>)</t>
    </r>
    <phoneticPr fontId="1" type="noConversion"/>
  </si>
  <si>
    <t>Accumulated deficit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</si>
</sst>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%"/>
    <numFmt numFmtId="178" formatCode="m&quot;月&quot;d&quot;日&quot;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3" fontId="2" fillId="6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3" fontId="2" fillId="0" borderId="5" xfId="0" applyNumberFormat="1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2" fillId="6" borderId="5" xfId="0" applyFont="1" applyFill="1" applyBorder="1">
      <alignment vertical="center"/>
    </xf>
    <xf numFmtId="0" fontId="15" fillId="2" borderId="5" xfId="0" applyFont="1" applyFill="1" applyBorder="1">
      <alignment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6" borderId="5" xfId="0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righ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/>
    </xf>
    <xf numFmtId="3" fontId="17" fillId="6" borderId="7" xfId="0" applyNumberFormat="1" applyFont="1" applyFill="1" applyBorder="1" applyAlignment="1">
      <alignment horizontal="right" vertical="center"/>
    </xf>
    <xf numFmtId="3" fontId="17" fillId="2" borderId="7" xfId="0" applyNumberFormat="1" applyFont="1" applyFill="1" applyBorder="1" applyAlignment="1">
      <alignment horizontal="right" vertical="center"/>
    </xf>
    <xf numFmtId="3" fontId="17" fillId="6" borderId="5" xfId="0" applyNumberFormat="1" applyFont="1" applyFill="1" applyBorder="1" applyAlignment="1">
      <alignment horizontal="right" vertical="center"/>
    </xf>
    <xf numFmtId="0" fontId="19" fillId="2" borderId="5" xfId="0" applyFont="1" applyFill="1" applyBorder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>
      <alignment vertical="center"/>
    </xf>
    <xf numFmtId="0" fontId="21" fillId="2" borderId="7" xfId="0" applyFont="1" applyFill="1" applyBorder="1" applyAlignment="1">
      <alignment horizontal="center" vertical="center"/>
    </xf>
    <xf numFmtId="176" fontId="0" fillId="0" borderId="0" xfId="2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4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6" borderId="1" xfId="0" applyFont="1" applyFill="1" applyBorder="1">
      <alignment vertical="center"/>
    </xf>
    <xf numFmtId="0" fontId="25" fillId="6" borderId="1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9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5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6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0" xfId="0" applyFont="1" applyFill="1" applyBorder="1" applyAlignment="1">
      <alignment horizontal="right" vertical="center"/>
    </xf>
    <xf numFmtId="10" fontId="37" fillId="0" borderId="0" xfId="1" applyNumberFormat="1" applyFont="1">
      <alignment vertical="center"/>
    </xf>
    <xf numFmtId="10" fontId="37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38" fillId="0" borderId="0" xfId="0" applyFont="1">
      <alignment vertical="center"/>
    </xf>
    <xf numFmtId="0" fontId="26" fillId="0" borderId="0" xfId="0" applyFont="1">
      <alignment vertical="center"/>
    </xf>
    <xf numFmtId="3" fontId="26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2" fillId="2" borderId="3" xfId="0" applyFont="1" applyFill="1" applyBorder="1">
      <alignment vertical="center"/>
    </xf>
    <xf numFmtId="0" fontId="38" fillId="0" borderId="1" xfId="0" applyFont="1" applyBorder="1">
      <alignment vertical="center"/>
    </xf>
    <xf numFmtId="2" fontId="0" fillId="6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6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3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693961</xdr:colOff>
      <xdr:row>14</xdr:row>
      <xdr:rowOff>13634</xdr:rowOff>
    </xdr:from>
    <xdr:to>
      <xdr:col>8</xdr:col>
      <xdr:colOff>299356</xdr:colOff>
      <xdr:row>16</xdr:row>
      <xdr:rowOff>131625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654390" y="4381527"/>
          <a:ext cx="3673930" cy="716705"/>
          <a:chOff x="6733216" y="12634486"/>
          <a:chExt cx="2047648" cy="617478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0"/>
          </xdr:cNvCxnSpPr>
        </xdr:nvCxnSpPr>
        <xdr:spPr>
          <a:xfrm flipV="1">
            <a:off x="7757041" y="12634486"/>
            <a:ext cx="60224" cy="24616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085614" y="8681373"/>
          <a:ext cx="1902282" cy="678629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122398</xdr:rowOff>
    </xdr:from>
    <xdr:to>
      <xdr:col>13</xdr:col>
      <xdr:colOff>562428</xdr:colOff>
      <xdr:row>24</xdr:row>
      <xdr:rowOff>181433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8926287" y="7293362"/>
          <a:ext cx="10917462" cy="358392"/>
          <a:chOff x="5995463" y="12880661"/>
          <a:chExt cx="6049148" cy="3092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>
            <a:stCxn id="18" idx="1"/>
          </xdr:cNvCxnSpPr>
        </xdr:nvCxnSpPr>
        <xdr:spPr>
          <a:xfrm flipH="1">
            <a:off x="5995463" y="13035259"/>
            <a:ext cx="737753" cy="681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6733216" y="12880661"/>
            <a:ext cx="5311395" cy="3092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的投資重估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由於該公司有問題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已於</a:t>
            </a:r>
            <a:r>
              <a:rPr lang="en-US" altLang="zh-TW" sz="1800">
                <a:solidFill>
                  <a:srgbClr val="002060"/>
                </a:solidFill>
              </a:rPr>
              <a:t>2021</a:t>
            </a:r>
            <a:r>
              <a:rPr lang="zh-TW" altLang="en-US" sz="1800">
                <a:solidFill>
                  <a:srgbClr val="002060"/>
                </a:solidFill>
              </a:rPr>
              <a:t>年全數出售</a:t>
            </a:r>
          </a:p>
        </xdr:txBody>
      </xdr:sp>
    </xdr:grpSp>
    <xdr:clientData/>
  </xdr:twoCellAnchor>
  <xdr:twoCellAnchor>
    <xdr:from>
      <xdr:col>1</xdr:col>
      <xdr:colOff>762000</xdr:colOff>
      <xdr:row>21</xdr:row>
      <xdr:rowOff>311079</xdr:rowOff>
    </xdr:from>
    <xdr:to>
      <xdr:col>7</xdr:col>
      <xdr:colOff>653144</xdr:colOff>
      <xdr:row>24</xdr:row>
      <xdr:rowOff>72572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319851A0-8AA2-3F47-9825-CC3BF91A13E0}"/>
            </a:ext>
          </a:extLst>
        </xdr:cNvPr>
        <xdr:cNvGrpSpPr/>
      </xdr:nvGrpSpPr>
      <xdr:grpSpPr>
        <a:xfrm>
          <a:off x="7892143" y="6856115"/>
          <a:ext cx="5796644" cy="686778"/>
          <a:chOff x="6135038" y="12880661"/>
          <a:chExt cx="3214792" cy="591847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CFCD739-B9F5-D65F-C5F1-2F4006490C7B}"/>
              </a:ext>
            </a:extLst>
          </xdr:cNvPr>
          <xdr:cNvCxnSpPr>
            <a:stCxn id="19" idx="1"/>
          </xdr:cNvCxnSpPr>
        </xdr:nvCxnSpPr>
        <xdr:spPr>
          <a:xfrm flipH="1">
            <a:off x="6135038" y="13024022"/>
            <a:ext cx="598178" cy="44848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B19E0195-CC14-F2C6-B5D4-8B4EF9523954}"/>
              </a:ext>
            </a:extLst>
          </xdr:cNvPr>
          <xdr:cNvSpPr txBox="1"/>
        </xdr:nvSpPr>
        <xdr:spPr>
          <a:xfrm>
            <a:off x="6733216" y="12880661"/>
            <a:ext cx="2616614" cy="28672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Eventbrite</a:t>
            </a:r>
            <a:r>
              <a:rPr lang="zh-TW" altLang="en-US" sz="1800">
                <a:solidFill>
                  <a:srgbClr val="002060"/>
                </a:solidFill>
              </a:rPr>
              <a:t>的投资重估導致 </a:t>
            </a:r>
            <a:r>
              <a:rPr lang="en-US" altLang="zh-TW" sz="1800">
                <a:solidFill>
                  <a:srgbClr val="002060"/>
                </a:solidFill>
              </a:rPr>
              <a:t>1230</a:t>
            </a:r>
            <a:r>
              <a:rPr lang="zh-TW" altLang="en-US" sz="1800">
                <a:solidFill>
                  <a:srgbClr val="002060"/>
                </a:solidFill>
              </a:rPr>
              <a:t>万美元的损失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748401</xdr:colOff>
      <xdr:row>23</xdr:row>
      <xdr:rowOff>149681</xdr:rowOff>
    </xdr:from>
    <xdr:to>
      <xdr:col>14</xdr:col>
      <xdr:colOff>13607</xdr:colOff>
      <xdr:row>28</xdr:row>
      <xdr:rowOff>108856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838472" y="7211788"/>
          <a:ext cx="9701885" cy="1455961"/>
          <a:chOff x="4632486" y="11895924"/>
          <a:chExt cx="5179785" cy="1254385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1"/>
          </xdr:cNvCxnSpPr>
        </xdr:nvCxnSpPr>
        <xdr:spPr>
          <a:xfrm flipH="1" flipV="1">
            <a:off x="4632486" y="11895924"/>
            <a:ext cx="2062810" cy="111956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695296" y="12880661"/>
            <a:ext cx="3116975" cy="26964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原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Build-to-suit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改為此項目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zh-TW" altLang="en-US" sz="1400">
                <a:solidFill>
                  <a:srgbClr val="002060"/>
                </a:solidFill>
              </a:rPr>
              <a:t>租賃負債約</a:t>
            </a:r>
            <a:r>
              <a:rPr lang="en-US" altLang="zh-TW" sz="1400">
                <a:solidFill>
                  <a:srgbClr val="002060"/>
                </a:solidFill>
              </a:rPr>
              <a:t>1.356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3</xdr:col>
      <xdr:colOff>830039</xdr:colOff>
      <xdr:row>27</xdr:row>
      <xdr:rowOff>251725</xdr:rowOff>
    </xdr:from>
    <xdr:to>
      <xdr:col>7</xdr:col>
      <xdr:colOff>326570</xdr:colOff>
      <xdr:row>28</xdr:row>
      <xdr:rowOff>163286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4" idx="1"/>
        </xdr:cNvCxnSpPr>
      </xdr:nvCxnSpPr>
      <xdr:spPr>
        <a:xfrm flipH="1">
          <a:off x="13920110" y="8511261"/>
          <a:ext cx="3619496" cy="210918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789215</xdr:colOff>
      <xdr:row>15</xdr:row>
      <xdr:rowOff>258537</xdr:rowOff>
    </xdr:from>
    <xdr:to>
      <xdr:col>13</xdr:col>
      <xdr:colOff>394607</xdr:colOff>
      <xdr:row>19</xdr:row>
      <xdr:rowOff>95257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879286" y="4884966"/>
          <a:ext cx="9198428" cy="1061362"/>
          <a:chOff x="4610587" y="11511799"/>
          <a:chExt cx="5030392" cy="1367912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16" idx="1"/>
          </xdr:cNvCxnSpPr>
        </xdr:nvCxnSpPr>
        <xdr:spPr>
          <a:xfrm flipH="1" flipV="1">
            <a:off x="4610587" y="11511799"/>
            <a:ext cx="1984942" cy="116755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原</a:t>
            </a:r>
            <a:r>
              <a:rPr lang="en-US" altLang="zh-TW" sz="1400">
                <a:solidFill>
                  <a:srgbClr val="002060"/>
                </a:solidFill>
              </a:rPr>
              <a:t>Build-to-suit</a:t>
            </a:r>
            <a:r>
              <a:rPr lang="zh-TW" altLang="en-US" sz="1400">
                <a:solidFill>
                  <a:srgbClr val="002060"/>
                </a:solidFill>
              </a:rPr>
              <a:t>改為此項目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租賃資產約</a:t>
            </a:r>
            <a:r>
              <a:rPr lang="en-US" altLang="zh-TW" sz="1400">
                <a:solidFill>
                  <a:srgbClr val="002060"/>
                </a:solidFill>
              </a:rPr>
              <a:t>1.2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0</xdr:col>
      <xdr:colOff>4054930</xdr:colOff>
      <xdr:row>11</xdr:row>
      <xdr:rowOff>26948</xdr:rowOff>
    </xdr:from>
    <xdr:to>
      <xdr:col>2</xdr:col>
      <xdr:colOff>258537</xdr:colOff>
      <xdr:row>14</xdr:row>
      <xdr:rowOff>108854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054930" y="3455948"/>
          <a:ext cx="8313964" cy="979977"/>
          <a:chOff x="6324019" y="12880660"/>
          <a:chExt cx="3164800" cy="988012"/>
        </a:xfrm>
      </xdr:grpSpPr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20" idx="2"/>
          </xdr:cNvCxnSpPr>
        </xdr:nvCxnSpPr>
        <xdr:spPr>
          <a:xfrm>
            <a:off x="7711572" y="13212920"/>
            <a:ext cx="1777247" cy="65575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文字方塊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324019" y="12880660"/>
            <a:ext cx="2775107" cy="332260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</a:t>
            </a:r>
            <a:r>
              <a:rPr lang="zh-TW" altLang="en-US" sz="1400">
                <a:solidFill>
                  <a:srgbClr val="002060"/>
                </a:solidFill>
              </a:rPr>
              <a:t>該項目不再被視為資產與負債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故後續改為</a:t>
            </a:r>
            <a:r>
              <a:rPr lang="en-US" altLang="zh-TW" sz="1400">
                <a:solidFill>
                  <a:srgbClr val="002060"/>
                </a:solidFill>
              </a:rPr>
              <a:t>Operating lease right-of-use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0</xdr:col>
      <xdr:colOff>7700048</xdr:colOff>
      <xdr:row>12</xdr:row>
      <xdr:rowOff>57153</xdr:rowOff>
    </xdr:from>
    <xdr:to>
      <xdr:col>2</xdr:col>
      <xdr:colOff>108857</xdr:colOff>
      <xdr:row>27</xdr:row>
      <xdr:rowOff>68035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0" idx="2"/>
        </xdr:cNvCxnSpPr>
      </xdr:nvCxnSpPr>
      <xdr:spPr>
        <a:xfrm>
          <a:off x="7700048" y="3785510"/>
          <a:ext cx="4519166" cy="4542061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81643</xdr:colOff>
      <xdr:row>38</xdr:row>
      <xdr:rowOff>190500</xdr:rowOff>
    </xdr:from>
    <xdr:to>
      <xdr:col>5</xdr:col>
      <xdr:colOff>993321</xdr:colOff>
      <xdr:row>38</xdr:row>
      <xdr:rowOff>625928</xdr:rowOff>
    </xdr:to>
    <xdr:sp macro="" textlink="">
      <xdr:nvSpPr>
        <xdr:cNvPr id="53" name="橢圓 52"/>
        <xdr:cNvSpPr/>
      </xdr:nvSpPr>
      <xdr:spPr>
        <a:xfrm>
          <a:off x="11212286" y="12069536"/>
          <a:ext cx="4721678" cy="435428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5347607</xdr:colOff>
      <xdr:row>37</xdr:row>
      <xdr:rowOff>505528</xdr:rowOff>
    </xdr:from>
    <xdr:to>
      <xdr:col>1</xdr:col>
      <xdr:colOff>231320</xdr:colOff>
      <xdr:row>38</xdr:row>
      <xdr:rowOff>272153</xdr:rowOff>
    </xdr:to>
    <xdr:grpSp>
      <xdr:nvGrpSpPr>
        <xdr:cNvPr id="54" name="群組 5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347607" y="11772242"/>
          <a:ext cx="6014356" cy="378947"/>
          <a:chOff x="6595529" y="12479002"/>
          <a:chExt cx="4474201" cy="488397"/>
        </a:xfrm>
      </xdr:grpSpPr>
      <xdr:cxnSp macro="">
        <xdr:nvCxnSpPr>
          <xdr:cNvPr id="55" name="直線接點 5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56" idx="3"/>
          </xdr:cNvCxnSpPr>
        </xdr:nvCxnSpPr>
        <xdr:spPr>
          <a:xfrm>
            <a:off x="9640979" y="12679356"/>
            <a:ext cx="1428751" cy="28804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文字方塊 5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累計虧損的部分正逐年償還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且償還速度逐年加速</a:t>
            </a:r>
          </a:p>
        </xdr:txBody>
      </xdr:sp>
    </xdr:grpSp>
    <xdr:clientData/>
  </xdr:twoCellAnchor>
  <xdr:twoCellAnchor>
    <xdr:from>
      <xdr:col>0</xdr:col>
      <xdr:colOff>4871357</xdr:colOff>
      <xdr:row>3</xdr:row>
      <xdr:rowOff>217714</xdr:rowOff>
    </xdr:from>
    <xdr:to>
      <xdr:col>0</xdr:col>
      <xdr:colOff>11049000</xdr:colOff>
      <xdr:row>8</xdr:row>
      <xdr:rowOff>0</xdr:rowOff>
    </xdr:to>
    <xdr:sp macro="" textlink="">
      <xdr:nvSpPr>
        <xdr:cNvPr id="61" name="橢圓 60"/>
        <xdr:cNvSpPr/>
      </xdr:nvSpPr>
      <xdr:spPr>
        <a:xfrm>
          <a:off x="4871357" y="1156607"/>
          <a:ext cx="6177643" cy="1333500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7130143</xdr:colOff>
      <xdr:row>19</xdr:row>
      <xdr:rowOff>217714</xdr:rowOff>
    </xdr:from>
    <xdr:to>
      <xdr:col>0</xdr:col>
      <xdr:colOff>10956471</xdr:colOff>
      <xdr:row>21</xdr:row>
      <xdr:rowOff>288471</xdr:rowOff>
    </xdr:to>
    <xdr:sp macro="" textlink="">
      <xdr:nvSpPr>
        <xdr:cNvPr id="62" name="橢圓 61"/>
        <xdr:cNvSpPr/>
      </xdr:nvSpPr>
      <xdr:spPr>
        <a:xfrm>
          <a:off x="7130143" y="6068785"/>
          <a:ext cx="3826328" cy="683079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60" workbookViewId="0">
      <selection activeCell="N19" sqref="N19"/>
    </sheetView>
  </sheetViews>
  <sheetFormatPr defaultColWidth="11" defaultRowHeight="16.5"/>
  <cols>
    <col min="1" max="1" width="72.125" bestFit="1" customWidth="1"/>
    <col min="10" max="10" width="11.5" bestFit="1" customWidth="1"/>
    <col min="11" max="13" width="11.5" customWidth="1"/>
  </cols>
  <sheetData>
    <row r="1" spans="1:16" ht="20.25">
      <c r="A1" s="80" t="s">
        <v>172</v>
      </c>
    </row>
    <row r="2" spans="1:16">
      <c r="B2" s="91" t="s">
        <v>176</v>
      </c>
      <c r="C2" s="90"/>
      <c r="G2" s="136" t="s">
        <v>173</v>
      </c>
      <c r="H2" s="136"/>
      <c r="I2" s="136"/>
      <c r="J2" s="136"/>
      <c r="K2" s="10"/>
      <c r="L2" s="101"/>
      <c r="M2" s="101"/>
    </row>
    <row r="3" spans="1:16" ht="19.5">
      <c r="A3" s="136"/>
      <c r="B3" s="136"/>
      <c r="C3" s="136"/>
      <c r="D3" s="136"/>
      <c r="E3" s="78">
        <v>2016</v>
      </c>
      <c r="F3" s="78">
        <v>2017</v>
      </c>
      <c r="G3" s="78">
        <v>2018</v>
      </c>
      <c r="H3" s="78">
        <v>2019</v>
      </c>
      <c r="I3" s="78">
        <v>2020</v>
      </c>
      <c r="J3" s="78">
        <v>2021</v>
      </c>
      <c r="K3" s="93" t="s">
        <v>4</v>
      </c>
      <c r="L3" s="93" t="s">
        <v>5</v>
      </c>
      <c r="M3" s="93" t="s">
        <v>6</v>
      </c>
      <c r="N3" s="93" t="s">
        <v>7</v>
      </c>
      <c r="O3" s="93" t="s">
        <v>8</v>
      </c>
      <c r="P3" s="50" t="s">
        <v>177</v>
      </c>
    </row>
    <row r="4" spans="1:16" ht="18">
      <c r="A4" s="136"/>
      <c r="B4" s="136"/>
      <c r="C4" s="136"/>
      <c r="D4" s="136"/>
      <c r="E4" s="13">
        <v>197</v>
      </c>
      <c r="F4" s="13">
        <v>229</v>
      </c>
      <c r="G4" s="13">
        <v>267</v>
      </c>
      <c r="H4" s="13">
        <v>305</v>
      </c>
      <c r="I4" s="13">
        <v>377</v>
      </c>
      <c r="J4" s="13">
        <v>426</v>
      </c>
      <c r="K4" s="92">
        <f>(F4-E4)/E4</f>
        <v>0.16243654822335024</v>
      </c>
      <c r="L4" s="92">
        <f>(G4-F4)/F4</f>
        <v>0.16593886462882096</v>
      </c>
      <c r="M4" s="92">
        <f>(H4-G4)/G4</f>
        <v>0.14232209737827714</v>
      </c>
      <c r="N4" s="92">
        <f>(I4-H4)/H4</f>
        <v>0.23606557377049181</v>
      </c>
      <c r="O4" s="92">
        <f>(J4-I4)/I4</f>
        <v>0.129973474801061</v>
      </c>
      <c r="P4" s="71"/>
    </row>
    <row r="5" spans="1:16">
      <c r="A5" s="136"/>
      <c r="B5" s="136"/>
      <c r="C5" s="136"/>
      <c r="D5" s="136"/>
      <c r="E5" s="10"/>
      <c r="F5" s="10"/>
      <c r="G5" s="10"/>
    </row>
    <row r="6" spans="1:16">
      <c r="A6" s="136"/>
      <c r="B6" s="136"/>
      <c r="C6" s="136"/>
      <c r="D6" s="136"/>
      <c r="E6" s="10"/>
      <c r="F6" s="10"/>
      <c r="G6" s="10"/>
    </row>
    <row r="7" spans="1:16">
      <c r="A7" s="136"/>
      <c r="B7" s="136"/>
      <c r="C7" s="136"/>
      <c r="D7" s="136"/>
      <c r="E7" s="10"/>
      <c r="F7" s="10"/>
      <c r="G7" s="136" t="s">
        <v>174</v>
      </c>
      <c r="H7" s="136"/>
      <c r="I7" s="136"/>
      <c r="J7" s="136"/>
      <c r="K7" s="10"/>
    </row>
    <row r="8" spans="1:16" ht="19.5">
      <c r="A8" s="136"/>
      <c r="B8" s="136"/>
      <c r="C8" s="136"/>
      <c r="D8" s="136"/>
      <c r="E8" s="78">
        <v>2016</v>
      </c>
      <c r="F8" s="78">
        <v>2017</v>
      </c>
      <c r="G8" s="78">
        <v>2018</v>
      </c>
      <c r="H8" s="78">
        <v>2019</v>
      </c>
      <c r="I8" s="78">
        <v>2020</v>
      </c>
      <c r="J8" s="78">
        <v>2021</v>
      </c>
      <c r="K8" s="93" t="s">
        <v>4</v>
      </c>
      <c r="L8" s="93" t="s">
        <v>5</v>
      </c>
      <c r="M8" s="93" t="s">
        <v>6</v>
      </c>
      <c r="N8" s="93" t="s">
        <v>7</v>
      </c>
      <c r="O8" s="93" t="s">
        <v>8</v>
      </c>
      <c r="P8" s="50" t="s">
        <v>177</v>
      </c>
    </row>
    <row r="9" spans="1:16" ht="18">
      <c r="A9" s="136"/>
      <c r="B9" s="136"/>
      <c r="C9" s="136"/>
      <c r="D9" s="136"/>
      <c r="E9" s="13">
        <v>6129</v>
      </c>
      <c r="F9" s="13">
        <v>7769</v>
      </c>
      <c r="G9" s="13">
        <v>9871</v>
      </c>
      <c r="H9" s="13">
        <v>12361</v>
      </c>
      <c r="I9" s="13">
        <v>15423</v>
      </c>
      <c r="J9" s="13">
        <v>19348</v>
      </c>
      <c r="K9" s="92">
        <f>(F9-E9)/E9</f>
        <v>0.26758035568608257</v>
      </c>
      <c r="L9" s="92">
        <f>(G9-F9)/F9</f>
        <v>0.2705624919552066</v>
      </c>
      <c r="M9" s="92">
        <f>(H9-G9)/G9</f>
        <v>0.25225407760105362</v>
      </c>
      <c r="N9" s="92">
        <f>(I9-H9)/H9</f>
        <v>0.24771458619852763</v>
      </c>
      <c r="O9" s="92">
        <f>(J9-I9)/I9</f>
        <v>0.25449004733190689</v>
      </c>
      <c r="P9" s="71"/>
    </row>
    <row r="10" spans="1:16">
      <c r="A10" s="136"/>
      <c r="B10" s="136"/>
      <c r="C10" s="136"/>
      <c r="D10" s="136"/>
      <c r="E10" s="10"/>
      <c r="F10" s="10"/>
      <c r="G10" s="10"/>
    </row>
    <row r="11" spans="1:16">
      <c r="A11" s="136"/>
      <c r="B11" s="136"/>
      <c r="C11" s="136"/>
      <c r="D11" s="136"/>
      <c r="E11" s="10"/>
      <c r="F11" s="10"/>
      <c r="G11" s="10"/>
    </row>
    <row r="12" spans="1:16">
      <c r="A12" s="136"/>
      <c r="B12" s="136"/>
      <c r="C12" s="136"/>
      <c r="D12" s="136"/>
      <c r="E12" s="10"/>
      <c r="F12" s="10"/>
      <c r="G12" s="136" t="s">
        <v>175</v>
      </c>
      <c r="H12" s="136"/>
      <c r="I12" s="136"/>
      <c r="J12" s="136"/>
      <c r="K12" s="10"/>
    </row>
    <row r="13" spans="1:16" ht="19.5">
      <c r="A13" s="136"/>
      <c r="B13" s="136"/>
      <c r="C13" s="136"/>
      <c r="D13" s="136"/>
      <c r="E13" s="78">
        <v>2016</v>
      </c>
      <c r="F13" s="78">
        <v>2017</v>
      </c>
      <c r="G13" s="78">
        <v>2018</v>
      </c>
      <c r="H13" s="78">
        <v>2019</v>
      </c>
      <c r="I13" s="78">
        <v>2020</v>
      </c>
      <c r="J13" s="78">
        <v>2021</v>
      </c>
      <c r="K13" s="93" t="s">
        <v>4</v>
      </c>
      <c r="L13" s="93" t="s">
        <v>5</v>
      </c>
      <c r="M13" s="93" t="s">
        <v>6</v>
      </c>
      <c r="N13" s="93" t="s">
        <v>7</v>
      </c>
      <c r="O13" s="93" t="s">
        <v>8</v>
      </c>
      <c r="P13" s="50" t="s">
        <v>177</v>
      </c>
    </row>
    <row r="14" spans="1:16" ht="18">
      <c r="A14" s="136"/>
      <c r="B14" s="136"/>
      <c r="C14" s="136"/>
      <c r="D14" s="136"/>
      <c r="E14" s="13">
        <v>354014</v>
      </c>
      <c r="F14" s="13">
        <v>456179</v>
      </c>
      <c r="G14" s="13">
        <v>587419</v>
      </c>
      <c r="H14" s="13">
        <v>711925</v>
      </c>
      <c r="I14" s="13">
        <v>936062</v>
      </c>
      <c r="J14" s="13">
        <v>1245879</v>
      </c>
      <c r="K14" s="92">
        <f>(F14-E14)/E14</f>
        <v>0.28859028174027018</v>
      </c>
      <c r="L14" s="92">
        <f>(G14-F14)/F14</f>
        <v>0.28769408499733656</v>
      </c>
      <c r="M14" s="92">
        <f>(H14-G14)/G14</f>
        <v>0.21195432902238437</v>
      </c>
      <c r="N14" s="92">
        <f>(I14-H14)/H14</f>
        <v>0.31483232082031115</v>
      </c>
      <c r="O14" s="92">
        <f>(J14-I14)/I14</f>
        <v>0.33097914454384431</v>
      </c>
      <c r="P14" s="71"/>
    </row>
    <row r="15" spans="1:16" ht="18">
      <c r="E15" s="13"/>
    </row>
    <row r="17" spans="1:18" ht="32.1" customHeight="1">
      <c r="A17" s="80" t="s">
        <v>124</v>
      </c>
      <c r="D17" s="19"/>
      <c r="E17" s="19"/>
    </row>
    <row r="18" spans="1:18" ht="30.95" customHeight="1">
      <c r="A18" s="82" t="s">
        <v>123</v>
      </c>
    </row>
    <row r="19" spans="1:18" ht="19.5">
      <c r="A19" s="70" t="s">
        <v>94</v>
      </c>
      <c r="B19" s="78">
        <v>2019</v>
      </c>
      <c r="C19" s="78">
        <v>2020</v>
      </c>
      <c r="D19" s="78">
        <v>2021</v>
      </c>
      <c r="E19" s="94"/>
      <c r="F19" s="94"/>
      <c r="G19" s="94"/>
    </row>
    <row r="20" spans="1:18" ht="18.75">
      <c r="A20" s="79" t="s">
        <v>95</v>
      </c>
      <c r="B20" s="13">
        <v>9417</v>
      </c>
      <c r="C20" s="13">
        <v>11013</v>
      </c>
      <c r="D20" s="69">
        <v>13712</v>
      </c>
      <c r="E20" s="95"/>
      <c r="F20" s="95"/>
      <c r="G20" s="95"/>
    </row>
    <row r="21" spans="1:18" ht="18.75">
      <c r="A21" s="79" t="s">
        <v>96</v>
      </c>
      <c r="B21" s="13">
        <v>1872</v>
      </c>
      <c r="C21" s="13">
        <v>2340</v>
      </c>
      <c r="D21" s="69">
        <v>2340</v>
      </c>
      <c r="E21" s="95"/>
      <c r="F21" s="95"/>
      <c r="G21" s="95"/>
    </row>
    <row r="22" spans="1:18" ht="18.75">
      <c r="A22" s="79" t="s">
        <v>100</v>
      </c>
      <c r="B22" s="13">
        <v>6483</v>
      </c>
      <c r="C22" s="13">
        <v>8101</v>
      </c>
      <c r="D22" s="69">
        <v>9319</v>
      </c>
      <c r="E22" s="95"/>
      <c r="F22" s="95"/>
      <c r="G22" s="95"/>
    </row>
    <row r="23" spans="1:18" ht="18.75">
      <c r="A23" s="74" t="s">
        <v>101</v>
      </c>
      <c r="B23" s="77">
        <f>SUM(B20:B22)</f>
        <v>17772</v>
      </c>
      <c r="C23" s="77">
        <f>SUM(C20:C22)</f>
        <v>21454</v>
      </c>
      <c r="D23" s="77">
        <f>SUM(D20:D22)</f>
        <v>25371</v>
      </c>
      <c r="E23" s="96"/>
      <c r="F23" s="96"/>
      <c r="G23" s="96"/>
    </row>
    <row r="24" spans="1:18" ht="19.5">
      <c r="A24" s="79" t="s">
        <v>97</v>
      </c>
      <c r="B24" s="78">
        <v>2019</v>
      </c>
      <c r="C24" s="78">
        <v>2020</v>
      </c>
      <c r="D24" s="78">
        <v>2021</v>
      </c>
      <c r="E24" s="94"/>
      <c r="F24" s="94"/>
      <c r="G24" s="94"/>
    </row>
    <row r="25" spans="1:18" ht="18.75">
      <c r="A25" s="79" t="s">
        <v>98</v>
      </c>
      <c r="B25" s="13">
        <v>16099</v>
      </c>
      <c r="C25" s="13">
        <v>19918</v>
      </c>
      <c r="D25" s="69">
        <v>23402</v>
      </c>
      <c r="E25" s="95"/>
      <c r="F25" s="95"/>
      <c r="G25" s="95"/>
    </row>
    <row r="26" spans="1:18" ht="18.75">
      <c r="A26" s="79" t="s">
        <v>99</v>
      </c>
      <c r="B26" s="13">
        <v>1673</v>
      </c>
      <c r="C26" s="13">
        <v>1536</v>
      </c>
      <c r="D26" s="69">
        <v>1969</v>
      </c>
      <c r="E26" s="95"/>
      <c r="F26" s="95"/>
      <c r="G26" s="95"/>
    </row>
    <row r="27" spans="1:18" ht="18.75">
      <c r="A27" s="74" t="s">
        <v>101</v>
      </c>
      <c r="B27" s="22">
        <f>SUM(B25:B26)</f>
        <v>17772</v>
      </c>
      <c r="C27" s="22">
        <f>SUM(C25:C26)</f>
        <v>21454</v>
      </c>
      <c r="D27" s="22">
        <f>SUM(D25:D26)</f>
        <v>25371</v>
      </c>
      <c r="E27" s="97"/>
      <c r="F27" s="97"/>
      <c r="G27" s="97"/>
    </row>
    <row r="30" spans="1:18" ht="32.1" customHeight="1">
      <c r="A30" s="80" t="s">
        <v>102</v>
      </c>
    </row>
    <row r="31" spans="1:18" ht="19.5">
      <c r="A31" s="70" t="s">
        <v>103</v>
      </c>
      <c r="B31" s="78">
        <v>2019</v>
      </c>
      <c r="C31" s="78">
        <v>2020</v>
      </c>
      <c r="D31" s="78">
        <v>2021</v>
      </c>
      <c r="E31" s="94"/>
      <c r="F31" s="94"/>
      <c r="G31" s="94"/>
      <c r="I31" s="68"/>
    </row>
    <row r="32" spans="1:18" ht="19.5">
      <c r="A32" s="70" t="s">
        <v>15</v>
      </c>
      <c r="B32" s="69" t="s">
        <v>106</v>
      </c>
      <c r="C32" s="69" t="s">
        <v>105</v>
      </c>
      <c r="D32" s="69" t="s">
        <v>104</v>
      </c>
      <c r="E32" s="95"/>
      <c r="F32" s="95"/>
      <c r="G32" s="95"/>
      <c r="R32" s="68"/>
    </row>
    <row r="33" spans="1:18" ht="18.75">
      <c r="A33" s="70" t="s">
        <v>107</v>
      </c>
      <c r="B33" s="69"/>
      <c r="C33" s="69"/>
      <c r="D33" s="69"/>
      <c r="E33" s="95"/>
      <c r="F33" s="95"/>
      <c r="G33" s="95"/>
    </row>
    <row r="34" spans="1:18" ht="19.5">
      <c r="A34" s="70" t="s">
        <v>108</v>
      </c>
      <c r="B34" s="69" t="s">
        <v>20</v>
      </c>
      <c r="C34" s="69" t="s">
        <v>109</v>
      </c>
      <c r="D34" s="69" t="s">
        <v>20</v>
      </c>
      <c r="E34" s="95"/>
      <c r="F34" s="95"/>
      <c r="G34" s="95"/>
      <c r="O34" s="68"/>
    </row>
    <row r="35" spans="1:18" ht="19.5">
      <c r="A35" s="70" t="s">
        <v>110</v>
      </c>
      <c r="B35" s="69" t="s">
        <v>112</v>
      </c>
      <c r="C35" s="69" t="s">
        <v>112</v>
      </c>
      <c r="D35" s="69" t="s">
        <v>111</v>
      </c>
      <c r="E35" s="95"/>
      <c r="F35" s="95"/>
      <c r="G35" s="95"/>
      <c r="O35" s="68"/>
    </row>
    <row r="36" spans="1:18" ht="19.5">
      <c r="A36" s="70" t="s">
        <v>113</v>
      </c>
      <c r="B36" s="69" t="s">
        <v>115</v>
      </c>
      <c r="C36" s="69" t="s">
        <v>114</v>
      </c>
      <c r="D36" s="69" t="s">
        <v>21</v>
      </c>
      <c r="E36" s="95"/>
      <c r="F36" s="95"/>
      <c r="G36" s="95"/>
      <c r="O36" s="68"/>
    </row>
    <row r="37" spans="1:18" ht="18.75">
      <c r="A37" s="70" t="s">
        <v>16</v>
      </c>
      <c r="B37" s="69"/>
      <c r="C37" s="69"/>
      <c r="D37" s="69"/>
      <c r="E37" s="95"/>
      <c r="F37" s="95"/>
      <c r="G37" s="95"/>
    </row>
    <row r="38" spans="1:18" ht="19.5">
      <c r="A38" s="70" t="s">
        <v>17</v>
      </c>
      <c r="B38" s="69" t="s">
        <v>117</v>
      </c>
      <c r="C38" s="69" t="s">
        <v>116</v>
      </c>
      <c r="D38" s="69" t="s">
        <v>18</v>
      </c>
      <c r="E38" s="95"/>
      <c r="F38" s="95"/>
      <c r="G38" s="95"/>
      <c r="J38" s="68"/>
      <c r="K38" s="68"/>
      <c r="L38" s="68"/>
      <c r="M38" s="68"/>
      <c r="N38" s="68"/>
      <c r="O38" s="67"/>
      <c r="R38" s="68"/>
    </row>
    <row r="39" spans="1:18" ht="18.75">
      <c r="A39" s="70" t="s">
        <v>19</v>
      </c>
      <c r="B39" s="72">
        <v>2.0699999999999998</v>
      </c>
      <c r="C39" s="72">
        <v>3.54</v>
      </c>
      <c r="D39" s="72">
        <v>3.52</v>
      </c>
      <c r="E39" s="98"/>
      <c r="F39" s="98"/>
      <c r="G39" s="98"/>
    </row>
    <row r="40" spans="1:18">
      <c r="B40" s="16"/>
      <c r="C40" s="16"/>
      <c r="D40" s="16"/>
      <c r="E40" s="16"/>
      <c r="F40" s="16"/>
      <c r="G40" s="16"/>
    </row>
    <row r="42" spans="1:18" ht="32.1" customHeight="1">
      <c r="A42" s="80" t="s">
        <v>118</v>
      </c>
    </row>
    <row r="43" spans="1:18" ht="32.1" customHeight="1">
      <c r="A43" s="80" t="s">
        <v>119</v>
      </c>
      <c r="B43" s="21"/>
      <c r="C43" s="21"/>
    </row>
    <row r="44" spans="1:18" ht="32.1" customHeight="1">
      <c r="A44" s="80" t="s">
        <v>120</v>
      </c>
      <c r="B44" s="21"/>
      <c r="C44" s="21"/>
    </row>
    <row r="45" spans="1:18">
      <c r="B45" s="21"/>
      <c r="C45" s="21"/>
    </row>
    <row r="46" spans="1:18">
      <c r="B46" s="21"/>
      <c r="C46" s="21"/>
    </row>
    <row r="47" spans="1:18" ht="32.1" customHeight="1">
      <c r="A47" s="80" t="s">
        <v>121</v>
      </c>
      <c r="B47" s="21"/>
      <c r="C47" s="21"/>
    </row>
    <row r="48" spans="1:18" ht="32.1" customHeight="1">
      <c r="A48" s="82" t="s">
        <v>122</v>
      </c>
      <c r="B48" s="21"/>
      <c r="C48" s="21"/>
    </row>
    <row r="49" spans="1:14" ht="19.5">
      <c r="A49" s="70" t="s">
        <v>125</v>
      </c>
      <c r="B49" s="78">
        <v>2020</v>
      </c>
      <c r="C49" s="78">
        <v>2021</v>
      </c>
    </row>
    <row r="50" spans="1:14" ht="19.5">
      <c r="A50" s="79" t="s">
        <v>126</v>
      </c>
      <c r="B50" s="69">
        <v>3239</v>
      </c>
      <c r="C50" s="69">
        <v>3298</v>
      </c>
      <c r="N50" s="68"/>
    </row>
    <row r="51" spans="1:14" ht="19.5">
      <c r="A51" s="79" t="s">
        <v>127</v>
      </c>
      <c r="B51" s="69">
        <v>2831</v>
      </c>
      <c r="C51" s="69">
        <v>3301</v>
      </c>
      <c r="I51" s="68"/>
    </row>
    <row r="52" spans="1:14" ht="19.5">
      <c r="A52" s="79" t="s">
        <v>128</v>
      </c>
      <c r="B52" s="69">
        <v>340</v>
      </c>
      <c r="C52" s="69">
        <v>380</v>
      </c>
      <c r="I52" s="68"/>
    </row>
    <row r="53" spans="1:14" ht="19.5">
      <c r="A53" s="79" t="s">
        <v>129</v>
      </c>
      <c r="B53" s="69">
        <v>377</v>
      </c>
      <c r="C53" s="69">
        <v>379</v>
      </c>
      <c r="I53" s="68"/>
    </row>
    <row r="54" spans="1:14" ht="19.5">
      <c r="A54" s="79" t="s">
        <v>130</v>
      </c>
      <c r="B54" s="69">
        <v>139</v>
      </c>
      <c r="C54" s="69">
        <v>146</v>
      </c>
      <c r="I54" s="68"/>
    </row>
    <row r="55" spans="1:14" ht="19.5">
      <c r="A55" s="79" t="s">
        <v>131</v>
      </c>
      <c r="B55" s="69">
        <v>83</v>
      </c>
      <c r="C55" s="69">
        <v>86</v>
      </c>
      <c r="I55" s="68"/>
    </row>
    <row r="56" spans="1:14" ht="19.5">
      <c r="A56" s="74" t="s">
        <v>132</v>
      </c>
      <c r="B56" s="77">
        <f>SUM(B50:B55)</f>
        <v>7009</v>
      </c>
      <c r="C56" s="77">
        <f>SUM(C50:C55)</f>
        <v>7590</v>
      </c>
      <c r="I56" s="68"/>
    </row>
    <row r="57" spans="1:14" ht="19.5">
      <c r="A57" s="70" t="s">
        <v>133</v>
      </c>
      <c r="B57" s="69">
        <v>-5202</v>
      </c>
      <c r="C57" s="69">
        <v>-5681</v>
      </c>
      <c r="I57" s="68"/>
    </row>
    <row r="58" spans="1:14" ht="18.75">
      <c r="A58" s="74" t="s">
        <v>134</v>
      </c>
      <c r="B58" s="77">
        <f>B56+B57</f>
        <v>1807</v>
      </c>
      <c r="C58" s="77">
        <f>C56+C57</f>
        <v>1909</v>
      </c>
    </row>
    <row r="59" spans="1:14">
      <c r="A59" s="67"/>
    </row>
    <row r="60" spans="1:14" ht="21.95" customHeight="1">
      <c r="A60" s="82" t="s">
        <v>138</v>
      </c>
    </row>
    <row r="61" spans="1:14" ht="19.5">
      <c r="A61" s="70" t="s">
        <v>135</v>
      </c>
      <c r="B61" s="78">
        <v>2020</v>
      </c>
      <c r="C61" s="78">
        <v>2021</v>
      </c>
    </row>
    <row r="62" spans="1:14" ht="19.5">
      <c r="A62" s="79" t="s">
        <v>95</v>
      </c>
      <c r="B62" s="44">
        <v>2096</v>
      </c>
      <c r="C62" s="44">
        <v>2050</v>
      </c>
      <c r="I62" s="67"/>
      <c r="N62" s="68"/>
    </row>
    <row r="63" spans="1:14" ht="19.5">
      <c r="A63" s="79" t="s">
        <v>136</v>
      </c>
      <c r="B63" s="44">
        <v>418</v>
      </c>
      <c r="C63" s="44">
        <v>518</v>
      </c>
      <c r="I63" s="68"/>
    </row>
    <row r="64" spans="1:14" ht="19.5">
      <c r="A64" s="74" t="s">
        <v>137</v>
      </c>
      <c r="B64" s="76">
        <f>SUM(B62:B63)</f>
        <v>2514</v>
      </c>
      <c r="C64" s="76">
        <f>SUM(C62:C63)</f>
        <v>2568</v>
      </c>
    </row>
    <row r="66" spans="1:18" ht="29.1" customHeight="1">
      <c r="A66" s="82" t="s">
        <v>139</v>
      </c>
    </row>
    <row r="67" spans="1:18" ht="19.5">
      <c r="A67" s="71"/>
      <c r="B67" s="78">
        <v>2019</v>
      </c>
      <c r="C67" s="78">
        <v>2020</v>
      </c>
      <c r="D67" s="78">
        <v>2021</v>
      </c>
      <c r="E67" s="94"/>
      <c r="F67" s="94"/>
      <c r="G67" s="94"/>
      <c r="J67" s="67"/>
      <c r="K67" s="67"/>
      <c r="L67" s="67"/>
      <c r="M67" s="67"/>
      <c r="R67" s="68"/>
    </row>
    <row r="68" spans="1:18" ht="19.5">
      <c r="A68" s="79" t="s">
        <v>140</v>
      </c>
      <c r="B68" s="73" t="s">
        <v>142</v>
      </c>
      <c r="C68" s="73" t="s">
        <v>141</v>
      </c>
      <c r="D68" s="73">
        <v>57</v>
      </c>
      <c r="E68" s="99"/>
      <c r="F68" s="99"/>
      <c r="G68" s="99"/>
      <c r="J68" s="68"/>
      <c r="K68" s="68"/>
      <c r="L68" s="68"/>
      <c r="M68" s="68"/>
    </row>
    <row r="69" spans="1:18" ht="19.5">
      <c r="A69" s="79" t="s">
        <v>143</v>
      </c>
      <c r="B69" s="69">
        <v>-115</v>
      </c>
      <c r="C69" s="69">
        <v>-209</v>
      </c>
      <c r="D69" s="69">
        <v>-232</v>
      </c>
      <c r="E69" s="95"/>
      <c r="F69" s="95"/>
      <c r="G69" s="95"/>
      <c r="J69" s="68"/>
      <c r="K69" s="68"/>
      <c r="L69" s="68"/>
      <c r="M69" s="68"/>
    </row>
    <row r="70" spans="1:18" ht="19.5">
      <c r="A70" s="79" t="s">
        <v>144</v>
      </c>
      <c r="B70" s="73" t="s">
        <v>146</v>
      </c>
      <c r="C70" s="73" t="s">
        <v>145</v>
      </c>
      <c r="D70" s="73">
        <v>46</v>
      </c>
      <c r="E70" s="99"/>
      <c r="F70" s="99"/>
      <c r="G70" s="99"/>
      <c r="J70" s="68"/>
      <c r="K70" s="68"/>
      <c r="L70" s="68"/>
      <c r="M70" s="68"/>
    </row>
    <row r="71" spans="1:18" ht="18.75">
      <c r="A71" s="79" t="s">
        <v>36</v>
      </c>
      <c r="B71" s="69">
        <v>-11</v>
      </c>
      <c r="C71" s="69">
        <v>-17</v>
      </c>
      <c r="D71" s="69">
        <v>-34</v>
      </c>
      <c r="E71" s="95"/>
      <c r="F71" s="95"/>
      <c r="G71" s="95"/>
    </row>
    <row r="72" spans="1:18" ht="19.5">
      <c r="A72" s="74" t="s">
        <v>147</v>
      </c>
      <c r="B72" s="75">
        <f>SUM(B68:B71)</f>
        <v>-126</v>
      </c>
      <c r="C72" s="75">
        <f>SUM(C68:C71)</f>
        <v>-226</v>
      </c>
      <c r="D72" s="75">
        <f>SUM(D68:D71)</f>
        <v>-163</v>
      </c>
      <c r="E72" s="100"/>
      <c r="F72" s="100"/>
      <c r="G72" s="100"/>
    </row>
    <row r="75" spans="1:18" ht="39" customHeight="1">
      <c r="A75" s="80" t="s">
        <v>148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8" ht="19.5">
      <c r="A76" s="70" t="s">
        <v>149</v>
      </c>
      <c r="B76" s="78">
        <v>2020</v>
      </c>
      <c r="C76" s="78">
        <v>2021</v>
      </c>
    </row>
    <row r="77" spans="1:18" ht="19.5">
      <c r="A77" s="79" t="s">
        <v>150</v>
      </c>
      <c r="B77" s="69">
        <v>13222</v>
      </c>
      <c r="C77" s="69">
        <v>12723</v>
      </c>
      <c r="N77" s="68"/>
    </row>
    <row r="78" spans="1:18" ht="18.75">
      <c r="A78" s="79" t="s">
        <v>151</v>
      </c>
      <c r="B78" s="69">
        <v>233</v>
      </c>
      <c r="C78" s="69">
        <v>334</v>
      </c>
    </row>
    <row r="79" spans="1:18" ht="18.75">
      <c r="A79" s="79" t="s">
        <v>152</v>
      </c>
      <c r="B79" s="69">
        <v>15001</v>
      </c>
      <c r="C79" s="69">
        <v>18336</v>
      </c>
    </row>
    <row r="80" spans="1:18" ht="18.75">
      <c r="A80" s="79" t="s">
        <v>153</v>
      </c>
      <c r="B80" s="69">
        <v>4962</v>
      </c>
      <c r="C80" s="69">
        <v>4748</v>
      </c>
    </row>
    <row r="81" spans="1:14" ht="19.5">
      <c r="A81" s="74" t="s">
        <v>154</v>
      </c>
      <c r="B81" s="76">
        <f>SUM(B77:B80)</f>
        <v>33418</v>
      </c>
      <c r="C81" s="76">
        <f>SUM(C77:C80)</f>
        <v>36141</v>
      </c>
      <c r="N81" s="68"/>
    </row>
    <row r="82" spans="1:14" ht="19.5">
      <c r="A82" s="70" t="s">
        <v>155</v>
      </c>
      <c r="B82" s="70"/>
      <c r="C82" s="73"/>
    </row>
    <row r="83" spans="1:14" ht="19.5">
      <c r="A83" s="79" t="s">
        <v>151</v>
      </c>
      <c r="B83" s="69">
        <v>1519</v>
      </c>
      <c r="C83" s="69">
        <v>590</v>
      </c>
      <c r="N83" s="68"/>
    </row>
    <row r="84" spans="1:14" ht="18.75">
      <c r="A84" s="79" t="s">
        <v>152</v>
      </c>
      <c r="B84" s="69">
        <v>6689</v>
      </c>
      <c r="C84" s="69">
        <v>3604</v>
      </c>
    </row>
    <row r="85" spans="1:14" ht="18.75">
      <c r="A85" s="79" t="s">
        <v>156</v>
      </c>
      <c r="B85" s="69">
        <v>81</v>
      </c>
      <c r="C85" s="69">
        <v>109</v>
      </c>
    </row>
    <row r="86" spans="1:14" ht="19.5">
      <c r="A86" s="74" t="s">
        <v>157</v>
      </c>
      <c r="B86" s="76">
        <f>SUM(B83:B85)</f>
        <v>8289</v>
      </c>
      <c r="C86" s="76">
        <f>SUM(C83:C85)</f>
        <v>4303</v>
      </c>
      <c r="N86" s="68"/>
    </row>
    <row r="87" spans="1:14" ht="19.5">
      <c r="A87" s="70" t="s">
        <v>158</v>
      </c>
      <c r="B87" s="73"/>
      <c r="C87" s="73"/>
    </row>
    <row r="88" spans="1:14" ht="19.5">
      <c r="A88" s="79" t="s">
        <v>151</v>
      </c>
      <c r="B88" s="69">
        <v>31</v>
      </c>
      <c r="C88" s="69">
        <v>45</v>
      </c>
      <c r="N88" s="68"/>
    </row>
    <row r="89" spans="1:14" ht="18.75">
      <c r="A89" s="79" t="s">
        <v>152</v>
      </c>
      <c r="B89" s="69">
        <v>2819</v>
      </c>
      <c r="C89" s="69">
        <v>3545</v>
      </c>
    </row>
    <row r="90" spans="1:14" ht="18.75">
      <c r="A90" s="79" t="s">
        <v>156</v>
      </c>
      <c r="B90" s="69">
        <v>7</v>
      </c>
      <c r="C90" s="69" t="s">
        <v>22</v>
      </c>
    </row>
    <row r="91" spans="1:14" ht="18.75">
      <c r="A91" s="79" t="s">
        <v>159</v>
      </c>
      <c r="B91" s="69">
        <v>3232</v>
      </c>
      <c r="C91" s="69">
        <v>3207</v>
      </c>
    </row>
    <row r="92" spans="1:14" ht="19.5">
      <c r="A92" s="74" t="s">
        <v>160</v>
      </c>
      <c r="B92" s="76">
        <f>SUM(B88:B91)</f>
        <v>6089</v>
      </c>
      <c r="C92" s="76">
        <f>SUM(C88:C91)</f>
        <v>6797</v>
      </c>
    </row>
    <row r="94" spans="1:14" ht="17.25">
      <c r="A94" s="81" t="s">
        <v>161</v>
      </c>
      <c r="B94" s="21"/>
      <c r="C94" s="21"/>
      <c r="D94" s="21"/>
      <c r="E94" s="21"/>
      <c r="F94" s="21"/>
      <c r="G94" s="21"/>
      <c r="H94" s="21"/>
    </row>
    <row r="95" spans="1:14">
      <c r="B95" s="21"/>
      <c r="C95" s="21"/>
      <c r="D95" s="21"/>
      <c r="E95" s="21"/>
      <c r="F95" s="21"/>
      <c r="G95" s="21"/>
      <c r="H95" s="21"/>
    </row>
    <row r="96" spans="1:14">
      <c r="B96" s="21"/>
      <c r="C96" s="21"/>
      <c r="D96" s="21"/>
      <c r="E96" s="21"/>
      <c r="F96" s="21"/>
      <c r="G96" s="21"/>
      <c r="H96" s="21"/>
    </row>
    <row r="97" spans="1:8" ht="33.950000000000003" customHeight="1">
      <c r="A97" s="80" t="s">
        <v>163</v>
      </c>
      <c r="B97" s="21"/>
      <c r="C97" s="21"/>
      <c r="D97" s="21"/>
      <c r="E97" s="21"/>
      <c r="F97" s="21"/>
      <c r="G97" s="21"/>
      <c r="H97" s="21"/>
    </row>
    <row r="98" spans="1:8" ht="20.100000000000001" customHeight="1">
      <c r="A98" s="83" t="s">
        <v>162</v>
      </c>
      <c r="B98" s="21"/>
      <c r="C98" s="21"/>
      <c r="D98" s="21"/>
      <c r="E98" s="21"/>
      <c r="F98" s="21"/>
      <c r="G98" s="21"/>
      <c r="H98" s="21"/>
    </row>
    <row r="99" spans="1:8" ht="20.25">
      <c r="A99" s="80" t="s">
        <v>164</v>
      </c>
    </row>
    <row r="100" spans="1:8" ht="17.25">
      <c r="A100" s="82" t="s">
        <v>166</v>
      </c>
    </row>
    <row r="101" spans="1:8" ht="17.25">
      <c r="A101" s="82" t="s">
        <v>165</v>
      </c>
    </row>
    <row r="102" spans="1:8" ht="20.25">
      <c r="A102" s="80" t="s">
        <v>167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opLeftCell="A25" zoomScale="70" zoomScaleNormal="70" workbookViewId="0">
      <selection activeCell="B13" sqref="B13"/>
    </sheetView>
  </sheetViews>
  <sheetFormatPr defaultColWidth="11" defaultRowHeight="16.5"/>
  <cols>
    <col min="1" max="1" width="93.5" customWidth="1"/>
    <col min="2" max="3" width="12" style="16" bestFit="1" customWidth="1"/>
    <col min="4" max="4" width="13.125" style="16" bestFit="1" customWidth="1"/>
    <col min="5" max="5" width="17.125" bestFit="1" customWidth="1"/>
    <col min="6" max="7" width="11.625" bestFit="1" customWidth="1"/>
    <col min="8" max="8" width="13" bestFit="1" customWidth="1"/>
    <col min="9" max="9" width="24.625" bestFit="1" customWidth="1"/>
  </cols>
  <sheetData>
    <row r="1" spans="1:88" ht="33" customHeight="1">
      <c r="A1" s="3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  <c r="I1" s="116" t="s">
        <v>48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111" customFormat="1" ht="23.25">
      <c r="A2" s="110" t="s">
        <v>190</v>
      </c>
      <c r="B2" s="14"/>
      <c r="C2" s="112"/>
      <c r="D2" s="112"/>
    </row>
    <row r="3" spans="1:88" ht="23.25">
      <c r="A3" s="12" t="s">
        <v>210</v>
      </c>
      <c r="B3" s="13">
        <v>3081074</v>
      </c>
      <c r="C3" s="13">
        <v>3294978</v>
      </c>
      <c r="D3" s="13">
        <v>4793146</v>
      </c>
    </row>
    <row r="4" spans="1:88" ht="25.5">
      <c r="A4" s="12" t="s">
        <v>214</v>
      </c>
      <c r="B4" s="13">
        <v>1031456</v>
      </c>
      <c r="C4" s="13">
        <v>1539403</v>
      </c>
      <c r="D4" s="13">
        <v>2709731</v>
      </c>
    </row>
    <row r="5" spans="1:88" ht="23.25">
      <c r="A5" s="12" t="s">
        <v>211</v>
      </c>
      <c r="B5" s="13">
        <v>84505</v>
      </c>
      <c r="C5" s="13">
        <v>91654</v>
      </c>
      <c r="D5" s="13">
        <v>145679</v>
      </c>
    </row>
    <row r="6" spans="1:88" ht="23.25">
      <c r="A6" s="12" t="s">
        <v>212</v>
      </c>
      <c r="B6" s="13">
        <v>516465</v>
      </c>
      <c r="C6" s="13">
        <v>4571543</v>
      </c>
      <c r="D6" s="13">
        <v>10012647</v>
      </c>
    </row>
    <row r="7" spans="1:88" ht="25.5">
      <c r="A7" s="109" t="s">
        <v>200</v>
      </c>
      <c r="B7" s="17">
        <f>SUM(B3:B6)</f>
        <v>4713500</v>
      </c>
      <c r="C7" s="17">
        <f>SUM(C3:C6)</f>
        <v>9497578</v>
      </c>
      <c r="D7" s="17">
        <f>SUM(D3:D6)</f>
        <v>17661203</v>
      </c>
      <c r="F7" s="19">
        <f>(C7-B7)/B7</f>
        <v>1.0149735865068421</v>
      </c>
      <c r="G7" s="19">
        <f>(D7-C7)/C7</f>
        <v>0.85954808689120532</v>
      </c>
      <c r="I7" s="42" t="s">
        <v>26</v>
      </c>
    </row>
    <row r="8" spans="1:88" s="1" customFormat="1" ht="23.25">
      <c r="A8" s="110" t="s">
        <v>191</v>
      </c>
      <c r="B8" s="15"/>
      <c r="C8" s="15"/>
      <c r="D8" s="15"/>
      <c r="F8" s="20"/>
      <c r="G8" s="20"/>
      <c r="H8" s="20"/>
    </row>
    <row r="9" spans="1:88" ht="23.25">
      <c r="A9" s="12" t="s">
        <v>213</v>
      </c>
      <c r="B9" s="13">
        <v>1938534</v>
      </c>
      <c r="C9" s="13">
        <v>1916644</v>
      </c>
      <c r="D9" s="13">
        <v>2729442</v>
      </c>
      <c r="F9" s="19"/>
      <c r="G9" s="19"/>
    </row>
    <row r="10" spans="1:88" ht="23.25">
      <c r="A10" s="12" t="s">
        <v>215</v>
      </c>
      <c r="B10" s="13">
        <v>238320</v>
      </c>
      <c r="C10" s="13">
        <v>228649</v>
      </c>
      <c r="D10" s="13">
        <v>495761</v>
      </c>
      <c r="F10" s="19"/>
      <c r="G10" s="19"/>
    </row>
    <row r="11" spans="1:88" ht="23.25">
      <c r="A11" s="12" t="s">
        <v>216</v>
      </c>
      <c r="B11" s="13">
        <v>138722</v>
      </c>
      <c r="C11" s="13">
        <v>144342</v>
      </c>
      <c r="D11" s="13">
        <v>221185</v>
      </c>
      <c r="F11" s="19"/>
      <c r="G11" s="19"/>
    </row>
    <row r="12" spans="1:88" ht="23.25">
      <c r="A12" s="12" t="s">
        <v>217</v>
      </c>
      <c r="B12" s="13">
        <v>508239</v>
      </c>
      <c r="C12" s="13">
        <v>4474534</v>
      </c>
      <c r="D12" s="13">
        <v>9794992</v>
      </c>
      <c r="F12" s="19">
        <f t="shared" ref="F12:G14" si="0">(C12-B12)/B12</f>
        <v>7.8039957579013022</v>
      </c>
      <c r="G12" s="19">
        <f t="shared" si="0"/>
        <v>1.1890529829474981</v>
      </c>
    </row>
    <row r="13" spans="1:88" s="105" customFormat="1" ht="23.25">
      <c r="A13" s="109" t="s">
        <v>201</v>
      </c>
      <c r="B13" s="17">
        <f>SUM(B9:B12)</f>
        <v>2823815</v>
      </c>
      <c r="C13" s="17">
        <f>SUM(C9:C12)</f>
        <v>6764169</v>
      </c>
      <c r="D13" s="17">
        <f>SUM(D9:D12)</f>
        <v>13241380</v>
      </c>
      <c r="E13"/>
      <c r="F13" s="19">
        <f t="shared" si="0"/>
        <v>1.3954009026795311</v>
      </c>
      <c r="G13" s="19">
        <f t="shared" si="0"/>
        <v>0.95757675480905347</v>
      </c>
      <c r="H13"/>
    </row>
    <row r="14" spans="1:88" ht="23.25">
      <c r="A14" s="109" t="s">
        <v>199</v>
      </c>
      <c r="B14" s="17">
        <f>B7-B13</f>
        <v>1889685</v>
      </c>
      <c r="C14" s="17">
        <f>C7-C13</f>
        <v>2733409</v>
      </c>
      <c r="D14" s="17">
        <f>D7-D13</f>
        <v>4419823</v>
      </c>
      <c r="F14" s="19">
        <f t="shared" si="0"/>
        <v>0.44648922968642923</v>
      </c>
      <c r="G14" s="19">
        <f t="shared" si="0"/>
        <v>0.61696365234767281</v>
      </c>
    </row>
    <row r="15" spans="1:88" s="1" customFormat="1" ht="23.25">
      <c r="A15" s="110" t="s">
        <v>192</v>
      </c>
      <c r="B15" s="15"/>
      <c r="C15" s="15"/>
      <c r="D15" s="15"/>
      <c r="F15" s="20"/>
      <c r="G15" s="20"/>
      <c r="H15" s="20"/>
    </row>
    <row r="16" spans="1:88" ht="23.25">
      <c r="A16" s="12" t="s">
        <v>218</v>
      </c>
      <c r="B16" s="13">
        <v>674165</v>
      </c>
      <c r="C16" s="13">
        <v>885681</v>
      </c>
      <c r="D16" s="13">
        <v>1399079</v>
      </c>
      <c r="F16" s="19"/>
      <c r="G16" s="19"/>
    </row>
    <row r="17" spans="1:9" ht="23.25">
      <c r="A17" s="12" t="s">
        <v>219</v>
      </c>
      <c r="B17" s="13">
        <v>625126</v>
      </c>
      <c r="C17" s="13">
        <v>1109670</v>
      </c>
      <c r="D17" s="13">
        <v>1617189</v>
      </c>
      <c r="F17" s="19"/>
      <c r="G17" s="19"/>
    </row>
    <row r="18" spans="1:9" ht="25.5">
      <c r="A18" s="12" t="s">
        <v>220</v>
      </c>
      <c r="B18" s="13">
        <v>436878</v>
      </c>
      <c r="C18" s="13">
        <v>579203</v>
      </c>
      <c r="D18" s="13">
        <v>983326</v>
      </c>
      <c r="F18" s="19"/>
      <c r="G18" s="19"/>
    </row>
    <row r="19" spans="1:9" ht="25.5">
      <c r="A19" s="12" t="s">
        <v>222</v>
      </c>
      <c r="B19" s="13">
        <v>126959</v>
      </c>
      <c r="C19" s="13">
        <v>177670</v>
      </c>
      <c r="D19" s="13">
        <v>187991</v>
      </c>
      <c r="F19" s="19"/>
      <c r="G19" s="19"/>
    </row>
    <row r="20" spans="1:9" ht="25.5">
      <c r="A20" s="12" t="s">
        <v>221</v>
      </c>
      <c r="B20" s="13" t="s">
        <v>22</v>
      </c>
      <c r="C20" s="13" t="s">
        <v>22</v>
      </c>
      <c r="D20" s="13">
        <v>71126</v>
      </c>
      <c r="F20" s="19"/>
      <c r="G20" s="19"/>
    </row>
    <row r="21" spans="1:9" ht="23.25">
      <c r="A21" s="109" t="s">
        <v>203</v>
      </c>
      <c r="B21" s="17">
        <f>SUM(B16:B20)</f>
        <v>1863128</v>
      </c>
      <c r="C21" s="17">
        <f>SUM(C16:C20)</f>
        <v>2752224</v>
      </c>
      <c r="D21" s="17">
        <f>SUM(D16:D20)</f>
        <v>4258711</v>
      </c>
      <c r="F21" s="19">
        <f t="shared" ref="F21:F28" si="1">(C21-B21)/B21</f>
        <v>0.47720607494493134</v>
      </c>
      <c r="G21" s="19">
        <f>(D21-C21)/C21</f>
        <v>0.54737078086667368</v>
      </c>
    </row>
    <row r="22" spans="1:9" ht="25.5">
      <c r="A22" s="109" t="s">
        <v>202</v>
      </c>
      <c r="B22" s="17">
        <f>B14-B21</f>
        <v>26557</v>
      </c>
      <c r="C22" s="17">
        <f>C14-C21</f>
        <v>-18815</v>
      </c>
      <c r="D22" s="17">
        <f>D14-D21</f>
        <v>161112</v>
      </c>
      <c r="F22" s="120">
        <f t="shared" si="1"/>
        <v>-1.7084761079941257</v>
      </c>
      <c r="G22" s="120">
        <f>(D22-C22)/ABS(C22)</f>
        <v>9.5629550890247135</v>
      </c>
      <c r="I22" s="42" t="s">
        <v>27</v>
      </c>
    </row>
    <row r="23" spans="1:9" ht="23.25">
      <c r="A23" s="12" t="s">
        <v>207</v>
      </c>
      <c r="B23" s="13">
        <v>373445</v>
      </c>
      <c r="C23" s="13" t="s">
        <v>22</v>
      </c>
      <c r="D23" s="13" t="s">
        <v>22</v>
      </c>
      <c r="F23" s="120"/>
      <c r="G23" s="120"/>
    </row>
    <row r="24" spans="1:9" ht="23.25">
      <c r="A24" s="12" t="s">
        <v>208</v>
      </c>
      <c r="B24" s="13">
        <v>-21516</v>
      </c>
      <c r="C24" s="13">
        <v>-56943</v>
      </c>
      <c r="D24" s="13">
        <v>-33124</v>
      </c>
      <c r="F24" s="120"/>
      <c r="G24" s="120"/>
    </row>
    <row r="25" spans="1:9" ht="25.5">
      <c r="A25" s="12" t="s">
        <v>209</v>
      </c>
      <c r="B25" s="13">
        <v>-273</v>
      </c>
      <c r="C25" s="13">
        <v>291725</v>
      </c>
      <c r="D25" s="13">
        <v>29474</v>
      </c>
      <c r="F25" s="120"/>
      <c r="G25" s="120"/>
    </row>
    <row r="26" spans="1:9" ht="23.25">
      <c r="A26" s="109" t="s">
        <v>204</v>
      </c>
      <c r="B26" s="17">
        <f>SUM(B22:B25)</f>
        <v>378213</v>
      </c>
      <c r="C26" s="17">
        <f>SUM(C22:C25)</f>
        <v>215967</v>
      </c>
      <c r="D26" s="17">
        <f>SUM(D22:D25)</f>
        <v>157462</v>
      </c>
      <c r="F26" s="120">
        <f t="shared" si="1"/>
        <v>-0.42898049511783043</v>
      </c>
      <c r="G26" s="120">
        <f>(D26-C26)/C26</f>
        <v>-0.27089786865585946</v>
      </c>
    </row>
    <row r="27" spans="1:9" ht="23.25">
      <c r="A27" s="12" t="s">
        <v>193</v>
      </c>
      <c r="B27" s="13">
        <v>-2767</v>
      </c>
      <c r="C27" s="13">
        <v>-2862</v>
      </c>
      <c r="D27" s="13">
        <v>1364</v>
      </c>
      <c r="F27" s="120"/>
      <c r="G27" s="120"/>
    </row>
    <row r="28" spans="1:9" ht="22.5" customHeight="1">
      <c r="A28" s="109" t="s">
        <v>205</v>
      </c>
      <c r="B28" s="17">
        <f>SUM(B26:B27)</f>
        <v>375446</v>
      </c>
      <c r="C28" s="17">
        <f>SUM(C26:C27)</f>
        <v>213105</v>
      </c>
      <c r="D28" s="17">
        <f>SUM(D26:D27)</f>
        <v>158826</v>
      </c>
      <c r="F28" s="120">
        <f t="shared" si="1"/>
        <v>-0.43239507146167494</v>
      </c>
      <c r="G28" s="120">
        <f>(D28-C28)/C28</f>
        <v>-0.2547054269022313</v>
      </c>
      <c r="I28" s="42" t="s">
        <v>28</v>
      </c>
    </row>
    <row r="29" spans="1:9" ht="23.25">
      <c r="A29" s="12" t="s">
        <v>194</v>
      </c>
      <c r="B29" s="13" t="s">
        <v>22</v>
      </c>
      <c r="C29" s="13" t="s">
        <v>22</v>
      </c>
      <c r="D29" s="13">
        <v>-7458</v>
      </c>
      <c r="F29" s="120"/>
      <c r="G29" s="120"/>
    </row>
    <row r="30" spans="1:9" ht="23.25">
      <c r="A30" s="12" t="s">
        <v>195</v>
      </c>
      <c r="B30" s="13" t="s">
        <v>182</v>
      </c>
      <c r="C30" s="13" t="s">
        <v>181</v>
      </c>
      <c r="D30" s="13" t="s">
        <v>183</v>
      </c>
      <c r="F30" s="120"/>
      <c r="G30" s="120"/>
    </row>
    <row r="31" spans="1:9" ht="23.25">
      <c r="A31" s="12"/>
      <c r="B31" s="113"/>
      <c r="C31" s="113"/>
      <c r="D31" s="114"/>
      <c r="F31" s="120"/>
      <c r="G31" s="120"/>
    </row>
    <row r="32" spans="1:9" s="1" customFormat="1" ht="23.25">
      <c r="A32" s="110" t="s">
        <v>206</v>
      </c>
      <c r="B32" s="14"/>
      <c r="C32" s="14"/>
      <c r="D32" s="112"/>
      <c r="F32" s="121"/>
      <c r="G32" s="121"/>
      <c r="H32" s="20"/>
    </row>
    <row r="33" spans="1:7" ht="23.25">
      <c r="A33" s="48" t="s">
        <v>196</v>
      </c>
      <c r="B33" s="115">
        <v>0.88</v>
      </c>
      <c r="C33" s="115">
        <v>0.48</v>
      </c>
      <c r="D33" s="115">
        <v>0.36</v>
      </c>
      <c r="F33" s="120">
        <f>(C33-B33)/B33</f>
        <v>-0.45454545454545459</v>
      </c>
      <c r="G33" s="120">
        <f>(D33-C33)/C33</f>
        <v>-0.25</v>
      </c>
    </row>
    <row r="34" spans="1:7" ht="23.25">
      <c r="A34" s="48" t="s">
        <v>197</v>
      </c>
      <c r="B34" s="115">
        <v>0.81</v>
      </c>
      <c r="C34" s="115">
        <v>0.44</v>
      </c>
      <c r="D34" s="115">
        <v>0.33</v>
      </c>
      <c r="F34" s="120">
        <f>(C34-B34)/B34</f>
        <v>-0.45679012345679015</v>
      </c>
      <c r="G34" s="120">
        <f>(D34-C34)/C34</f>
        <v>-0.24999999999999997</v>
      </c>
    </row>
    <row r="35" spans="1:7" ht="23.25">
      <c r="A35" s="45" t="s">
        <v>198</v>
      </c>
      <c r="B35" s="13"/>
      <c r="C35" s="13"/>
      <c r="D35" s="13"/>
      <c r="F35" s="120"/>
      <c r="G35" s="120"/>
    </row>
    <row r="36" spans="1:7" ht="23.25">
      <c r="A36" s="12" t="s">
        <v>196</v>
      </c>
      <c r="B36" s="13" t="s">
        <v>186</v>
      </c>
      <c r="C36" s="13" t="s">
        <v>185</v>
      </c>
      <c r="D36" s="13" t="s">
        <v>184</v>
      </c>
      <c r="F36" s="120"/>
      <c r="G36" s="120"/>
    </row>
    <row r="37" spans="1:7" ht="23.25">
      <c r="A37" s="12" t="s">
        <v>197</v>
      </c>
      <c r="B37" s="13" t="s">
        <v>189</v>
      </c>
      <c r="C37" s="13" t="s">
        <v>188</v>
      </c>
      <c r="D37" s="13" t="s">
        <v>187</v>
      </c>
      <c r="F37" s="120"/>
      <c r="G37" s="120"/>
    </row>
    <row r="38" spans="1:7" ht="25.5">
      <c r="A38" s="49" t="s">
        <v>178</v>
      </c>
      <c r="B38" s="17"/>
      <c r="C38" s="17"/>
      <c r="D38" s="17"/>
      <c r="F38" s="120"/>
      <c r="G38" s="120"/>
    </row>
    <row r="39" spans="1:7" ht="25.5">
      <c r="A39" s="49" t="s">
        <v>24</v>
      </c>
      <c r="B39" s="122">
        <f>B22/B7</f>
        <v>5.6342420706481386E-3</v>
      </c>
      <c r="C39" s="122">
        <f>C22/C7</f>
        <v>-1.9810313745251685E-3</v>
      </c>
      <c r="D39" s="122">
        <f>D22/D7</f>
        <v>9.1223683913264578E-3</v>
      </c>
      <c r="F39" s="120">
        <f>(C39-B39)/ABS(B39)</f>
        <v>-1.3516056551502196</v>
      </c>
      <c r="G39" s="120">
        <f>(D39-C39)/ABS(C39)</f>
        <v>5.6048581100907553</v>
      </c>
    </row>
    <row r="40" spans="1:7" ht="25.5">
      <c r="A40" s="118" t="s">
        <v>29</v>
      </c>
      <c r="B40" s="122">
        <f>B26/B7</f>
        <v>8.0240373395565931E-2</v>
      </c>
      <c r="C40" s="122">
        <f>C26/C7</f>
        <v>2.2739165711510873E-2</v>
      </c>
      <c r="D40" s="122">
        <f>D26/D7</f>
        <v>8.9157007028343432E-3</v>
      </c>
      <c r="F40" s="120">
        <f>(C40-B40)/B40</f>
        <v>-0.71661191555761838</v>
      </c>
      <c r="G40" s="120">
        <f>(D40-C40)/C40</f>
        <v>-0.60791434409042122</v>
      </c>
    </row>
    <row r="41" spans="1:7" ht="25.5">
      <c r="A41" s="119" t="s">
        <v>25</v>
      </c>
      <c r="B41" s="122">
        <f>B28/B7</f>
        <v>7.9653336162087626E-2</v>
      </c>
      <c r="C41" s="122">
        <f>C28/C7</f>
        <v>2.2437825727780282E-2</v>
      </c>
      <c r="D41" s="122">
        <f>D28/D7</f>
        <v>8.9929321349174231E-3</v>
      </c>
      <c r="F41" s="120">
        <f>(C41-B41)/B41</f>
        <v>-0.71830651660187528</v>
      </c>
      <c r="G41" s="120">
        <f>(D41-C41)/C41</f>
        <v>-0.5992066145792696</v>
      </c>
    </row>
    <row r="42" spans="1:7" ht="25.5">
      <c r="A42" s="118" t="s">
        <v>223</v>
      </c>
      <c r="B42" s="17"/>
      <c r="C42" s="17"/>
      <c r="D42" s="17"/>
    </row>
    <row r="43" spans="1:7" ht="25.5">
      <c r="A43" s="118" t="s">
        <v>224</v>
      </c>
      <c r="B43" s="17"/>
      <c r="C43" s="17"/>
      <c r="D43" s="17"/>
    </row>
    <row r="44" spans="1:7" ht="23.25">
      <c r="A44" s="117"/>
      <c r="B44" s="95"/>
      <c r="C44" s="95"/>
      <c r="D44" s="95"/>
    </row>
    <row r="46" spans="1:7" ht="25.5">
      <c r="A46" s="7" t="s">
        <v>13</v>
      </c>
    </row>
    <row r="47" spans="1:7" ht="25.5">
      <c r="A47" s="7" t="s">
        <v>34</v>
      </c>
    </row>
    <row r="48" spans="1:7" ht="25.5">
      <c r="A48" s="7" t="s">
        <v>33</v>
      </c>
    </row>
    <row r="49" spans="1:1" ht="25.5">
      <c r="A49" s="7" t="s">
        <v>30</v>
      </c>
    </row>
    <row r="50" spans="1:1" ht="25.5">
      <c r="A50" s="7" t="s">
        <v>31</v>
      </c>
    </row>
    <row r="51" spans="1:1" ht="25.5">
      <c r="A51" s="7" t="s">
        <v>32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zoomScale="70" zoomScaleNormal="70" workbookViewId="0">
      <selection activeCell="A6" sqref="A6"/>
    </sheetView>
  </sheetViews>
  <sheetFormatPr defaultColWidth="11" defaultRowHeight="16.5"/>
  <cols>
    <col min="1" max="1" width="146.125" customWidth="1"/>
    <col min="2" max="3" width="12.875" bestFit="1" customWidth="1"/>
    <col min="4" max="5" width="12.125" bestFit="1" customWidth="1"/>
    <col min="6" max="6" width="13.375" bestFit="1" customWidth="1"/>
    <col min="7" max="7" width="16.375" bestFit="1" customWidth="1"/>
    <col min="12" max="12" width="16.375" customWidth="1"/>
  </cols>
  <sheetData>
    <row r="1" spans="1:12" ht="27.75">
      <c r="A1" s="68"/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5" t="s">
        <v>10</v>
      </c>
      <c r="H1" s="6" t="s">
        <v>5</v>
      </c>
      <c r="I1" s="6" t="s">
        <v>6</v>
      </c>
      <c r="J1" s="6" t="s">
        <v>7</v>
      </c>
      <c r="K1" s="6" t="s">
        <v>8</v>
      </c>
      <c r="L1" s="5" t="s">
        <v>9</v>
      </c>
    </row>
    <row r="2" spans="1:12" s="1" customFormat="1" ht="22.5">
      <c r="A2" s="128" t="s">
        <v>225</v>
      </c>
      <c r="F2" s="126"/>
    </row>
    <row r="3" spans="1:12" ht="23.25">
      <c r="A3" s="11" t="s">
        <v>53</v>
      </c>
      <c r="B3" s="71"/>
      <c r="C3" s="71"/>
      <c r="D3" s="71"/>
      <c r="E3" s="71"/>
      <c r="F3" s="127"/>
    </row>
    <row r="4" spans="1:12" ht="23.25" customHeight="1">
      <c r="A4" s="12" t="s">
        <v>240</v>
      </c>
      <c r="B4" s="2">
        <v>696474</v>
      </c>
      <c r="C4" s="2">
        <v>583173</v>
      </c>
      <c r="D4" s="2">
        <v>1047118</v>
      </c>
      <c r="E4" s="2">
        <v>3158058</v>
      </c>
      <c r="F4" s="2">
        <v>4443669</v>
      </c>
      <c r="H4" s="18">
        <f t="shared" ref="H4:I4" si="0">(C4-B4)/ABS(B4)</f>
        <v>-0.16267800377329233</v>
      </c>
      <c r="I4" s="18">
        <f t="shared" si="0"/>
        <v>0.79555294912487373</v>
      </c>
      <c r="J4" s="18">
        <f t="shared" ref="J4:J14" si="1">(E4-D4)/ABS(D4)</f>
        <v>2.0159523568499442</v>
      </c>
      <c r="K4" s="18">
        <f t="shared" ref="K4:K14" si="2">(F4-E4)/ABS(E4)</f>
        <v>0.40708910349334937</v>
      </c>
    </row>
    <row r="5" spans="1:12" ht="25.5" customHeight="1">
      <c r="A5" s="12" t="s">
        <v>247</v>
      </c>
      <c r="B5" s="2">
        <v>169576</v>
      </c>
      <c r="C5" s="2">
        <v>540991</v>
      </c>
      <c r="D5" s="2">
        <v>492456</v>
      </c>
      <c r="E5" s="2">
        <v>695112</v>
      </c>
      <c r="F5" s="2">
        <v>869283</v>
      </c>
      <c r="H5" s="18">
        <f t="shared" ref="H5:H18" si="3">(C5-B5)/ABS(B5)</f>
        <v>2.1902568759730152</v>
      </c>
      <c r="I5" s="18">
        <f t="shared" ref="I5:I18" si="4">(D5-C5)/ABS(C5)</f>
        <v>-8.9714986016403236E-2</v>
      </c>
      <c r="J5" s="18">
        <f t="shared" si="1"/>
        <v>0.4115210292899264</v>
      </c>
      <c r="K5" s="18">
        <f t="shared" si="2"/>
        <v>0.25056537651486377</v>
      </c>
    </row>
    <row r="6" spans="1:12" ht="23.25" customHeight="1">
      <c r="A6" s="12" t="s">
        <v>241</v>
      </c>
      <c r="B6" s="2">
        <v>620523</v>
      </c>
      <c r="C6" s="2">
        <v>364946</v>
      </c>
      <c r="D6" s="2">
        <v>588692</v>
      </c>
      <c r="E6" s="2">
        <v>1024895</v>
      </c>
      <c r="F6" s="2">
        <v>1171612</v>
      </c>
      <c r="H6" s="18">
        <f t="shared" si="3"/>
        <v>-0.41187353248791747</v>
      </c>
      <c r="I6" s="18">
        <f t="shared" si="4"/>
        <v>0.61309344396157239</v>
      </c>
      <c r="J6" s="18">
        <f t="shared" si="1"/>
        <v>0.74096981103870951</v>
      </c>
      <c r="K6" s="18">
        <f t="shared" si="2"/>
        <v>0.14315320105962073</v>
      </c>
    </row>
    <row r="7" spans="1:12" ht="23.25" customHeight="1">
      <c r="A7" s="12" t="s">
        <v>242</v>
      </c>
      <c r="B7" s="2">
        <v>103042</v>
      </c>
      <c r="C7" s="2">
        <v>334017</v>
      </c>
      <c r="D7" s="2">
        <v>676292</v>
      </c>
      <c r="E7" s="2">
        <v>2037832</v>
      </c>
      <c r="F7" s="2">
        <v>2830995</v>
      </c>
      <c r="H7" s="18">
        <f t="shared" si="3"/>
        <v>2.2415616932901146</v>
      </c>
      <c r="I7" s="18">
        <f t="shared" si="4"/>
        <v>1.0247232925270271</v>
      </c>
      <c r="J7" s="18">
        <f t="shared" si="1"/>
        <v>2.0132428004471441</v>
      </c>
      <c r="K7" s="18">
        <f t="shared" si="2"/>
        <v>0.389219032776009</v>
      </c>
    </row>
    <row r="8" spans="1:12" ht="25.5">
      <c r="A8" s="12" t="s">
        <v>243</v>
      </c>
      <c r="B8" s="2">
        <v>73420</v>
      </c>
      <c r="C8" s="2">
        <v>89974</v>
      </c>
      <c r="D8" s="2">
        <v>164834</v>
      </c>
      <c r="E8" s="2">
        <v>462665</v>
      </c>
      <c r="F8" s="2">
        <v>517940</v>
      </c>
      <c r="H8" s="18">
        <f t="shared" si="3"/>
        <v>0.22546989921002453</v>
      </c>
      <c r="I8" s="18">
        <f t="shared" si="4"/>
        <v>0.8320181385733656</v>
      </c>
      <c r="J8" s="18">
        <f t="shared" si="1"/>
        <v>1.8068541684361237</v>
      </c>
      <c r="K8" s="18">
        <f t="shared" si="2"/>
        <v>0.11947089146574735</v>
      </c>
    </row>
    <row r="9" spans="1:12" ht="26.25" customHeight="1">
      <c r="A9" s="12" t="s">
        <v>256</v>
      </c>
      <c r="B9" s="2">
        <v>115259</v>
      </c>
      <c r="C9" s="2">
        <v>198804</v>
      </c>
      <c r="D9" s="2">
        <v>250409</v>
      </c>
      <c r="E9" s="2">
        <v>383067</v>
      </c>
      <c r="F9" s="2">
        <v>687429</v>
      </c>
      <c r="H9" s="18">
        <f t="shared" si="3"/>
        <v>0.72484578210812167</v>
      </c>
      <c r="I9" s="18">
        <f t="shared" si="4"/>
        <v>0.25957727208708076</v>
      </c>
      <c r="J9" s="18">
        <f t="shared" si="1"/>
        <v>0.52976530396271704</v>
      </c>
      <c r="K9" s="18">
        <f t="shared" si="2"/>
        <v>0.79453985856260134</v>
      </c>
    </row>
    <row r="10" spans="1:12" ht="24" customHeight="1">
      <c r="A10" s="47" t="s">
        <v>0</v>
      </c>
      <c r="B10" s="8">
        <f>SUM(B4:B9)</f>
        <v>1778294</v>
      </c>
      <c r="C10" s="8">
        <f>SUM(C4:C9)</f>
        <v>2111905</v>
      </c>
      <c r="D10" s="8">
        <f>SUM(D4:D9)</f>
        <v>3219801</v>
      </c>
      <c r="E10" s="8">
        <f>SUM(E4:E9)</f>
        <v>7761629</v>
      </c>
      <c r="F10" s="8">
        <f>SUM(F4:F9)</f>
        <v>10520928</v>
      </c>
      <c r="H10" s="18">
        <f t="shared" si="3"/>
        <v>0.18760171265268846</v>
      </c>
      <c r="I10" s="18">
        <f t="shared" si="4"/>
        <v>0.52459556656194284</v>
      </c>
      <c r="J10" s="18">
        <f t="shared" si="1"/>
        <v>1.4105927664473674</v>
      </c>
      <c r="K10" s="18">
        <f t="shared" si="2"/>
        <v>0.35550513944946349</v>
      </c>
    </row>
    <row r="11" spans="1:12" ht="23.25" customHeight="1">
      <c r="A11" s="11" t="s">
        <v>244</v>
      </c>
      <c r="B11" s="2">
        <v>91496</v>
      </c>
      <c r="C11" s="2">
        <v>142402</v>
      </c>
      <c r="D11" s="2">
        <v>149194</v>
      </c>
      <c r="E11" s="2">
        <v>233520</v>
      </c>
      <c r="F11" s="2">
        <v>282140</v>
      </c>
      <c r="H11" s="18">
        <f t="shared" si="3"/>
        <v>0.55637404913876021</v>
      </c>
      <c r="I11" s="18">
        <f t="shared" si="4"/>
        <v>4.7695959326413954E-2</v>
      </c>
      <c r="J11" s="18">
        <f t="shared" si="1"/>
        <v>0.56521039720095978</v>
      </c>
      <c r="K11" s="18">
        <f t="shared" si="2"/>
        <v>0.20820486467968483</v>
      </c>
    </row>
    <row r="12" spans="1:12" ht="23.25">
      <c r="A12" s="11" t="s">
        <v>245</v>
      </c>
      <c r="B12" s="2">
        <v>58327</v>
      </c>
      <c r="C12" s="2">
        <v>261705</v>
      </c>
      <c r="D12" s="2">
        <v>266345</v>
      </c>
      <c r="E12" s="2">
        <v>316701</v>
      </c>
      <c r="F12" s="2">
        <v>519276</v>
      </c>
      <c r="H12" s="18">
        <f t="shared" si="3"/>
        <v>3.4868585732165207</v>
      </c>
      <c r="I12" s="18">
        <f t="shared" si="4"/>
        <v>1.7729886704495521E-2</v>
      </c>
      <c r="J12" s="18">
        <f t="shared" si="1"/>
        <v>0.18906305731288367</v>
      </c>
      <c r="K12" s="18">
        <f t="shared" si="2"/>
        <v>0.6396411757462086</v>
      </c>
    </row>
    <row r="13" spans="1:12" ht="23.25" customHeight="1">
      <c r="A13" s="11" t="s">
        <v>246</v>
      </c>
      <c r="B13" s="2">
        <v>14334</v>
      </c>
      <c r="C13" s="2">
        <v>77102</v>
      </c>
      <c r="D13" s="2">
        <v>69079</v>
      </c>
      <c r="E13" s="2">
        <v>137612</v>
      </c>
      <c r="F13" s="2">
        <v>257049</v>
      </c>
      <c r="H13" s="18">
        <f t="shared" si="3"/>
        <v>4.3789591181805498</v>
      </c>
      <c r="I13" s="18">
        <f t="shared" si="4"/>
        <v>-0.10405696350289227</v>
      </c>
      <c r="J13" s="18">
        <f t="shared" si="1"/>
        <v>0.99209600602209069</v>
      </c>
      <c r="K13" s="18">
        <f t="shared" si="2"/>
        <v>0.86792576228817253</v>
      </c>
    </row>
    <row r="14" spans="1:12" ht="23.25" customHeight="1">
      <c r="A14" s="11" t="s">
        <v>248</v>
      </c>
      <c r="B14" s="2">
        <v>203667</v>
      </c>
      <c r="C14" s="2">
        <v>464680</v>
      </c>
      <c r="D14" s="2">
        <v>537303</v>
      </c>
      <c r="E14" s="2">
        <v>463950</v>
      </c>
      <c r="F14" s="2">
        <v>1526430</v>
      </c>
      <c r="H14" s="18">
        <f t="shared" si="3"/>
        <v>1.2815674606097207</v>
      </c>
      <c r="I14" s="18">
        <f t="shared" si="4"/>
        <v>0.15628604631144014</v>
      </c>
      <c r="J14" s="18">
        <f t="shared" si="1"/>
        <v>-0.13652073411092067</v>
      </c>
      <c r="K14" s="18">
        <f t="shared" si="2"/>
        <v>2.2900743614613646</v>
      </c>
    </row>
    <row r="15" spans="1:12" ht="23.25" customHeight="1">
      <c r="A15" s="11" t="s">
        <v>260</v>
      </c>
      <c r="B15" s="2"/>
      <c r="C15" s="2">
        <v>149000</v>
      </c>
      <c r="D15" s="13"/>
      <c r="E15" s="13"/>
      <c r="F15" s="13"/>
      <c r="H15" s="18"/>
      <c r="I15" s="18"/>
      <c r="J15" s="18"/>
      <c r="K15" s="18"/>
    </row>
    <row r="16" spans="1:12" ht="25.5" customHeight="1">
      <c r="A16" s="11" t="s">
        <v>249</v>
      </c>
      <c r="B16" s="13"/>
      <c r="C16" s="13"/>
      <c r="D16" s="2">
        <v>113148</v>
      </c>
      <c r="E16" s="2">
        <v>456888</v>
      </c>
      <c r="F16" s="2">
        <v>449406</v>
      </c>
      <c r="H16" s="18"/>
      <c r="I16" s="18"/>
      <c r="J16" s="18">
        <f t="shared" ref="J16:K18" si="5">(E16-D16)/ABS(D16)</f>
        <v>3.0379679711528262</v>
      </c>
      <c r="K16" s="18">
        <f t="shared" si="5"/>
        <v>-1.6376004622577087E-2</v>
      </c>
    </row>
    <row r="17" spans="1:11" ht="24" customHeight="1">
      <c r="A17" s="11" t="s">
        <v>257</v>
      </c>
      <c r="B17" s="2">
        <v>41152</v>
      </c>
      <c r="C17" s="2">
        <v>74229</v>
      </c>
      <c r="D17" s="2">
        <v>196388</v>
      </c>
      <c r="E17" s="2">
        <v>499250</v>
      </c>
      <c r="F17" s="2">
        <v>370535</v>
      </c>
      <c r="H17" s="18">
        <f t="shared" si="3"/>
        <v>0.80377624416796267</v>
      </c>
      <c r="I17" s="18">
        <f t="shared" si="4"/>
        <v>1.645704509019386</v>
      </c>
      <c r="J17" s="18">
        <f t="shared" si="5"/>
        <v>1.5421614355255922</v>
      </c>
      <c r="K17" s="18">
        <f t="shared" si="5"/>
        <v>-0.25781672508763143</v>
      </c>
    </row>
    <row r="18" spans="1:11" ht="23.25">
      <c r="A18" s="47" t="s">
        <v>1</v>
      </c>
      <c r="B18" s="8">
        <f>B10+SUM(B11:B17)</f>
        <v>2187270</v>
      </c>
      <c r="C18" s="8">
        <f>C10+SUM(C11:C17)</f>
        <v>3281023</v>
      </c>
      <c r="D18" s="8">
        <f>D10+SUM(D11:D17)</f>
        <v>4551258</v>
      </c>
      <c r="E18" s="8">
        <f>SUM(E10:E17)</f>
        <v>9869550</v>
      </c>
      <c r="F18" s="8">
        <f>SUM(F10:F17)</f>
        <v>13925764</v>
      </c>
      <c r="H18" s="18">
        <f t="shared" si="3"/>
        <v>0.5000539485294454</v>
      </c>
      <c r="I18" s="18">
        <f t="shared" si="4"/>
        <v>0.38714602122569697</v>
      </c>
      <c r="J18" s="18">
        <f t="shared" si="5"/>
        <v>1.1685323046946581</v>
      </c>
      <c r="K18" s="18">
        <f t="shared" si="5"/>
        <v>0.41098266891600932</v>
      </c>
    </row>
    <row r="19" spans="1:11" s="1" customFormat="1" ht="23.25" customHeight="1">
      <c r="A19" s="46" t="s">
        <v>226</v>
      </c>
      <c r="F19" s="126"/>
      <c r="G19" s="126"/>
      <c r="H19" s="126"/>
      <c r="I19" s="126"/>
      <c r="J19" s="126"/>
      <c r="K19" s="126"/>
    </row>
    <row r="20" spans="1:11" ht="24.75" customHeight="1">
      <c r="A20" s="11" t="s">
        <v>227</v>
      </c>
      <c r="B20" s="71"/>
      <c r="C20" s="71"/>
      <c r="D20" s="71"/>
      <c r="E20" s="71"/>
      <c r="F20" s="127"/>
      <c r="H20" s="18"/>
      <c r="I20" s="18"/>
      <c r="J20" s="18"/>
      <c r="K20" s="18"/>
    </row>
    <row r="21" spans="1:11" ht="23.25" customHeight="1">
      <c r="A21" s="12" t="s">
        <v>250</v>
      </c>
      <c r="B21" s="2">
        <v>733736</v>
      </c>
      <c r="C21" s="2">
        <v>749215</v>
      </c>
      <c r="D21" s="2">
        <v>1273135</v>
      </c>
      <c r="E21" s="2">
        <v>3009051</v>
      </c>
      <c r="F21" s="2">
        <v>3979624</v>
      </c>
      <c r="H21" s="18">
        <f t="shared" ref="H21:I21" si="6">(C21-B21)/ABS(B21)</f>
        <v>2.1096143572074968E-2</v>
      </c>
      <c r="I21" s="18">
        <f t="shared" si="6"/>
        <v>0.69929192554874098</v>
      </c>
      <c r="J21" s="18">
        <f t="shared" ref="J21:K24" si="7">(E21-D21)/ABS(D21)</f>
        <v>1.3634971939346574</v>
      </c>
      <c r="K21" s="18">
        <f t="shared" si="7"/>
        <v>0.32255119637387336</v>
      </c>
    </row>
    <row r="22" spans="1:11" ht="23.25" customHeight="1">
      <c r="A22" s="12" t="s">
        <v>251</v>
      </c>
      <c r="B22" s="2">
        <v>114788</v>
      </c>
      <c r="C22" s="2">
        <v>54137</v>
      </c>
      <c r="D22" s="2">
        <v>95834</v>
      </c>
      <c r="E22" s="2">
        <v>239362</v>
      </c>
      <c r="F22" s="2">
        <v>254611</v>
      </c>
      <c r="H22" s="18">
        <f t="shared" ref="H22:H31" si="8">(C22-B22)/ABS(B22)</f>
        <v>-0.52837404606753324</v>
      </c>
      <c r="I22" s="18">
        <f t="shared" ref="I22:I31" si="9">(D22-C22)/ABS(C22)</f>
        <v>0.77021260875187025</v>
      </c>
      <c r="J22" s="18">
        <f t="shared" si="7"/>
        <v>1.497673059665672</v>
      </c>
      <c r="K22" s="18">
        <f t="shared" si="7"/>
        <v>6.3706854053692738E-2</v>
      </c>
    </row>
    <row r="23" spans="1:11" ht="23.25" customHeight="1">
      <c r="A23" s="12" t="s">
        <v>259</v>
      </c>
      <c r="B23" s="2">
        <v>124303</v>
      </c>
      <c r="C23" s="2">
        <v>215189</v>
      </c>
      <c r="D23" s="2">
        <v>297841</v>
      </c>
      <c r="E23" s="2">
        <v>360850</v>
      </c>
      <c r="F23" s="2">
        <v>639309</v>
      </c>
      <c r="H23" s="18">
        <f t="shared" si="8"/>
        <v>0.73116497590564988</v>
      </c>
      <c r="I23" s="18">
        <f t="shared" si="9"/>
        <v>0.3840902648369573</v>
      </c>
      <c r="J23" s="18">
        <f t="shared" si="7"/>
        <v>0.21155247262801294</v>
      </c>
      <c r="K23" s="18">
        <f t="shared" si="7"/>
        <v>0.77167521130663708</v>
      </c>
    </row>
    <row r="24" spans="1:11" ht="23.25" customHeight="1">
      <c r="A24" s="12" t="s">
        <v>252</v>
      </c>
      <c r="B24" s="13"/>
      <c r="C24" s="13"/>
      <c r="D24" s="2">
        <v>27275</v>
      </c>
      <c r="E24" s="2">
        <v>52747</v>
      </c>
      <c r="F24" s="2">
        <v>64027</v>
      </c>
      <c r="H24" s="18"/>
      <c r="I24" s="18"/>
      <c r="J24" s="18">
        <f t="shared" si="7"/>
        <v>0.93389550870760774</v>
      </c>
      <c r="K24" s="18">
        <f t="shared" si="7"/>
        <v>0.21385102470282671</v>
      </c>
    </row>
    <row r="25" spans="1:11" ht="23.25">
      <c r="A25" s="12" t="s">
        <v>253</v>
      </c>
      <c r="B25" s="13"/>
      <c r="C25" s="13"/>
      <c r="D25" s="13"/>
      <c r="E25" s="2">
        <v>464094</v>
      </c>
      <c r="F25" s="2">
        <v>497533</v>
      </c>
      <c r="H25" s="18"/>
      <c r="I25" s="18"/>
      <c r="J25" s="18"/>
      <c r="K25" s="18">
        <f>(F25-E25)/ABS(E25)</f>
        <v>7.2052213560183931E-2</v>
      </c>
    </row>
    <row r="26" spans="1:11" ht="24" customHeight="1">
      <c r="A26" s="47" t="s">
        <v>2</v>
      </c>
      <c r="B26" s="8">
        <f>SUM(B21:B25)</f>
        <v>972827</v>
      </c>
      <c r="C26" s="8">
        <f>SUM(C21:C25)</f>
        <v>1018541</v>
      </c>
      <c r="D26" s="8">
        <f>SUM(D21:D25)</f>
        <v>1694085</v>
      </c>
      <c r="E26" s="8">
        <f>SUM(E21:E25)</f>
        <v>4126104</v>
      </c>
      <c r="F26" s="8">
        <f>SUM(F21:F25)</f>
        <v>5435104</v>
      </c>
      <c r="H26" s="18">
        <f>(C26-B26)/ABS(B26)</f>
        <v>4.6990883271126313E-2</v>
      </c>
      <c r="I26" s="18">
        <f t="shared" si="9"/>
        <v>0.6632467421537277</v>
      </c>
      <c r="J26" s="18">
        <f>(E26-D26)/ABS(D26)</f>
        <v>1.4355944359344426</v>
      </c>
      <c r="K26" s="18">
        <f>(F26-E26)/ABS(E26)</f>
        <v>0.3172484261181977</v>
      </c>
    </row>
    <row r="27" spans="1:11" ht="23.25">
      <c r="A27" s="47" t="s">
        <v>228</v>
      </c>
      <c r="B27" s="8">
        <v>358572</v>
      </c>
      <c r="C27" s="8">
        <v>899695</v>
      </c>
      <c r="D27" s="8">
        <v>938832</v>
      </c>
      <c r="E27" s="8">
        <v>2586924</v>
      </c>
      <c r="F27" s="8">
        <v>4559208</v>
      </c>
      <c r="H27" s="18">
        <f t="shared" si="8"/>
        <v>1.5091055631783854</v>
      </c>
      <c r="I27" s="18">
        <f t="shared" si="9"/>
        <v>4.3500297322981676E-2</v>
      </c>
      <c r="J27" s="18">
        <f>(E27-D27)/ABS(D27)</f>
        <v>1.7554706273326857</v>
      </c>
      <c r="K27" s="18">
        <f>(F27-E27)/ABS(E27)</f>
        <v>0.76240508031932908</v>
      </c>
    </row>
    <row r="28" spans="1:11" ht="23.25" customHeight="1">
      <c r="A28" s="133" t="s">
        <v>261</v>
      </c>
      <c r="B28" s="135"/>
      <c r="C28" s="134">
        <v>149000</v>
      </c>
      <c r="D28" s="135"/>
      <c r="E28" s="135"/>
      <c r="F28" s="135"/>
      <c r="H28" s="18"/>
      <c r="I28" s="18"/>
      <c r="J28" s="18"/>
      <c r="K28" s="18"/>
    </row>
    <row r="29" spans="1:11" ht="23.25" customHeight="1">
      <c r="A29" s="11" t="s">
        <v>258</v>
      </c>
      <c r="B29" s="13"/>
      <c r="C29" s="13"/>
      <c r="D29" s="2">
        <v>108830</v>
      </c>
      <c r="E29" s="2">
        <v>389662</v>
      </c>
      <c r="F29" s="2">
        <v>395017</v>
      </c>
      <c r="H29" s="18"/>
      <c r="I29" s="18"/>
      <c r="J29" s="18">
        <f t="shared" ref="J29:K31" si="10">(E29-D29)/ABS(D29)</f>
        <v>2.580464945327575</v>
      </c>
      <c r="K29" s="18">
        <f t="shared" si="10"/>
        <v>1.374267955304854E-2</v>
      </c>
    </row>
    <row r="30" spans="1:11" ht="24" customHeight="1">
      <c r="A30" s="11" t="s">
        <v>229</v>
      </c>
      <c r="B30" s="2">
        <v>69538</v>
      </c>
      <c r="C30" s="2">
        <v>93286</v>
      </c>
      <c r="D30" s="2">
        <v>94461</v>
      </c>
      <c r="E30" s="2">
        <v>85291</v>
      </c>
      <c r="F30" s="2">
        <v>222846</v>
      </c>
      <c r="H30" s="18">
        <f t="shared" si="8"/>
        <v>0.3415111162242227</v>
      </c>
      <c r="I30" s="18">
        <f t="shared" si="9"/>
        <v>1.2595673520142358E-2</v>
      </c>
      <c r="J30" s="18">
        <f t="shared" si="10"/>
        <v>-9.7077100602364991E-2</v>
      </c>
      <c r="K30" s="18">
        <f t="shared" si="10"/>
        <v>1.6127727427278375</v>
      </c>
    </row>
    <row r="31" spans="1:11" ht="23.25">
      <c r="A31" s="47" t="s">
        <v>230</v>
      </c>
      <c r="B31" s="8">
        <f>B26+SUM(B27:B30)</f>
        <v>1400937</v>
      </c>
      <c r="C31" s="8">
        <f>C26+SUM(C27:C30)</f>
        <v>2160522</v>
      </c>
      <c r="D31" s="8">
        <f>D26+SUM(D27:D30)</f>
        <v>2836208</v>
      </c>
      <c r="E31" s="8">
        <f>E26+SUM(E27:E30)</f>
        <v>7187981</v>
      </c>
      <c r="F31" s="8">
        <f>F26+SUM(F27:F30)</f>
        <v>10612175</v>
      </c>
      <c r="H31" s="18">
        <f t="shared" si="8"/>
        <v>0.54219782902443148</v>
      </c>
      <c r="I31" s="18">
        <f t="shared" si="9"/>
        <v>0.31274201327271833</v>
      </c>
      <c r="J31" s="18">
        <f t="shared" si="10"/>
        <v>1.5343631355669261</v>
      </c>
      <c r="K31" s="18">
        <f t="shared" si="10"/>
        <v>0.47637771997449629</v>
      </c>
    </row>
    <row r="32" spans="1:11" ht="23.25" customHeight="1">
      <c r="A32" s="11" t="s">
        <v>231</v>
      </c>
      <c r="B32" s="13"/>
      <c r="C32" s="13"/>
      <c r="D32" s="13"/>
      <c r="E32" s="2"/>
      <c r="F32" s="2"/>
      <c r="H32" s="18"/>
      <c r="I32" s="18"/>
      <c r="J32" s="18"/>
      <c r="K32" s="18"/>
    </row>
    <row r="33" spans="1:11" ht="24.75" customHeight="1">
      <c r="A33" s="11" t="s">
        <v>232</v>
      </c>
      <c r="B33" s="13"/>
      <c r="C33" s="13"/>
      <c r="D33" s="13"/>
      <c r="E33" s="2"/>
      <c r="F33" s="2"/>
      <c r="H33" s="18"/>
      <c r="I33" s="18"/>
      <c r="J33" s="18"/>
      <c r="K33" s="18"/>
    </row>
    <row r="34" spans="1:11" ht="23.25">
      <c r="A34" s="12" t="s">
        <v>233</v>
      </c>
      <c r="B34" s="13"/>
      <c r="C34" s="13"/>
      <c r="D34" s="13"/>
      <c r="E34" s="2"/>
      <c r="F34" s="2"/>
      <c r="H34" s="18"/>
      <c r="I34" s="18"/>
      <c r="J34" s="18"/>
      <c r="K34" s="18"/>
    </row>
    <row r="35" spans="1:11" ht="23.25">
      <c r="A35" s="12" t="s">
        <v>234</v>
      </c>
      <c r="B35" s="13"/>
      <c r="C35" s="13"/>
      <c r="D35" s="13"/>
      <c r="E35" s="2"/>
      <c r="F35" s="2"/>
      <c r="H35" s="18"/>
      <c r="I35" s="18"/>
      <c r="J35" s="18"/>
      <c r="K35" s="18"/>
    </row>
    <row r="36" spans="1:11" ht="23.25">
      <c r="A36" s="12" t="s">
        <v>235</v>
      </c>
      <c r="B36" s="13"/>
      <c r="C36" s="13"/>
      <c r="D36" s="13"/>
      <c r="E36" s="2"/>
      <c r="F36" s="2"/>
      <c r="H36" s="18"/>
      <c r="I36" s="18"/>
      <c r="J36" s="18"/>
      <c r="K36" s="18"/>
    </row>
    <row r="37" spans="1:11" ht="23.25" customHeight="1">
      <c r="A37" s="12" t="s">
        <v>254</v>
      </c>
      <c r="B37" s="2">
        <v>1630386</v>
      </c>
      <c r="C37" s="2">
        <v>2012328</v>
      </c>
      <c r="D37" s="2">
        <v>2233749</v>
      </c>
      <c r="E37" s="2">
        <v>2955464</v>
      </c>
      <c r="F37" s="2">
        <v>3317255</v>
      </c>
      <c r="H37" s="18">
        <f t="shared" ref="H37:I37" si="11">(C37-B37)/ABS(B37)</f>
        <v>0.23426476920189451</v>
      </c>
      <c r="I37" s="18">
        <f t="shared" si="11"/>
        <v>0.11003226114231875</v>
      </c>
      <c r="J37" s="18">
        <f t="shared" ref="J37:K40" si="12">(E37-D37)/ABS(D37)</f>
        <v>0.32309583574519785</v>
      </c>
      <c r="K37" s="18">
        <f t="shared" si="12"/>
        <v>0.12241428080328504</v>
      </c>
    </row>
    <row r="38" spans="1:11" ht="48" customHeight="1">
      <c r="A38" s="12" t="s">
        <v>255</v>
      </c>
      <c r="B38" s="2">
        <v>-1318</v>
      </c>
      <c r="C38" s="2">
        <v>-6053</v>
      </c>
      <c r="D38" s="2">
        <v>1629</v>
      </c>
      <c r="E38" s="2">
        <v>23328</v>
      </c>
      <c r="F38" s="2">
        <v>-16435</v>
      </c>
      <c r="H38" s="18">
        <f t="shared" ref="H38:H40" si="13">(C38-B38)/ABS(B38)</f>
        <v>-3.5925644916540214</v>
      </c>
      <c r="I38" s="18">
        <f t="shared" ref="I38:I40" si="14">(D38-C38)/ABS(C38)</f>
        <v>1.2691227490500578</v>
      </c>
      <c r="J38" s="18">
        <f t="shared" si="12"/>
        <v>13.320441988950277</v>
      </c>
      <c r="K38" s="18">
        <f t="shared" si="12"/>
        <v>-1.7045181755829903</v>
      </c>
    </row>
    <row r="39" spans="1:11" ht="60" customHeight="1">
      <c r="A39" s="12" t="s">
        <v>262</v>
      </c>
      <c r="B39" s="2">
        <v>-842735</v>
      </c>
      <c r="C39" s="2">
        <v>-885774</v>
      </c>
      <c r="D39" s="2">
        <v>-510328</v>
      </c>
      <c r="E39" s="2">
        <v>-297223</v>
      </c>
      <c r="F39" s="2">
        <v>-27965</v>
      </c>
      <c r="H39" s="18">
        <f t="shared" si="13"/>
        <v>-5.1070621251045702E-2</v>
      </c>
      <c r="I39" s="18">
        <f t="shared" si="14"/>
        <v>0.42386206865408105</v>
      </c>
      <c r="J39" s="18">
        <f t="shared" si="12"/>
        <v>0.41758437710648838</v>
      </c>
      <c r="K39" s="18">
        <f t="shared" si="12"/>
        <v>0.90591239574326343</v>
      </c>
    </row>
    <row r="40" spans="1:11" ht="60" customHeight="1">
      <c r="A40" s="47" t="s">
        <v>236</v>
      </c>
      <c r="B40" s="8">
        <f>SUM(B37:B39)</f>
        <v>786333</v>
      </c>
      <c r="C40" s="8">
        <f>SUM(C37:C39)</f>
        <v>1120501</v>
      </c>
      <c r="D40" s="8">
        <f>SUM(D37:D39)</f>
        <v>1725050</v>
      </c>
      <c r="E40" s="8">
        <f>SUM(E37:E39)</f>
        <v>2681569</v>
      </c>
      <c r="F40" s="8">
        <f>SUM(F37:F39)</f>
        <v>3272855</v>
      </c>
      <c r="H40" s="18">
        <f t="shared" si="13"/>
        <v>0.42497008264946273</v>
      </c>
      <c r="I40" s="18">
        <f t="shared" si="14"/>
        <v>0.53953454749259488</v>
      </c>
      <c r="J40" s="18">
        <f t="shared" si="12"/>
        <v>0.55448769600881131</v>
      </c>
      <c r="K40" s="18">
        <f t="shared" si="12"/>
        <v>0.2205000132385182</v>
      </c>
    </row>
    <row r="41" spans="1:11" ht="23.25">
      <c r="A41" s="11" t="s">
        <v>237</v>
      </c>
      <c r="B41" s="2"/>
      <c r="C41" s="2"/>
      <c r="D41" s="2"/>
      <c r="E41" s="2" t="s">
        <v>22</v>
      </c>
      <c r="F41" s="2">
        <v>40734</v>
      </c>
      <c r="H41" s="18"/>
      <c r="I41" s="18"/>
      <c r="J41" s="18"/>
      <c r="K41" s="18"/>
    </row>
    <row r="42" spans="1:11" ht="25.5" customHeight="1">
      <c r="A42" s="47" t="s">
        <v>238</v>
      </c>
      <c r="B42" s="8">
        <f>B40</f>
        <v>786333</v>
      </c>
      <c r="C42" s="8">
        <f>C40</f>
        <v>1120501</v>
      </c>
      <c r="D42" s="8">
        <f>D40</f>
        <v>1725050</v>
      </c>
      <c r="E42" s="8">
        <f>E40</f>
        <v>2681569</v>
      </c>
      <c r="F42" s="8">
        <f>F40</f>
        <v>3272855</v>
      </c>
      <c r="H42" s="18">
        <f t="shared" ref="H42:I42" si="15">(C42-B42)/ABS(B42)</f>
        <v>0.42497008264946273</v>
      </c>
      <c r="I42" s="18">
        <f t="shared" si="15"/>
        <v>0.53953454749259488</v>
      </c>
      <c r="J42" s="18">
        <f t="shared" ref="J42:K44" si="16">(E42-D42)/ABS(D42)</f>
        <v>0.55448769600881131</v>
      </c>
      <c r="K42" s="18">
        <f t="shared" si="16"/>
        <v>0.2205000132385182</v>
      </c>
    </row>
    <row r="43" spans="1:11" ht="24" customHeight="1">
      <c r="A43" s="47" t="s">
        <v>239</v>
      </c>
      <c r="B43" s="8">
        <f>B42+B31</f>
        <v>2187270</v>
      </c>
      <c r="C43" s="8">
        <f>C42+C31</f>
        <v>3281023</v>
      </c>
      <c r="D43" s="8">
        <f>D42+D31</f>
        <v>4561258</v>
      </c>
      <c r="E43" s="8">
        <f>E42+E31</f>
        <v>9869550</v>
      </c>
      <c r="F43" s="8">
        <f>F42+F31+F41</f>
        <v>13925764</v>
      </c>
      <c r="H43" s="18">
        <f t="shared" ref="H43:H46" si="17">(C43-B43)/ABS(B43)</f>
        <v>0.5000539485294454</v>
      </c>
      <c r="I43" s="18">
        <f t="shared" ref="I43:I46" si="18">(D43-C43)/ABS(C43)</f>
        <v>0.3901938511250912</v>
      </c>
      <c r="J43" s="18">
        <f t="shared" si="16"/>
        <v>1.1637780629817476</v>
      </c>
      <c r="K43" s="18">
        <f t="shared" si="16"/>
        <v>0.41098266891600932</v>
      </c>
    </row>
    <row r="44" spans="1:11" ht="25.5">
      <c r="A44" s="49" t="s">
        <v>49</v>
      </c>
      <c r="B44" s="130">
        <f>B10/B26</f>
        <v>1.8279653011275385</v>
      </c>
      <c r="C44" s="130">
        <f>C10/C26</f>
        <v>2.0734609603344394</v>
      </c>
      <c r="D44" s="130">
        <f>D10/D26</f>
        <v>1.9006136055746907</v>
      </c>
      <c r="E44" s="130">
        <f>E10/E26</f>
        <v>1.8811035785816355</v>
      </c>
      <c r="F44" s="130">
        <f>F10/F26</f>
        <v>1.9357362802993283</v>
      </c>
      <c r="H44" s="18">
        <f t="shared" si="17"/>
        <v>0.13429995583366516</v>
      </c>
      <c r="I44" s="18">
        <f t="shared" si="18"/>
        <v>-8.3361759910767358E-2</v>
      </c>
      <c r="J44" s="18">
        <f t="shared" si="16"/>
        <v>-1.0265120135850018E-2</v>
      </c>
      <c r="K44" s="18">
        <f t="shared" si="16"/>
        <v>2.9042899253259768E-2</v>
      </c>
    </row>
    <row r="45" spans="1:11" ht="25.5">
      <c r="A45" s="51" t="s">
        <v>50</v>
      </c>
      <c r="B45" s="71"/>
      <c r="C45" s="71"/>
      <c r="D45" s="71"/>
      <c r="E45" s="71"/>
      <c r="F45" s="71"/>
      <c r="H45" s="18"/>
      <c r="I45" s="18"/>
      <c r="J45" s="18"/>
      <c r="K45" s="18"/>
    </row>
    <row r="46" spans="1:11" ht="25.5">
      <c r="A46" s="49" t="s">
        <v>51</v>
      </c>
      <c r="B46" s="130">
        <f>B31/B42</f>
        <v>1.7816077921186062</v>
      </c>
      <c r="C46" s="130">
        <f>C31/C42</f>
        <v>1.928174986010722</v>
      </c>
      <c r="D46" s="130">
        <f>D31/D42</f>
        <v>1.6441308947566737</v>
      </c>
      <c r="E46" s="130">
        <f t="shared" ref="E46:F46" si="19">E31/E42</f>
        <v>2.6805131622568728</v>
      </c>
      <c r="F46" s="130">
        <f t="shared" si="19"/>
        <v>3.2424824808920651</v>
      </c>
      <c r="H46" s="18">
        <f t="shared" si="17"/>
        <v>8.2266812336863906E-2</v>
      </c>
      <c r="I46" s="18">
        <f t="shared" si="18"/>
        <v>-0.14731240334245721</v>
      </c>
      <c r="J46" s="18">
        <f>(E46-D46)/ABS(D46)</f>
        <v>0.63035265063465662</v>
      </c>
      <c r="K46" s="18">
        <f>(F46-E46)/ABS(E46)</f>
        <v>0.20964990082795909</v>
      </c>
    </row>
    <row r="47" spans="1:11" ht="25.5">
      <c r="A47" s="51" t="s">
        <v>52</v>
      </c>
      <c r="B47" s="127"/>
      <c r="C47" s="127"/>
      <c r="D47" s="127"/>
      <c r="E47" s="127"/>
      <c r="F47" s="127"/>
      <c r="H47" s="18"/>
      <c r="I47" s="18"/>
      <c r="J47" s="18"/>
      <c r="K47" s="18"/>
    </row>
    <row r="48" spans="1:11" ht="25.5">
      <c r="A48" s="49" t="s">
        <v>54</v>
      </c>
      <c r="B48" s="130"/>
      <c r="C48" s="130"/>
      <c r="D48" s="130">
        <f>INCOME成長性!B7/('BALANCE SHEET穩定性'!D6+'BALANCE SHEET穩定性'!C6)*0.5</f>
        <v>2.4713255973440655</v>
      </c>
      <c r="E48" s="130">
        <f>INCOME成長性!C7/('BALANCE SHEET穩定性'!E6+'BALANCE SHEET穩定性'!D6)*0.5</f>
        <v>2.9430015239339435</v>
      </c>
      <c r="F48" s="130">
        <f>INCOME成長性!D7/('BALANCE SHEET穩定性'!F6+'BALANCE SHEET穩定性'!E6)*0.5</f>
        <v>4.020292901411195</v>
      </c>
      <c r="H48" s="18"/>
      <c r="I48" s="18"/>
      <c r="J48" s="18">
        <f t="shared" ref="I48:J48" si="20">(E48-D48)/ABS(D48)</f>
        <v>0.19085948330595867</v>
      </c>
      <c r="K48" s="18">
        <f>(F48-E48)/ABS(E48)</f>
        <v>0.36605192648260126</v>
      </c>
    </row>
    <row r="49" spans="1:11" ht="25.5">
      <c r="A49" s="51" t="s">
        <v>55</v>
      </c>
      <c r="B49" s="71"/>
      <c r="C49" s="71"/>
      <c r="D49" s="71"/>
      <c r="E49" s="71"/>
      <c r="F49" s="129"/>
      <c r="H49" s="18"/>
      <c r="I49" s="18"/>
      <c r="J49" s="18"/>
      <c r="K49" s="18"/>
    </row>
    <row r="50" spans="1:11" ht="25.5">
      <c r="A50" s="49" t="s">
        <v>56</v>
      </c>
      <c r="B50" s="93"/>
      <c r="C50" s="93"/>
      <c r="D50" s="130">
        <f>INCOME成長性!B13/(C26+D26)*0.5</f>
        <v>0.52049471619014198</v>
      </c>
      <c r="E50" s="130">
        <f>INCOME成長性!C13/(D26+E26)*0.5</f>
        <v>0.58109530463701442</v>
      </c>
      <c r="F50" s="130">
        <f>INCOME成長性!D13/(E26+F26)*0.5</f>
        <v>0.69245329669640066</v>
      </c>
      <c r="H50" s="18"/>
      <c r="I50" s="18"/>
      <c r="J50" s="18">
        <f>(E50-D50)/ABS(D50)</f>
        <v>0.11642882542679728</v>
      </c>
      <c r="K50" s="18">
        <f>(F50-E50)/ABS(E50)</f>
        <v>0.19163464438754474</v>
      </c>
    </row>
    <row r="51" spans="1:11" ht="25.5">
      <c r="A51" s="49" t="s">
        <v>57</v>
      </c>
      <c r="B51" s="93"/>
      <c r="C51" s="93"/>
      <c r="D51" s="130">
        <f>365/D48</f>
        <v>147.69401506311658</v>
      </c>
      <c r="E51" s="130">
        <f>365/E48</f>
        <v>124.02304145330525</v>
      </c>
      <c r="F51" s="130">
        <f>365/F48</f>
        <v>90.789404889349839</v>
      </c>
      <c r="H51" s="18"/>
      <c r="I51" s="18"/>
      <c r="J51" s="18">
        <f>(E51-D51)/ABS(D51)</f>
        <v>-0.16027036437255504</v>
      </c>
      <c r="K51" s="18">
        <f>(F51-E51)/ABS(E51)</f>
        <v>-0.26796340562626741</v>
      </c>
    </row>
    <row r="52" spans="1:11" ht="25.5">
      <c r="A52" s="51" t="s">
        <v>58</v>
      </c>
      <c r="B52" s="131"/>
      <c r="C52" s="131"/>
      <c r="D52" s="131"/>
      <c r="E52" s="131"/>
      <c r="F52" s="132"/>
      <c r="H52" s="18"/>
      <c r="I52" s="18"/>
      <c r="J52" s="18"/>
      <c r="K52" s="18"/>
    </row>
    <row r="53" spans="1:11" ht="25.5">
      <c r="A53" s="49" t="s">
        <v>59</v>
      </c>
      <c r="B53" s="93"/>
      <c r="C53" s="93"/>
      <c r="D53" s="130">
        <f>365/D50</f>
        <v>701.25591796913034</v>
      </c>
      <c r="E53" s="130">
        <f>365/E50</f>
        <v>628.12415981918832</v>
      </c>
      <c r="F53" s="130">
        <f>365/F50</f>
        <v>527.11136150461664</v>
      </c>
      <c r="H53" s="18"/>
      <c r="I53" s="18"/>
      <c r="J53" s="18">
        <f>(E53-D53)/ABS(D53)</f>
        <v>-0.10428683206230185</v>
      </c>
      <c r="K53" s="18">
        <f>(F53-E53)/ABS(E53)</f>
        <v>-0.16081661043518722</v>
      </c>
    </row>
    <row r="54" spans="1:11" ht="21" customHeight="1">
      <c r="A54" s="124"/>
      <c r="F54" s="124"/>
    </row>
    <row r="55" spans="1:11">
      <c r="A55" s="124"/>
      <c r="F55" s="124"/>
    </row>
    <row r="56" spans="1:11">
      <c r="A56" s="124"/>
      <c r="F56" s="124"/>
    </row>
    <row r="57" spans="1:11" ht="25.5">
      <c r="A57" s="7" t="s">
        <v>13</v>
      </c>
      <c r="F57" s="124"/>
    </row>
    <row r="58" spans="1:11" ht="25.5">
      <c r="A58" s="7" t="s">
        <v>11</v>
      </c>
      <c r="F58" s="124"/>
    </row>
    <row r="59" spans="1:11" ht="25.5">
      <c r="A59" s="7" t="s">
        <v>12</v>
      </c>
      <c r="F59" s="124"/>
    </row>
    <row r="60" spans="1:11" ht="25.5">
      <c r="A60" s="7" t="s">
        <v>14</v>
      </c>
      <c r="F60" s="124"/>
    </row>
    <row r="61" spans="1:11" ht="187.5" customHeight="1">
      <c r="A61" s="124"/>
      <c r="F61" s="124"/>
    </row>
    <row r="62" spans="1:11">
      <c r="A62" s="124"/>
      <c r="F62" s="124"/>
    </row>
    <row r="63" spans="1:11" ht="247.5" customHeight="1">
      <c r="A63" s="124"/>
      <c r="F63" s="124"/>
    </row>
    <row r="64" spans="1:11">
      <c r="A64" s="124"/>
      <c r="F64" s="124"/>
    </row>
    <row r="65" spans="1:6" ht="244.5" customHeight="1">
      <c r="A65" s="124"/>
      <c r="F65" s="124"/>
    </row>
    <row r="66" spans="1:6" ht="19.5">
      <c r="A66" s="123"/>
      <c r="F66" s="68"/>
    </row>
    <row r="67" spans="1:6" ht="19.5">
      <c r="A67" s="124"/>
      <c r="F67" s="68"/>
    </row>
    <row r="69" spans="1:6">
      <c r="A69" s="124"/>
      <c r="F69" s="124"/>
    </row>
    <row r="70" spans="1:6">
      <c r="A70" s="124"/>
      <c r="F70" s="124"/>
    </row>
    <row r="71" spans="1:6" ht="21" customHeight="1">
      <c r="A71" s="124"/>
      <c r="F71" s="124"/>
    </row>
    <row r="73" spans="1:6" ht="33.75" customHeight="1">
      <c r="A73" s="124"/>
      <c r="F73" s="124"/>
    </row>
    <row r="74" spans="1:6">
      <c r="A74" s="124"/>
      <c r="F74" s="124"/>
    </row>
    <row r="75" spans="1:6">
      <c r="A75" s="124"/>
      <c r="F75" s="124"/>
    </row>
    <row r="76" spans="1:6">
      <c r="A76" s="124"/>
      <c r="F76" s="124"/>
    </row>
    <row r="77" spans="1:6">
      <c r="A77" s="124"/>
      <c r="F77" s="124"/>
    </row>
    <row r="78" spans="1:6">
      <c r="A78" s="124"/>
      <c r="F78" s="124"/>
    </row>
    <row r="79" spans="1:6">
      <c r="A79" s="124"/>
      <c r="F79" s="124"/>
    </row>
    <row r="80" spans="1:6" ht="19.5">
      <c r="A80" s="124"/>
      <c r="F80" s="68"/>
    </row>
    <row r="81" spans="1:6" ht="19.5">
      <c r="A81" s="124"/>
      <c r="F81" s="68"/>
    </row>
    <row r="82" spans="1:6">
      <c r="A82" s="67"/>
      <c r="F82" s="124"/>
    </row>
    <row r="83" spans="1:6">
      <c r="A83" s="67"/>
      <c r="F83" s="124"/>
    </row>
    <row r="84" spans="1:6">
      <c r="A84" s="67"/>
      <c r="F84" s="124"/>
    </row>
    <row r="85" spans="1:6">
      <c r="A85" s="124"/>
      <c r="F85" s="124"/>
    </row>
    <row r="86" spans="1:6">
      <c r="A86" s="124"/>
      <c r="F86" s="124"/>
    </row>
    <row r="87" spans="1:6">
      <c r="A87" s="124"/>
      <c r="F87" s="125"/>
    </row>
    <row r="88" spans="1:6">
      <c r="A88" s="124"/>
      <c r="F88" s="124"/>
    </row>
    <row r="89" spans="1:6">
      <c r="A89" s="124"/>
      <c r="F89" s="124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SHEET穩定性'!H53:K53</xm:f>
              <xm:sqref>L53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SHEET穩定性'!H52:K52</xm:f>
              <xm:sqref>L52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SHEET穩定性'!H51:K51</xm:f>
              <xm:sqref>L51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SHEET穩定性'!H50:K50</xm:f>
              <xm:sqref>L50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SHEET穩定性'!H49:K49</xm:f>
              <xm:sqref>L49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SHEET穩定性'!H48:K48</xm:f>
              <xm:sqref>L48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SHEET穩定性'!H47:K47</xm:f>
              <xm:sqref>L47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SHEET穩定性'!H46:K46</xm:f>
              <xm:sqref>L46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SHEET穩定性'!H45:K45</xm:f>
              <xm:sqref>L45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SHEET穩定性'!H44:K44</xm:f>
              <xm:sqref>L44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SHEET穩定性'!H43:K43</xm:f>
              <xm:sqref>L43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SHEET穩定性'!H42:K42</xm:f>
              <xm:sqref>L42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SHEET穩定性'!H41:K41</xm:f>
              <xm:sqref>L41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SHEET穩定性'!H40:K40</xm:f>
              <xm:sqref>L40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SHEET穩定性'!H39:K39</xm:f>
              <xm:sqref>L39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SHEET穩定性'!H38:K38</xm:f>
              <xm:sqref>L38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SHEET穩定性'!H37:K37</xm:f>
              <xm:sqref>L37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SHEET穩定性'!H31:K31</xm:f>
              <xm:sqref>L31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SHEET穩定性'!H30:K30</xm:f>
              <xm:sqref>L30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SHEET穩定性'!H29:K29</xm:f>
              <xm:sqref>L29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SHEET穩定性'!H27:K27</xm:f>
              <xm:sqref>L27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SHEET穩定性'!H26:K26</xm:f>
              <xm:sqref>L26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SHEET穩定性'!H25:K25</xm:f>
              <xm:sqref>L25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SHEET穩定性'!H24:K24</xm:f>
              <xm:sqref>L24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SHEET穩定性'!H23:K23</xm:f>
              <xm:sqref>L23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SHEET穩定性'!H22:K22</xm:f>
              <xm:sqref>L22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SHEET穩定性'!H21:K21</xm:f>
              <xm:sqref>L21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SHEET穩定性'!H18:K18</xm:f>
              <xm:sqref>L18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SHEET穩定性'!H17:K17</xm:f>
              <xm:sqref>L17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SHEET穩定性'!H16:K16</xm:f>
              <xm:sqref>L16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SHEET穩定性'!H15:K15</xm:f>
              <xm:sqref>L15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SHEET穩定性'!H14:K14</xm:f>
              <xm:sqref>L14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SHEET穩定性'!H13:K13</xm:f>
              <xm:sqref>L13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SHEET穩定性'!H12:K12</xm:f>
              <xm:sqref>L12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SHEET穩定性'!H11:K11</xm:f>
              <xm:sqref>L11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SHEET穩定性'!H10:K10</xm:f>
              <xm:sqref>L10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SHEET穩定性'!H9:K9</xm:f>
              <xm:sqref>L9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SHEET穩定性'!H8:K8</xm:f>
              <xm:sqref>L8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SHEET穩定性'!H7:K7</xm:f>
              <xm:sqref>L7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SHEET穩定性'!H6:K6</xm:f>
              <xm:sqref>L6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SHEET穩定性'!H5:K5</xm:f>
              <xm:sqref>L5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SHEET穩定性'!H4:K4</xm:f>
              <xm:sqref>L4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SHEET穩定性'!B18:F18</xm:f>
              <xm:sqref>G18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SHEET穩定性'!B17:F17</xm:f>
              <xm:sqref>G17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SHEET穩定性'!B16:F16</xm:f>
              <xm:sqref>G16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SHEET穩定性'!B15:F15</xm:f>
              <xm:sqref>G15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SHEET穩定性'!B14:F14</xm:f>
              <xm:sqref>G14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SHEET穩定性'!B13:F13</xm:f>
              <xm:sqref>G13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SHEET穩定性'!B12:F12</xm:f>
              <xm:sqref>G12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SHEET穩定性'!B11:F11</xm:f>
              <xm:sqref>G11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SHEET穩定性'!B10:F10</xm:f>
              <xm:sqref>G10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SHEET穩定性'!B9:F9</xm:f>
              <xm:sqref>G9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SHEET穩定性'!B8:F8</xm:f>
              <xm:sqref>G8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SHEET穩定性'!B7:F7</xm:f>
              <xm:sqref>G7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SHEET穩定性'!B6:F6</xm:f>
              <xm:sqref>G6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SHEET穩定性'!B5:F5</xm:f>
              <xm:sqref>G5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SHEET穩定性'!B48:F48</xm:f>
              <xm:sqref>G48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SHEET穩定性'!B4:F4</xm:f>
              <xm:sqref>G4</xm:sqref>
            </x14:sparkline>
            <x14:sparkline>
              <xm:f>'BALANCE SHEET穩定性'!B20:F20</xm:f>
              <xm:sqref>G20</xm:sqref>
            </x14:sparkline>
            <x14:sparkline>
              <xm:f>'BALANCE SHEET穩定性'!B21:F21</xm:f>
              <xm:sqref>G21</xm:sqref>
            </x14:sparkline>
            <x14:sparkline>
              <xm:f>'BALANCE SHEET穩定性'!B22:F22</xm:f>
              <xm:sqref>G22</xm:sqref>
            </x14:sparkline>
            <x14:sparkline>
              <xm:f>'BALANCE SHEET穩定性'!B23:F23</xm:f>
              <xm:sqref>G23</xm:sqref>
            </x14:sparkline>
            <x14:sparkline>
              <xm:f>'BALANCE SHEET穩定性'!B24:F24</xm:f>
              <xm:sqref>G24</xm:sqref>
            </x14:sparkline>
            <x14:sparkline>
              <xm:f>'BALANCE SHEET穩定性'!B25:F25</xm:f>
              <xm:sqref>G25</xm:sqref>
            </x14:sparkline>
            <x14:sparkline>
              <xm:f>'BALANCE SHEET穩定性'!B26:F26</xm:f>
              <xm:sqref>G26</xm:sqref>
            </x14:sparkline>
            <x14:sparkline>
              <xm:f>'BALANCE SHEET穩定性'!B27:F27</xm:f>
              <xm:sqref>G27</xm:sqref>
            </x14:sparkline>
            <x14:sparkline>
              <xm:f>'BALANCE SHEET穩定性'!B28:F28</xm:f>
              <xm:sqref>G28</xm:sqref>
            </x14:sparkline>
            <x14:sparkline>
              <xm:f>'BALANCE SHEET穩定性'!B29:F29</xm:f>
              <xm:sqref>G29</xm:sqref>
            </x14:sparkline>
            <x14:sparkline>
              <xm:f>'BALANCE SHEET穩定性'!B30:F30</xm:f>
              <xm:sqref>G30</xm:sqref>
            </x14:sparkline>
            <x14:sparkline>
              <xm:f>'BALANCE SHEET穩定性'!B31:F31</xm:f>
              <xm:sqref>G31</xm:sqref>
            </x14:sparkline>
            <x14:sparkline>
              <xm:f>'BALANCE SHEET穩定性'!B32:F32</xm:f>
              <xm:sqref>G32</xm:sqref>
            </x14:sparkline>
            <x14:sparkline>
              <xm:f>'BALANCE SHEET穩定性'!B33:F33</xm:f>
              <xm:sqref>G33</xm:sqref>
            </x14:sparkline>
            <x14:sparkline>
              <xm:f>'BALANCE SHEET穩定性'!B34:F34</xm:f>
              <xm:sqref>G34</xm:sqref>
            </x14:sparkline>
            <x14:sparkline>
              <xm:f>'BALANCE SHEET穩定性'!B35:F35</xm:f>
              <xm:sqref>G35</xm:sqref>
            </x14:sparkline>
            <x14:sparkline>
              <xm:f>'BALANCE SHEET穩定性'!B36:F36</xm:f>
              <xm:sqref>G36</xm:sqref>
            </x14:sparkline>
            <x14:sparkline>
              <xm:f>'BALANCE SHEET穩定性'!B37:F37</xm:f>
              <xm:sqref>G37</xm:sqref>
            </x14:sparkline>
            <x14:sparkline>
              <xm:f>'BALANCE SHEET穩定性'!B38:F38</xm:f>
              <xm:sqref>G38</xm:sqref>
            </x14:sparkline>
            <x14:sparkline>
              <xm:f>'BALANCE SHEET穩定性'!B39:F39</xm:f>
              <xm:sqref>G39</xm:sqref>
            </x14:sparkline>
            <x14:sparkline>
              <xm:f>'BALANCE SHEET穩定性'!B40:F40</xm:f>
              <xm:sqref>G40</xm:sqref>
            </x14:sparkline>
            <x14:sparkline>
              <xm:f>'BALANCE SHEET穩定性'!B41:F41</xm:f>
              <xm:sqref>G41</xm:sqref>
            </x14:sparkline>
            <x14:sparkline>
              <xm:f>'BALANCE SHEET穩定性'!B42:F42</xm:f>
              <xm:sqref>G42</xm:sqref>
            </x14:sparkline>
            <x14:sparkline>
              <xm:f>'BALANCE SHEET穩定性'!B43:F43</xm:f>
              <xm:sqref>G43</xm:sqref>
            </x14:sparkline>
            <x14:sparkline>
              <xm:f>'BALANCE SHEET穩定性'!B44:F44</xm:f>
              <xm:sqref>G44</xm:sqref>
            </x14:sparkline>
            <x14:sparkline>
              <xm:f>'BALANCE SHEET穩定性'!B45:F45</xm:f>
              <xm:sqref>G45</xm:sqref>
            </x14:sparkline>
            <x14:sparkline>
              <xm:f>'BALANCE SHEET穩定性'!B46:F46</xm:f>
              <xm:sqref>G46</xm:sqref>
            </x14:sparkline>
            <x14:sparkline>
              <xm:f>'BALANCE SHEET穩定性'!B47:F47</xm:f>
              <xm:sqref>G47</xm:sqref>
            </x14:sparkline>
            <x14:sparkline>
              <xm:f>'BALANCE SHEET穩定性'!B49:F49</xm:f>
              <xm:sqref>G49</xm:sqref>
            </x14:sparkline>
            <x14:sparkline>
              <xm:f>'BALANCE SHEET穩定性'!B50:F50</xm:f>
              <xm:sqref>G50</xm:sqref>
            </x14:sparkline>
            <x14:sparkline>
              <xm:f>'BALANCE SHEET穩定性'!B51:F51</xm:f>
              <xm:sqref>G51</xm:sqref>
            </x14:sparkline>
            <x14:sparkline>
              <xm:f>'BALANCE SHEET穩定性'!B52:F52</xm:f>
              <xm:sqref>G52</xm:sqref>
            </x14:sparkline>
            <x14:sparkline>
              <xm:f>'BALANCE SHEET穩定性'!B53:F53</xm:f>
              <xm:sqref>G53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2"/>
  <sheetViews>
    <sheetView zoomScale="54" workbookViewId="0">
      <selection activeCell="O62" sqref="O62"/>
    </sheetView>
  </sheetViews>
  <sheetFormatPr defaultColWidth="11" defaultRowHeight="16.5"/>
  <cols>
    <col min="1" max="1" width="175" style="27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31"/>
      <c r="B1" s="29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5" t="s">
        <v>10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5" t="s">
        <v>9</v>
      </c>
    </row>
    <row r="2" spans="1:16" s="64" customFormat="1" ht="30">
      <c r="A2" s="60" t="s">
        <v>35</v>
      </c>
      <c r="B2" s="65"/>
      <c r="C2" s="62"/>
      <c r="D2" s="62"/>
      <c r="E2" s="62"/>
      <c r="F2" s="63"/>
      <c r="G2" s="62"/>
      <c r="H2" s="62"/>
    </row>
    <row r="3" spans="1:16" ht="36" customHeight="1">
      <c r="A3" s="52" t="s">
        <v>15</v>
      </c>
      <c r="B3" s="54">
        <v>1228</v>
      </c>
      <c r="C3" s="53">
        <v>1401</v>
      </c>
      <c r="D3" s="53">
        <v>1795</v>
      </c>
      <c r="E3" s="53">
        <v>2057</v>
      </c>
      <c r="F3" s="53">
        <v>2459</v>
      </c>
      <c r="G3" s="53">
        <v>4202</v>
      </c>
      <c r="H3" s="53">
        <v>4169</v>
      </c>
      <c r="J3" s="18">
        <f t="shared" ref="J3:O3" si="0">(C3-B3)/B3</f>
        <v>0.14087947882736157</v>
      </c>
      <c r="K3" s="18">
        <f t="shared" si="0"/>
        <v>0.28122769450392576</v>
      </c>
      <c r="L3" s="18">
        <f t="shared" si="0"/>
        <v>0.14596100278551533</v>
      </c>
      <c r="M3" s="18">
        <f t="shared" si="0"/>
        <v>0.19543023821098687</v>
      </c>
      <c r="N3" s="18">
        <f t="shared" si="0"/>
        <v>0.70882472549816999</v>
      </c>
      <c r="O3" s="18">
        <f t="shared" si="0"/>
        <v>-7.8534031413612562E-3</v>
      </c>
    </row>
    <row r="4" spans="1:16" ht="23.25">
      <c r="A4" s="34" t="s">
        <v>60</v>
      </c>
      <c r="B4" s="55"/>
      <c r="C4" s="26"/>
      <c r="D4" s="26"/>
      <c r="E4" s="26"/>
      <c r="F4" s="25"/>
      <c r="G4" s="24"/>
      <c r="H4" s="24"/>
    </row>
    <row r="5" spans="1:16" ht="23.25">
      <c r="A5" s="12" t="s">
        <v>80</v>
      </c>
      <c r="B5" s="56">
        <v>809</v>
      </c>
      <c r="C5" s="28">
        <v>1088</v>
      </c>
      <c r="D5" s="28">
        <v>1011</v>
      </c>
      <c r="E5" s="28">
        <v>1274</v>
      </c>
      <c r="F5" s="28">
        <v>1380</v>
      </c>
      <c r="G5" s="28">
        <v>1741</v>
      </c>
      <c r="H5" s="28">
        <v>1060</v>
      </c>
    </row>
    <row r="6" spans="1:16" ht="23.25">
      <c r="A6" s="12" t="s">
        <v>81</v>
      </c>
      <c r="B6" s="56">
        <v>608</v>
      </c>
      <c r="C6" s="28">
        <v>724</v>
      </c>
      <c r="D6" s="28">
        <v>805</v>
      </c>
      <c r="E6" s="28">
        <v>776</v>
      </c>
      <c r="F6" s="28">
        <v>912</v>
      </c>
      <c r="G6" s="28">
        <v>1189</v>
      </c>
      <c r="H6" s="28">
        <v>1265</v>
      </c>
    </row>
    <row r="7" spans="1:16" ht="23.25">
      <c r="A7" s="33" t="s">
        <v>82</v>
      </c>
      <c r="B7" s="56">
        <v>346</v>
      </c>
      <c r="C7" s="28">
        <v>438</v>
      </c>
      <c r="D7" s="28">
        <v>733</v>
      </c>
      <c r="E7" s="28">
        <v>853</v>
      </c>
      <c r="F7" s="28">
        <v>1021</v>
      </c>
      <c r="G7" s="28">
        <v>1376</v>
      </c>
      <c r="H7" s="28">
        <v>1376</v>
      </c>
    </row>
    <row r="8" spans="1:16" ht="23.25">
      <c r="A8" s="33" t="s">
        <v>83</v>
      </c>
      <c r="B8" s="56">
        <v>127</v>
      </c>
      <c r="C8" s="28">
        <v>52</v>
      </c>
      <c r="D8" s="28">
        <v>-1299</v>
      </c>
      <c r="E8" s="28">
        <v>-171</v>
      </c>
      <c r="F8" s="28">
        <v>-269</v>
      </c>
      <c r="G8" s="28">
        <v>165</v>
      </c>
      <c r="H8" s="28">
        <v>-482</v>
      </c>
    </row>
    <row r="9" spans="1:16" ht="23.25">
      <c r="A9" s="33" t="s">
        <v>84</v>
      </c>
      <c r="B9" s="56">
        <v>-26</v>
      </c>
      <c r="C9" s="28">
        <v>-40</v>
      </c>
      <c r="D9" s="28">
        <v>0</v>
      </c>
      <c r="E9" s="28">
        <v>0</v>
      </c>
      <c r="F9" s="28">
        <v>-208</v>
      </c>
      <c r="G9" s="28">
        <v>-1914</v>
      </c>
      <c r="H9" s="28">
        <v>-46</v>
      </c>
    </row>
    <row r="10" spans="1:16" ht="25.5">
      <c r="A10" s="33" t="s">
        <v>85</v>
      </c>
      <c r="B10" s="56">
        <v>-40</v>
      </c>
      <c r="C10" s="28">
        <v>0</v>
      </c>
      <c r="D10" s="28">
        <v>92</v>
      </c>
      <c r="E10" s="28">
        <v>244</v>
      </c>
      <c r="F10" s="28">
        <v>0</v>
      </c>
      <c r="G10" s="28">
        <v>0</v>
      </c>
      <c r="H10" s="28">
        <v>0</v>
      </c>
    </row>
    <row r="11" spans="1:16" ht="23.25">
      <c r="A11" s="33" t="s">
        <v>36</v>
      </c>
      <c r="B11" s="56">
        <v>0</v>
      </c>
      <c r="C11" s="28">
        <v>-24</v>
      </c>
      <c r="D11" s="28">
        <v>-25</v>
      </c>
      <c r="E11" s="28">
        <v>-172</v>
      </c>
      <c r="F11" s="28">
        <v>-149</v>
      </c>
      <c r="G11" s="28">
        <v>47</v>
      </c>
      <c r="H11" s="28">
        <v>100</v>
      </c>
    </row>
    <row r="12" spans="1:16" ht="23.25">
      <c r="A12" s="34" t="s">
        <v>37</v>
      </c>
      <c r="B12" s="56"/>
      <c r="C12" s="28"/>
      <c r="D12" s="28"/>
      <c r="E12" s="28"/>
      <c r="F12" s="28"/>
      <c r="G12" s="28"/>
      <c r="H12" s="28"/>
    </row>
    <row r="13" spans="1:16" ht="23.25">
      <c r="A13" s="33" t="s">
        <v>86</v>
      </c>
      <c r="B13" s="56">
        <v>-22</v>
      </c>
      <c r="C13" s="28">
        <v>-77</v>
      </c>
      <c r="D13" s="28">
        <v>12</v>
      </c>
      <c r="E13" s="28">
        <v>-59</v>
      </c>
      <c r="F13" s="28">
        <v>-120</v>
      </c>
      <c r="G13" s="28">
        <v>-100</v>
      </c>
      <c r="H13" s="28">
        <v>-222</v>
      </c>
      <c r="J13" s="18">
        <f t="shared" ref="J13:O13" si="1">ABS(C13-B13)/ABS(B13)</f>
        <v>2.5</v>
      </c>
      <c r="K13" s="18">
        <f t="shared" si="1"/>
        <v>1.1558441558441559</v>
      </c>
      <c r="L13" s="18">
        <f t="shared" si="1"/>
        <v>5.916666666666667</v>
      </c>
      <c r="M13" s="18">
        <f t="shared" si="1"/>
        <v>1.0338983050847457</v>
      </c>
      <c r="N13" s="18">
        <f t="shared" si="1"/>
        <v>0.16666666666666666</v>
      </c>
      <c r="O13" s="18">
        <f t="shared" si="1"/>
        <v>1.22</v>
      </c>
    </row>
    <row r="14" spans="1:16" ht="25.5">
      <c r="A14" s="33" t="s">
        <v>62</v>
      </c>
      <c r="B14" s="56">
        <v>14</v>
      </c>
      <c r="C14" s="28">
        <v>24</v>
      </c>
      <c r="D14" s="28">
        <v>-1308</v>
      </c>
      <c r="E14" s="28">
        <v>1407</v>
      </c>
      <c r="F14" s="28">
        <v>4</v>
      </c>
      <c r="G14" s="28">
        <v>0</v>
      </c>
      <c r="H14" s="28">
        <v>0</v>
      </c>
    </row>
    <row r="15" spans="1:16" ht="23.25">
      <c r="A15" s="33" t="s">
        <v>92</v>
      </c>
      <c r="B15" s="56">
        <v>-493</v>
      </c>
      <c r="C15" s="28">
        <v>-643</v>
      </c>
      <c r="D15" s="28">
        <v>-817</v>
      </c>
      <c r="E15" s="28">
        <v>-1046</v>
      </c>
      <c r="F15" s="28">
        <v>-1079</v>
      </c>
      <c r="G15" s="28">
        <v>-1120</v>
      </c>
      <c r="H15" s="28">
        <v>-1178</v>
      </c>
    </row>
    <row r="16" spans="1:16" ht="23.25">
      <c r="A16" s="33" t="s">
        <v>89</v>
      </c>
      <c r="B16" s="56">
        <v>-384</v>
      </c>
      <c r="C16" s="28">
        <v>-145</v>
      </c>
      <c r="D16" s="28">
        <v>-188</v>
      </c>
      <c r="E16" s="28">
        <v>-112</v>
      </c>
      <c r="F16" s="28">
        <v>-566</v>
      </c>
      <c r="G16" s="28">
        <v>-498</v>
      </c>
      <c r="H16" s="28">
        <v>-150</v>
      </c>
    </row>
    <row r="17" spans="1:21" ht="23.25">
      <c r="A17" s="33" t="s">
        <v>79</v>
      </c>
      <c r="B17" s="56">
        <v>12</v>
      </c>
      <c r="C17" s="28">
        <v>11</v>
      </c>
      <c r="D17" s="28">
        <v>62</v>
      </c>
      <c r="E17" s="28">
        <v>26</v>
      </c>
      <c r="F17" s="28">
        <v>4</v>
      </c>
      <c r="G17" s="28">
        <v>-4</v>
      </c>
      <c r="H17" s="28">
        <v>-31</v>
      </c>
    </row>
    <row r="18" spans="1:21" ht="23.25">
      <c r="A18" s="33" t="s">
        <v>90</v>
      </c>
      <c r="B18" s="56">
        <v>40</v>
      </c>
      <c r="C18" s="28">
        <v>69</v>
      </c>
      <c r="D18" s="28">
        <v>19</v>
      </c>
      <c r="E18" s="28">
        <v>-44</v>
      </c>
      <c r="F18" s="28">
        <v>-40</v>
      </c>
      <c r="G18" s="28">
        <v>-230</v>
      </c>
      <c r="H18" s="28">
        <v>73</v>
      </c>
    </row>
    <row r="19" spans="1:21" ht="23.25">
      <c r="A19" s="33" t="s">
        <v>91</v>
      </c>
      <c r="B19" s="56">
        <v>423</v>
      </c>
      <c r="C19" s="28">
        <v>280</v>
      </c>
      <c r="D19" s="28">
        <v>1639</v>
      </c>
      <c r="E19" s="28">
        <v>450</v>
      </c>
      <c r="F19" s="28">
        <v>722</v>
      </c>
      <c r="G19" s="28">
        <v>1000</v>
      </c>
      <c r="H19" s="28">
        <v>406</v>
      </c>
    </row>
    <row r="20" spans="1:21" ht="42.95" customHeight="1">
      <c r="A20" s="35" t="s">
        <v>75</v>
      </c>
      <c r="B20" s="57">
        <f t="shared" ref="B20:H20" si="2">SUM(B3:B19)</f>
        <v>2642</v>
      </c>
      <c r="C20" s="37">
        <f t="shared" si="2"/>
        <v>3158</v>
      </c>
      <c r="D20" s="37">
        <f t="shared" si="2"/>
        <v>2531</v>
      </c>
      <c r="E20" s="37">
        <f t="shared" si="2"/>
        <v>5483</v>
      </c>
      <c r="F20" s="37">
        <f t="shared" si="2"/>
        <v>4071</v>
      </c>
      <c r="G20" s="37">
        <f t="shared" si="2"/>
        <v>5854</v>
      </c>
      <c r="H20" s="37">
        <f t="shared" si="2"/>
        <v>6340</v>
      </c>
      <c r="J20" s="18">
        <f t="shared" ref="J20:O20" si="3">(C20-B20)/B20</f>
        <v>0.19530658591975775</v>
      </c>
      <c r="K20" s="18">
        <f t="shared" si="3"/>
        <v>-0.19854338188727041</v>
      </c>
      <c r="L20" s="18">
        <f t="shared" si="3"/>
        <v>1.1663374160410904</v>
      </c>
      <c r="M20" s="18">
        <f t="shared" si="3"/>
        <v>-0.25752325369323364</v>
      </c>
      <c r="N20" s="18">
        <f t="shared" si="3"/>
        <v>0.43797592729059198</v>
      </c>
      <c r="O20" s="18">
        <f t="shared" si="3"/>
        <v>8.302015715749915E-2</v>
      </c>
    </row>
    <row r="21" spans="1:21" s="64" customFormat="1" ht="30">
      <c r="A21" s="60"/>
      <c r="B21" s="61"/>
      <c r="C21" s="62"/>
      <c r="D21" s="62"/>
      <c r="E21" s="62"/>
      <c r="F21" s="63"/>
      <c r="G21" s="62"/>
      <c r="H21" s="62"/>
    </row>
    <row r="22" spans="1:21" ht="23.25">
      <c r="A22" s="33" t="s">
        <v>87</v>
      </c>
      <c r="B22" s="56">
        <v>-722</v>
      </c>
      <c r="C22" s="28">
        <v>-669</v>
      </c>
      <c r="D22" s="28">
        <v>-667</v>
      </c>
      <c r="E22" s="28">
        <v>-823</v>
      </c>
      <c r="F22" s="28">
        <v>-704</v>
      </c>
      <c r="G22" s="28">
        <v>-866</v>
      </c>
      <c r="H22" s="28">
        <v>-908</v>
      </c>
    </row>
    <row r="23" spans="1:21" ht="23.25">
      <c r="A23" s="33" t="s">
        <v>88</v>
      </c>
      <c r="B23" s="56">
        <v>26</v>
      </c>
      <c r="C23" s="28">
        <v>0</v>
      </c>
      <c r="D23" s="28">
        <v>0</v>
      </c>
      <c r="E23" s="28">
        <v>3</v>
      </c>
      <c r="F23" s="28">
        <v>17</v>
      </c>
      <c r="G23" s="28">
        <v>120</v>
      </c>
      <c r="H23" s="28">
        <v>5</v>
      </c>
    </row>
    <row r="24" spans="1:21" ht="25.5">
      <c r="A24" s="33" t="s">
        <v>61</v>
      </c>
      <c r="B24" s="56">
        <v>-819</v>
      </c>
      <c r="C24" s="28">
        <v>-1523</v>
      </c>
      <c r="D24" s="28">
        <v>-920</v>
      </c>
      <c r="E24" s="28">
        <v>3121</v>
      </c>
      <c r="F24" s="28">
        <v>-1631</v>
      </c>
      <c r="G24" s="28">
        <v>294</v>
      </c>
      <c r="H24" s="28">
        <v>-1594</v>
      </c>
    </row>
    <row r="25" spans="1:21" ht="23.25">
      <c r="A25" s="33" t="s">
        <v>64</v>
      </c>
      <c r="B25" s="56">
        <v>-21626</v>
      </c>
      <c r="C25" s="28">
        <v>-21041</v>
      </c>
      <c r="D25" s="28">
        <v>-19418</v>
      </c>
      <c r="E25" s="28">
        <v>-22381</v>
      </c>
      <c r="F25" s="28">
        <v>-27881</v>
      </c>
      <c r="G25" s="28">
        <v>-41513</v>
      </c>
      <c r="H25" s="28">
        <v>-40116</v>
      </c>
      <c r="K25" s="18">
        <f>ABS(D25-C25)/ABS(C25)</f>
        <v>7.7135117152226609E-2</v>
      </c>
      <c r="L25" s="18">
        <f>ABS(E25-D25)/ABS(D25)</f>
        <v>0.15259038005973838</v>
      </c>
      <c r="M25" s="18">
        <f>ABS(F25-E25)/ABS(E25)</f>
        <v>0.24574415799115321</v>
      </c>
      <c r="N25" s="18">
        <f>ABS(G25-F25)/ABS(F25)</f>
        <v>0.48893511710483845</v>
      </c>
      <c r="O25" s="18">
        <f>ABS(H25-G25)/ABS(G25)</f>
        <v>3.3652108977910537E-2</v>
      </c>
      <c r="S25" s="9"/>
    </row>
    <row r="26" spans="1:21" ht="23.25">
      <c r="A26" s="33" t="s">
        <v>65</v>
      </c>
      <c r="B26" s="56">
        <v>16148</v>
      </c>
      <c r="C26" s="28">
        <v>18429</v>
      </c>
      <c r="D26" s="28">
        <v>18448</v>
      </c>
      <c r="E26" s="28">
        <v>21898</v>
      </c>
      <c r="F26" s="28">
        <v>24878</v>
      </c>
      <c r="G26" s="28">
        <v>30908</v>
      </c>
      <c r="H26" s="28">
        <v>39698</v>
      </c>
      <c r="J26" s="66"/>
      <c r="K26" s="18">
        <f>(D26-C26)/C26</f>
        <v>1.0309837755711107E-3</v>
      </c>
      <c r="L26" s="18">
        <f>(E26-D26)/D26</f>
        <v>0.18701214223764093</v>
      </c>
      <c r="M26" s="18">
        <f>(F26-E26)/E26</f>
        <v>0.13608548725911043</v>
      </c>
      <c r="N26" s="18">
        <f>(G26-F26)/F26</f>
        <v>0.24238282820162393</v>
      </c>
      <c r="O26" s="18">
        <f>(H26-G26)/G26</f>
        <v>0.28439239031965835</v>
      </c>
      <c r="Q26" s="66"/>
      <c r="R26" s="66"/>
      <c r="S26" s="66"/>
      <c r="T26" s="66"/>
      <c r="U26" s="66"/>
    </row>
    <row r="27" spans="1:21" ht="23.25">
      <c r="A27" s="33" t="s">
        <v>63</v>
      </c>
      <c r="B27" s="56">
        <v>-1225</v>
      </c>
      <c r="C27" s="28">
        <v>-19</v>
      </c>
      <c r="D27" s="28">
        <v>-323</v>
      </c>
      <c r="E27" s="28">
        <v>-2124</v>
      </c>
      <c r="F27" s="28">
        <v>-70</v>
      </c>
      <c r="G27" s="28">
        <v>-3609</v>
      </c>
      <c r="H27" s="28">
        <v>-2763</v>
      </c>
    </row>
    <row r="28" spans="1:21" ht="23.25">
      <c r="A28" s="33" t="s">
        <v>77</v>
      </c>
      <c r="B28" s="56">
        <v>-395</v>
      </c>
      <c r="C28" s="28">
        <v>-1081</v>
      </c>
      <c r="D28" s="28">
        <v>-1605</v>
      </c>
      <c r="E28" s="28">
        <v>1146</v>
      </c>
      <c r="F28" s="28">
        <v>-351</v>
      </c>
      <c r="G28" s="28">
        <v>-1552</v>
      </c>
      <c r="H28" s="28">
        <v>103</v>
      </c>
    </row>
    <row r="29" spans="1:21" ht="38.1" customHeight="1">
      <c r="A29" s="35" t="s">
        <v>74</v>
      </c>
      <c r="B29" s="57">
        <f t="shared" ref="B29:H29" si="4">SUM(B22:B28)</f>
        <v>-8613</v>
      </c>
      <c r="C29" s="37">
        <f t="shared" si="4"/>
        <v>-5904</v>
      </c>
      <c r="D29" s="37">
        <f t="shared" si="4"/>
        <v>-4485</v>
      </c>
      <c r="E29" s="37">
        <f t="shared" si="4"/>
        <v>840</v>
      </c>
      <c r="F29" s="37">
        <f t="shared" si="4"/>
        <v>-5742</v>
      </c>
      <c r="G29" s="37">
        <f t="shared" si="4"/>
        <v>-16218</v>
      </c>
      <c r="H29" s="37">
        <f t="shared" si="4"/>
        <v>-5575</v>
      </c>
      <c r="J29" s="18">
        <f t="shared" ref="J29:O29" si="5">(C29-B29)/ABS(B29)</f>
        <v>0.31452455590386624</v>
      </c>
      <c r="K29" s="18">
        <f t="shared" si="5"/>
        <v>0.24034552845528456</v>
      </c>
      <c r="L29" s="18">
        <f t="shared" si="5"/>
        <v>1.1872909698996656</v>
      </c>
      <c r="M29" s="18">
        <f t="shared" si="5"/>
        <v>-7.8357142857142854</v>
      </c>
      <c r="N29" s="18">
        <f t="shared" si="5"/>
        <v>-1.8244514106583072</v>
      </c>
      <c r="O29" s="18">
        <f t="shared" si="5"/>
        <v>0.65624614625724509</v>
      </c>
    </row>
    <row r="30" spans="1:21" s="1" customFormat="1" ht="27.75">
      <c r="A30" s="60" t="s">
        <v>66</v>
      </c>
      <c r="B30" s="58"/>
      <c r="C30" s="39"/>
      <c r="D30" s="39"/>
      <c r="E30" s="39"/>
      <c r="F30" s="39"/>
      <c r="G30" s="39"/>
      <c r="H30" s="39"/>
    </row>
    <row r="31" spans="1:21" ht="23.25">
      <c r="A31" s="33" t="s">
        <v>68</v>
      </c>
      <c r="B31" s="56">
        <v>75</v>
      </c>
      <c r="C31" s="28">
        <v>109</v>
      </c>
      <c r="D31" s="28">
        <v>144</v>
      </c>
      <c r="E31" s="28">
        <v>144</v>
      </c>
      <c r="F31" s="28">
        <v>138</v>
      </c>
      <c r="G31" s="28">
        <v>137</v>
      </c>
      <c r="H31" s="28">
        <v>162</v>
      </c>
      <c r="J31" s="18"/>
    </row>
    <row r="32" spans="1:21" ht="23.25">
      <c r="A32" s="33" t="s">
        <v>67</v>
      </c>
      <c r="B32" s="56">
        <v>0</v>
      </c>
      <c r="C32" s="28">
        <v>-995</v>
      </c>
      <c r="D32" s="28">
        <v>-1006</v>
      </c>
      <c r="E32" s="28">
        <v>-3520</v>
      </c>
      <c r="F32" s="28">
        <v>-1411</v>
      </c>
      <c r="G32" s="28">
        <v>-1635</v>
      </c>
      <c r="H32" s="28">
        <v>-3373</v>
      </c>
      <c r="J32" s="18"/>
    </row>
    <row r="33" spans="1:15" ht="23.25">
      <c r="A33" s="33" t="s">
        <v>70</v>
      </c>
      <c r="B33" s="56">
        <v>26</v>
      </c>
      <c r="C33" s="28">
        <v>40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18"/>
    </row>
    <row r="34" spans="1:15" ht="23.25">
      <c r="A34" s="33" t="s">
        <v>69</v>
      </c>
      <c r="B34" s="56">
        <v>-18</v>
      </c>
      <c r="C34" s="28">
        <v>-118</v>
      </c>
      <c r="D34" s="28">
        <v>-166</v>
      </c>
      <c r="E34" s="28">
        <v>-419</v>
      </c>
      <c r="F34" s="28">
        <v>-504</v>
      </c>
      <c r="G34" s="28">
        <v>-521</v>
      </c>
      <c r="H34" s="28">
        <v>-1036</v>
      </c>
      <c r="I34" s="9"/>
      <c r="J34" s="18"/>
    </row>
    <row r="35" spans="1:15" ht="25.5">
      <c r="A35" s="33" t="s">
        <v>93</v>
      </c>
      <c r="B35" s="56">
        <v>0</v>
      </c>
      <c r="C35" s="28">
        <v>0</v>
      </c>
      <c r="D35" s="28">
        <v>1800</v>
      </c>
      <c r="E35" s="28">
        <v>2075</v>
      </c>
      <c r="F35" s="28">
        <v>5471</v>
      </c>
      <c r="G35" s="28">
        <v>6966</v>
      </c>
      <c r="H35" s="28">
        <v>272</v>
      </c>
      <c r="J35" s="18"/>
    </row>
    <row r="36" spans="1:15" ht="23.25">
      <c r="A36" s="33" t="s">
        <v>71</v>
      </c>
      <c r="B36" s="56">
        <v>-862</v>
      </c>
      <c r="C36" s="28">
        <v>-21</v>
      </c>
      <c r="D36" s="28">
        <v>-980</v>
      </c>
      <c r="E36" s="28">
        <v>-1115</v>
      </c>
      <c r="F36" s="28">
        <v>-2516</v>
      </c>
      <c r="G36" s="28">
        <v>-3000</v>
      </c>
      <c r="H36" s="28">
        <v>-361</v>
      </c>
      <c r="J36" s="18"/>
    </row>
    <row r="37" spans="1:15" ht="23.25">
      <c r="A37" s="33" t="s">
        <v>78</v>
      </c>
      <c r="B37" s="56">
        <v>1649</v>
      </c>
      <c r="C37" s="28">
        <v>3023</v>
      </c>
      <c r="D37" s="28">
        <v>4292</v>
      </c>
      <c r="E37" s="28">
        <v>1573</v>
      </c>
      <c r="F37" s="28">
        <v>3009</v>
      </c>
      <c r="G37" s="28">
        <v>10597</v>
      </c>
      <c r="H37" s="28">
        <v>3572</v>
      </c>
      <c r="I37" s="9"/>
      <c r="J37" s="18"/>
    </row>
    <row r="38" spans="1:15" ht="23.25">
      <c r="A38" s="33" t="s">
        <v>76</v>
      </c>
      <c r="B38" s="56">
        <v>0</v>
      </c>
      <c r="C38" s="30">
        <v>0</v>
      </c>
      <c r="D38" s="30">
        <v>0</v>
      </c>
      <c r="E38" s="30">
        <v>0</v>
      </c>
      <c r="F38" s="30">
        <v>0</v>
      </c>
      <c r="G38" s="28">
        <v>-52</v>
      </c>
      <c r="H38" s="28">
        <v>0</v>
      </c>
      <c r="J38" s="18"/>
    </row>
    <row r="39" spans="1:15" ht="39.950000000000003" customHeight="1">
      <c r="A39" s="35" t="s">
        <v>72</v>
      </c>
      <c r="B39" s="57">
        <f t="shared" ref="B39:H39" si="6">SUM(B31:B38)</f>
        <v>870</v>
      </c>
      <c r="C39" s="37">
        <f t="shared" si="6"/>
        <v>2038</v>
      </c>
      <c r="D39" s="37">
        <f t="shared" si="6"/>
        <v>4084</v>
      </c>
      <c r="E39" s="37">
        <f t="shared" si="6"/>
        <v>-1262</v>
      </c>
      <c r="F39" s="37">
        <f t="shared" si="6"/>
        <v>4187</v>
      </c>
      <c r="G39" s="37">
        <f t="shared" si="6"/>
        <v>12492</v>
      </c>
      <c r="H39" s="37">
        <f t="shared" si="6"/>
        <v>-764</v>
      </c>
      <c r="J39" s="18">
        <f t="shared" ref="J39:O39" si="7">(C39-B39)/ABS(B39)</f>
        <v>1.342528735632184</v>
      </c>
      <c r="K39" s="18">
        <f t="shared" si="7"/>
        <v>1.0039254170755643</v>
      </c>
      <c r="L39" s="18">
        <f t="shared" si="7"/>
        <v>-1.3090107737512242</v>
      </c>
      <c r="M39" s="18">
        <f t="shared" si="7"/>
        <v>4.3177496038034864</v>
      </c>
      <c r="N39" s="18">
        <f t="shared" si="7"/>
        <v>1.9835204203486982</v>
      </c>
      <c r="O39" s="18">
        <f t="shared" si="7"/>
        <v>-1.0611591418507844</v>
      </c>
    </row>
    <row r="40" spans="1:15" ht="23.25">
      <c r="A40" s="33" t="s">
        <v>38</v>
      </c>
      <c r="B40" s="56">
        <v>-44</v>
      </c>
      <c r="C40" s="28">
        <v>0</v>
      </c>
      <c r="D40" s="28">
        <v>36</v>
      </c>
      <c r="E40" s="28">
        <v>-113</v>
      </c>
      <c r="F40" s="28">
        <v>-6</v>
      </c>
      <c r="G40" s="28">
        <v>169</v>
      </c>
      <c r="H40" s="28">
        <v>-102</v>
      </c>
      <c r="J40" s="18"/>
    </row>
    <row r="41" spans="1:15" ht="41.1" customHeight="1">
      <c r="A41" s="35" t="s">
        <v>171</v>
      </c>
      <c r="B41" s="59">
        <f t="shared" ref="B41:G41" si="8">B20+B29+B39+B40</f>
        <v>-5145</v>
      </c>
      <c r="C41" s="38">
        <f t="shared" si="8"/>
        <v>-708</v>
      </c>
      <c r="D41" s="38">
        <f>D20+D29+D39+D40</f>
        <v>2166</v>
      </c>
      <c r="E41" s="38">
        <f t="shared" si="8"/>
        <v>4948</v>
      </c>
      <c r="F41" s="38">
        <f t="shared" si="8"/>
        <v>2510</v>
      </c>
      <c r="G41" s="38">
        <f t="shared" si="8"/>
        <v>2297</v>
      </c>
      <c r="H41" s="38">
        <v>-11</v>
      </c>
      <c r="J41" s="18">
        <f t="shared" ref="J41:O41" si="9">(C41-B41)/ABS(B41)</f>
        <v>0.86239067055393581</v>
      </c>
      <c r="K41" s="18">
        <f t="shared" si="9"/>
        <v>4.0593220338983054</v>
      </c>
      <c r="L41" s="18">
        <f t="shared" si="9"/>
        <v>1.2843951985226223</v>
      </c>
      <c r="M41" s="18">
        <f t="shared" si="9"/>
        <v>-0.49272433306386421</v>
      </c>
      <c r="N41" s="18">
        <f t="shared" si="9"/>
        <v>-8.4860557768924302E-2</v>
      </c>
      <c r="O41" s="18">
        <f t="shared" si="9"/>
        <v>-1.0047888550282977</v>
      </c>
    </row>
    <row r="42" spans="1:15" ht="23.25">
      <c r="A42" s="33" t="s">
        <v>46</v>
      </c>
      <c r="B42" s="56">
        <v>2201</v>
      </c>
      <c r="C42" s="28">
        <v>6827</v>
      </c>
      <c r="D42" s="28">
        <v>6119</v>
      </c>
      <c r="E42" s="28">
        <v>8285</v>
      </c>
      <c r="F42" s="28">
        <v>13233</v>
      </c>
      <c r="G42" s="28">
        <v>15743</v>
      </c>
      <c r="H42" s="28">
        <v>18040</v>
      </c>
      <c r="J42" s="18"/>
    </row>
    <row r="43" spans="1:15" ht="39.950000000000003" customHeight="1">
      <c r="A43" s="35" t="s">
        <v>73</v>
      </c>
      <c r="B43" s="57">
        <f t="shared" ref="B43:H43" si="10">SUM(B41:B42)</f>
        <v>-2944</v>
      </c>
      <c r="C43" s="37">
        <f t="shared" si="10"/>
        <v>6119</v>
      </c>
      <c r="D43" s="37">
        <f t="shared" si="10"/>
        <v>8285</v>
      </c>
      <c r="E43" s="37">
        <f t="shared" si="10"/>
        <v>13233</v>
      </c>
      <c r="F43" s="37">
        <f t="shared" si="10"/>
        <v>15743</v>
      </c>
      <c r="G43" s="37">
        <f t="shared" si="10"/>
        <v>18040</v>
      </c>
      <c r="H43" s="37">
        <f t="shared" si="10"/>
        <v>18029</v>
      </c>
      <c r="J43" s="18">
        <f t="shared" ref="J43:O43" si="11">(C43-B43)/ABS(B43)</f>
        <v>3.0784646739130435</v>
      </c>
      <c r="K43" s="18">
        <f t="shared" si="11"/>
        <v>0.35397940840006537</v>
      </c>
      <c r="L43" s="18">
        <f t="shared" si="11"/>
        <v>0.59722389861194936</v>
      </c>
      <c r="M43" s="18">
        <f t="shared" si="11"/>
        <v>0.18967732184689789</v>
      </c>
      <c r="N43" s="18">
        <f t="shared" si="11"/>
        <v>0.14590611700438291</v>
      </c>
      <c r="O43" s="18">
        <f t="shared" si="11"/>
        <v>-6.0975609756097561E-4</v>
      </c>
    </row>
    <row r="44" spans="1:15" s="1" customFormat="1" ht="23.25">
      <c r="A44" s="32" t="s">
        <v>39</v>
      </c>
      <c r="B44" s="58"/>
      <c r="C44" s="39"/>
      <c r="D44" s="39"/>
      <c r="E44" s="39"/>
      <c r="F44" s="39"/>
      <c r="G44" s="39"/>
      <c r="H44" s="39"/>
      <c r="K44" s="40"/>
    </row>
    <row r="45" spans="1:15" ht="23.25">
      <c r="A45" s="33" t="s">
        <v>40</v>
      </c>
      <c r="B45" s="56">
        <v>16</v>
      </c>
      <c r="C45" s="28">
        <v>4</v>
      </c>
      <c r="D45" s="28">
        <v>6</v>
      </c>
      <c r="E45" s="28">
        <v>69</v>
      </c>
      <c r="F45" s="28">
        <v>78</v>
      </c>
      <c r="G45" s="28">
        <v>190</v>
      </c>
      <c r="H45" s="28">
        <v>231</v>
      </c>
      <c r="K45" s="18"/>
    </row>
    <row r="46" spans="1:15" ht="23.25">
      <c r="A46" s="33" t="s">
        <v>41</v>
      </c>
      <c r="B46" s="56">
        <v>216</v>
      </c>
      <c r="C46" s="28">
        <v>48</v>
      </c>
      <c r="D46" s="28">
        <v>117</v>
      </c>
      <c r="E46" s="28">
        <v>328</v>
      </c>
      <c r="F46" s="28">
        <v>665</v>
      </c>
      <c r="G46" s="28">
        <v>565</v>
      </c>
      <c r="H46" s="28">
        <v>474</v>
      </c>
      <c r="K46" s="18"/>
    </row>
    <row r="47" spans="1:15" s="1" customFormat="1" ht="25.5">
      <c r="A47" s="36" t="s">
        <v>47</v>
      </c>
      <c r="B47" s="58"/>
      <c r="C47" s="39"/>
      <c r="D47" s="39"/>
      <c r="E47" s="39"/>
      <c r="F47" s="39"/>
      <c r="G47" s="39"/>
      <c r="H47" s="39"/>
      <c r="K47" s="40"/>
    </row>
    <row r="48" spans="1:15" ht="23.25">
      <c r="A48" s="33" t="s">
        <v>42</v>
      </c>
      <c r="B48" s="56">
        <v>0</v>
      </c>
      <c r="C48" s="28">
        <v>1590</v>
      </c>
      <c r="D48" s="28">
        <v>2883</v>
      </c>
      <c r="E48" s="28">
        <v>7575</v>
      </c>
      <c r="F48" s="28">
        <v>7349</v>
      </c>
      <c r="G48" s="28">
        <v>4794</v>
      </c>
      <c r="H48" s="28">
        <v>5197</v>
      </c>
      <c r="K48" s="18"/>
    </row>
    <row r="49" spans="1:15" ht="23.25">
      <c r="A49" s="33" t="s">
        <v>43</v>
      </c>
      <c r="B49" s="56">
        <v>0</v>
      </c>
      <c r="C49" s="28">
        <v>17</v>
      </c>
      <c r="D49" s="28">
        <v>15</v>
      </c>
      <c r="E49" s="28">
        <v>16</v>
      </c>
      <c r="F49" s="28">
        <v>7</v>
      </c>
      <c r="G49" s="28">
        <v>24</v>
      </c>
      <c r="H49" s="28">
        <v>109</v>
      </c>
      <c r="K49" s="18"/>
    </row>
    <row r="50" spans="1:15" ht="23.25">
      <c r="A50" s="33" t="s">
        <v>44</v>
      </c>
      <c r="B50" s="56">
        <v>0</v>
      </c>
      <c r="C50" s="28">
        <v>4512</v>
      </c>
      <c r="D50" s="28">
        <v>5387</v>
      </c>
      <c r="E50" s="28">
        <v>5642</v>
      </c>
      <c r="F50" s="28">
        <v>8387</v>
      </c>
      <c r="G50" s="28">
        <v>13222</v>
      </c>
      <c r="H50" s="28">
        <v>12723</v>
      </c>
      <c r="K50" s="18"/>
    </row>
    <row r="51" spans="1:15" ht="35.1" customHeight="1">
      <c r="A51" s="35" t="s">
        <v>45</v>
      </c>
      <c r="B51" s="57">
        <v>0</v>
      </c>
      <c r="C51" s="38">
        <v>6119</v>
      </c>
      <c r="D51" s="38">
        <v>8252</v>
      </c>
      <c r="E51" s="38">
        <v>13233</v>
      </c>
      <c r="F51" s="38">
        <v>15743</v>
      </c>
      <c r="G51" s="38">
        <v>18040</v>
      </c>
      <c r="H51" s="38">
        <v>18029</v>
      </c>
      <c r="J51" s="41" t="s">
        <v>23</v>
      </c>
      <c r="K51" s="18">
        <f>(D51-C51)/ABS(C51)</f>
        <v>0.34858637032194806</v>
      </c>
      <c r="L51" s="18">
        <f>(E51-D51)/ABS(D51)</f>
        <v>0.60361124575860392</v>
      </c>
      <c r="M51" s="18">
        <f>(F51-E51)/ABS(E51)</f>
        <v>0.18967732184689789</v>
      </c>
      <c r="N51" s="18">
        <f>(G51-F51)/ABS(F51)</f>
        <v>0.14590611700438291</v>
      </c>
      <c r="O51" s="18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75" workbookViewId="0">
      <selection activeCell="B33" sqref="B33"/>
    </sheetView>
  </sheetViews>
  <sheetFormatPr defaultColWidth="11" defaultRowHeight="25.5"/>
  <cols>
    <col min="1" max="1" width="10.875" style="88"/>
    <col min="2" max="2" width="153.625" style="88" customWidth="1"/>
    <col min="3" max="3" width="10.875" style="10"/>
    <col min="4" max="4" width="3.5" customWidth="1"/>
    <col min="9" max="9" width="13.625" customWidth="1"/>
    <col min="13" max="13" width="27.875" customWidth="1"/>
  </cols>
  <sheetData>
    <row r="2" spans="1:13">
      <c r="A2" s="86" t="s">
        <v>168</v>
      </c>
      <c r="B2" s="106" t="s">
        <v>180</v>
      </c>
      <c r="C2" s="102" t="s">
        <v>170</v>
      </c>
      <c r="E2" s="103"/>
      <c r="F2" s="10"/>
    </row>
    <row r="3" spans="1:13">
      <c r="A3" s="84">
        <v>1</v>
      </c>
      <c r="B3" s="89"/>
      <c r="C3" s="43"/>
      <c r="E3" s="104"/>
      <c r="F3" s="10"/>
    </row>
    <row r="4" spans="1:13">
      <c r="A4" s="84">
        <v>2</v>
      </c>
      <c r="B4" s="89"/>
      <c r="C4" s="43"/>
      <c r="E4" s="105"/>
      <c r="F4" s="10"/>
    </row>
    <row r="5" spans="1:13">
      <c r="A5" s="84">
        <v>3</v>
      </c>
      <c r="B5" s="89"/>
      <c r="C5" s="43"/>
    </row>
    <row r="6" spans="1:13">
      <c r="A6" s="84">
        <v>4</v>
      </c>
      <c r="B6" s="89"/>
      <c r="C6" s="43"/>
    </row>
    <row r="7" spans="1:13">
      <c r="A7" s="84">
        <v>5</v>
      </c>
      <c r="B7" s="89"/>
      <c r="C7" s="43"/>
    </row>
    <row r="8" spans="1:13" ht="27.75">
      <c r="A8" s="84">
        <v>6</v>
      </c>
      <c r="B8" s="89"/>
      <c r="C8" s="43"/>
      <c r="E8" s="139" t="s">
        <v>179</v>
      </c>
      <c r="F8" s="139"/>
      <c r="G8" s="139"/>
      <c r="H8" s="139"/>
      <c r="I8" s="139"/>
      <c r="J8" s="139"/>
      <c r="K8" s="139"/>
      <c r="L8" s="139"/>
      <c r="M8" s="139"/>
    </row>
    <row r="9" spans="1:13">
      <c r="A9" s="84">
        <v>7</v>
      </c>
      <c r="B9" s="89"/>
      <c r="C9" s="43"/>
      <c r="E9" s="137"/>
      <c r="F9" s="138"/>
      <c r="G9" s="138"/>
      <c r="H9" s="138"/>
      <c r="I9" s="138"/>
      <c r="J9" s="138"/>
      <c r="K9" s="138"/>
      <c r="L9" s="138"/>
      <c r="M9" s="138"/>
    </row>
    <row r="10" spans="1:13">
      <c r="A10" s="84">
        <v>8</v>
      </c>
      <c r="B10" s="89"/>
      <c r="C10" s="43"/>
      <c r="E10" s="138"/>
      <c r="F10" s="138"/>
      <c r="G10" s="138"/>
      <c r="H10" s="138"/>
      <c r="I10" s="138"/>
      <c r="J10" s="138"/>
      <c r="K10" s="138"/>
      <c r="L10" s="138"/>
      <c r="M10" s="138"/>
    </row>
    <row r="11" spans="1:13">
      <c r="A11" s="84">
        <v>9</v>
      </c>
      <c r="B11" s="89"/>
      <c r="C11" s="43"/>
      <c r="E11" s="140"/>
      <c r="F11" s="140"/>
      <c r="G11" s="140"/>
      <c r="H11" s="140"/>
      <c r="I11" s="140"/>
      <c r="J11" s="140"/>
      <c r="K11" s="140"/>
      <c r="L11" s="140"/>
      <c r="M11" s="140"/>
    </row>
    <row r="12" spans="1:13">
      <c r="A12" s="84">
        <v>10</v>
      </c>
      <c r="B12" s="89"/>
      <c r="C12" s="43"/>
      <c r="E12" s="140"/>
      <c r="F12" s="140"/>
      <c r="G12" s="140"/>
      <c r="H12" s="140"/>
      <c r="I12" s="140"/>
      <c r="J12" s="140"/>
      <c r="K12" s="140"/>
      <c r="L12" s="140"/>
      <c r="M12" s="140"/>
    </row>
    <row r="13" spans="1:13">
      <c r="A13" s="84">
        <v>11</v>
      </c>
      <c r="B13" s="89"/>
      <c r="C13" s="43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1:13">
      <c r="C14" s="107">
        <f>SUM(C3:C13)</f>
        <v>0</v>
      </c>
      <c r="E14" s="140"/>
      <c r="F14" s="140"/>
      <c r="G14" s="140"/>
      <c r="H14" s="140"/>
      <c r="I14" s="140"/>
      <c r="J14" s="140"/>
      <c r="K14" s="140"/>
      <c r="L14" s="140"/>
      <c r="M14" s="140"/>
    </row>
    <row r="15" spans="1:13">
      <c r="A15" s="87" t="s">
        <v>169</v>
      </c>
      <c r="B15" s="89"/>
      <c r="C15" s="43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13">
      <c r="A16" s="85">
        <v>1</v>
      </c>
      <c r="B16" s="89"/>
      <c r="C16" s="43"/>
      <c r="E16" s="140"/>
      <c r="F16" s="140"/>
      <c r="G16" s="140"/>
      <c r="H16" s="140"/>
      <c r="I16" s="140"/>
      <c r="J16" s="140"/>
      <c r="K16" s="140"/>
      <c r="L16" s="140"/>
      <c r="M16" s="140"/>
    </row>
    <row r="17" spans="1:13">
      <c r="A17" s="85">
        <v>2</v>
      </c>
      <c r="B17" s="89"/>
      <c r="C17" s="43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1:13">
      <c r="A18" s="85">
        <v>3</v>
      </c>
      <c r="B18" s="89"/>
      <c r="C18" s="43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1:13">
      <c r="A19" s="85">
        <v>4</v>
      </c>
      <c r="B19" s="89"/>
      <c r="C19" s="43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1:13">
      <c r="A20" s="85">
        <v>5</v>
      </c>
      <c r="B20" s="89"/>
      <c r="C20" s="43"/>
    </row>
    <row r="21" spans="1:13">
      <c r="A21" s="85">
        <v>6</v>
      </c>
      <c r="B21" s="89"/>
      <c r="C21" s="43"/>
    </row>
    <row r="22" spans="1:13">
      <c r="A22" s="85">
        <v>7</v>
      </c>
      <c r="B22" s="89"/>
      <c r="C22" s="43"/>
    </row>
    <row r="23" spans="1:13">
      <c r="A23" s="85">
        <v>8</v>
      </c>
      <c r="B23" s="89"/>
      <c r="C23" s="43"/>
    </row>
    <row r="24" spans="1:13">
      <c r="A24" s="85">
        <v>9</v>
      </c>
      <c r="B24" s="89"/>
      <c r="C24" s="43"/>
    </row>
    <row r="25" spans="1:13">
      <c r="A25" s="85">
        <v>10</v>
      </c>
      <c r="B25" s="89"/>
      <c r="C25" s="43"/>
    </row>
    <row r="26" spans="1:13">
      <c r="A26" s="85">
        <v>11</v>
      </c>
      <c r="B26" s="89"/>
      <c r="C26" s="43"/>
    </row>
    <row r="27" spans="1:13">
      <c r="C27" s="108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2022-06-17T03:21:09Z</dcterms:modified>
</cp:coreProperties>
</file>