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tanny/Desktop/stuff/美股資料/AAPL/"/>
    </mc:Choice>
  </mc:AlternateContent>
  <xr:revisionPtr revIDLastSave="0" documentId="13_ncr:1_{9FCA6533-BDFE-B94C-9F32-746AE5782348}" xr6:coauthVersionLast="47" xr6:coauthVersionMax="47" xr10:uidLastSave="{00000000-0000-0000-0000-000000000000}"/>
  <bookViews>
    <workbookView xWindow="2860" yWindow="840" windowWidth="25940" windowHeight="15140" activeTab="3" xr2:uid="{7BE21583-5D16-4846-9B49-7381C2CD4ADE}"/>
  </bookViews>
  <sheets>
    <sheet name="查詢網站" sheetId="5" r:id="rId1"/>
    <sheet name="輸入" sheetId="8" r:id="rId2"/>
    <sheet name="data" sheetId="12" r:id="rId3"/>
    <sheet name="data2" sheetId="13" r:id="rId4"/>
    <sheet name="現金流量折現法(PE+EPS)" sheetId="4" r:id="rId5"/>
    <sheet name="EPS &amp; PE 成長率法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3" l="1"/>
  <c r="M2" i="13"/>
  <c r="M6" i="13"/>
  <c r="M7" i="13"/>
  <c r="M8" i="13"/>
  <c r="M9" i="13"/>
  <c r="M10" i="13"/>
  <c r="M11" i="13"/>
  <c r="K6" i="13"/>
  <c r="K7" i="13"/>
  <c r="K8" i="13"/>
  <c r="K9" i="13"/>
  <c r="K10" i="13"/>
  <c r="K11" i="13"/>
  <c r="I6" i="13"/>
  <c r="I7" i="13"/>
  <c r="I8" i="13"/>
  <c r="I9" i="13"/>
  <c r="I10" i="13"/>
  <c r="I11" i="13"/>
  <c r="A6" i="13"/>
  <c r="A7" i="13"/>
  <c r="A8" i="13"/>
  <c r="A9" i="13"/>
  <c r="A10" i="13"/>
  <c r="A11" i="13"/>
  <c r="Y36" i="8"/>
  <c r="W36" i="8"/>
  <c r="W37" i="8" s="1"/>
  <c r="M7" i="12" s="1"/>
  <c r="Y34" i="8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12" i="13"/>
  <c r="M56" i="12"/>
  <c r="M55" i="12"/>
  <c r="M57" i="12"/>
  <c r="M52" i="12"/>
  <c r="M2" i="12" s="1"/>
  <c r="I9" i="12"/>
  <c r="K9" i="12"/>
  <c r="M9" i="12"/>
  <c r="I10" i="12"/>
  <c r="K10" i="12"/>
  <c r="M10" i="12"/>
  <c r="I11" i="12"/>
  <c r="K11" i="12"/>
  <c r="M11" i="12"/>
  <c r="I12" i="12"/>
  <c r="K12" i="12"/>
  <c r="M12" i="12"/>
  <c r="I13" i="12"/>
  <c r="K13" i="12"/>
  <c r="M13" i="12"/>
  <c r="I14" i="12"/>
  <c r="K14" i="12"/>
  <c r="M14" i="12"/>
  <c r="I15" i="12"/>
  <c r="K15" i="12"/>
  <c r="M15" i="12"/>
  <c r="I16" i="12"/>
  <c r="K16" i="12"/>
  <c r="M16" i="12"/>
  <c r="I17" i="12"/>
  <c r="K17" i="12"/>
  <c r="M17" i="12"/>
  <c r="I18" i="12"/>
  <c r="K18" i="12"/>
  <c r="M18" i="12"/>
  <c r="I19" i="12"/>
  <c r="K19" i="12"/>
  <c r="M19" i="12"/>
  <c r="I20" i="12"/>
  <c r="K20" i="12"/>
  <c r="M20" i="12"/>
  <c r="I21" i="12"/>
  <c r="K21" i="12"/>
  <c r="M21" i="12"/>
  <c r="I22" i="12"/>
  <c r="K22" i="12"/>
  <c r="M22" i="12"/>
  <c r="I23" i="12"/>
  <c r="K23" i="12"/>
  <c r="M23" i="12"/>
  <c r="I24" i="12"/>
  <c r="K24" i="12"/>
  <c r="M24" i="12"/>
  <c r="I25" i="12"/>
  <c r="K25" i="12"/>
  <c r="M25" i="12"/>
  <c r="I26" i="12"/>
  <c r="K26" i="12"/>
  <c r="M26" i="12"/>
  <c r="I27" i="12"/>
  <c r="K27" i="12"/>
  <c r="M27" i="12"/>
  <c r="I28" i="12"/>
  <c r="K28" i="12"/>
  <c r="M28" i="12"/>
  <c r="I29" i="12"/>
  <c r="K29" i="12"/>
  <c r="M29" i="12"/>
  <c r="I30" i="12"/>
  <c r="K30" i="12"/>
  <c r="M30" i="12"/>
  <c r="I31" i="12"/>
  <c r="K31" i="12"/>
  <c r="M31" i="12"/>
  <c r="I32" i="12"/>
  <c r="K32" i="12"/>
  <c r="M32" i="12"/>
  <c r="I33" i="12"/>
  <c r="K33" i="12"/>
  <c r="M33" i="12"/>
  <c r="I34" i="12"/>
  <c r="K34" i="12"/>
  <c r="M34" i="12"/>
  <c r="I35" i="12"/>
  <c r="K35" i="12"/>
  <c r="M35" i="12"/>
  <c r="I36" i="12"/>
  <c r="K36" i="12"/>
  <c r="M36" i="12"/>
  <c r="I37" i="12"/>
  <c r="K37" i="12"/>
  <c r="M37" i="12"/>
  <c r="I38" i="12"/>
  <c r="K38" i="12"/>
  <c r="M38" i="12"/>
  <c r="I39" i="12"/>
  <c r="K39" i="12"/>
  <c r="M39" i="12"/>
  <c r="I40" i="12"/>
  <c r="K40" i="12"/>
  <c r="M40" i="12"/>
  <c r="I41" i="12"/>
  <c r="K41" i="12"/>
  <c r="M41" i="12"/>
  <c r="I42" i="12"/>
  <c r="K42" i="12"/>
  <c r="M42" i="12"/>
  <c r="I43" i="12"/>
  <c r="K43" i="12"/>
  <c r="M43" i="12"/>
  <c r="I44" i="12"/>
  <c r="K44" i="12"/>
  <c r="M44" i="12"/>
  <c r="I45" i="12"/>
  <c r="K45" i="12"/>
  <c r="M45" i="12"/>
  <c r="I46" i="12"/>
  <c r="K46" i="12"/>
  <c r="M46" i="12"/>
  <c r="I47" i="12"/>
  <c r="K47" i="12"/>
  <c r="M47" i="12"/>
  <c r="I48" i="12"/>
  <c r="K48" i="12"/>
  <c r="M48" i="12"/>
  <c r="I49" i="12"/>
  <c r="K49" i="12"/>
  <c r="M49" i="12"/>
  <c r="I50" i="12"/>
  <c r="K50" i="12"/>
  <c r="M50" i="12"/>
  <c r="I51" i="12"/>
  <c r="K51" i="12"/>
  <c r="M51" i="12"/>
  <c r="I52" i="12"/>
  <c r="K52" i="12"/>
  <c r="I53" i="12"/>
  <c r="K53" i="12"/>
  <c r="M53" i="12"/>
  <c r="I54" i="12"/>
  <c r="K54" i="12"/>
  <c r="M54" i="12"/>
  <c r="I55" i="12"/>
  <c r="K55" i="12"/>
  <c r="I56" i="12"/>
  <c r="K56" i="12"/>
  <c r="I57" i="12"/>
  <c r="K57" i="12"/>
  <c r="K8" i="12"/>
  <c r="M8" i="12"/>
  <c r="I8" i="12"/>
  <c r="K2" i="8"/>
  <c r="K5" i="8"/>
  <c r="B8" i="11"/>
  <c r="B9" i="11"/>
  <c r="B10" i="11"/>
  <c r="B11" i="11"/>
  <c r="B12" i="11"/>
  <c r="B13" i="11"/>
  <c r="B14" i="11"/>
  <c r="B2" i="11"/>
  <c r="B3" i="11"/>
  <c r="B4" i="11"/>
  <c r="B5" i="11"/>
  <c r="B6" i="11"/>
  <c r="B7" i="11"/>
  <c r="D2" i="11"/>
  <c r="L17" i="8"/>
  <c r="Q13" i="8"/>
  <c r="P13" i="8"/>
  <c r="F12" i="12"/>
  <c r="F8" i="12"/>
  <c r="F16" i="12"/>
  <c r="F20" i="12"/>
  <c r="F24" i="12"/>
  <c r="F28" i="12"/>
  <c r="F32" i="12"/>
  <c r="F36" i="12"/>
  <c r="F40" i="12"/>
  <c r="F44" i="12"/>
  <c r="F48" i="12"/>
  <c r="F52" i="12"/>
  <c r="F56" i="12"/>
  <c r="F57" i="12"/>
  <c r="M4" i="12" l="1"/>
  <c r="N14" i="8"/>
  <c r="B9" i="8" s="1"/>
  <c r="G17" i="11" l="1"/>
  <c r="G16" i="11"/>
  <c r="I16" i="11"/>
  <c r="G20" i="11" s="1"/>
  <c r="H16" i="11"/>
  <c r="H17" i="11"/>
  <c r="I20" i="11" l="1"/>
  <c r="H20" i="11"/>
  <c r="D5" i="11" l="1"/>
  <c r="O5" i="8" s="1"/>
  <c r="G2" i="11"/>
  <c r="L20" i="8" s="1"/>
  <c r="D3" i="11"/>
  <c r="O3" i="8" s="1"/>
  <c r="G4" i="11"/>
  <c r="G3" i="11"/>
  <c r="L21" i="8" s="1"/>
  <c r="G10" i="11"/>
  <c r="L28" i="8" s="1"/>
  <c r="G11" i="11"/>
  <c r="L29" i="8" s="1"/>
  <c r="G9" i="11"/>
  <c r="L27" i="8" s="1"/>
  <c r="I7" i="11"/>
  <c r="N25" i="8" s="1"/>
  <c r="I6" i="11"/>
  <c r="I9" i="11"/>
  <c r="N27" i="8" s="1"/>
  <c r="J9" i="11"/>
  <c r="O27" i="8" s="1"/>
  <c r="H9" i="11"/>
  <c r="M27" i="8" s="1"/>
  <c r="I8" i="11"/>
  <c r="N26" i="8" s="1"/>
  <c r="J8" i="11"/>
  <c r="O26" i="8" s="1"/>
  <c r="K8" i="11"/>
  <c r="P26" i="8" s="1"/>
  <c r="H8" i="11"/>
  <c r="M26" i="8" s="1"/>
  <c r="G8" i="11"/>
  <c r="L26" i="8" s="1"/>
  <c r="J7" i="11"/>
  <c r="O25" i="8" s="1"/>
  <c r="H7" i="11"/>
  <c r="M25" i="8" s="1"/>
  <c r="G7" i="11"/>
  <c r="L25" i="8" s="1"/>
  <c r="L7" i="11"/>
  <c r="Q25" i="8" s="1"/>
  <c r="K7" i="11"/>
  <c r="P25" i="8" s="1"/>
  <c r="H5" i="11"/>
  <c r="M23" i="8" s="1"/>
  <c r="G5" i="11"/>
  <c r="L23" i="8" s="1"/>
  <c r="J5" i="11"/>
  <c r="O23" i="8" s="1"/>
  <c r="L5" i="11"/>
  <c r="Q23" i="8" s="1"/>
  <c r="I5" i="11"/>
  <c r="N23" i="8" s="1"/>
  <c r="M5" i="11"/>
  <c r="R23" i="8" s="1"/>
  <c r="N5" i="11"/>
  <c r="S23" i="8" s="1"/>
  <c r="K5" i="11"/>
  <c r="P23" i="8" s="1"/>
  <c r="G12" i="11"/>
  <c r="L30" i="8" s="1"/>
  <c r="N4" i="11"/>
  <c r="K4" i="11"/>
  <c r="P22" i="8" s="1"/>
  <c r="M4" i="11"/>
  <c r="R22" i="8" s="1"/>
  <c r="H4" i="11"/>
  <c r="M22" i="8" s="1"/>
  <c r="L4" i="11"/>
  <c r="Q22" i="8" s="1"/>
  <c r="I4" i="11"/>
  <c r="N22" i="8" s="1"/>
  <c r="J4" i="11"/>
  <c r="O22" i="8" s="1"/>
  <c r="I10" i="11"/>
  <c r="N28" i="8" s="1"/>
  <c r="H10" i="11"/>
  <c r="M28" i="8" s="1"/>
  <c r="M2" i="11"/>
  <c r="R20" i="8" s="1"/>
  <c r="O2" i="8"/>
  <c r="N2" i="11"/>
  <c r="I2" i="11"/>
  <c r="K2" i="11"/>
  <c r="P20" i="8" s="1"/>
  <c r="J2" i="11"/>
  <c r="O20" i="8" s="1"/>
  <c r="L2" i="11"/>
  <c r="Q20" i="8" s="1"/>
  <c r="H2" i="11"/>
  <c r="M20" i="8" s="1"/>
  <c r="M6" i="11"/>
  <c r="R24" i="8" s="1"/>
  <c r="J6" i="11"/>
  <c r="O24" i="8" s="1"/>
  <c r="H6" i="11"/>
  <c r="M24" i="8" s="1"/>
  <c r="G6" i="11"/>
  <c r="K6" i="11"/>
  <c r="P24" i="8" s="1"/>
  <c r="L6" i="11"/>
  <c r="Q24" i="8" s="1"/>
  <c r="H11" i="11"/>
  <c r="M29" i="8" s="1"/>
  <c r="N3" i="11"/>
  <c r="S21" i="8" s="1"/>
  <c r="K3" i="11"/>
  <c r="P21" i="8" s="1"/>
  <c r="L3" i="11"/>
  <c r="Q21" i="8" s="1"/>
  <c r="I3" i="11"/>
  <c r="N21" i="8" s="1"/>
  <c r="M3" i="11"/>
  <c r="R21" i="8" s="1"/>
  <c r="J3" i="11"/>
  <c r="O21" i="8" s="1"/>
  <c r="H3" i="11"/>
  <c r="M21" i="8" s="1"/>
  <c r="D7" i="11"/>
  <c r="O7" i="8" s="1"/>
  <c r="D8" i="11"/>
  <c r="O8" i="8" s="1"/>
  <c r="D10" i="11"/>
  <c r="O10" i="8" s="1"/>
  <c r="D12" i="11"/>
  <c r="O12" i="8" s="1"/>
  <c r="D6" i="11"/>
  <c r="O6" i="8" s="1"/>
  <c r="D11" i="11"/>
  <c r="O11" i="8" s="1"/>
  <c r="D4" i="11"/>
  <c r="O4" i="8" s="1"/>
  <c r="D9" i="11"/>
  <c r="O9" i="8" s="1"/>
  <c r="B11" i="4"/>
  <c r="B12" i="4"/>
  <c r="B10" i="4"/>
  <c r="C2" i="8"/>
  <c r="C4" i="8"/>
  <c r="C7" i="8"/>
  <c r="C3" i="8"/>
  <c r="C10" i="8"/>
  <c r="C9" i="8"/>
  <c r="B9" i="4"/>
  <c r="C9" i="4" s="1"/>
  <c r="B8" i="4"/>
  <c r="B7" i="4"/>
  <c r="B6" i="4"/>
  <c r="B5" i="4"/>
  <c r="B4" i="4"/>
  <c r="H18" i="4" s="1"/>
  <c r="B3" i="4"/>
  <c r="I17" i="4" s="1"/>
  <c r="B2" i="4"/>
  <c r="I16" i="4" s="1"/>
  <c r="B1" i="4"/>
  <c r="H19" i="11" l="1"/>
  <c r="G19" i="11"/>
  <c r="I19" i="11"/>
  <c r="G27" i="11" s="1"/>
  <c r="B20" i="4"/>
  <c r="E18" i="4"/>
  <c r="G17" i="4"/>
  <c r="D16" i="4"/>
  <c r="H17" i="4"/>
  <c r="B16" i="4"/>
  <c r="B18" i="4"/>
  <c r="I18" i="4"/>
  <c r="G18" i="4"/>
  <c r="F18" i="4"/>
  <c r="D20" i="4"/>
  <c r="B17" i="4"/>
  <c r="D18" i="4"/>
  <c r="E17" i="4"/>
  <c r="K18" i="4"/>
  <c r="D17" i="4"/>
  <c r="F17" i="4"/>
  <c r="C18" i="4"/>
  <c r="J18" i="4"/>
  <c r="K17" i="4"/>
  <c r="C17" i="4"/>
  <c r="J17" i="4"/>
  <c r="E16" i="4"/>
  <c r="K16" i="4"/>
  <c r="C16" i="4"/>
  <c r="J16" i="4"/>
  <c r="H16" i="4"/>
  <c r="G16" i="4"/>
  <c r="F16" i="4"/>
  <c r="J20" i="4"/>
  <c r="I20" i="4"/>
  <c r="H20" i="4"/>
  <c r="G20" i="4"/>
  <c r="F20" i="4"/>
  <c r="E20" i="4"/>
  <c r="C20" i="4"/>
  <c r="K20" i="4"/>
  <c r="I21" i="11" l="1"/>
  <c r="D25" i="8" s="1"/>
  <c r="I27" i="11"/>
  <c r="J27" i="11" s="1"/>
  <c r="B24" i="8"/>
  <c r="H27" i="11"/>
  <c r="G28" i="11" s="1"/>
  <c r="C24" i="8"/>
  <c r="I22" i="11"/>
  <c r="I23" i="11" s="1"/>
  <c r="D26" i="8" s="1"/>
  <c r="D24" i="8"/>
  <c r="H21" i="11"/>
  <c r="H22" i="11"/>
  <c r="H23" i="11" s="1"/>
  <c r="G21" i="11"/>
  <c r="B25" i="8" s="1"/>
  <c r="G22" i="11"/>
  <c r="G23" i="11" s="1"/>
  <c r="B26" i="8" s="1"/>
  <c r="B30" i="4"/>
  <c r="B18" i="8" s="1"/>
  <c r="C31" i="4"/>
  <c r="C19" i="8" s="1"/>
  <c r="D30" i="4"/>
  <c r="D18" i="8" s="1"/>
  <c r="C30" i="4"/>
  <c r="C18" i="8" s="1"/>
  <c r="D31" i="4"/>
  <c r="D19" i="8" s="1"/>
  <c r="D32" i="4"/>
  <c r="D20" i="8" s="1"/>
  <c r="B31" i="4"/>
  <c r="B19" i="8" s="1"/>
  <c r="C32" i="4"/>
  <c r="C20" i="8" s="1"/>
  <c r="B32" i="4"/>
  <c r="B20" i="8" s="1"/>
  <c r="C7" i="4"/>
  <c r="F19" i="4" s="1"/>
  <c r="H29" i="11" l="1"/>
  <c r="C26" i="8"/>
  <c r="J29" i="11"/>
  <c r="C25" i="8"/>
  <c r="I28" i="11"/>
  <c r="F26" i="4"/>
  <c r="F24" i="4"/>
  <c r="F25" i="4"/>
  <c r="C19" i="4"/>
  <c r="B19" i="4"/>
  <c r="J19" i="4"/>
  <c r="H19" i="4"/>
  <c r="K19" i="4"/>
  <c r="I19" i="4"/>
  <c r="E19" i="4"/>
  <c r="G19" i="4"/>
  <c r="D19" i="4"/>
  <c r="K29" i="11" l="1"/>
  <c r="L30" i="11" s="1"/>
  <c r="N30" i="11" s="1"/>
  <c r="I24" i="4"/>
  <c r="I26" i="4"/>
  <c r="I25" i="4"/>
  <c r="H24" i="4"/>
  <c r="H25" i="4"/>
  <c r="H26" i="4"/>
  <c r="C24" i="4"/>
  <c r="C25" i="4"/>
  <c r="C26" i="4"/>
  <c r="E25" i="4"/>
  <c r="E26" i="4"/>
  <c r="E24" i="4"/>
  <c r="K25" i="4"/>
  <c r="K26" i="4"/>
  <c r="K24" i="4"/>
  <c r="J25" i="4"/>
  <c r="J24" i="4"/>
  <c r="J26" i="4"/>
  <c r="B24" i="4"/>
  <c r="B25" i="4"/>
  <c r="B26" i="4"/>
  <c r="D25" i="4"/>
  <c r="D26" i="4"/>
  <c r="D24" i="4"/>
  <c r="G25" i="4"/>
  <c r="G26" i="4"/>
  <c r="G24" i="4"/>
  <c r="P30" i="11" l="1"/>
  <c r="O30" i="11"/>
  <c r="Q30" i="11"/>
  <c r="D38" i="4"/>
  <c r="B38" i="4"/>
  <c r="C38" i="4"/>
  <c r="C37" i="4"/>
  <c r="B37" i="4"/>
  <c r="D37" i="4"/>
  <c r="D36" i="4"/>
  <c r="B36" i="4"/>
  <c r="C36" i="4"/>
</calcChain>
</file>

<file path=xl/sharedStrings.xml><?xml version="1.0" encoding="utf-8"?>
<sst xmlns="http://schemas.openxmlformats.org/spreadsheetml/2006/main" count="507" uniqueCount="453">
  <si>
    <t>10 年報酬率對應表</t>
    <phoneticPr fontId="2" type="noConversion"/>
  </si>
  <si>
    <t>便宜價的折現率(%)</t>
    <phoneticPr fontId="2" type="noConversion"/>
  </si>
  <si>
    <t>合理價的折現率(%)</t>
    <phoneticPr fontId="2" type="noConversion"/>
  </si>
  <si>
    <t>昂貴價的折現率(%)</t>
    <phoneticPr fontId="2" type="noConversion"/>
  </si>
  <si>
    <t>股利</t>
    <phoneticPr fontId="2" type="noConversion"/>
  </si>
  <si>
    <t>10 年股利對應表</t>
    <phoneticPr fontId="2" type="noConversion"/>
  </si>
  <si>
    <t>EPS</t>
    <phoneticPr fontId="2" type="noConversion"/>
  </si>
  <si>
    <t>預估最後報酬率 (%)_便宜價</t>
    <phoneticPr fontId="2" type="noConversion"/>
  </si>
  <si>
    <t>預估最後報酬率 (%)_合理價</t>
    <phoneticPr fontId="2" type="noConversion"/>
  </si>
  <si>
    <t>預估最後報酬率 (%)_昂貴價</t>
    <phoneticPr fontId="2" type="noConversion"/>
  </si>
  <si>
    <t>預估最後賣出時本益比(P/E)</t>
    <phoneticPr fontId="2" type="noConversion"/>
  </si>
  <si>
    <t>幾年後賣出</t>
    <phoneticPr fontId="2" type="noConversion"/>
  </si>
  <si>
    <t>目前便宜價(價格+股利)</t>
    <phoneticPr fontId="2" type="noConversion"/>
  </si>
  <si>
    <t>目前合理價(價格+股利)</t>
    <phoneticPr fontId="2" type="noConversion"/>
  </si>
  <si>
    <t>目前昂貴價(價格+股利)</t>
    <phoneticPr fontId="2" type="noConversion"/>
  </si>
  <si>
    <t>3年</t>
    <phoneticPr fontId="2" type="noConversion"/>
  </si>
  <si>
    <t>5年</t>
    <phoneticPr fontId="2" type="noConversion"/>
  </si>
  <si>
    <t>10年</t>
    <phoneticPr fontId="2" type="noConversion"/>
  </si>
  <si>
    <t>目前便宜價</t>
    <phoneticPr fontId="2" type="noConversion"/>
  </si>
  <si>
    <t>目前合理價</t>
    <phoneticPr fontId="2" type="noConversion"/>
  </si>
  <si>
    <t>目前昂貴價</t>
    <phoneticPr fontId="2" type="noConversion"/>
  </si>
  <si>
    <t>股息成長率</t>
    <phoneticPr fontId="2" type="noConversion"/>
  </si>
  <si>
    <t>現在股價</t>
    <phoneticPr fontId="2" type="noConversion"/>
  </si>
  <si>
    <t>年度</t>
    <phoneticPr fontId="2" type="noConversion"/>
  </si>
  <si>
    <t>EPS成長率 ( 預估)</t>
    <phoneticPr fontId="2" type="noConversion"/>
  </si>
  <si>
    <t>歷年股價</t>
    <phoneticPr fontId="2" type="noConversion"/>
  </si>
  <si>
    <t>https://strike.market/stocks/V</t>
    <phoneticPr fontId="2" type="noConversion"/>
  </si>
  <si>
    <t>名稱</t>
    <phoneticPr fontId="2" type="noConversion"/>
  </si>
  <si>
    <t>網址</t>
    <phoneticPr fontId="2" type="noConversion"/>
  </si>
  <si>
    <t>https://www.macrotrends.net/stocks/charts/V/visa/pe-ratio</t>
    <phoneticPr fontId="2" type="noConversion"/>
  </si>
  <si>
    <t>PE, EPS查詢</t>
    <phoneticPr fontId="2" type="noConversion"/>
  </si>
  <si>
    <t>https://wealth.businessweekly.com.tw/m/GArticle.aspx?id=ARTL000139852</t>
    <phoneticPr fontId="2" type="noConversion"/>
  </si>
  <si>
    <t>教學參考: DCF With EPS</t>
    <phoneticPr fontId="2" type="noConversion"/>
  </si>
  <si>
    <t>教學參考: DCF With Cash Flow</t>
    <phoneticPr fontId="2" type="noConversion"/>
  </si>
  <si>
    <t>教學參考: DCF With PE</t>
    <phoneticPr fontId="2" type="noConversion"/>
  </si>
  <si>
    <t>https://teddygoschool.com/how-to-calculate-the-valuation-of-a-company/</t>
    <phoneticPr fontId="2" type="noConversion"/>
  </si>
  <si>
    <t>https://rich01.com/discounted-cash-flow-dcf-model/</t>
    <phoneticPr fontId="2" type="noConversion"/>
  </si>
  <si>
    <t>標準差</t>
    <phoneticPr fontId="2" type="noConversion"/>
  </si>
  <si>
    <t>通膨 (%)</t>
    <phoneticPr fontId="2" type="noConversion"/>
  </si>
  <si>
    <t>http://www.rocketfinancial.com/Financials.aspx?fID=3916&amp;p=2&amp;pw=129186&amp;rID=3</t>
    <phoneticPr fontId="2" type="noConversion"/>
  </si>
  <si>
    <t>Cash Flow 查詢</t>
    <phoneticPr fontId="2" type="noConversion"/>
  </si>
  <si>
    <t>自估</t>
    <phoneticPr fontId="2" type="noConversion"/>
  </si>
  <si>
    <t>預估每股現金流</t>
    <phoneticPr fontId="2" type="noConversion"/>
  </si>
  <si>
    <t>現金流量折現法(PE+EPS)</t>
    <phoneticPr fontId="2" type="noConversion"/>
  </si>
  <si>
    <t>現金流成長率 (%)</t>
    <phoneticPr fontId="2" type="noConversion"/>
  </si>
  <si>
    <t>本益比PE</t>
    <phoneticPr fontId="2" type="noConversion"/>
  </si>
  <si>
    <r>
      <t xml:space="preserve">估 </t>
    </r>
    <r>
      <rPr>
        <sz val="20"/>
        <color rgb="FFFFFF00"/>
        <rFont val="新細明體"/>
        <family val="1"/>
        <charset val="136"/>
      </rPr>
      <t>2022</t>
    </r>
    <phoneticPr fontId="2" type="noConversion"/>
  </si>
  <si>
    <t>https://www.gurufocus.com/stock/MCD/dcf</t>
    <phoneticPr fontId="2" type="noConversion"/>
  </si>
  <si>
    <t>GuruFocus  估值網站：</t>
    <phoneticPr fontId="2" type="noConversion"/>
  </si>
  <si>
    <t>中位數</t>
    <phoneticPr fontId="2" type="noConversion"/>
  </si>
  <si>
    <t>EPS成長率法</t>
    <phoneticPr fontId="2" type="noConversion"/>
  </si>
  <si>
    <t>Financial Transaction Servicess : PE</t>
    <phoneticPr fontId="2" type="noConversion"/>
  </si>
  <si>
    <t>EPS成長率</t>
    <phoneticPr fontId="2" type="noConversion"/>
  </si>
  <si>
    <t>P/E成長率</t>
    <phoneticPr fontId="2" type="noConversion"/>
  </si>
  <si>
    <t>1本益比成長率 %(看圖斜率)</t>
    <phoneticPr fontId="2" type="noConversion"/>
  </si>
  <si>
    <t>去頭去尾取平均</t>
    <phoneticPr fontId="2" type="noConversion"/>
  </si>
  <si>
    <t>預估EPS</t>
    <phoneticPr fontId="2" type="noConversion"/>
  </si>
  <si>
    <t>預估PE</t>
    <phoneticPr fontId="2" type="noConversion"/>
  </si>
  <si>
    <t>EPS 成長率</t>
    <phoneticPr fontId="2" type="noConversion"/>
  </si>
  <si>
    <t>歷史水位</t>
    <phoneticPr fontId="2" type="noConversion"/>
  </si>
  <si>
    <t>通膨後</t>
    <phoneticPr fontId="2" type="noConversion"/>
  </si>
  <si>
    <t>計算年度</t>
    <phoneticPr fontId="2" type="noConversion"/>
  </si>
  <si>
    <t>Time Shift</t>
    <phoneticPr fontId="2" type="noConversion"/>
  </si>
  <si>
    <t>歷史平均</t>
    <phoneticPr fontId="2" type="noConversion"/>
  </si>
  <si>
    <t>3 (~2019)</t>
    <phoneticPr fontId="2" type="noConversion"/>
  </si>
  <si>
    <t>4(~2018)</t>
    <phoneticPr fontId="2" type="noConversion"/>
  </si>
  <si>
    <t>5(~2017)</t>
    <phoneticPr fontId="2" type="noConversion"/>
  </si>
  <si>
    <t>6(~2016)</t>
    <phoneticPr fontId="2" type="noConversion"/>
  </si>
  <si>
    <t>7(~2015)</t>
    <phoneticPr fontId="2" type="noConversion"/>
  </si>
  <si>
    <t>8(~2014)</t>
    <phoneticPr fontId="2" type="noConversion"/>
  </si>
  <si>
    <t>9(~2013)</t>
    <phoneticPr fontId="2" type="noConversion"/>
  </si>
  <si>
    <t>10(~2012)</t>
    <phoneticPr fontId="2" type="noConversion"/>
  </si>
  <si>
    <t>11(~2011)</t>
    <phoneticPr fontId="2" type="noConversion"/>
  </si>
  <si>
    <t>12(~2010)</t>
    <phoneticPr fontId="2" type="noConversion"/>
  </si>
  <si>
    <t>13(~2009)</t>
    <phoneticPr fontId="2" type="noConversion"/>
  </si>
  <si>
    <t>報酬率</t>
    <phoneticPr fontId="2" type="noConversion"/>
  </si>
  <si>
    <t>自估報酬率</t>
    <phoneticPr fontId="2" type="noConversion"/>
  </si>
  <si>
    <t>價格</t>
    <phoneticPr fontId="2" type="noConversion"/>
  </si>
  <si>
    <r>
      <t>預估最後賣出時</t>
    </r>
    <r>
      <rPr>
        <sz val="12"/>
        <color rgb="FFFF0000"/>
        <rFont val="新細明體"/>
        <family val="1"/>
        <charset val="136"/>
      </rPr>
      <t xml:space="preserve"> 本益比(P/E)</t>
    </r>
    <phoneticPr fontId="2" type="noConversion"/>
  </si>
  <si>
    <r>
      <rPr>
        <sz val="12"/>
        <color theme="1"/>
        <rFont val="新細明體"/>
        <family val="1"/>
        <charset val="136"/>
      </rPr>
      <t xml:space="preserve">預估 </t>
    </r>
    <r>
      <rPr>
        <sz val="12"/>
        <color rgb="FFFF0000"/>
        <rFont val="新細明體"/>
        <family val="2"/>
        <charset val="136"/>
        <scheme val="minor"/>
      </rPr>
      <t>EPS</t>
    </r>
    <phoneticPr fontId="2" type="noConversion"/>
  </si>
  <si>
    <r>
      <rPr>
        <sz val="12"/>
        <color theme="1"/>
        <rFont val="新細明體"/>
        <family val="1"/>
        <charset val="136"/>
      </rPr>
      <t>預估</t>
    </r>
    <r>
      <rPr>
        <sz val="12"/>
        <color rgb="FFFF0000"/>
        <rFont val="新細明體"/>
        <family val="1"/>
        <charset val="136"/>
      </rPr>
      <t xml:space="preserve"> EPS成長率</t>
    </r>
    <r>
      <rPr>
        <sz val="12"/>
        <color theme="1"/>
        <rFont val="新細明體"/>
        <family val="2"/>
        <charset val="136"/>
        <scheme val="minor"/>
      </rPr>
      <t xml:space="preserve"> </t>
    </r>
    <phoneticPr fontId="2" type="noConversion"/>
  </si>
  <si>
    <t>前年+國際情勢</t>
    <phoneticPr fontId="2" type="noConversion"/>
  </si>
  <si>
    <t>看線圖</t>
    <phoneticPr fontId="2" type="noConversion"/>
  </si>
  <si>
    <t>EPS 計算年度</t>
    <phoneticPr fontId="2" type="noConversion"/>
  </si>
  <si>
    <t xml:space="preserve">Time Shift (去頭去尾取平均) </t>
    <phoneticPr fontId="2" type="noConversion"/>
  </si>
  <si>
    <t>GOOGL</t>
    <phoneticPr fontId="2" type="noConversion"/>
  </si>
  <si>
    <t>↓= PE*EPS</t>
    <phoneticPr fontId="2" type="noConversion"/>
  </si>
  <si>
    <t>https://www.wsj.com/market-data/quotes/GOOGL?mod=searchresults_companyquotes</t>
  </si>
  <si>
    <t>PRICE</t>
    <phoneticPr fontId="2" type="noConversion"/>
  </si>
  <si>
    <t>PE</t>
    <phoneticPr fontId="2" type="noConversion"/>
  </si>
  <si>
    <t>平均值</t>
    <phoneticPr fontId="2" type="noConversion"/>
  </si>
  <si>
    <t>7/29/2022</t>
  </si>
  <si>
    <t>7/28/2022</t>
  </si>
  <si>
    <t>7/27/2022</t>
  </si>
  <si>
    <t>7/26/2022</t>
  </si>
  <si>
    <t>7/25/2022</t>
  </si>
  <si>
    <t>7/14/2022</t>
  </si>
  <si>
    <t>7/5/2022</t>
  </si>
  <si>
    <t>6/30/2022</t>
  </si>
  <si>
    <t>6/29/2022</t>
  </si>
  <si>
    <t>6/28/2022</t>
  </si>
  <si>
    <t>6/23/2022</t>
  </si>
  <si>
    <t>6/13/2022</t>
  </si>
  <si>
    <t>6/2/2022</t>
  </si>
  <si>
    <t>5/23/2022</t>
  </si>
  <si>
    <t>5/12/2022</t>
  </si>
  <si>
    <t>5/3/2022</t>
  </si>
  <si>
    <t>5/2/2022</t>
  </si>
  <si>
    <t>4/29/2022</t>
  </si>
  <si>
    <t>4/28/2022</t>
  </si>
  <si>
    <t>4/22/2022</t>
  </si>
  <si>
    <t>4/12/2022</t>
  </si>
  <si>
    <t>4/1/2022</t>
  </si>
  <si>
    <t>3/23/2022</t>
  </si>
  <si>
    <t>3/14/2022</t>
  </si>
  <si>
    <t>3/3/2022</t>
  </si>
  <si>
    <t>2/22/2022</t>
  </si>
  <si>
    <t>2/10/2022</t>
  </si>
  <si>
    <t>2/2/2022</t>
  </si>
  <si>
    <t>2/1/2022</t>
  </si>
  <si>
    <t>1/31/2022</t>
  </si>
  <si>
    <t>1/28/2022</t>
  </si>
  <si>
    <t>1/27/2022</t>
  </si>
  <si>
    <t>1/26/2022</t>
  </si>
  <si>
    <t>1/21/2022</t>
  </si>
  <si>
    <t>1/11/2022</t>
  </si>
  <si>
    <t>12/31/2021</t>
  </si>
  <si>
    <t>12/21/2021</t>
  </si>
  <si>
    <t>12/10/2021</t>
  </si>
  <si>
    <t>12/1/2021</t>
  </si>
  <si>
    <t>11/19/2021</t>
  </si>
  <si>
    <t>11/10/2021</t>
  </si>
  <si>
    <t>11/1/2021</t>
  </si>
  <si>
    <t>10/21/2021</t>
  </si>
  <si>
    <t>10/12/2021</t>
  </si>
  <si>
    <t>10/1/2021</t>
  </si>
  <si>
    <t>9/22/2021</t>
  </si>
  <si>
    <t>9/13/2021</t>
  </si>
  <si>
    <t>9/1/2021</t>
  </si>
  <si>
    <t>8/23/2021</t>
  </si>
  <si>
    <t>8/12/2021</t>
  </si>
  <si>
    <t>8/3/2021</t>
  </si>
  <si>
    <t>7/30/2021</t>
  </si>
  <si>
    <t>7/29/2021</t>
  </si>
  <si>
    <t>7/28/2021</t>
  </si>
  <si>
    <t>7/27/2021</t>
  </si>
  <si>
    <t>7/26/2021</t>
  </si>
  <si>
    <t>7/23/2021</t>
  </si>
  <si>
    <t>7/1/2021</t>
  </si>
  <si>
    <t>6/10/2021</t>
  </si>
  <si>
    <t>5/19/2021</t>
  </si>
  <si>
    <t>4/28/2021</t>
  </si>
  <si>
    <t>4/7/2021</t>
  </si>
  <si>
    <t>3/16/2021</t>
  </si>
  <si>
    <t>2/23/2021</t>
  </si>
  <si>
    <t>2/1/2021</t>
  </si>
  <si>
    <t>1/8/2021</t>
  </si>
  <si>
    <t>12/16/2020</t>
  </si>
  <si>
    <t>11/24/2020</t>
  </si>
  <si>
    <t>11/3/2020</t>
  </si>
  <si>
    <t>10/13/2020</t>
  </si>
  <si>
    <t>9/22/2020</t>
  </si>
  <si>
    <t>8/31/2020</t>
  </si>
  <si>
    <t>8/10/2020</t>
  </si>
  <si>
    <t>7/20/2020</t>
  </si>
  <si>
    <t>6/26/2020</t>
  </si>
  <si>
    <t>6/5/2020</t>
  </si>
  <si>
    <t>5/14/2020</t>
  </si>
  <si>
    <t>4/23/2020</t>
  </si>
  <si>
    <t>4/1/2020</t>
  </si>
  <si>
    <t>3/11/2020</t>
  </si>
  <si>
    <t>2/19/2020</t>
  </si>
  <si>
    <t>1/28/2020</t>
  </si>
  <si>
    <t>1/6/2020</t>
  </si>
  <si>
    <t>12/12/2019</t>
  </si>
  <si>
    <t>11/20/2019</t>
  </si>
  <si>
    <t>10/30/2019</t>
  </si>
  <si>
    <t>10/9/2019</t>
  </si>
  <si>
    <t>9/18/2019</t>
  </si>
  <si>
    <t>8/27/2019</t>
  </si>
  <si>
    <t>8/6/2019</t>
  </si>
  <si>
    <t>8/2/2019</t>
  </si>
  <si>
    <t>8/1/2019</t>
  </si>
  <si>
    <t>7/31/2019</t>
  </si>
  <si>
    <t>7/30/2019</t>
  </si>
  <si>
    <t>7/29/2019</t>
  </si>
  <si>
    <t>7/26/2019</t>
  </si>
  <si>
    <t>7/25/2019</t>
  </si>
  <si>
    <t>7/24/2019</t>
  </si>
  <si>
    <t>7/23/2019</t>
  </si>
  <si>
    <t>7/16/2019</t>
  </si>
  <si>
    <t>5/31/2019</t>
  </si>
  <si>
    <t>4/16/2019</t>
  </si>
  <si>
    <t>3/4/2019</t>
  </si>
  <si>
    <t>1/16/2019</t>
  </si>
  <si>
    <t>11/29/2018</t>
  </si>
  <si>
    <t>10/16/2018</t>
  </si>
  <si>
    <t>8/31/2018</t>
  </si>
  <si>
    <t>7/19/2018</t>
  </si>
  <si>
    <t>6/5/2018</t>
  </si>
  <si>
    <t>4/20/2018</t>
  </si>
  <si>
    <t>3/7/2018</t>
  </si>
  <si>
    <t>1/22/2018</t>
  </si>
  <si>
    <t>12/5/2017</t>
  </si>
  <si>
    <t>10/20/2017</t>
  </si>
  <si>
    <t>9/7/2017</t>
  </si>
  <si>
    <t>8/4/2017</t>
  </si>
  <si>
    <t>8/3/2017</t>
  </si>
  <si>
    <t>8/2/2017</t>
  </si>
  <si>
    <t>8/1/2017</t>
  </si>
  <si>
    <t>7/31/2017</t>
  </si>
  <si>
    <t>7/28/2017</t>
  </si>
  <si>
    <t>7/27/2017</t>
  </si>
  <si>
    <t>7/26/2017</t>
  </si>
  <si>
    <t>7/25/2017</t>
  </si>
  <si>
    <t>7/24/2017</t>
  </si>
  <si>
    <t>3/16/2017</t>
  </si>
  <si>
    <t>11/3/2016</t>
  </si>
  <si>
    <t>6/28/2016</t>
  </si>
  <si>
    <t>2/19/2016</t>
  </si>
  <si>
    <t>10/9/2015</t>
  </si>
  <si>
    <t>6/3/2015</t>
  </si>
  <si>
    <t>1/23/2015</t>
  </si>
  <si>
    <t>9/15/2014</t>
  </si>
  <si>
    <t>5/7/2014</t>
  </si>
  <si>
    <t>12/26/2013</t>
  </si>
  <si>
    <t>8/19/2013</t>
  </si>
  <si>
    <t>4/11/2013</t>
  </si>
  <si>
    <t>11/29/2012</t>
  </si>
  <si>
    <t>8/3/2012</t>
  </si>
  <si>
    <t>8/2/2012</t>
  </si>
  <si>
    <t>8/1/2012</t>
  </si>
  <si>
    <t>7/31/2012</t>
  </si>
  <si>
    <t>7/30/2012</t>
  </si>
  <si>
    <t>7/27/2012</t>
  </si>
  <si>
    <t>7/26/2012</t>
  </si>
  <si>
    <t>7/25/2012</t>
  </si>
  <si>
    <t>7/24/2012</t>
  </si>
  <si>
    <t>7/20/2012</t>
  </si>
  <si>
    <t>3/13/2012</t>
  </si>
  <si>
    <t>11/1/2011</t>
  </si>
  <si>
    <t>6/24/2011</t>
  </si>
  <si>
    <t>2/15/2011</t>
  </si>
  <si>
    <t>10/7/2010</t>
  </si>
  <si>
    <t>6/1/2010</t>
  </si>
  <si>
    <t>1/21/2010</t>
  </si>
  <si>
    <t>9/11/2009</t>
  </si>
  <si>
    <t>5/5/2009</t>
  </si>
  <si>
    <t>12/23/2008</t>
  </si>
  <si>
    <t>8/15/2008</t>
  </si>
  <si>
    <t>4/9/2008</t>
  </si>
  <si>
    <t>11/28/2007</t>
  </si>
  <si>
    <t>8/7/2007</t>
  </si>
  <si>
    <t>8/6/2007</t>
  </si>
  <si>
    <t>8/3/2007</t>
  </si>
  <si>
    <t>8/2/2007</t>
  </si>
  <si>
    <t>8/1/2007</t>
  </si>
  <si>
    <t>7/31/2007</t>
  </si>
  <si>
    <t>7/30/2007</t>
  </si>
  <si>
    <t>7/27/2007</t>
  </si>
  <si>
    <t>7/26/2007</t>
  </si>
  <si>
    <t>7/23/2007</t>
  </si>
  <si>
    <t>3/14/2007</t>
  </si>
  <si>
    <t>10/31/2006</t>
  </si>
  <si>
    <t>6/23/2006</t>
  </si>
  <si>
    <t>2/14/2006</t>
  </si>
  <si>
    <t>10/5/2005</t>
  </si>
  <si>
    <t>5/27/2005</t>
  </si>
  <si>
    <t>1/19/2005</t>
  </si>
  <si>
    <t>9/10/2004</t>
  </si>
  <si>
    <t>5/3/2004</t>
  </si>
  <si>
    <t>12/22/2003</t>
  </si>
  <si>
    <t>8/14/2003</t>
  </si>
  <si>
    <t>4/7/2003</t>
  </si>
  <si>
    <t>11/25/2002</t>
  </si>
  <si>
    <t>8/8/2002</t>
  </si>
  <si>
    <t>8/7/2002</t>
  </si>
  <si>
    <t>8/6/2002</t>
  </si>
  <si>
    <t>8/5/2002</t>
  </si>
  <si>
    <t>8/2/2002</t>
  </si>
  <si>
    <t>8/1/2002</t>
  </si>
  <si>
    <t>7/31/2002</t>
  </si>
  <si>
    <t>7/30/2002</t>
  </si>
  <si>
    <t>7/29/2002</t>
  </si>
  <si>
    <t>2022/7/29</t>
  </si>
  <si>
    <t>2022/7/28</t>
  </si>
  <si>
    <t>2022/7/27</t>
  </si>
  <si>
    <t>2022/7/26</t>
  </si>
  <si>
    <t>2022/7/25</t>
  </si>
  <si>
    <t>2022/7/14</t>
  </si>
  <si>
    <t>2022/6/30</t>
  </si>
  <si>
    <t>2022/6/29</t>
  </si>
  <si>
    <t>2022/6/28</t>
  </si>
  <si>
    <t>2022/6/23</t>
  </si>
  <si>
    <t>2022/6/13</t>
  </si>
  <si>
    <t>2022/5/23</t>
  </si>
  <si>
    <t>2022/5/12</t>
  </si>
  <si>
    <t>2022/4/29</t>
  </si>
  <si>
    <t>2022/4/28</t>
  </si>
  <si>
    <t>2022/4/22</t>
  </si>
  <si>
    <t>2022/4/12</t>
  </si>
  <si>
    <t>2022/3/23</t>
  </si>
  <si>
    <t>2022/3/14</t>
  </si>
  <si>
    <t>2022/2/22</t>
  </si>
  <si>
    <t>2022/2/10</t>
  </si>
  <si>
    <t>2022/1/28</t>
  </si>
  <si>
    <t>2022/1/27</t>
  </si>
  <si>
    <t>2022/1/26</t>
  </si>
  <si>
    <t>2022/1/21</t>
  </si>
  <si>
    <t>2022/1/11</t>
  </si>
  <si>
    <t>2021/12/3</t>
  </si>
  <si>
    <t>2021/12/2</t>
  </si>
  <si>
    <t>2021/12/1</t>
  </si>
  <si>
    <t>2021/11/1</t>
  </si>
  <si>
    <t>2021/10/2</t>
  </si>
  <si>
    <t>2021/10/1</t>
  </si>
  <si>
    <t>2021/9/22</t>
  </si>
  <si>
    <t>2021/9/13</t>
  </si>
  <si>
    <t>2021/8/23</t>
  </si>
  <si>
    <t>2021/8/12</t>
  </si>
  <si>
    <t>2021/7/29</t>
  </si>
  <si>
    <t>2021/7/28</t>
  </si>
  <si>
    <t>2021/7/27</t>
  </si>
  <si>
    <t>2021/7/26</t>
  </si>
  <si>
    <t>2021/7/23</t>
  </si>
  <si>
    <t>2021/6/10</t>
  </si>
  <si>
    <t>2021/5/19</t>
  </si>
  <si>
    <t>2021/4/28</t>
  </si>
  <si>
    <t>2021/3/16</t>
  </si>
  <si>
    <t>2021/2/23</t>
  </si>
  <si>
    <t>2020/12/1</t>
  </si>
  <si>
    <t>2020/11/2</t>
  </si>
  <si>
    <t>2020/11/3</t>
  </si>
  <si>
    <t>2020/10/1</t>
  </si>
  <si>
    <t>2020/9/22</t>
  </si>
  <si>
    <t>2020/8/31</t>
  </si>
  <si>
    <t>2020/8/10</t>
  </si>
  <si>
    <t>2020/7/20</t>
  </si>
  <si>
    <t>2020/6/26</t>
  </si>
  <si>
    <t>2020/5/14</t>
  </si>
  <si>
    <t>2020/4/23</t>
  </si>
  <si>
    <t>2020/3/11</t>
  </si>
  <si>
    <t>2020/2/19</t>
  </si>
  <si>
    <t>2020/1/28</t>
  </si>
  <si>
    <t>2019/12/1</t>
  </si>
  <si>
    <t>2019/11/2</t>
  </si>
  <si>
    <t>2019/10/3</t>
  </si>
  <si>
    <t>2019/10/9</t>
  </si>
  <si>
    <t>2019/9/18</t>
  </si>
  <si>
    <t>2019/8/27</t>
  </si>
  <si>
    <t>2019/7/31</t>
  </si>
  <si>
    <t>2019/7/30</t>
  </si>
  <si>
    <t>2019/7/29</t>
  </si>
  <si>
    <t>2019/7/26</t>
  </si>
  <si>
    <t>2019/7/25</t>
  </si>
  <si>
    <t>2019/7/24</t>
  </si>
  <si>
    <t>2019/7/23</t>
  </si>
  <si>
    <t>2019/7/16</t>
  </si>
  <si>
    <t>2019/5/31</t>
  </si>
  <si>
    <t>2019/4/16</t>
  </si>
  <si>
    <t>2019/1/16</t>
  </si>
  <si>
    <t>2018/11/2</t>
  </si>
  <si>
    <t>2018/10/1</t>
  </si>
  <si>
    <t>2018/8/31</t>
  </si>
  <si>
    <t>2018/7/19</t>
  </si>
  <si>
    <t>2018/4/20</t>
  </si>
  <si>
    <t>2018/1/22</t>
  </si>
  <si>
    <t>2017/12/5</t>
  </si>
  <si>
    <t>2017/10/2</t>
  </si>
  <si>
    <t>2017/7/31</t>
  </si>
  <si>
    <t>2017/7/28</t>
  </si>
  <si>
    <t>2017/7/27</t>
  </si>
  <si>
    <t>2017/7/26</t>
  </si>
  <si>
    <t>2017/7/25</t>
  </si>
  <si>
    <t>2017/7/24</t>
  </si>
  <si>
    <t>2017/3/16</t>
  </si>
  <si>
    <t>2016/11/3</t>
  </si>
  <si>
    <t>2016/6/28</t>
  </si>
  <si>
    <t>2016/2/19</t>
  </si>
  <si>
    <t>2015/10/9</t>
  </si>
  <si>
    <t>2015/1/23</t>
  </si>
  <si>
    <t>2014/9/15</t>
  </si>
  <si>
    <t>2013/12/2</t>
  </si>
  <si>
    <t>2013/8/19</t>
  </si>
  <si>
    <t>2013/4/11</t>
  </si>
  <si>
    <t>2012/11/2</t>
  </si>
  <si>
    <t>2012/7/30</t>
  </si>
  <si>
    <t>2012/7/27</t>
  </si>
  <si>
    <t>2012/7/26</t>
  </si>
  <si>
    <t>2012/7/25</t>
  </si>
  <si>
    <t>2012/7/24</t>
  </si>
  <si>
    <t>2012/7/20</t>
  </si>
  <si>
    <t>2012/3/13</t>
  </si>
  <si>
    <t>2011/11/1</t>
  </si>
  <si>
    <t>2011/6/24</t>
  </si>
  <si>
    <t>2011/2/15</t>
  </si>
  <si>
    <t>2010/10/7</t>
  </si>
  <si>
    <t>2010/1/21</t>
  </si>
  <si>
    <t>2009/9/11</t>
  </si>
  <si>
    <t>2008/12/2</t>
  </si>
  <si>
    <t>2008/8/15</t>
  </si>
  <si>
    <t>2008/4/9/</t>
  </si>
  <si>
    <t>2007/11/2</t>
  </si>
  <si>
    <t>2007/8/7/</t>
  </si>
  <si>
    <t>2007/8/6/</t>
  </si>
  <si>
    <t>2007/8/3/</t>
  </si>
  <si>
    <t>2007/8/2/</t>
  </si>
  <si>
    <t>2007/8/1/</t>
  </si>
  <si>
    <t>2007/7/31</t>
  </si>
  <si>
    <t>2007/7/30</t>
  </si>
  <si>
    <t>2007/7/27</t>
  </si>
  <si>
    <t>2007/7/26</t>
  </si>
  <si>
    <t>2007/7/23</t>
  </si>
  <si>
    <t>2007/3/14</t>
  </si>
  <si>
    <t>2006/10/3</t>
  </si>
  <si>
    <t>2006/6/23</t>
  </si>
  <si>
    <t>2006/2/14</t>
  </si>
  <si>
    <t>2005/10/5</t>
  </si>
  <si>
    <t>2005/5/27</t>
  </si>
  <si>
    <t>2005/1/19</t>
  </si>
  <si>
    <t>2004/9/10</t>
  </si>
  <si>
    <t>2004/5/3/</t>
  </si>
  <si>
    <t>2003/12/2</t>
  </si>
  <si>
    <t>2003/8/14</t>
  </si>
  <si>
    <t>2003/4/7/</t>
  </si>
  <si>
    <t>2002/11/2</t>
  </si>
  <si>
    <t>2002/8/8/</t>
  </si>
  <si>
    <t>2002/8/7/</t>
  </si>
  <si>
    <t>2002/8/6/</t>
  </si>
  <si>
    <t>2002/8/5/</t>
  </si>
  <si>
    <t>2002/8/2/</t>
  </si>
  <si>
    <t>2002/8/1/</t>
  </si>
  <si>
    <t>2002/7/31</t>
  </si>
  <si>
    <t>2002/7/30</t>
  </si>
  <si>
    <t>2002/7/29</t>
  </si>
  <si>
    <t>EPS Log</t>
    <phoneticPr fontId="2" type="noConversion"/>
  </si>
  <si>
    <t>Price Log</t>
    <phoneticPr fontId="2" type="noConversion"/>
  </si>
  <si>
    <t>PE Log</t>
    <phoneticPr fontId="2" type="noConversion"/>
  </si>
  <si>
    <t xml:space="preserve"> EPS</t>
    <phoneticPr fontId="2" type="noConversion"/>
  </si>
  <si>
    <t>P/E</t>
    <phoneticPr fontId="2" type="noConversion"/>
  </si>
  <si>
    <t>← KEY IN</t>
    <phoneticPr fontId="2" type="noConversion"/>
  </si>
  <si>
    <t>8/12 股價</t>
    <phoneticPr fontId="2" type="noConversion"/>
  </si>
  <si>
    <t>8/19/2022</t>
  </si>
  <si>
    <t>8/18/2022</t>
  </si>
  <si>
    <t>8/17/2022</t>
  </si>
  <si>
    <t>8/16/2022</t>
  </si>
  <si>
    <t>8/15/2022</t>
  </si>
  <si>
    <t>8/4/2022</t>
  </si>
  <si>
    <t>2022/8/19</t>
  </si>
  <si>
    <t>2022/8/18</t>
  </si>
  <si>
    <t>2022/8/17</t>
  </si>
  <si>
    <t>2022/8/16</t>
  </si>
  <si>
    <t>2022/8/15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</si>
</sst>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3" formatCode="_(* #,##0.00_);_(* \(#,##0.00\);_(* &quot;-&quot;??_);_(@_)"/>
    <numFmt numFmtId="176" formatCode="_(* #,##0_);_(* \(#,##0\);_(* &quot;-&quot;??_);_(@_)"/>
    <numFmt numFmtId="177" formatCode="0.0"/>
    <numFmt numFmtId="178" formatCode="0.000"/>
    <numFmt numFmtId="179" formatCode="0.00_ "/>
    <numFmt numFmtId="180" formatCode="0.0_ "/>
    <numFmt numFmtId="181" formatCode="0.0000000000000_ "/>
  </numFmts>
  <fonts count="5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rgb="FFFF0000"/>
      <name val="新細明體"/>
      <family val="1"/>
      <charset val="136"/>
      <scheme val="minor"/>
    </font>
    <font>
      <b/>
      <sz val="14"/>
      <color rgb="FF7030A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4"/>
      <color rgb="FF4A4D4B"/>
      <name val="Arial"/>
      <family val="2"/>
    </font>
    <font>
      <b/>
      <sz val="12"/>
      <color rgb="FF7030A0"/>
      <name val="新細明體"/>
      <family val="1"/>
      <charset val="136"/>
      <scheme val="minor"/>
    </font>
    <font>
      <sz val="26"/>
      <color theme="1"/>
      <name val="新細明體"/>
      <family val="2"/>
      <charset val="136"/>
      <scheme val="minor"/>
    </font>
    <font>
      <sz val="22"/>
      <color rgb="FF7030A0"/>
      <name val="新細明體"/>
      <family val="2"/>
      <charset val="136"/>
      <scheme val="minor"/>
    </font>
    <font>
      <b/>
      <sz val="26"/>
      <color rgb="FFFFFF00"/>
      <name val="新細明體"/>
      <family val="1"/>
      <charset val="136"/>
      <scheme val="minor"/>
    </font>
    <font>
      <sz val="12"/>
      <color theme="2"/>
      <name val="新細明體"/>
      <family val="1"/>
      <charset val="136"/>
      <scheme val="minor"/>
    </font>
    <font>
      <sz val="12"/>
      <color theme="2"/>
      <name val="新細明體"/>
      <family val="2"/>
      <charset val="136"/>
      <scheme val="minor"/>
    </font>
    <font>
      <b/>
      <sz val="16"/>
      <color theme="2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20"/>
      <color theme="0"/>
      <name val="新細明體"/>
      <family val="1"/>
      <charset val="136"/>
      <scheme val="minor"/>
    </font>
    <font>
      <sz val="20"/>
      <color rgb="FFFF0000"/>
      <name val="新細明體"/>
      <family val="1"/>
      <charset val="136"/>
      <scheme val="minor"/>
    </font>
    <font>
      <u/>
      <sz val="20"/>
      <color theme="4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b/>
      <sz val="14"/>
      <color rgb="FFFFFF00"/>
      <name val="新細明體"/>
      <family val="1"/>
      <charset val="136"/>
      <scheme val="minor"/>
    </font>
    <font>
      <b/>
      <sz val="16"/>
      <color theme="2" tint="-9.9978637043366805E-2"/>
      <name val="新細明體"/>
      <family val="1"/>
      <charset val="136"/>
      <scheme val="minor"/>
    </font>
    <font>
      <sz val="20"/>
      <color rgb="FFFFFF00"/>
      <name val="新細明體"/>
      <family val="1"/>
      <charset val="136"/>
    </font>
    <font>
      <b/>
      <sz val="16"/>
      <color rgb="FFFFFF00"/>
      <name val="新細明體"/>
      <family val="1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rgb="FFFF0000"/>
      <name val="新細明體"/>
      <family val="2"/>
      <charset val="136"/>
      <scheme val="minor"/>
    </font>
    <font>
      <sz val="14"/>
      <color theme="2"/>
      <name val="新細明體"/>
      <family val="2"/>
      <charset val="136"/>
      <scheme val="minor"/>
    </font>
    <font>
      <sz val="18"/>
      <color rgb="FF7030A0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6"/>
      <color rgb="FFFF0000"/>
      <name val="新細明體"/>
      <family val="1"/>
      <charset val="136"/>
      <scheme val="minor"/>
    </font>
    <font>
      <sz val="16"/>
      <color rgb="FFFF0000"/>
      <name val="新細明體"/>
      <family val="2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18"/>
      <color rgb="FF7030A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8"/>
      <color theme="0"/>
      <name val="新細明體"/>
      <family val="1"/>
      <charset val="136"/>
    </font>
    <font>
      <sz val="24"/>
      <color rgb="FF7030A0"/>
      <name val="新細明體"/>
      <family val="2"/>
      <charset val="136"/>
      <scheme val="minor"/>
    </font>
    <font>
      <sz val="16"/>
      <color rgb="FFFF0000"/>
      <name val="新細明體"/>
      <family val="1"/>
      <charset val="136"/>
    </font>
    <font>
      <sz val="16"/>
      <color theme="0"/>
      <name val="新細明體"/>
      <family val="1"/>
      <charset val="136"/>
      <scheme val="minor"/>
    </font>
    <font>
      <sz val="18"/>
      <color theme="0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FFC000"/>
      <name val="Arial"/>
      <family val="2"/>
    </font>
    <font>
      <sz val="14"/>
      <color rgb="FF444444"/>
      <name val="Arial"/>
      <family val="2"/>
    </font>
    <font>
      <sz val="12"/>
      <color theme="0"/>
      <name val="新細明體"/>
      <family val="2"/>
      <charset val="136"/>
      <scheme val="minor"/>
    </font>
    <font>
      <sz val="18"/>
      <color rgb="FF212529"/>
      <name val="Helvetica Neue"/>
      <family val="2"/>
    </font>
    <font>
      <b/>
      <sz val="14"/>
      <color rgb="FF4A4D4B"/>
      <name val="Arial"/>
      <family val="2"/>
    </font>
    <font>
      <u/>
      <sz val="28"/>
      <color theme="10"/>
      <name val="新細明體"/>
      <family val="2"/>
      <charset val="136"/>
      <scheme val="minor"/>
    </font>
    <font>
      <u/>
      <sz val="18"/>
      <color theme="10"/>
      <name val="新細明體"/>
      <family val="2"/>
      <charset val="136"/>
      <scheme val="minor"/>
    </font>
    <font>
      <u/>
      <sz val="20"/>
      <color theme="10"/>
      <name val="新細明體"/>
      <family val="2"/>
      <charset val="136"/>
      <scheme val="minor"/>
    </font>
    <font>
      <sz val="12"/>
      <color theme="2" tint="-9.9978637043366805E-2"/>
      <name val="新細明體"/>
      <family val="2"/>
      <charset val="136"/>
      <scheme val="minor"/>
    </font>
    <font>
      <sz val="18"/>
      <color theme="2" tint="-9.9978637043366805E-2"/>
      <name val="Helvetica Neue"/>
      <family val="2"/>
    </font>
    <font>
      <sz val="14"/>
      <color theme="2" tint="-9.9978637043366805E-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rgb="FF92D050"/>
      </left>
      <right style="double">
        <color rgb="FF92D050"/>
      </right>
      <top style="double">
        <color rgb="FF92D050"/>
      </top>
      <bottom style="double">
        <color rgb="FF92D050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80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6" borderId="1" xfId="0" applyNumberFormat="1" applyFill="1" applyBorder="1" applyAlignment="1"/>
    <xf numFmtId="2" fontId="0" fillId="0" borderId="0" xfId="0" applyNumberForma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2" fontId="0" fillId="9" borderId="1" xfId="0" applyNumberFormat="1" applyFill="1" applyBorder="1" applyAlignment="1"/>
    <xf numFmtId="0" fontId="3" fillId="4" borderId="1" xfId="0" applyFont="1" applyFill="1" applyBorder="1" applyAlignment="1"/>
    <xf numFmtId="2" fontId="4" fillId="8" borderId="1" xfId="0" applyNumberFormat="1" applyFont="1" applyFill="1" applyBorder="1" applyAlignment="1">
      <alignment horizontal="center"/>
    </xf>
    <xf numFmtId="0" fontId="6" fillId="0" borderId="0" xfId="0" applyFont="1">
      <alignment vertical="center"/>
    </xf>
    <xf numFmtId="8" fontId="6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0" fontId="0" fillId="12" borderId="0" xfId="0" applyFill="1">
      <alignment vertical="center"/>
    </xf>
    <xf numFmtId="0" fontId="0" fillId="3" borderId="1" xfId="0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2" fontId="7" fillId="9" borderId="1" xfId="0" applyNumberFormat="1" applyFont="1" applyFill="1" applyBorder="1" applyAlignment="1"/>
    <xf numFmtId="0" fontId="7" fillId="2" borderId="1" xfId="0" applyFont="1" applyFill="1" applyBorder="1" applyAlignment="1">
      <alignment vertical="center"/>
    </xf>
    <xf numFmtId="2" fontId="7" fillId="6" borderId="1" xfId="0" applyNumberFormat="1" applyFont="1" applyFill="1" applyBorder="1" applyAlignment="1"/>
    <xf numFmtId="0" fontId="7" fillId="0" borderId="0" xfId="0" applyFont="1">
      <alignment vertical="center"/>
    </xf>
    <xf numFmtId="2" fontId="0" fillId="8" borderId="1" xfId="0" applyNumberFormat="1" applyFill="1" applyBorder="1" applyAlignment="1">
      <alignment horizontal="center"/>
    </xf>
    <xf numFmtId="2" fontId="4" fillId="8" borderId="1" xfId="0" applyNumberFormat="1" applyFont="1" applyFill="1" applyBorder="1" applyAlignment="1"/>
    <xf numFmtId="0" fontId="0" fillId="7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9" borderId="2" xfId="0" applyNumberFormat="1" applyFont="1" applyFill="1" applyBorder="1" applyAlignment="1">
      <alignment vertical="center"/>
    </xf>
    <xf numFmtId="2" fontId="7" fillId="9" borderId="2" xfId="0" applyNumberFormat="1" applyFont="1" applyFill="1" applyBorder="1" applyAlignment="1">
      <alignment vertical="center"/>
    </xf>
    <xf numFmtId="2" fontId="5" fillId="9" borderId="1" xfId="0" applyNumberFormat="1" applyFont="1" applyFill="1" applyBorder="1">
      <alignment vertical="center"/>
    </xf>
    <xf numFmtId="2" fontId="7" fillId="9" borderId="1" xfId="0" applyNumberFormat="1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2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3" fillId="4" borderId="1" xfId="0" applyFont="1" applyFill="1" applyBorder="1" applyAlignment="1"/>
    <xf numFmtId="0" fontId="0" fillId="0" borderId="0" xfId="0" applyAlignment="1">
      <alignment vertical="center"/>
    </xf>
    <xf numFmtId="2" fontId="5" fillId="9" borderId="1" xfId="0" applyNumberFormat="1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5" fillId="0" borderId="0" xfId="0" applyFont="1">
      <alignment vertical="center"/>
    </xf>
    <xf numFmtId="0" fontId="16" fillId="10" borderId="1" xfId="0" applyFont="1" applyFill="1" applyBorder="1" applyAlignment="1">
      <alignment horizontal="center" vertical="center"/>
    </xf>
    <xf numFmtId="0" fontId="18" fillId="0" borderId="1" xfId="3" applyFont="1" applyBorder="1">
      <alignment vertical="center"/>
    </xf>
    <xf numFmtId="0" fontId="17" fillId="11" borderId="1" xfId="0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/>
    </xf>
    <xf numFmtId="0" fontId="16" fillId="10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/>
    <xf numFmtId="176" fontId="21" fillId="4" borderId="1" xfId="2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3" fillId="4" borderId="1" xfId="2" applyNumberFormat="1" applyFont="1" applyFill="1" applyBorder="1" applyAlignment="1">
      <alignment horizontal="right"/>
    </xf>
    <xf numFmtId="0" fontId="21" fillId="4" borderId="1" xfId="2" applyNumberFormat="1" applyFont="1" applyFill="1" applyBorder="1" applyAlignment="1">
      <alignment horizontal="right"/>
    </xf>
    <xf numFmtId="0" fontId="16" fillId="15" borderId="1" xfId="0" applyFont="1" applyFill="1" applyBorder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0" fontId="9" fillId="0" borderId="0" xfId="1" applyNumberFormat="1" applyFont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8" fontId="0" fillId="0" borderId="1" xfId="0" applyNumberFormat="1" applyBorder="1">
      <alignment vertical="center"/>
    </xf>
    <xf numFmtId="0" fontId="0" fillId="9" borderId="1" xfId="0" applyFill="1" applyBorder="1" applyAlignment="1">
      <alignment horizontal="center" vertical="center"/>
    </xf>
    <xf numFmtId="177" fontId="13" fillId="4" borderId="1" xfId="2" applyNumberFormat="1" applyFont="1" applyFill="1" applyBorder="1" applyAlignment="1">
      <alignment horizontal="right"/>
    </xf>
    <xf numFmtId="0" fontId="28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0" fontId="0" fillId="18" borderId="1" xfId="0" applyFill="1" applyBorder="1">
      <alignment vertical="center"/>
    </xf>
    <xf numFmtId="0" fontId="0" fillId="18" borderId="3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2" fontId="29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30" fillId="0" borderId="0" xfId="0" applyFont="1">
      <alignment vertical="center"/>
    </xf>
    <xf numFmtId="0" fontId="30" fillId="13" borderId="3" xfId="0" applyFont="1" applyFill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horizontal="center" vertical="center"/>
    </xf>
    <xf numFmtId="0" fontId="31" fillId="0" borderId="1" xfId="0" applyFont="1" applyBorder="1">
      <alignment vertical="center"/>
    </xf>
    <xf numFmtId="0" fontId="30" fillId="7" borderId="1" xfId="0" applyFont="1" applyFill="1" applyBorder="1" applyAlignment="1">
      <alignment horizontal="left" vertical="center"/>
    </xf>
    <xf numFmtId="8" fontId="0" fillId="9" borderId="1" xfId="0" applyNumberFormat="1" applyFill="1" applyBorder="1" applyAlignment="1">
      <alignment horizontal="center" vertical="center"/>
    </xf>
    <xf numFmtId="2" fontId="0" fillId="0" borderId="1" xfId="1" applyNumberFormat="1" applyFont="1" applyBorder="1">
      <alignment vertical="center"/>
    </xf>
    <xf numFmtId="1" fontId="0" fillId="0" borderId="1" xfId="1" applyNumberFormat="1" applyFont="1" applyBorder="1">
      <alignment vertical="center"/>
    </xf>
    <xf numFmtId="180" fontId="0" fillId="19" borderId="1" xfId="0" applyNumberFormat="1" applyFill="1" applyBorder="1">
      <alignment vertical="center"/>
    </xf>
    <xf numFmtId="2" fontId="0" fillId="19" borderId="1" xfId="0" applyNumberFormat="1" applyFill="1" applyBorder="1">
      <alignment vertical="center"/>
    </xf>
    <xf numFmtId="180" fontId="0" fillId="8" borderId="0" xfId="0" applyNumberFormat="1" applyFill="1">
      <alignment vertical="center"/>
    </xf>
    <xf numFmtId="179" fontId="0" fillId="8" borderId="0" xfId="0" applyNumberFormat="1" applyFill="1">
      <alignment vertical="center"/>
    </xf>
    <xf numFmtId="0" fontId="0" fillId="8" borderId="0" xfId="0" applyFill="1">
      <alignment vertical="center"/>
    </xf>
    <xf numFmtId="177" fontId="0" fillId="0" borderId="1" xfId="0" applyNumberFormat="1" applyBorder="1" applyAlignment="1">
      <alignment horizontal="center" vertical="center"/>
    </xf>
    <xf numFmtId="0" fontId="12" fillId="0" borderId="0" xfId="0" applyFont="1">
      <alignment vertical="center"/>
    </xf>
    <xf numFmtId="2" fontId="12" fillId="0" borderId="0" xfId="0" applyNumberFormat="1" applyFont="1">
      <alignment vertical="center"/>
    </xf>
    <xf numFmtId="177" fontId="11" fillId="0" borderId="0" xfId="0" applyNumberFormat="1" applyFont="1" applyAlignment="1">
      <alignment horizontal="center" vertical="center"/>
    </xf>
    <xf numFmtId="9" fontId="4" fillId="8" borderId="1" xfId="1" applyFont="1" applyFill="1" applyBorder="1" applyAlignment="1">
      <alignment horizontal="center"/>
    </xf>
    <xf numFmtId="0" fontId="36" fillId="3" borderId="1" xfId="0" applyFont="1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40" fillId="13" borderId="1" xfId="0" applyFont="1" applyFill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0" fillId="13" borderId="3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43" fillId="5" borderId="1" xfId="0" applyFont="1" applyFill="1" applyBorder="1">
      <alignment vertical="center"/>
    </xf>
    <xf numFmtId="0" fontId="43" fillId="0" borderId="0" xfId="0" applyFont="1">
      <alignment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44" fillId="25" borderId="1" xfId="0" applyFont="1" applyFill="1" applyBorder="1" applyAlignment="1">
      <alignment horizontal="center" vertical="center"/>
    </xf>
    <xf numFmtId="0" fontId="14" fillId="0" borderId="0" xfId="3">
      <alignment vertical="center"/>
    </xf>
    <xf numFmtId="0" fontId="46" fillId="0" borderId="0" xfId="0" applyFont="1">
      <alignment vertical="center"/>
    </xf>
    <xf numFmtId="8" fontId="46" fillId="0" borderId="0" xfId="0" applyNumberFormat="1" applyFont="1">
      <alignment vertical="center"/>
    </xf>
    <xf numFmtId="14" fontId="46" fillId="0" borderId="1" xfId="0" applyNumberFormat="1" applyFont="1" applyBorder="1">
      <alignment vertical="center"/>
    </xf>
    <xf numFmtId="0" fontId="46" fillId="0" borderId="1" xfId="0" applyFont="1" applyBorder="1">
      <alignment vertical="center"/>
    </xf>
    <xf numFmtId="14" fontId="46" fillId="26" borderId="0" xfId="0" applyNumberFormat="1" applyFont="1" applyFill="1">
      <alignment vertical="center"/>
    </xf>
    <xf numFmtId="14" fontId="46" fillId="19" borderId="0" xfId="0" applyNumberFormat="1" applyFont="1" applyFill="1">
      <alignment vertical="center"/>
    </xf>
    <xf numFmtId="14" fontId="46" fillId="27" borderId="0" xfId="0" applyNumberFormat="1" applyFont="1" applyFill="1">
      <alignment vertical="center"/>
    </xf>
    <xf numFmtId="14" fontId="46" fillId="28" borderId="0" xfId="0" applyNumberFormat="1" applyFont="1" applyFill="1">
      <alignment vertical="center"/>
    </xf>
    <xf numFmtId="14" fontId="46" fillId="6" borderId="0" xfId="0" applyNumberFormat="1" applyFont="1" applyFill="1">
      <alignment vertical="center"/>
    </xf>
    <xf numFmtId="14" fontId="46" fillId="24" borderId="0" xfId="0" applyNumberFormat="1" applyFont="1" applyFill="1">
      <alignment vertical="center"/>
    </xf>
    <xf numFmtId="14" fontId="46" fillId="18" borderId="0" xfId="0" applyNumberFormat="1" applyFont="1" applyFill="1">
      <alignment vertical="center"/>
    </xf>
    <xf numFmtId="14" fontId="46" fillId="8" borderId="0" xfId="0" applyNumberFormat="1" applyFont="1" applyFill="1">
      <alignment vertical="center"/>
    </xf>
    <xf numFmtId="14" fontId="46" fillId="22" borderId="0" xfId="0" applyNumberFormat="1" applyFont="1" applyFill="1">
      <alignment vertical="center"/>
    </xf>
    <xf numFmtId="14" fontId="46" fillId="23" borderId="0" xfId="0" applyNumberFormat="1" applyFont="1" applyFill="1">
      <alignment vertical="center"/>
    </xf>
    <xf numFmtId="14" fontId="46" fillId="5" borderId="0" xfId="0" applyNumberFormat="1" applyFont="1" applyFill="1">
      <alignment vertical="center"/>
    </xf>
    <xf numFmtId="14" fontId="46" fillId="29" borderId="0" xfId="0" applyNumberFormat="1" applyFont="1" applyFill="1">
      <alignment vertical="center"/>
    </xf>
    <xf numFmtId="14" fontId="46" fillId="16" borderId="0" xfId="0" applyNumberFormat="1" applyFont="1" applyFill="1">
      <alignment vertical="center"/>
    </xf>
    <xf numFmtId="14" fontId="46" fillId="4" borderId="0" xfId="0" applyNumberFormat="1" applyFont="1" applyFill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14" fontId="46" fillId="17" borderId="1" xfId="0" applyNumberFormat="1" applyFont="1" applyFill="1" applyBorder="1">
      <alignment vertical="center"/>
    </xf>
    <xf numFmtId="0" fontId="46" fillId="17" borderId="1" xfId="0" applyFont="1" applyFill="1" applyBorder="1">
      <alignment vertical="center"/>
    </xf>
    <xf numFmtId="0" fontId="0" fillId="9" borderId="11" xfId="0" applyFill="1" applyBorder="1" applyAlignment="1">
      <alignment horizontal="center" vertical="center"/>
    </xf>
    <xf numFmtId="178" fontId="0" fillId="0" borderId="11" xfId="0" applyNumberFormat="1" applyBorder="1" applyAlignment="1">
      <alignment horizontal="center" vertical="center"/>
    </xf>
    <xf numFmtId="178" fontId="0" fillId="9" borderId="11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52" fillId="0" borderId="0" xfId="3" applyFont="1" applyAlignment="1">
      <alignment vertical="center"/>
    </xf>
    <xf numFmtId="0" fontId="49" fillId="0" borderId="0" xfId="0" applyFont="1" applyAlignment="1">
      <alignment horizontal="right" vertical="center"/>
    </xf>
    <xf numFmtId="8" fontId="6" fillId="0" borderId="0" xfId="0" applyNumberFormat="1" applyFont="1" applyAlignment="1">
      <alignment horizontal="right" vertical="center"/>
    </xf>
    <xf numFmtId="0" fontId="48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4" fillId="0" borderId="0" xfId="3" applyAlignment="1">
      <alignment vertical="center"/>
    </xf>
    <xf numFmtId="0" fontId="50" fillId="0" borderId="0" xfId="3" applyFont="1" applyAlignment="1">
      <alignment vertical="center"/>
    </xf>
    <xf numFmtId="0" fontId="14" fillId="0" borderId="0" xfId="3" applyAlignment="1">
      <alignment horizontal="right" vertical="center"/>
    </xf>
    <xf numFmtId="0" fontId="50" fillId="0" borderId="0" xfId="3" applyFont="1" applyAlignment="1">
      <alignment horizontal="right" vertical="center"/>
    </xf>
    <xf numFmtId="0" fontId="53" fillId="0" borderId="0" xfId="0" applyFont="1">
      <alignment vertical="center"/>
    </xf>
    <xf numFmtId="0" fontId="53" fillId="0" borderId="0" xfId="0" applyFont="1" applyAlignment="1">
      <alignment horizontal="right" vertical="center"/>
    </xf>
    <xf numFmtId="0" fontId="54" fillId="0" borderId="0" xfId="0" applyFont="1" applyAlignment="1">
      <alignment horizontal="right" vertical="center"/>
    </xf>
    <xf numFmtId="8" fontId="55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53" fillId="0" borderId="0" xfId="0" applyNumberFormat="1" applyFont="1" applyAlignment="1">
      <alignment horizontal="right" vertical="center"/>
    </xf>
    <xf numFmtId="0" fontId="51" fillId="0" borderId="0" xfId="3" applyFont="1" applyAlignment="1">
      <alignment vertical="center"/>
    </xf>
    <xf numFmtId="0" fontId="45" fillId="0" borderId="1" xfId="0" applyFont="1" applyBorder="1" applyAlignment="1">
      <alignment horizontal="center" vertical="center"/>
    </xf>
    <xf numFmtId="181" fontId="0" fillId="0" borderId="1" xfId="0" applyNumberFormat="1" applyBorder="1">
      <alignment vertical="center"/>
    </xf>
    <xf numFmtId="0" fontId="25" fillId="13" borderId="1" xfId="0" applyFont="1" applyFill="1" applyBorder="1" applyAlignment="1">
      <alignment horizontal="center" vertical="center"/>
    </xf>
    <xf numFmtId="0" fontId="38" fillId="20" borderId="2" xfId="0" applyFont="1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14" fillId="0" borderId="1" xfId="3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178" fontId="47" fillId="30" borderId="0" xfId="0" applyNumberFormat="1" applyFont="1" applyFill="1" applyAlignment="1">
      <alignment horizontal="center" vertical="center"/>
    </xf>
    <xf numFmtId="0" fontId="44" fillId="25" borderId="9" xfId="0" applyFont="1" applyFill="1" applyBorder="1" applyAlignment="1">
      <alignment horizontal="center" vertical="center"/>
    </xf>
    <xf numFmtId="0" fontId="44" fillId="25" borderId="8" xfId="0" applyFont="1" applyFill="1" applyBorder="1" applyAlignment="1">
      <alignment horizontal="center" vertical="center"/>
    </xf>
    <xf numFmtId="2" fontId="44" fillId="14" borderId="10" xfId="0" applyNumberFormat="1" applyFont="1" applyFill="1" applyBorder="1" applyAlignment="1">
      <alignment horizontal="center" vertical="center"/>
    </xf>
    <xf numFmtId="2" fontId="44" fillId="14" borderId="0" xfId="0" applyNumberFormat="1" applyFont="1" applyFill="1" applyAlignment="1">
      <alignment horizontal="center" vertical="center"/>
    </xf>
    <xf numFmtId="0" fontId="42" fillId="21" borderId="3" xfId="0" applyFont="1" applyFill="1" applyBorder="1" applyAlignment="1">
      <alignment horizontal="center" vertical="center" wrapText="1"/>
    </xf>
    <xf numFmtId="0" fontId="30" fillId="13" borderId="8" xfId="0" applyFont="1" applyFill="1" applyBorder="1" applyAlignment="1">
      <alignment horizontal="center" vertical="center"/>
    </xf>
    <xf numFmtId="0" fontId="30" fillId="13" borderId="0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8" fontId="33" fillId="0" borderId="1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0" fontId="30" fillId="13" borderId="5" xfId="0" applyFont="1" applyFill="1" applyBorder="1" applyAlignment="1">
      <alignment horizontal="center" vertical="center"/>
    </xf>
    <xf numFmtId="0" fontId="30" fillId="13" borderId="6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</cellXfs>
  <cellStyles count="4">
    <cellStyle name="一般" xfId="0" builtinId="0"/>
    <cellStyle name="千分位" xfId="2" builtinId="3"/>
    <cellStyle name="百分比" xfId="1" builtinId="5"/>
    <cellStyle name="超連結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6">
                    <a:lumMod val="50000"/>
                    <a:alpha val="72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203909797328563E-2"/>
                  <c:y val="0.32566797299997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輸入!$I$2:$I$23</c:f>
              <c:numCache>
                <c:formatCode>m/d/yy</c:formatCode>
                <c:ptCount val="22"/>
                <c:pt idx="0">
                  <c:v>44763</c:v>
                </c:pt>
                <c:pt idx="1">
                  <c:v>44651</c:v>
                </c:pt>
                <c:pt idx="2">
                  <c:v>44561</c:v>
                </c:pt>
                <c:pt idx="3">
                  <c:v>44469</c:v>
                </c:pt>
                <c:pt idx="4">
                  <c:v>44377</c:v>
                </c:pt>
                <c:pt idx="5">
                  <c:v>44286</c:v>
                </c:pt>
                <c:pt idx="6">
                  <c:v>44196</c:v>
                </c:pt>
                <c:pt idx="7">
                  <c:v>44104</c:v>
                </c:pt>
                <c:pt idx="8">
                  <c:v>44012</c:v>
                </c:pt>
                <c:pt idx="9">
                  <c:v>43921</c:v>
                </c:pt>
                <c:pt idx="10">
                  <c:v>43830</c:v>
                </c:pt>
                <c:pt idx="11">
                  <c:v>43738</c:v>
                </c:pt>
                <c:pt idx="12">
                  <c:v>43646</c:v>
                </c:pt>
                <c:pt idx="13">
                  <c:v>43555</c:v>
                </c:pt>
                <c:pt idx="14">
                  <c:v>43465</c:v>
                </c:pt>
                <c:pt idx="15">
                  <c:v>43373</c:v>
                </c:pt>
                <c:pt idx="16">
                  <c:v>43281</c:v>
                </c:pt>
                <c:pt idx="17">
                  <c:v>43190</c:v>
                </c:pt>
                <c:pt idx="18">
                  <c:v>43100</c:v>
                </c:pt>
                <c:pt idx="19">
                  <c:v>43008</c:v>
                </c:pt>
                <c:pt idx="20">
                  <c:v>42916</c:v>
                </c:pt>
                <c:pt idx="21">
                  <c:v>42825</c:v>
                </c:pt>
              </c:numCache>
            </c:numRef>
          </c:xVal>
          <c:yVal>
            <c:numRef>
              <c:f>輸入!$J$2:$J$23</c:f>
              <c:numCache>
                <c:formatCode>General</c:formatCode>
                <c:ptCount val="22"/>
                <c:pt idx="0">
                  <c:v>25.22</c:v>
                </c:pt>
                <c:pt idx="1">
                  <c:v>28.3</c:v>
                </c:pt>
                <c:pt idx="2">
                  <c:v>29.32</c:v>
                </c:pt>
                <c:pt idx="3">
                  <c:v>25.07</c:v>
                </c:pt>
                <c:pt idx="4">
                  <c:v>26.65</c:v>
                </c:pt>
                <c:pt idx="5">
                  <c:v>27.22</c:v>
                </c:pt>
                <c:pt idx="8">
                  <c:v>27.4</c:v>
                </c:pt>
                <c:pt idx="9">
                  <c:v>19.649999999999999</c:v>
                </c:pt>
                <c:pt idx="10">
                  <c:v>22.79</c:v>
                </c:pt>
                <c:pt idx="11">
                  <c:v>18.52</c:v>
                </c:pt>
                <c:pt idx="12">
                  <c:v>16.47</c:v>
                </c:pt>
                <c:pt idx="13">
                  <c:v>15.53</c:v>
                </c:pt>
                <c:pt idx="14">
                  <c:v>12.56</c:v>
                </c:pt>
                <c:pt idx="15">
                  <c:v>18.350000000000001</c:v>
                </c:pt>
                <c:pt idx="16">
                  <c:v>16.13</c:v>
                </c:pt>
                <c:pt idx="17">
                  <c:v>15.51</c:v>
                </c:pt>
                <c:pt idx="18">
                  <c:v>16.59</c:v>
                </c:pt>
                <c:pt idx="19">
                  <c:v>15.92</c:v>
                </c:pt>
                <c:pt idx="20">
                  <c:v>15.49</c:v>
                </c:pt>
                <c:pt idx="21">
                  <c:v>15.84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9-C746-AE2C-D7809F07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87440"/>
        <c:axId val="1090654976"/>
      </c:scatterChart>
      <c:valAx>
        <c:axId val="109058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654976"/>
        <c:crosses val="autoZero"/>
        <c:crossBetween val="midCat"/>
      </c:valAx>
      <c:valAx>
        <c:axId val="10906549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58744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0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TW"/>
              <a:t>PRICE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B050">
                    <a:alpha val="65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data!$H$8:$H$57</c:f>
              <c:numCache>
                <c:formatCode>m/d/yy</c:formatCode>
                <c:ptCount val="50"/>
                <c:pt idx="0">
                  <c:v>44651</c:v>
                </c:pt>
                <c:pt idx="1">
                  <c:v>44561</c:v>
                </c:pt>
                <c:pt idx="2">
                  <c:v>44469</c:v>
                </c:pt>
                <c:pt idx="3">
                  <c:v>44377</c:v>
                </c:pt>
                <c:pt idx="4">
                  <c:v>44286</c:v>
                </c:pt>
                <c:pt idx="5">
                  <c:v>44196</c:v>
                </c:pt>
                <c:pt idx="6">
                  <c:v>44104</c:v>
                </c:pt>
                <c:pt idx="7">
                  <c:v>44012</c:v>
                </c:pt>
                <c:pt idx="8">
                  <c:v>43921</c:v>
                </c:pt>
                <c:pt idx="9">
                  <c:v>43830</c:v>
                </c:pt>
                <c:pt idx="10">
                  <c:v>43738</c:v>
                </c:pt>
                <c:pt idx="11">
                  <c:v>43646</c:v>
                </c:pt>
                <c:pt idx="12">
                  <c:v>43555</c:v>
                </c:pt>
                <c:pt idx="13">
                  <c:v>43465</c:v>
                </c:pt>
                <c:pt idx="14">
                  <c:v>43373</c:v>
                </c:pt>
                <c:pt idx="15">
                  <c:v>43281</c:v>
                </c:pt>
                <c:pt idx="16">
                  <c:v>43190</c:v>
                </c:pt>
                <c:pt idx="17">
                  <c:v>43100</c:v>
                </c:pt>
                <c:pt idx="18">
                  <c:v>43008</c:v>
                </c:pt>
                <c:pt idx="19">
                  <c:v>42916</c:v>
                </c:pt>
                <c:pt idx="20">
                  <c:v>42825</c:v>
                </c:pt>
                <c:pt idx="21">
                  <c:v>42735</c:v>
                </c:pt>
                <c:pt idx="22">
                  <c:v>42643</c:v>
                </c:pt>
                <c:pt idx="23">
                  <c:v>42551</c:v>
                </c:pt>
                <c:pt idx="24">
                  <c:v>42460</c:v>
                </c:pt>
                <c:pt idx="25">
                  <c:v>42369</c:v>
                </c:pt>
                <c:pt idx="26">
                  <c:v>42277</c:v>
                </c:pt>
                <c:pt idx="27">
                  <c:v>42185</c:v>
                </c:pt>
                <c:pt idx="28">
                  <c:v>42094</c:v>
                </c:pt>
                <c:pt idx="29">
                  <c:v>42004</c:v>
                </c:pt>
                <c:pt idx="30">
                  <c:v>41912</c:v>
                </c:pt>
                <c:pt idx="31">
                  <c:v>41820</c:v>
                </c:pt>
                <c:pt idx="32">
                  <c:v>41729</c:v>
                </c:pt>
                <c:pt idx="33">
                  <c:v>41639</c:v>
                </c:pt>
                <c:pt idx="34">
                  <c:v>41547</c:v>
                </c:pt>
                <c:pt idx="35">
                  <c:v>41455</c:v>
                </c:pt>
                <c:pt idx="36">
                  <c:v>41364</c:v>
                </c:pt>
                <c:pt idx="37">
                  <c:v>41274</c:v>
                </c:pt>
                <c:pt idx="38">
                  <c:v>41182</c:v>
                </c:pt>
                <c:pt idx="39">
                  <c:v>41090</c:v>
                </c:pt>
                <c:pt idx="40">
                  <c:v>40999</c:v>
                </c:pt>
                <c:pt idx="41">
                  <c:v>40908</c:v>
                </c:pt>
                <c:pt idx="42">
                  <c:v>40816</c:v>
                </c:pt>
                <c:pt idx="43">
                  <c:v>40724</c:v>
                </c:pt>
                <c:pt idx="44">
                  <c:v>40633</c:v>
                </c:pt>
                <c:pt idx="45">
                  <c:v>40543</c:v>
                </c:pt>
                <c:pt idx="46">
                  <c:v>40451</c:v>
                </c:pt>
                <c:pt idx="47">
                  <c:v>40359</c:v>
                </c:pt>
                <c:pt idx="48">
                  <c:v>40268</c:v>
                </c:pt>
                <c:pt idx="49">
                  <c:v>40178</c:v>
                </c:pt>
              </c:numCache>
            </c:numRef>
          </c:xVal>
          <c:yVal>
            <c:numRef>
              <c:f>data!$I$8:$I$57</c:f>
              <c:numCache>
                <c:formatCode>General</c:formatCode>
                <c:ptCount val="50"/>
                <c:pt idx="0">
                  <c:v>2.2414468603456466</c:v>
                </c:pt>
                <c:pt idx="1">
                  <c:v>2.2481695133068103</c:v>
                </c:pt>
                <c:pt idx="2">
                  <c:v>2.1489418149029111</c:v>
                </c:pt>
                <c:pt idx="3">
                  <c:v>2.1341133298423243</c:v>
                </c:pt>
                <c:pt idx="4">
                  <c:v>2.0836817472743014</c:v>
                </c:pt>
                <c:pt idx="5">
                  <c:v>2.1189918001959751</c:v>
                </c:pt>
                <c:pt idx="6">
                  <c:v>2.0591467194261983</c:v>
                </c:pt>
                <c:pt idx="7">
                  <c:v>1.9545801627437573</c:v>
                </c:pt>
                <c:pt idx="8">
                  <c:v>1.7967130632808965</c:v>
                </c:pt>
                <c:pt idx="9">
                  <c:v>1.8581761379823443</c:v>
                </c:pt>
                <c:pt idx="10">
                  <c:v>1.7392558032685106</c:v>
                </c:pt>
                <c:pt idx="11">
                  <c:v>1.6838572054003464</c:v>
                </c:pt>
                <c:pt idx="12">
                  <c:v>1.6643598745511412</c:v>
                </c:pt>
                <c:pt idx="13">
                  <c:v>1.5818359240576481</c:v>
                </c:pt>
                <c:pt idx="14">
                  <c:v>1.7359181165312971</c:v>
                </c:pt>
                <c:pt idx="15">
                  <c:v>1.6482624057480444</c:v>
                </c:pt>
                <c:pt idx="16">
                  <c:v>1.6039018317316713</c:v>
                </c:pt>
                <c:pt idx="17">
                  <c:v>1.6058435390580892</c:v>
                </c:pt>
                <c:pt idx="18">
                  <c:v>1.5637183399656776</c:v>
                </c:pt>
                <c:pt idx="19">
                  <c:v>1.5324995860946624</c:v>
                </c:pt>
                <c:pt idx="20">
                  <c:v>1.5295586730211632</c:v>
                </c:pt>
                <c:pt idx="21">
                  <c:v>1.4342494523964755</c:v>
                </c:pt>
                <c:pt idx="22">
                  <c:v>1.4214393902200497</c:v>
                </c:pt>
                <c:pt idx="23">
                  <c:v>1.3463529744506386</c:v>
                </c:pt>
                <c:pt idx="24">
                  <c:v>1.4005379893919461</c:v>
                </c:pt>
                <c:pt idx="25">
                  <c:v>1.3830969299490943</c:v>
                </c:pt>
                <c:pt idx="26">
                  <c:v>1.4001924885925761</c:v>
                </c:pt>
                <c:pt idx="27">
                  <c:v>1.4554539687786281</c:v>
                </c:pt>
                <c:pt idx="28">
                  <c:v>1.4500950758716022</c:v>
                </c:pt>
                <c:pt idx="29">
                  <c:v>1.3963737275365065</c:v>
                </c:pt>
                <c:pt idx="30">
                  <c:v>1.3548764225162337</c:v>
                </c:pt>
                <c:pt idx="31">
                  <c:v>1.3176455432211587</c:v>
                </c:pt>
                <c:pt idx="32">
                  <c:v>1.2317243833285165</c:v>
                </c:pt>
                <c:pt idx="33">
                  <c:v>1.248463717551032</c:v>
                </c:pt>
                <c:pt idx="34">
                  <c:v>1.1752218003430523</c:v>
                </c:pt>
                <c:pt idx="35">
                  <c:v>1.0923696996291206</c:v>
                </c:pt>
                <c:pt idx="36">
                  <c:v>1.1373541113707328</c:v>
                </c:pt>
                <c:pt idx="37">
                  <c:v>1.2148438480476977</c:v>
                </c:pt>
                <c:pt idx="38">
                  <c:v>1.3109056293761414</c:v>
                </c:pt>
                <c:pt idx="39">
                  <c:v>1.2511513431753545</c:v>
                </c:pt>
                <c:pt idx="40">
                  <c:v>1.2626883443016965</c:v>
                </c:pt>
                <c:pt idx="41">
                  <c:v>1.0923696996291206</c:v>
                </c:pt>
                <c:pt idx="42">
                  <c:v>1.0659529803138696</c:v>
                </c:pt>
                <c:pt idx="43">
                  <c:v>1.0107238653917732</c:v>
                </c:pt>
                <c:pt idx="44">
                  <c:v>1.0269416279590293</c:v>
                </c:pt>
                <c:pt idx="45">
                  <c:v>0.99343623049761176</c:v>
                </c:pt>
                <c:pt idx="46">
                  <c:v>0.9375178920173467</c:v>
                </c:pt>
                <c:pt idx="47">
                  <c:v>0.88536122003151196</c:v>
                </c:pt>
                <c:pt idx="48">
                  <c:v>0.85612444424230028</c:v>
                </c:pt>
                <c:pt idx="49">
                  <c:v>0.80821097292422206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A-3F49-83BD-12F29EE10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657264"/>
        <c:axId val="1531712304"/>
      </c:scatterChart>
      <c:valAx>
        <c:axId val="153165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1712304"/>
        <c:crosses val="autoZero"/>
        <c:crossBetween val="midCat"/>
      </c:valAx>
      <c:valAx>
        <c:axId val="15317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165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EPS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B050">
                    <a:alpha val="65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data!$J$8:$J$57</c:f>
              <c:numCache>
                <c:formatCode>m/d/yy</c:formatCode>
                <c:ptCount val="50"/>
                <c:pt idx="0">
                  <c:v>44651</c:v>
                </c:pt>
                <c:pt idx="1">
                  <c:v>44561</c:v>
                </c:pt>
                <c:pt idx="2">
                  <c:v>44469</c:v>
                </c:pt>
                <c:pt idx="3">
                  <c:v>44377</c:v>
                </c:pt>
                <c:pt idx="4">
                  <c:v>44286</c:v>
                </c:pt>
                <c:pt idx="5">
                  <c:v>44196</c:v>
                </c:pt>
                <c:pt idx="6">
                  <c:v>44104</c:v>
                </c:pt>
                <c:pt idx="7">
                  <c:v>44012</c:v>
                </c:pt>
                <c:pt idx="8">
                  <c:v>43921</c:v>
                </c:pt>
                <c:pt idx="9">
                  <c:v>43830</c:v>
                </c:pt>
                <c:pt idx="10">
                  <c:v>43738</c:v>
                </c:pt>
                <c:pt idx="11">
                  <c:v>43646</c:v>
                </c:pt>
                <c:pt idx="12">
                  <c:v>43555</c:v>
                </c:pt>
                <c:pt idx="13">
                  <c:v>43465</c:v>
                </c:pt>
                <c:pt idx="14">
                  <c:v>43373</c:v>
                </c:pt>
                <c:pt idx="15">
                  <c:v>43281</c:v>
                </c:pt>
                <c:pt idx="16">
                  <c:v>43190</c:v>
                </c:pt>
                <c:pt idx="17">
                  <c:v>43100</c:v>
                </c:pt>
                <c:pt idx="18">
                  <c:v>43008</c:v>
                </c:pt>
                <c:pt idx="19">
                  <c:v>42916</c:v>
                </c:pt>
                <c:pt idx="20">
                  <c:v>42825</c:v>
                </c:pt>
                <c:pt idx="21">
                  <c:v>42735</c:v>
                </c:pt>
                <c:pt idx="22">
                  <c:v>42643</c:v>
                </c:pt>
                <c:pt idx="23">
                  <c:v>42551</c:v>
                </c:pt>
                <c:pt idx="24">
                  <c:v>42460</c:v>
                </c:pt>
                <c:pt idx="25">
                  <c:v>42369</c:v>
                </c:pt>
                <c:pt idx="26">
                  <c:v>42277</c:v>
                </c:pt>
                <c:pt idx="27">
                  <c:v>42185</c:v>
                </c:pt>
                <c:pt idx="28">
                  <c:v>42094</c:v>
                </c:pt>
                <c:pt idx="29">
                  <c:v>42004</c:v>
                </c:pt>
                <c:pt idx="30">
                  <c:v>41912</c:v>
                </c:pt>
                <c:pt idx="31">
                  <c:v>41820</c:v>
                </c:pt>
                <c:pt idx="32">
                  <c:v>41729</c:v>
                </c:pt>
                <c:pt idx="33">
                  <c:v>41639</c:v>
                </c:pt>
                <c:pt idx="34">
                  <c:v>41547</c:v>
                </c:pt>
                <c:pt idx="35">
                  <c:v>41455</c:v>
                </c:pt>
                <c:pt idx="36">
                  <c:v>41364</c:v>
                </c:pt>
                <c:pt idx="37">
                  <c:v>41274</c:v>
                </c:pt>
                <c:pt idx="38">
                  <c:v>41182</c:v>
                </c:pt>
                <c:pt idx="39">
                  <c:v>41090</c:v>
                </c:pt>
                <c:pt idx="40">
                  <c:v>40999</c:v>
                </c:pt>
                <c:pt idx="41">
                  <c:v>40908</c:v>
                </c:pt>
                <c:pt idx="42">
                  <c:v>40816</c:v>
                </c:pt>
                <c:pt idx="43">
                  <c:v>40724</c:v>
                </c:pt>
                <c:pt idx="44">
                  <c:v>40633</c:v>
                </c:pt>
                <c:pt idx="45">
                  <c:v>40543</c:v>
                </c:pt>
                <c:pt idx="46">
                  <c:v>40451</c:v>
                </c:pt>
                <c:pt idx="47">
                  <c:v>40359</c:v>
                </c:pt>
                <c:pt idx="48">
                  <c:v>40268</c:v>
                </c:pt>
                <c:pt idx="49">
                  <c:v>40178</c:v>
                </c:pt>
              </c:numCache>
            </c:numRef>
          </c:xVal>
          <c:yVal>
            <c:numRef>
              <c:f>data!$K$8:$K$57</c:f>
              <c:numCache>
                <c:formatCode>General</c:formatCode>
                <c:ptCount val="50"/>
                <c:pt idx="0">
                  <c:v>0.78958071216442549</c:v>
                </c:pt>
                <c:pt idx="1">
                  <c:v>0.78103693862113188</c:v>
                </c:pt>
                <c:pt idx="2">
                  <c:v>0.74973631556906106</c:v>
                </c:pt>
                <c:pt idx="3">
                  <c:v>0.70842090013471271</c:v>
                </c:pt>
                <c:pt idx="4">
                  <c:v>0.64933485871214192</c:v>
                </c:pt>
                <c:pt idx="5">
                  <c:v>0.56702636615906032</c:v>
                </c:pt>
                <c:pt idx="6">
                  <c:v>0.51321760006793893</c:v>
                </c:pt>
                <c:pt idx="7">
                  <c:v>0.51719589794997434</c:v>
                </c:pt>
                <c:pt idx="8">
                  <c:v>0.50379068305718111</c:v>
                </c:pt>
                <c:pt idx="9">
                  <c:v>0.50105926221775143</c:v>
                </c:pt>
                <c:pt idx="10">
                  <c:v>0.47129171105893858</c:v>
                </c:pt>
                <c:pt idx="11">
                  <c:v>0.4668676203541095</c:v>
                </c:pt>
                <c:pt idx="12">
                  <c:v>0.47275644931721239</c:v>
                </c:pt>
                <c:pt idx="13">
                  <c:v>0.48287358360875376</c:v>
                </c:pt>
                <c:pt idx="14">
                  <c:v>0.47275644931721239</c:v>
                </c:pt>
                <c:pt idx="15">
                  <c:v>0.44090908206521767</c:v>
                </c:pt>
                <c:pt idx="16">
                  <c:v>0.4132997640812518</c:v>
                </c:pt>
                <c:pt idx="17">
                  <c:v>0.38560627359831223</c:v>
                </c:pt>
                <c:pt idx="18">
                  <c:v>0.36172783601759284</c:v>
                </c:pt>
                <c:pt idx="19">
                  <c:v>0.34242268082220628</c:v>
                </c:pt>
                <c:pt idx="20">
                  <c:v>0.33041377334919086</c:v>
                </c:pt>
                <c:pt idx="21">
                  <c:v>0.32014628611105395</c:v>
                </c:pt>
                <c:pt idx="22">
                  <c:v>0.31597034545691771</c:v>
                </c:pt>
                <c:pt idx="23">
                  <c:v>0.33041377334919086</c:v>
                </c:pt>
                <c:pt idx="24">
                  <c:v>0.35218251811136247</c:v>
                </c:pt>
                <c:pt idx="25">
                  <c:v>0.37291200297010657</c:v>
                </c:pt>
                <c:pt idx="26">
                  <c:v>0.36172783601759284</c:v>
                </c:pt>
                <c:pt idx="27">
                  <c:v>0.33645973384852951</c:v>
                </c:pt>
                <c:pt idx="28">
                  <c:v>0.30535136944662378</c:v>
                </c:pt>
                <c:pt idx="29">
                  <c:v>0.26951294421791633</c:v>
                </c:pt>
                <c:pt idx="30">
                  <c:v>0.20682587603184974</c:v>
                </c:pt>
                <c:pt idx="31">
                  <c:v>0.1903316981702915</c:v>
                </c:pt>
                <c:pt idx="32">
                  <c:v>0.17318626841227402</c:v>
                </c:pt>
                <c:pt idx="33">
                  <c:v>0.15836249209524964</c:v>
                </c:pt>
                <c:pt idx="34">
                  <c:v>0.15228834438305647</c:v>
                </c:pt>
                <c:pt idx="35">
                  <c:v>0.1553360374650618</c:v>
                </c:pt>
                <c:pt idx="36">
                  <c:v>0.17609125905568124</c:v>
                </c:pt>
                <c:pt idx="37">
                  <c:v>0.19865708695442263</c:v>
                </c:pt>
                <c:pt idx="38">
                  <c:v>0.19865708695442263</c:v>
                </c:pt>
                <c:pt idx="39">
                  <c:v>0.18184358794477254</c:v>
                </c:pt>
                <c:pt idx="40">
                  <c:v>0.16435285578443709</c:v>
                </c:pt>
                <c:pt idx="41">
                  <c:v>9.691001300805642E-2</c:v>
                </c:pt>
                <c:pt idx="42">
                  <c:v>-4.3648054024500883E-3</c:v>
                </c:pt>
                <c:pt idx="43">
                  <c:v>-4.5757490560675115E-2</c:v>
                </c:pt>
                <c:pt idx="44">
                  <c:v>-0.12493873660829995</c:v>
                </c:pt>
                <c:pt idx="45">
                  <c:v>-0.19382002601611281</c:v>
                </c:pt>
                <c:pt idx="46">
                  <c:v>-0.26760624017703144</c:v>
                </c:pt>
                <c:pt idx="47">
                  <c:v>-0.35654732351381258</c:v>
                </c:pt>
                <c:pt idx="48">
                  <c:v>-0.44369749923271273</c:v>
                </c:pt>
                <c:pt idx="49">
                  <c:v>-0.50863830616572736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3-2448-AFCE-F416E7652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426400"/>
        <c:axId val="1529693088"/>
      </c:scatterChart>
      <c:valAx>
        <c:axId val="152942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9693088"/>
        <c:crosses val="autoZero"/>
        <c:crossBetween val="midCat"/>
      </c:valAx>
      <c:valAx>
        <c:axId val="15296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942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P/E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B050">
                    <a:alpha val="65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data!$L$7:$L$57</c:f>
              <c:numCache>
                <c:formatCode>m/d/yy</c:formatCode>
                <c:ptCount val="51"/>
                <c:pt idx="0">
                  <c:v>44771</c:v>
                </c:pt>
                <c:pt idx="1">
                  <c:v>44651</c:v>
                </c:pt>
                <c:pt idx="2">
                  <c:v>44561</c:v>
                </c:pt>
                <c:pt idx="3">
                  <c:v>44469</c:v>
                </c:pt>
                <c:pt idx="4">
                  <c:v>44377</c:v>
                </c:pt>
                <c:pt idx="5">
                  <c:v>44286</c:v>
                </c:pt>
                <c:pt idx="6">
                  <c:v>44196</c:v>
                </c:pt>
                <c:pt idx="7">
                  <c:v>44104</c:v>
                </c:pt>
                <c:pt idx="8">
                  <c:v>44012</c:v>
                </c:pt>
                <c:pt idx="9">
                  <c:v>43921</c:v>
                </c:pt>
                <c:pt idx="10">
                  <c:v>43830</c:v>
                </c:pt>
                <c:pt idx="11">
                  <c:v>43738</c:v>
                </c:pt>
                <c:pt idx="12">
                  <c:v>43646</c:v>
                </c:pt>
                <c:pt idx="13">
                  <c:v>43555</c:v>
                </c:pt>
                <c:pt idx="14">
                  <c:v>43465</c:v>
                </c:pt>
                <c:pt idx="15">
                  <c:v>43373</c:v>
                </c:pt>
                <c:pt idx="16">
                  <c:v>43281</c:v>
                </c:pt>
                <c:pt idx="17">
                  <c:v>43190</c:v>
                </c:pt>
                <c:pt idx="18">
                  <c:v>43100</c:v>
                </c:pt>
                <c:pt idx="19">
                  <c:v>43008</c:v>
                </c:pt>
                <c:pt idx="20">
                  <c:v>42916</c:v>
                </c:pt>
                <c:pt idx="21">
                  <c:v>42825</c:v>
                </c:pt>
                <c:pt idx="22">
                  <c:v>42735</c:v>
                </c:pt>
                <c:pt idx="23">
                  <c:v>42643</c:v>
                </c:pt>
                <c:pt idx="24">
                  <c:v>42551</c:v>
                </c:pt>
                <c:pt idx="25">
                  <c:v>42460</c:v>
                </c:pt>
                <c:pt idx="26">
                  <c:v>42369</c:v>
                </c:pt>
                <c:pt idx="27">
                  <c:v>42277</c:v>
                </c:pt>
                <c:pt idx="28">
                  <c:v>42185</c:v>
                </c:pt>
                <c:pt idx="29">
                  <c:v>42094</c:v>
                </c:pt>
                <c:pt idx="30">
                  <c:v>42004</c:v>
                </c:pt>
                <c:pt idx="31">
                  <c:v>41912</c:v>
                </c:pt>
                <c:pt idx="32">
                  <c:v>41820</c:v>
                </c:pt>
                <c:pt idx="33">
                  <c:v>41729</c:v>
                </c:pt>
                <c:pt idx="34">
                  <c:v>41639</c:v>
                </c:pt>
                <c:pt idx="35">
                  <c:v>41547</c:v>
                </c:pt>
                <c:pt idx="36">
                  <c:v>41455</c:v>
                </c:pt>
                <c:pt idx="37">
                  <c:v>41364</c:v>
                </c:pt>
                <c:pt idx="38">
                  <c:v>41274</c:v>
                </c:pt>
                <c:pt idx="39">
                  <c:v>41182</c:v>
                </c:pt>
                <c:pt idx="40">
                  <c:v>41090</c:v>
                </c:pt>
                <c:pt idx="41">
                  <c:v>40999</c:v>
                </c:pt>
                <c:pt idx="42">
                  <c:v>40908</c:v>
                </c:pt>
                <c:pt idx="43">
                  <c:v>40816</c:v>
                </c:pt>
                <c:pt idx="44">
                  <c:v>40724</c:v>
                </c:pt>
                <c:pt idx="45">
                  <c:v>40633</c:v>
                </c:pt>
                <c:pt idx="46">
                  <c:v>40543</c:v>
                </c:pt>
                <c:pt idx="47">
                  <c:v>40451</c:v>
                </c:pt>
                <c:pt idx="48">
                  <c:v>40359</c:v>
                </c:pt>
                <c:pt idx="49">
                  <c:v>40268</c:v>
                </c:pt>
                <c:pt idx="50">
                  <c:v>40178</c:v>
                </c:pt>
              </c:numCache>
            </c:numRef>
          </c:xVal>
          <c:yVal>
            <c:numRef>
              <c:f>data!$M$7:$M$57</c:f>
              <c:numCache>
                <c:formatCode>General</c:formatCode>
                <c:ptCount val="51"/>
                <c:pt idx="0">
                  <c:v>1.443553907073394</c:v>
                </c:pt>
                <c:pt idx="1">
                  <c:v>1.4517864355242902</c:v>
                </c:pt>
                <c:pt idx="2">
                  <c:v>1.4671639659690903</c:v>
                </c:pt>
                <c:pt idx="3">
                  <c:v>1.3991543339582164</c:v>
                </c:pt>
                <c:pt idx="4">
                  <c:v>1.4256972133625911</c:v>
                </c:pt>
                <c:pt idx="5">
                  <c:v>1.4348881208673159</c:v>
                </c:pt>
                <c:pt idx="6">
                  <c:v>1.5516939151272247</c:v>
                </c:pt>
                <c:pt idx="7">
                  <c:v>1.5459253293558428</c:v>
                </c:pt>
                <c:pt idx="8">
                  <c:v>1.4377505628203879</c:v>
                </c:pt>
                <c:pt idx="9">
                  <c:v>1.2933625547114456</c:v>
                </c:pt>
                <c:pt idx="10">
                  <c:v>1.3577443251803756</c:v>
                </c:pt>
                <c:pt idx="11">
                  <c:v>1.2676409823459156</c:v>
                </c:pt>
                <c:pt idx="12">
                  <c:v>1.2166935991697543</c:v>
                </c:pt>
                <c:pt idx="13">
                  <c:v>1.1911714557285584</c:v>
                </c:pt>
                <c:pt idx="14">
                  <c:v>1.0989896394011773</c:v>
                </c:pt>
                <c:pt idx="15">
                  <c:v>1.2636360685881083</c:v>
                </c:pt>
                <c:pt idx="16">
                  <c:v>1.2076343673889616</c:v>
                </c:pt>
                <c:pt idx="17">
                  <c:v>1.190611797813605</c:v>
                </c:pt>
                <c:pt idx="18">
                  <c:v>1.2198463860243607</c:v>
                </c:pt>
                <c:pt idx="19">
                  <c:v>1.2019430634016501</c:v>
                </c:pt>
                <c:pt idx="20">
                  <c:v>1.1900514177592061</c:v>
                </c:pt>
                <c:pt idx="21">
                  <c:v>1.1997551772534747</c:v>
                </c:pt>
                <c:pt idx="22">
                  <c:v>1.1146109842321732</c:v>
                </c:pt>
                <c:pt idx="23">
                  <c:v>1.1058506743851435</c:v>
                </c:pt>
                <c:pt idx="24">
                  <c:v>1.015778756389041</c:v>
                </c:pt>
                <c:pt idx="25">
                  <c:v>1.04883008652835</c:v>
                </c:pt>
                <c:pt idx="26">
                  <c:v>1.0111473607757975</c:v>
                </c:pt>
                <c:pt idx="27">
                  <c:v>1.0386201619497029</c:v>
                </c:pt>
                <c:pt idx="28">
                  <c:v>1.1199154102579911</c:v>
                </c:pt>
                <c:pt idx="29">
                  <c:v>1.1442627737619906</c:v>
                </c:pt>
                <c:pt idx="30">
                  <c:v>1.1280760126687153</c:v>
                </c:pt>
                <c:pt idx="31">
                  <c:v>1.1486026548060935</c:v>
                </c:pt>
                <c:pt idx="32">
                  <c:v>1.1280760126687153</c:v>
                </c:pt>
                <c:pt idx="33">
                  <c:v>1.0572856444182146</c:v>
                </c:pt>
                <c:pt idx="34">
                  <c:v>1.0899051114393981</c:v>
                </c:pt>
                <c:pt idx="35">
                  <c:v>1.0244856676991669</c:v>
                </c:pt>
                <c:pt idx="36">
                  <c:v>0.93701610746481423</c:v>
                </c:pt>
                <c:pt idx="37">
                  <c:v>0.96236933567002114</c:v>
                </c:pt>
                <c:pt idx="38">
                  <c:v>1.0174507295105362</c:v>
                </c:pt>
                <c:pt idx="39">
                  <c:v>1.1129399760840801</c:v>
                </c:pt>
                <c:pt idx="40">
                  <c:v>1.0696680969115957</c:v>
                </c:pt>
                <c:pt idx="41">
                  <c:v>1.0969100130080565</c:v>
                </c:pt>
                <c:pt idx="42">
                  <c:v>0.99387691494121122</c:v>
                </c:pt>
                <c:pt idx="43">
                  <c:v>1.0711452904510828</c:v>
                </c:pt>
                <c:pt idx="44">
                  <c:v>1.055378331375</c:v>
                </c:pt>
                <c:pt idx="45">
                  <c:v>1.1522883443830565</c:v>
                </c:pt>
                <c:pt idx="46">
                  <c:v>1.1875207208364631</c:v>
                </c:pt>
                <c:pt idx="47">
                  <c:v>1.2043913319192998</c:v>
                </c:pt>
                <c:pt idx="48">
                  <c:v>1.2415464805965484</c:v>
                </c:pt>
                <c:pt idx="49">
                  <c:v>1.2957869402516093</c:v>
                </c:pt>
                <c:pt idx="50">
                  <c:v>1.3180633349627615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B-5A4D-A256-B043171CA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902016"/>
        <c:axId val="1532808352"/>
      </c:scatterChart>
      <c:valAx>
        <c:axId val="1532902016"/>
        <c:scaling>
          <c:orientation val="minMax"/>
          <c:max val="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2808352"/>
        <c:crosses val="autoZero"/>
        <c:crossBetween val="midCat"/>
        <c:majorUnit val="500"/>
      </c:valAx>
      <c:valAx>
        <c:axId val="1532808352"/>
        <c:scaling>
          <c:orientation val="minMax"/>
          <c:min val="0.3000000000000000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290201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EPS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data2!$H$6:$H$166</c:f>
              <c:numCache>
                <c:formatCode>m/d/yy</c:formatCode>
                <c:ptCount val="161"/>
                <c:pt idx="0">
                  <c:v>44792</c:v>
                </c:pt>
                <c:pt idx="1">
                  <c:v>44791</c:v>
                </c:pt>
                <c:pt idx="2">
                  <c:v>44790</c:v>
                </c:pt>
                <c:pt idx="3">
                  <c:v>44789</c:v>
                </c:pt>
                <c:pt idx="4">
                  <c:v>44788</c:v>
                </c:pt>
                <c:pt idx="5">
                  <c:v>44777</c:v>
                </c:pt>
                <c:pt idx="6">
                  <c:v>44771</c:v>
                </c:pt>
                <c:pt idx="7">
                  <c:v>44770</c:v>
                </c:pt>
                <c:pt idx="8">
                  <c:v>44769</c:v>
                </c:pt>
                <c:pt idx="9">
                  <c:v>44768</c:v>
                </c:pt>
                <c:pt idx="10">
                  <c:v>44767</c:v>
                </c:pt>
                <c:pt idx="11">
                  <c:v>44756</c:v>
                </c:pt>
                <c:pt idx="12">
                  <c:v>44747</c:v>
                </c:pt>
                <c:pt idx="13">
                  <c:v>44742</c:v>
                </c:pt>
                <c:pt idx="14">
                  <c:v>44741</c:v>
                </c:pt>
                <c:pt idx="15">
                  <c:v>44740</c:v>
                </c:pt>
                <c:pt idx="16">
                  <c:v>44735</c:v>
                </c:pt>
                <c:pt idx="17">
                  <c:v>44725</c:v>
                </c:pt>
                <c:pt idx="18">
                  <c:v>44714</c:v>
                </c:pt>
                <c:pt idx="19">
                  <c:v>44704</c:v>
                </c:pt>
                <c:pt idx="20">
                  <c:v>44693</c:v>
                </c:pt>
                <c:pt idx="21">
                  <c:v>44684</c:v>
                </c:pt>
                <c:pt idx="22">
                  <c:v>44683</c:v>
                </c:pt>
                <c:pt idx="23">
                  <c:v>44680</c:v>
                </c:pt>
                <c:pt idx="24">
                  <c:v>44679</c:v>
                </c:pt>
                <c:pt idx="25">
                  <c:v>44673</c:v>
                </c:pt>
                <c:pt idx="26">
                  <c:v>44663</c:v>
                </c:pt>
                <c:pt idx="27">
                  <c:v>44652</c:v>
                </c:pt>
                <c:pt idx="28">
                  <c:v>44643</c:v>
                </c:pt>
                <c:pt idx="29">
                  <c:v>44634</c:v>
                </c:pt>
                <c:pt idx="30">
                  <c:v>44623</c:v>
                </c:pt>
                <c:pt idx="31">
                  <c:v>44614</c:v>
                </c:pt>
                <c:pt idx="32">
                  <c:v>44602</c:v>
                </c:pt>
                <c:pt idx="33">
                  <c:v>44594</c:v>
                </c:pt>
                <c:pt idx="34">
                  <c:v>44593</c:v>
                </c:pt>
                <c:pt idx="35">
                  <c:v>44592</c:v>
                </c:pt>
                <c:pt idx="36">
                  <c:v>44589</c:v>
                </c:pt>
                <c:pt idx="37">
                  <c:v>44588</c:v>
                </c:pt>
                <c:pt idx="38">
                  <c:v>44587</c:v>
                </c:pt>
                <c:pt idx="39">
                  <c:v>44582</c:v>
                </c:pt>
                <c:pt idx="40">
                  <c:v>44572</c:v>
                </c:pt>
                <c:pt idx="41">
                  <c:v>44533</c:v>
                </c:pt>
                <c:pt idx="42">
                  <c:v>44532</c:v>
                </c:pt>
                <c:pt idx="43">
                  <c:v>44531</c:v>
                </c:pt>
                <c:pt idx="44">
                  <c:v>44531</c:v>
                </c:pt>
                <c:pt idx="45">
                  <c:v>44501</c:v>
                </c:pt>
                <c:pt idx="46">
                  <c:v>44501</c:v>
                </c:pt>
                <c:pt idx="47">
                  <c:v>44501</c:v>
                </c:pt>
                <c:pt idx="48">
                  <c:v>44471</c:v>
                </c:pt>
                <c:pt idx="49">
                  <c:v>44470</c:v>
                </c:pt>
                <c:pt idx="50">
                  <c:v>44470</c:v>
                </c:pt>
                <c:pt idx="51">
                  <c:v>44461</c:v>
                </c:pt>
                <c:pt idx="52">
                  <c:v>44452</c:v>
                </c:pt>
                <c:pt idx="53">
                  <c:v>44440</c:v>
                </c:pt>
                <c:pt idx="54">
                  <c:v>44431</c:v>
                </c:pt>
                <c:pt idx="55">
                  <c:v>44420</c:v>
                </c:pt>
                <c:pt idx="56">
                  <c:v>44411</c:v>
                </c:pt>
                <c:pt idx="57">
                  <c:v>44407</c:v>
                </c:pt>
                <c:pt idx="58">
                  <c:v>44406</c:v>
                </c:pt>
                <c:pt idx="59">
                  <c:v>44405</c:v>
                </c:pt>
                <c:pt idx="60">
                  <c:v>44404</c:v>
                </c:pt>
                <c:pt idx="61">
                  <c:v>44403</c:v>
                </c:pt>
                <c:pt idx="62">
                  <c:v>44400</c:v>
                </c:pt>
                <c:pt idx="63">
                  <c:v>44378</c:v>
                </c:pt>
                <c:pt idx="64">
                  <c:v>44357</c:v>
                </c:pt>
                <c:pt idx="65">
                  <c:v>44335</c:v>
                </c:pt>
                <c:pt idx="66">
                  <c:v>44314</c:v>
                </c:pt>
                <c:pt idx="67">
                  <c:v>44293</c:v>
                </c:pt>
                <c:pt idx="68">
                  <c:v>44271</c:v>
                </c:pt>
                <c:pt idx="69">
                  <c:v>44250</c:v>
                </c:pt>
                <c:pt idx="70">
                  <c:v>44228</c:v>
                </c:pt>
                <c:pt idx="71">
                  <c:v>44204</c:v>
                </c:pt>
                <c:pt idx="72">
                  <c:v>44166</c:v>
                </c:pt>
                <c:pt idx="73">
                  <c:v>44137</c:v>
                </c:pt>
                <c:pt idx="74">
                  <c:v>44138</c:v>
                </c:pt>
                <c:pt idx="75">
                  <c:v>44105</c:v>
                </c:pt>
                <c:pt idx="76">
                  <c:v>44096</c:v>
                </c:pt>
                <c:pt idx="77">
                  <c:v>44074</c:v>
                </c:pt>
                <c:pt idx="78">
                  <c:v>44053</c:v>
                </c:pt>
                <c:pt idx="79">
                  <c:v>44032</c:v>
                </c:pt>
                <c:pt idx="80">
                  <c:v>44008</c:v>
                </c:pt>
                <c:pt idx="81">
                  <c:v>43987</c:v>
                </c:pt>
                <c:pt idx="82">
                  <c:v>43965</c:v>
                </c:pt>
                <c:pt idx="83">
                  <c:v>43944</c:v>
                </c:pt>
                <c:pt idx="84">
                  <c:v>43922</c:v>
                </c:pt>
                <c:pt idx="85">
                  <c:v>43901</c:v>
                </c:pt>
                <c:pt idx="86">
                  <c:v>43880</c:v>
                </c:pt>
                <c:pt idx="87">
                  <c:v>43858</c:v>
                </c:pt>
                <c:pt idx="88">
                  <c:v>43836</c:v>
                </c:pt>
                <c:pt idx="89">
                  <c:v>43800</c:v>
                </c:pt>
                <c:pt idx="90">
                  <c:v>43771</c:v>
                </c:pt>
                <c:pt idx="91">
                  <c:v>43741</c:v>
                </c:pt>
                <c:pt idx="92">
                  <c:v>43747</c:v>
                </c:pt>
                <c:pt idx="93">
                  <c:v>43726</c:v>
                </c:pt>
                <c:pt idx="94">
                  <c:v>43704</c:v>
                </c:pt>
                <c:pt idx="95">
                  <c:v>43683</c:v>
                </c:pt>
                <c:pt idx="96">
                  <c:v>43679</c:v>
                </c:pt>
                <c:pt idx="97">
                  <c:v>43678</c:v>
                </c:pt>
                <c:pt idx="98">
                  <c:v>43677</c:v>
                </c:pt>
                <c:pt idx="99">
                  <c:v>43676</c:v>
                </c:pt>
                <c:pt idx="100">
                  <c:v>43675</c:v>
                </c:pt>
                <c:pt idx="101">
                  <c:v>43672</c:v>
                </c:pt>
                <c:pt idx="102">
                  <c:v>43671</c:v>
                </c:pt>
                <c:pt idx="103">
                  <c:v>43670</c:v>
                </c:pt>
                <c:pt idx="104">
                  <c:v>43669</c:v>
                </c:pt>
                <c:pt idx="105">
                  <c:v>43662</c:v>
                </c:pt>
                <c:pt idx="106">
                  <c:v>43616</c:v>
                </c:pt>
                <c:pt idx="107">
                  <c:v>43571</c:v>
                </c:pt>
                <c:pt idx="108">
                  <c:v>43528</c:v>
                </c:pt>
                <c:pt idx="109">
                  <c:v>43481</c:v>
                </c:pt>
                <c:pt idx="110">
                  <c:v>43406</c:v>
                </c:pt>
                <c:pt idx="111">
                  <c:v>43374</c:v>
                </c:pt>
                <c:pt idx="112">
                  <c:v>43343</c:v>
                </c:pt>
                <c:pt idx="113">
                  <c:v>43300</c:v>
                </c:pt>
                <c:pt idx="114">
                  <c:v>43256</c:v>
                </c:pt>
                <c:pt idx="115">
                  <c:v>43210</c:v>
                </c:pt>
                <c:pt idx="116">
                  <c:v>43166</c:v>
                </c:pt>
                <c:pt idx="117">
                  <c:v>43122</c:v>
                </c:pt>
                <c:pt idx="118">
                  <c:v>43074</c:v>
                </c:pt>
                <c:pt idx="119">
                  <c:v>43010</c:v>
                </c:pt>
                <c:pt idx="120">
                  <c:v>42985</c:v>
                </c:pt>
                <c:pt idx="121">
                  <c:v>42951</c:v>
                </c:pt>
                <c:pt idx="122">
                  <c:v>42950</c:v>
                </c:pt>
                <c:pt idx="123">
                  <c:v>42949</c:v>
                </c:pt>
                <c:pt idx="124">
                  <c:v>42948</c:v>
                </c:pt>
                <c:pt idx="125">
                  <c:v>42947</c:v>
                </c:pt>
                <c:pt idx="126">
                  <c:v>42944</c:v>
                </c:pt>
                <c:pt idx="127">
                  <c:v>42943</c:v>
                </c:pt>
                <c:pt idx="128">
                  <c:v>42942</c:v>
                </c:pt>
                <c:pt idx="129">
                  <c:v>42941</c:v>
                </c:pt>
                <c:pt idx="130">
                  <c:v>42940</c:v>
                </c:pt>
                <c:pt idx="131">
                  <c:v>42810</c:v>
                </c:pt>
                <c:pt idx="132">
                  <c:v>42677</c:v>
                </c:pt>
                <c:pt idx="133">
                  <c:v>42549</c:v>
                </c:pt>
                <c:pt idx="134">
                  <c:v>42419</c:v>
                </c:pt>
                <c:pt idx="135">
                  <c:v>42286</c:v>
                </c:pt>
                <c:pt idx="136">
                  <c:v>42158</c:v>
                </c:pt>
                <c:pt idx="137">
                  <c:v>42027</c:v>
                </c:pt>
                <c:pt idx="138">
                  <c:v>41897</c:v>
                </c:pt>
                <c:pt idx="139">
                  <c:v>41766</c:v>
                </c:pt>
                <c:pt idx="140">
                  <c:v>41610</c:v>
                </c:pt>
                <c:pt idx="141">
                  <c:v>41505</c:v>
                </c:pt>
                <c:pt idx="142">
                  <c:v>41375</c:v>
                </c:pt>
                <c:pt idx="143">
                  <c:v>41215</c:v>
                </c:pt>
                <c:pt idx="144">
                  <c:v>41124</c:v>
                </c:pt>
                <c:pt idx="145">
                  <c:v>41123</c:v>
                </c:pt>
                <c:pt idx="146">
                  <c:v>41122</c:v>
                </c:pt>
                <c:pt idx="147">
                  <c:v>41121</c:v>
                </c:pt>
                <c:pt idx="148">
                  <c:v>41120</c:v>
                </c:pt>
                <c:pt idx="149">
                  <c:v>41117</c:v>
                </c:pt>
                <c:pt idx="150">
                  <c:v>41116</c:v>
                </c:pt>
                <c:pt idx="151">
                  <c:v>41115</c:v>
                </c:pt>
                <c:pt idx="152">
                  <c:v>41114</c:v>
                </c:pt>
                <c:pt idx="153">
                  <c:v>41110</c:v>
                </c:pt>
                <c:pt idx="154">
                  <c:v>40981</c:v>
                </c:pt>
                <c:pt idx="155">
                  <c:v>40848</c:v>
                </c:pt>
                <c:pt idx="156">
                  <c:v>40718</c:v>
                </c:pt>
                <c:pt idx="157">
                  <c:v>40589</c:v>
                </c:pt>
                <c:pt idx="158">
                  <c:v>40458</c:v>
                </c:pt>
                <c:pt idx="159">
                  <c:v>40330</c:v>
                </c:pt>
                <c:pt idx="160">
                  <c:v>40199</c:v>
                </c:pt>
              </c:numCache>
            </c:numRef>
          </c:xVal>
          <c:yVal>
            <c:numRef>
              <c:f>data2!$I$6:$I$166</c:f>
              <c:numCache>
                <c:formatCode>General</c:formatCode>
                <c:ptCount val="161"/>
                <c:pt idx="0">
                  <c:v>0.78175537465246892</c:v>
                </c:pt>
                <c:pt idx="1">
                  <c:v>0.78175537465246892</c:v>
                </c:pt>
                <c:pt idx="2">
                  <c:v>0.78175537465246892</c:v>
                </c:pt>
                <c:pt idx="3">
                  <c:v>0.78175537465246892</c:v>
                </c:pt>
                <c:pt idx="4">
                  <c:v>0.78175537465246892</c:v>
                </c:pt>
                <c:pt idx="5">
                  <c:v>0.78175537465246892</c:v>
                </c:pt>
                <c:pt idx="6">
                  <c:v>0.7888751157754168</c:v>
                </c:pt>
                <c:pt idx="7">
                  <c:v>0.7888751157754168</c:v>
                </c:pt>
                <c:pt idx="8">
                  <c:v>0.7888751157754168</c:v>
                </c:pt>
                <c:pt idx="9">
                  <c:v>0.7888751157754168</c:v>
                </c:pt>
                <c:pt idx="10">
                  <c:v>0.7888751157754168</c:v>
                </c:pt>
                <c:pt idx="11">
                  <c:v>0.7888751157754168</c:v>
                </c:pt>
                <c:pt idx="12">
                  <c:v>0.7888751157754168</c:v>
                </c:pt>
                <c:pt idx="13">
                  <c:v>0.7888751157754168</c:v>
                </c:pt>
                <c:pt idx="14">
                  <c:v>0.7888751157754168</c:v>
                </c:pt>
                <c:pt idx="15">
                  <c:v>0.7888751157754168</c:v>
                </c:pt>
                <c:pt idx="16">
                  <c:v>0.7888751157754168</c:v>
                </c:pt>
                <c:pt idx="17">
                  <c:v>0.7888751157754168</c:v>
                </c:pt>
                <c:pt idx="18">
                  <c:v>0.7888751157754168</c:v>
                </c:pt>
                <c:pt idx="19">
                  <c:v>0.7888751157754168</c:v>
                </c:pt>
                <c:pt idx="20">
                  <c:v>0.7888751157754168</c:v>
                </c:pt>
                <c:pt idx="21">
                  <c:v>0.7888751157754168</c:v>
                </c:pt>
                <c:pt idx="22">
                  <c:v>0.7888751157754168</c:v>
                </c:pt>
                <c:pt idx="23">
                  <c:v>0.7888751157754168</c:v>
                </c:pt>
                <c:pt idx="24">
                  <c:v>0.7888751157754168</c:v>
                </c:pt>
                <c:pt idx="25">
                  <c:v>0.7888751157754168</c:v>
                </c:pt>
                <c:pt idx="26">
                  <c:v>0.7888751157754168</c:v>
                </c:pt>
                <c:pt idx="27">
                  <c:v>0.7888751157754168</c:v>
                </c:pt>
                <c:pt idx="28">
                  <c:v>0.77959649125782449</c:v>
                </c:pt>
                <c:pt idx="29">
                  <c:v>0.77959649125782449</c:v>
                </c:pt>
                <c:pt idx="30">
                  <c:v>0.77959649125782449</c:v>
                </c:pt>
                <c:pt idx="31">
                  <c:v>0.77959649125782449</c:v>
                </c:pt>
                <c:pt idx="32">
                  <c:v>0.77959649125782449</c:v>
                </c:pt>
                <c:pt idx="33">
                  <c:v>0.77959649125782449</c:v>
                </c:pt>
                <c:pt idx="34">
                  <c:v>0.77959649125782449</c:v>
                </c:pt>
                <c:pt idx="35">
                  <c:v>0.77959649125782449</c:v>
                </c:pt>
                <c:pt idx="36">
                  <c:v>0.77959649125782449</c:v>
                </c:pt>
                <c:pt idx="37">
                  <c:v>0.77959649125782449</c:v>
                </c:pt>
                <c:pt idx="38">
                  <c:v>0.77959649125782449</c:v>
                </c:pt>
                <c:pt idx="39">
                  <c:v>0.77959649125782449</c:v>
                </c:pt>
                <c:pt idx="40">
                  <c:v>0.77959649125782449</c:v>
                </c:pt>
                <c:pt idx="41">
                  <c:v>0.77959649125782449</c:v>
                </c:pt>
                <c:pt idx="42">
                  <c:v>0.74896286125616141</c:v>
                </c:pt>
                <c:pt idx="43">
                  <c:v>0.74896286125616141</c:v>
                </c:pt>
                <c:pt idx="44">
                  <c:v>0.74896286125616141</c:v>
                </c:pt>
                <c:pt idx="45">
                  <c:v>0.74896286125616141</c:v>
                </c:pt>
                <c:pt idx="46">
                  <c:v>0.74896286125616141</c:v>
                </c:pt>
                <c:pt idx="47">
                  <c:v>0.74896286125616141</c:v>
                </c:pt>
                <c:pt idx="48">
                  <c:v>0.74896286125616141</c:v>
                </c:pt>
                <c:pt idx="49">
                  <c:v>0.74896286125616141</c:v>
                </c:pt>
                <c:pt idx="50">
                  <c:v>0.74896286125616141</c:v>
                </c:pt>
                <c:pt idx="51">
                  <c:v>0.70842090013471271</c:v>
                </c:pt>
                <c:pt idx="52">
                  <c:v>0.70842090013471271</c:v>
                </c:pt>
                <c:pt idx="53">
                  <c:v>0.70842090013471271</c:v>
                </c:pt>
                <c:pt idx="54">
                  <c:v>0.70842090013471271</c:v>
                </c:pt>
                <c:pt idx="55">
                  <c:v>0.70842090013471271</c:v>
                </c:pt>
                <c:pt idx="56">
                  <c:v>0.70842090013471271</c:v>
                </c:pt>
                <c:pt idx="57">
                  <c:v>0.70842090013471271</c:v>
                </c:pt>
                <c:pt idx="58">
                  <c:v>0.70842090013471271</c:v>
                </c:pt>
                <c:pt idx="59">
                  <c:v>0.70842090013471271</c:v>
                </c:pt>
                <c:pt idx="60">
                  <c:v>0.70842090013471271</c:v>
                </c:pt>
                <c:pt idx="61">
                  <c:v>0.70842090013471271</c:v>
                </c:pt>
                <c:pt idx="62">
                  <c:v>0.70842090013471271</c:v>
                </c:pt>
                <c:pt idx="63">
                  <c:v>0.70842090013471271</c:v>
                </c:pt>
                <c:pt idx="64">
                  <c:v>0.64933485871214192</c:v>
                </c:pt>
                <c:pt idx="65">
                  <c:v>0.64933485871214192</c:v>
                </c:pt>
                <c:pt idx="66">
                  <c:v>0.64933485871214192</c:v>
                </c:pt>
                <c:pt idx="67">
                  <c:v>0.64933485871214192</c:v>
                </c:pt>
                <c:pt idx="68">
                  <c:v>0.56820172406699498</c:v>
                </c:pt>
                <c:pt idx="69">
                  <c:v>0.56820172406699498</c:v>
                </c:pt>
                <c:pt idx="70">
                  <c:v>0.56820172406699498</c:v>
                </c:pt>
                <c:pt idx="71">
                  <c:v>0.56820172406699498</c:v>
                </c:pt>
                <c:pt idx="72">
                  <c:v>0.51454775266028607</c:v>
                </c:pt>
                <c:pt idx="73">
                  <c:v>0.51454775266028607</c:v>
                </c:pt>
                <c:pt idx="74">
                  <c:v>0.51454775266028607</c:v>
                </c:pt>
                <c:pt idx="75">
                  <c:v>0.51454775266028607</c:v>
                </c:pt>
                <c:pt idx="76">
                  <c:v>0.51719589794997434</c:v>
                </c:pt>
                <c:pt idx="77">
                  <c:v>0.51719589794997434</c:v>
                </c:pt>
                <c:pt idx="78">
                  <c:v>0.51719589794997434</c:v>
                </c:pt>
                <c:pt idx="79">
                  <c:v>0.51719589794997434</c:v>
                </c:pt>
                <c:pt idx="80">
                  <c:v>0.50379068305718111</c:v>
                </c:pt>
                <c:pt idx="81">
                  <c:v>0.50379068305718111</c:v>
                </c:pt>
                <c:pt idx="82">
                  <c:v>0.50379068305718111</c:v>
                </c:pt>
                <c:pt idx="83">
                  <c:v>0.50379068305718111</c:v>
                </c:pt>
                <c:pt idx="84">
                  <c:v>0.50379068305718111</c:v>
                </c:pt>
                <c:pt idx="85">
                  <c:v>0.50105926221775143</c:v>
                </c:pt>
                <c:pt idx="86">
                  <c:v>0.50105926221775143</c:v>
                </c:pt>
                <c:pt idx="87">
                  <c:v>0.50105926221775143</c:v>
                </c:pt>
                <c:pt idx="88">
                  <c:v>0.50105926221775143</c:v>
                </c:pt>
                <c:pt idx="89">
                  <c:v>0.47129171105893858</c:v>
                </c:pt>
                <c:pt idx="90">
                  <c:v>0.47129171105893858</c:v>
                </c:pt>
                <c:pt idx="91">
                  <c:v>0.47129171105893858</c:v>
                </c:pt>
                <c:pt idx="92">
                  <c:v>0.47129171105893858</c:v>
                </c:pt>
                <c:pt idx="93">
                  <c:v>0.4668676203541095</c:v>
                </c:pt>
                <c:pt idx="94">
                  <c:v>0.4668676203541095</c:v>
                </c:pt>
                <c:pt idx="95">
                  <c:v>0.4668676203541095</c:v>
                </c:pt>
                <c:pt idx="96">
                  <c:v>0.4668676203541095</c:v>
                </c:pt>
                <c:pt idx="97">
                  <c:v>0.4668676203541095</c:v>
                </c:pt>
                <c:pt idx="98">
                  <c:v>0.4668676203541095</c:v>
                </c:pt>
                <c:pt idx="99">
                  <c:v>0.4668676203541095</c:v>
                </c:pt>
                <c:pt idx="100">
                  <c:v>0.4668676203541095</c:v>
                </c:pt>
                <c:pt idx="101">
                  <c:v>0.4668676203541095</c:v>
                </c:pt>
                <c:pt idx="102">
                  <c:v>0.4668676203541095</c:v>
                </c:pt>
                <c:pt idx="103">
                  <c:v>0.4668676203541095</c:v>
                </c:pt>
                <c:pt idx="104">
                  <c:v>0.4668676203541095</c:v>
                </c:pt>
                <c:pt idx="105">
                  <c:v>0.4668676203541095</c:v>
                </c:pt>
                <c:pt idx="106">
                  <c:v>0.47275644931721239</c:v>
                </c:pt>
                <c:pt idx="107">
                  <c:v>0.47275644931721239</c:v>
                </c:pt>
                <c:pt idx="108">
                  <c:v>0.48287358360875376</c:v>
                </c:pt>
                <c:pt idx="109">
                  <c:v>0.48287358360875376</c:v>
                </c:pt>
                <c:pt idx="110">
                  <c:v>0.47275644931721239</c:v>
                </c:pt>
                <c:pt idx="111">
                  <c:v>0.47275644931721239</c:v>
                </c:pt>
                <c:pt idx="112">
                  <c:v>0.44090908206521767</c:v>
                </c:pt>
                <c:pt idx="113">
                  <c:v>0.44090908206521767</c:v>
                </c:pt>
                <c:pt idx="114">
                  <c:v>0.4132997640812518</c:v>
                </c:pt>
                <c:pt idx="115">
                  <c:v>0.4132997640812518</c:v>
                </c:pt>
                <c:pt idx="116">
                  <c:v>0.38560627359831223</c:v>
                </c:pt>
                <c:pt idx="117">
                  <c:v>0.38560627359831223</c:v>
                </c:pt>
                <c:pt idx="118">
                  <c:v>0.36172783601759284</c:v>
                </c:pt>
                <c:pt idx="119">
                  <c:v>0.36172783601759284</c:v>
                </c:pt>
                <c:pt idx="120">
                  <c:v>0.34242268082220628</c:v>
                </c:pt>
                <c:pt idx="121">
                  <c:v>0.34242268082220628</c:v>
                </c:pt>
                <c:pt idx="122">
                  <c:v>0.34242268082220628</c:v>
                </c:pt>
                <c:pt idx="123">
                  <c:v>0.34242268082220628</c:v>
                </c:pt>
                <c:pt idx="124">
                  <c:v>0.34242268082220628</c:v>
                </c:pt>
                <c:pt idx="125">
                  <c:v>0.34242268082220628</c:v>
                </c:pt>
                <c:pt idx="126">
                  <c:v>0.34242268082220628</c:v>
                </c:pt>
                <c:pt idx="127">
                  <c:v>0.34242268082220628</c:v>
                </c:pt>
                <c:pt idx="128">
                  <c:v>0.34242268082220628</c:v>
                </c:pt>
                <c:pt idx="129">
                  <c:v>0.34242268082220628</c:v>
                </c:pt>
                <c:pt idx="130">
                  <c:v>0.34242268082220628</c:v>
                </c:pt>
                <c:pt idx="131">
                  <c:v>0.32014628611105395</c:v>
                </c:pt>
                <c:pt idx="132">
                  <c:v>0.31597034545691771</c:v>
                </c:pt>
                <c:pt idx="133">
                  <c:v>0.33041377334919086</c:v>
                </c:pt>
                <c:pt idx="134">
                  <c:v>0.37106786227173627</c:v>
                </c:pt>
                <c:pt idx="135">
                  <c:v>0.36172783601759284</c:v>
                </c:pt>
                <c:pt idx="136">
                  <c:v>0.30535136944662378</c:v>
                </c:pt>
                <c:pt idx="137">
                  <c:v>0.26951294421791633</c:v>
                </c:pt>
                <c:pt idx="138">
                  <c:v>0.1903316981702915</c:v>
                </c:pt>
                <c:pt idx="139">
                  <c:v>0.17318626841227402</c:v>
                </c:pt>
                <c:pt idx="140">
                  <c:v>0.15228834438305647</c:v>
                </c:pt>
                <c:pt idx="141">
                  <c:v>0.1553360374650618</c:v>
                </c:pt>
                <c:pt idx="142">
                  <c:v>0.17609125905568124</c:v>
                </c:pt>
                <c:pt idx="143">
                  <c:v>0.19865708695442263</c:v>
                </c:pt>
                <c:pt idx="144">
                  <c:v>0.18184358794477254</c:v>
                </c:pt>
                <c:pt idx="145">
                  <c:v>0.18184358794477254</c:v>
                </c:pt>
                <c:pt idx="146">
                  <c:v>0.18184358794477254</c:v>
                </c:pt>
                <c:pt idx="147">
                  <c:v>0.18184358794477254</c:v>
                </c:pt>
                <c:pt idx="148">
                  <c:v>0.18184358794477254</c:v>
                </c:pt>
                <c:pt idx="149">
                  <c:v>0.18184358794477254</c:v>
                </c:pt>
                <c:pt idx="150">
                  <c:v>0.18184358794477254</c:v>
                </c:pt>
                <c:pt idx="151">
                  <c:v>0.18184358794477254</c:v>
                </c:pt>
                <c:pt idx="152">
                  <c:v>0.18184358794477254</c:v>
                </c:pt>
                <c:pt idx="153">
                  <c:v>0.18184358794477254</c:v>
                </c:pt>
                <c:pt idx="154">
                  <c:v>9.691001300805642E-2</c:v>
                </c:pt>
                <c:pt idx="155">
                  <c:v>-4.3648054024500883E-3</c:v>
                </c:pt>
                <c:pt idx="156">
                  <c:v>-0.12493873660829995</c:v>
                </c:pt>
                <c:pt idx="157">
                  <c:v>-0.19382002601611281</c:v>
                </c:pt>
                <c:pt idx="158">
                  <c:v>-0.26760624017703144</c:v>
                </c:pt>
                <c:pt idx="159">
                  <c:v>-0.37675070960209955</c:v>
                </c:pt>
                <c:pt idx="160">
                  <c:v>-0.43179827593300502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D-DE4B-8113-601EA5A7D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723103"/>
        <c:axId val="505282575"/>
      </c:scatterChart>
      <c:valAx>
        <c:axId val="509723103"/>
        <c:scaling>
          <c:orientation val="minMax"/>
          <c:min val="40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5282575"/>
        <c:crosses val="autoZero"/>
        <c:crossBetween val="midCat"/>
      </c:valAx>
      <c:valAx>
        <c:axId val="50528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972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PROCE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data2!$J$6:$J$166</c:f>
              <c:numCache>
                <c:formatCode>m/d/yy</c:formatCode>
                <c:ptCount val="161"/>
                <c:pt idx="0">
                  <c:v>44792</c:v>
                </c:pt>
                <c:pt idx="1">
                  <c:v>44791</c:v>
                </c:pt>
                <c:pt idx="2">
                  <c:v>44790</c:v>
                </c:pt>
                <c:pt idx="3">
                  <c:v>44789</c:v>
                </c:pt>
                <c:pt idx="4">
                  <c:v>44788</c:v>
                </c:pt>
                <c:pt idx="5">
                  <c:v>44777</c:v>
                </c:pt>
                <c:pt idx="6">
                  <c:v>44771</c:v>
                </c:pt>
                <c:pt idx="7">
                  <c:v>44770</c:v>
                </c:pt>
                <c:pt idx="8">
                  <c:v>44769</c:v>
                </c:pt>
                <c:pt idx="9">
                  <c:v>44768</c:v>
                </c:pt>
                <c:pt idx="10">
                  <c:v>44767</c:v>
                </c:pt>
                <c:pt idx="11">
                  <c:v>44756</c:v>
                </c:pt>
                <c:pt idx="12">
                  <c:v>44747</c:v>
                </c:pt>
                <c:pt idx="13">
                  <c:v>44742</c:v>
                </c:pt>
                <c:pt idx="14">
                  <c:v>44741</c:v>
                </c:pt>
                <c:pt idx="15">
                  <c:v>44740</c:v>
                </c:pt>
                <c:pt idx="16">
                  <c:v>44735</c:v>
                </c:pt>
                <c:pt idx="17">
                  <c:v>44725</c:v>
                </c:pt>
                <c:pt idx="18">
                  <c:v>44714</c:v>
                </c:pt>
                <c:pt idx="19">
                  <c:v>44704</c:v>
                </c:pt>
                <c:pt idx="20">
                  <c:v>44693</c:v>
                </c:pt>
                <c:pt idx="21">
                  <c:v>44684</c:v>
                </c:pt>
                <c:pt idx="22">
                  <c:v>44683</c:v>
                </c:pt>
                <c:pt idx="23">
                  <c:v>44680</c:v>
                </c:pt>
                <c:pt idx="24">
                  <c:v>44679</c:v>
                </c:pt>
                <c:pt idx="25">
                  <c:v>44673</c:v>
                </c:pt>
                <c:pt idx="26">
                  <c:v>44663</c:v>
                </c:pt>
                <c:pt idx="27">
                  <c:v>44652</c:v>
                </c:pt>
                <c:pt idx="28">
                  <c:v>44643</c:v>
                </c:pt>
                <c:pt idx="29">
                  <c:v>44634</c:v>
                </c:pt>
                <c:pt idx="30">
                  <c:v>44623</c:v>
                </c:pt>
                <c:pt idx="31">
                  <c:v>44614</c:v>
                </c:pt>
                <c:pt idx="32">
                  <c:v>44602</c:v>
                </c:pt>
                <c:pt idx="33">
                  <c:v>44594</c:v>
                </c:pt>
                <c:pt idx="34">
                  <c:v>44593</c:v>
                </c:pt>
                <c:pt idx="35">
                  <c:v>44592</c:v>
                </c:pt>
                <c:pt idx="36">
                  <c:v>44589</c:v>
                </c:pt>
                <c:pt idx="37">
                  <c:v>44588</c:v>
                </c:pt>
                <c:pt idx="38">
                  <c:v>44587</c:v>
                </c:pt>
                <c:pt idx="39">
                  <c:v>44582</c:v>
                </c:pt>
                <c:pt idx="40">
                  <c:v>44572</c:v>
                </c:pt>
                <c:pt idx="41">
                  <c:v>44533</c:v>
                </c:pt>
                <c:pt idx="42">
                  <c:v>44532</c:v>
                </c:pt>
                <c:pt idx="43">
                  <c:v>44531</c:v>
                </c:pt>
                <c:pt idx="44">
                  <c:v>44531</c:v>
                </c:pt>
                <c:pt idx="45">
                  <c:v>44501</c:v>
                </c:pt>
                <c:pt idx="46">
                  <c:v>44501</c:v>
                </c:pt>
                <c:pt idx="47">
                  <c:v>44501</c:v>
                </c:pt>
                <c:pt idx="48">
                  <c:v>44471</c:v>
                </c:pt>
                <c:pt idx="49">
                  <c:v>44470</c:v>
                </c:pt>
                <c:pt idx="50">
                  <c:v>44470</c:v>
                </c:pt>
                <c:pt idx="51">
                  <c:v>44461</c:v>
                </c:pt>
                <c:pt idx="52">
                  <c:v>44452</c:v>
                </c:pt>
                <c:pt idx="53">
                  <c:v>44440</c:v>
                </c:pt>
                <c:pt idx="54">
                  <c:v>44431</c:v>
                </c:pt>
                <c:pt idx="55">
                  <c:v>44420</c:v>
                </c:pt>
                <c:pt idx="56">
                  <c:v>44411</c:v>
                </c:pt>
                <c:pt idx="57">
                  <c:v>44407</c:v>
                </c:pt>
                <c:pt idx="58">
                  <c:v>44406</c:v>
                </c:pt>
                <c:pt idx="59">
                  <c:v>44405</c:v>
                </c:pt>
                <c:pt idx="60">
                  <c:v>44404</c:v>
                </c:pt>
                <c:pt idx="61">
                  <c:v>44403</c:v>
                </c:pt>
                <c:pt idx="62">
                  <c:v>44400</c:v>
                </c:pt>
                <c:pt idx="63">
                  <c:v>44378</c:v>
                </c:pt>
                <c:pt idx="64">
                  <c:v>44357</c:v>
                </c:pt>
                <c:pt idx="65">
                  <c:v>44335</c:v>
                </c:pt>
                <c:pt idx="66">
                  <c:v>44314</c:v>
                </c:pt>
                <c:pt idx="67">
                  <c:v>44293</c:v>
                </c:pt>
                <c:pt idx="68">
                  <c:v>44271</c:v>
                </c:pt>
                <c:pt idx="69">
                  <c:v>44250</c:v>
                </c:pt>
                <c:pt idx="70">
                  <c:v>44228</c:v>
                </c:pt>
                <c:pt idx="71">
                  <c:v>44204</c:v>
                </c:pt>
                <c:pt idx="72">
                  <c:v>44166</c:v>
                </c:pt>
                <c:pt idx="73">
                  <c:v>44137</c:v>
                </c:pt>
                <c:pt idx="74">
                  <c:v>44138</c:v>
                </c:pt>
                <c:pt idx="75">
                  <c:v>44105</c:v>
                </c:pt>
                <c:pt idx="76">
                  <c:v>44096</c:v>
                </c:pt>
                <c:pt idx="77">
                  <c:v>44074</c:v>
                </c:pt>
                <c:pt idx="78">
                  <c:v>44053</c:v>
                </c:pt>
                <c:pt idx="79">
                  <c:v>44032</c:v>
                </c:pt>
                <c:pt idx="80">
                  <c:v>44008</c:v>
                </c:pt>
                <c:pt idx="81">
                  <c:v>43987</c:v>
                </c:pt>
                <c:pt idx="82">
                  <c:v>43965</c:v>
                </c:pt>
                <c:pt idx="83">
                  <c:v>43944</c:v>
                </c:pt>
                <c:pt idx="84">
                  <c:v>43922</c:v>
                </c:pt>
                <c:pt idx="85">
                  <c:v>43901</c:v>
                </c:pt>
                <c:pt idx="86">
                  <c:v>43880</c:v>
                </c:pt>
                <c:pt idx="87">
                  <c:v>43858</c:v>
                </c:pt>
                <c:pt idx="88">
                  <c:v>43836</c:v>
                </c:pt>
                <c:pt idx="89">
                  <c:v>43800</c:v>
                </c:pt>
                <c:pt idx="90">
                  <c:v>43771</c:v>
                </c:pt>
                <c:pt idx="91">
                  <c:v>43741</c:v>
                </c:pt>
                <c:pt idx="92">
                  <c:v>43747</c:v>
                </c:pt>
                <c:pt idx="93">
                  <c:v>43726</c:v>
                </c:pt>
                <c:pt idx="94">
                  <c:v>43704</c:v>
                </c:pt>
                <c:pt idx="95">
                  <c:v>43683</c:v>
                </c:pt>
                <c:pt idx="96">
                  <c:v>43679</c:v>
                </c:pt>
                <c:pt idx="97">
                  <c:v>43678</c:v>
                </c:pt>
                <c:pt idx="98">
                  <c:v>43677</c:v>
                </c:pt>
                <c:pt idx="99">
                  <c:v>43676</c:v>
                </c:pt>
                <c:pt idx="100">
                  <c:v>43675</c:v>
                </c:pt>
                <c:pt idx="101">
                  <c:v>43672</c:v>
                </c:pt>
                <c:pt idx="102">
                  <c:v>43671</c:v>
                </c:pt>
                <c:pt idx="103">
                  <c:v>43670</c:v>
                </c:pt>
                <c:pt idx="104">
                  <c:v>43669</c:v>
                </c:pt>
                <c:pt idx="105">
                  <c:v>43662</c:v>
                </c:pt>
                <c:pt idx="106">
                  <c:v>43616</c:v>
                </c:pt>
                <c:pt idx="107">
                  <c:v>43571</c:v>
                </c:pt>
                <c:pt idx="108">
                  <c:v>43528</c:v>
                </c:pt>
                <c:pt idx="109">
                  <c:v>43481</c:v>
                </c:pt>
                <c:pt idx="110">
                  <c:v>43406</c:v>
                </c:pt>
                <c:pt idx="111">
                  <c:v>43374</c:v>
                </c:pt>
                <c:pt idx="112">
                  <c:v>43343</c:v>
                </c:pt>
                <c:pt idx="113">
                  <c:v>43300</c:v>
                </c:pt>
                <c:pt idx="114">
                  <c:v>43256</c:v>
                </c:pt>
                <c:pt idx="115">
                  <c:v>43210</c:v>
                </c:pt>
                <c:pt idx="116">
                  <c:v>43166</c:v>
                </c:pt>
                <c:pt idx="117">
                  <c:v>43122</c:v>
                </c:pt>
                <c:pt idx="118">
                  <c:v>43074</c:v>
                </c:pt>
                <c:pt idx="119">
                  <c:v>43010</c:v>
                </c:pt>
                <c:pt idx="120">
                  <c:v>42985</c:v>
                </c:pt>
                <c:pt idx="121">
                  <c:v>42951</c:v>
                </c:pt>
                <c:pt idx="122">
                  <c:v>42950</c:v>
                </c:pt>
                <c:pt idx="123">
                  <c:v>42949</c:v>
                </c:pt>
                <c:pt idx="124">
                  <c:v>42948</c:v>
                </c:pt>
                <c:pt idx="125">
                  <c:v>42947</c:v>
                </c:pt>
                <c:pt idx="126">
                  <c:v>42944</c:v>
                </c:pt>
                <c:pt idx="127">
                  <c:v>42943</c:v>
                </c:pt>
                <c:pt idx="128">
                  <c:v>42942</c:v>
                </c:pt>
                <c:pt idx="129">
                  <c:v>42941</c:v>
                </c:pt>
                <c:pt idx="130">
                  <c:v>42940</c:v>
                </c:pt>
                <c:pt idx="131">
                  <c:v>42810</c:v>
                </c:pt>
                <c:pt idx="132">
                  <c:v>42677</c:v>
                </c:pt>
                <c:pt idx="133">
                  <c:v>42549</c:v>
                </c:pt>
                <c:pt idx="134">
                  <c:v>42419</c:v>
                </c:pt>
                <c:pt idx="135">
                  <c:v>42286</c:v>
                </c:pt>
                <c:pt idx="136">
                  <c:v>42158</c:v>
                </c:pt>
                <c:pt idx="137">
                  <c:v>42027</c:v>
                </c:pt>
                <c:pt idx="138">
                  <c:v>41897</c:v>
                </c:pt>
                <c:pt idx="139">
                  <c:v>41766</c:v>
                </c:pt>
                <c:pt idx="140">
                  <c:v>41610</c:v>
                </c:pt>
                <c:pt idx="141">
                  <c:v>41505</c:v>
                </c:pt>
                <c:pt idx="142">
                  <c:v>41375</c:v>
                </c:pt>
                <c:pt idx="143">
                  <c:v>41215</c:v>
                </c:pt>
                <c:pt idx="144">
                  <c:v>41124</c:v>
                </c:pt>
                <c:pt idx="145">
                  <c:v>41123</c:v>
                </c:pt>
                <c:pt idx="146">
                  <c:v>41122</c:v>
                </c:pt>
                <c:pt idx="147">
                  <c:v>41121</c:v>
                </c:pt>
                <c:pt idx="148">
                  <c:v>41120</c:v>
                </c:pt>
                <c:pt idx="149">
                  <c:v>41117</c:v>
                </c:pt>
                <c:pt idx="150">
                  <c:v>41116</c:v>
                </c:pt>
                <c:pt idx="151">
                  <c:v>41115</c:v>
                </c:pt>
                <c:pt idx="152">
                  <c:v>41114</c:v>
                </c:pt>
                <c:pt idx="153">
                  <c:v>41110</c:v>
                </c:pt>
                <c:pt idx="154">
                  <c:v>40981</c:v>
                </c:pt>
                <c:pt idx="155">
                  <c:v>40848</c:v>
                </c:pt>
                <c:pt idx="156">
                  <c:v>40718</c:v>
                </c:pt>
                <c:pt idx="157">
                  <c:v>40589</c:v>
                </c:pt>
                <c:pt idx="158">
                  <c:v>40458</c:v>
                </c:pt>
                <c:pt idx="159">
                  <c:v>40330</c:v>
                </c:pt>
                <c:pt idx="160">
                  <c:v>40199</c:v>
                </c:pt>
              </c:numCache>
            </c:numRef>
          </c:xVal>
          <c:yVal>
            <c:numRef>
              <c:f>data2!$K$6:$K$166</c:f>
              <c:numCache>
                <c:formatCode>General</c:formatCode>
                <c:ptCount val="161"/>
                <c:pt idx="0">
                  <c:v>2.234314768012676</c:v>
                </c:pt>
                <c:pt idx="1">
                  <c:v>2.2409234787942549</c:v>
                </c:pt>
                <c:pt idx="2">
                  <c:v>2.2419198531501978</c:v>
                </c:pt>
                <c:pt idx="3">
                  <c:v>2.2381214077815117</c:v>
                </c:pt>
                <c:pt idx="4">
                  <c:v>2.2385228122182936</c:v>
                </c:pt>
                <c:pt idx="5">
                  <c:v>2.2196107193014374</c:v>
                </c:pt>
                <c:pt idx="6">
                  <c:v>2.2108800903068651</c:v>
                </c:pt>
                <c:pt idx="7">
                  <c:v>2.1968667472492389</c:v>
                </c:pt>
                <c:pt idx="8">
                  <c:v>2.1953183601130135</c:v>
                </c:pt>
                <c:pt idx="9">
                  <c:v>2.1806992012960347</c:v>
                </c:pt>
                <c:pt idx="10">
                  <c:v>2.1845494813206976</c:v>
                </c:pt>
                <c:pt idx="11">
                  <c:v>2.1716387085308186</c:v>
                </c:pt>
                <c:pt idx="12">
                  <c:v>2.1509405539654773</c:v>
                </c:pt>
                <c:pt idx="13">
                  <c:v>2.1358320497126804</c:v>
                </c:pt>
                <c:pt idx="14">
                  <c:v>2.1437328231386923</c:v>
                </c:pt>
                <c:pt idx="15">
                  <c:v>2.138113146487167</c:v>
                </c:pt>
                <c:pt idx="16">
                  <c:v>2.1407279628441827</c:v>
                </c:pt>
                <c:pt idx="17">
                  <c:v>2.1201789384711152</c:v>
                </c:pt>
                <c:pt idx="18">
                  <c:v>2.1795805133954089</c:v>
                </c:pt>
                <c:pt idx="19">
                  <c:v>2.1556699817198113</c:v>
                </c:pt>
                <c:pt idx="20">
                  <c:v>2.1539976866927995</c:v>
                </c:pt>
                <c:pt idx="21">
                  <c:v>2.2027062269903568</c:v>
                </c:pt>
                <c:pt idx="22">
                  <c:v>2.1985471250645068</c:v>
                </c:pt>
                <c:pt idx="23">
                  <c:v>2.1976939750839235</c:v>
                </c:pt>
                <c:pt idx="24">
                  <c:v>2.2138894708263361</c:v>
                </c:pt>
                <c:pt idx="25">
                  <c:v>2.2089516750078246</c:v>
                </c:pt>
                <c:pt idx="26">
                  <c:v>2.2244294618226976</c:v>
                </c:pt>
                <c:pt idx="27">
                  <c:v>2.241322302888773</c:v>
                </c:pt>
                <c:pt idx="28">
                  <c:v>2.2309850717135542</c:v>
                </c:pt>
                <c:pt idx="29">
                  <c:v>2.1778826432653249</c:v>
                </c:pt>
                <c:pt idx="30">
                  <c:v>2.2207094048795661</c:v>
                </c:pt>
                <c:pt idx="31">
                  <c:v>2.2156904262532029</c:v>
                </c:pt>
                <c:pt idx="32">
                  <c:v>2.2358313374105179</c:v>
                </c:pt>
                <c:pt idx="33">
                  <c:v>2.2451176750794155</c:v>
                </c:pt>
                <c:pt idx="34">
                  <c:v>2.2420691123389402</c:v>
                </c:pt>
                <c:pt idx="35">
                  <c:v>2.2424917350113107</c:v>
                </c:pt>
                <c:pt idx="36">
                  <c:v>2.2312911464183496</c:v>
                </c:pt>
                <c:pt idx="37">
                  <c:v>2.2019976195831052</c:v>
                </c:pt>
                <c:pt idx="38">
                  <c:v>2.2032777208924172</c:v>
                </c:pt>
                <c:pt idx="39">
                  <c:v>2.2106127663528978</c:v>
                </c:pt>
                <c:pt idx="40">
                  <c:v>2.2432365379410766</c:v>
                </c:pt>
                <c:pt idx="41">
                  <c:v>2.2493695946915162</c:v>
                </c:pt>
                <c:pt idx="42">
                  <c:v>2.2380209986759487</c:v>
                </c:pt>
                <c:pt idx="43">
                  <c:v>2.2539434626692585</c:v>
                </c:pt>
                <c:pt idx="44">
                  <c:v>2.2168781417028569</c:v>
                </c:pt>
                <c:pt idx="45">
                  <c:v>2.2056103099025215</c:v>
                </c:pt>
                <c:pt idx="46">
                  <c:v>2.1700268981511166</c:v>
                </c:pt>
                <c:pt idx="47">
                  <c:v>2.1730696636372673</c:v>
                </c:pt>
                <c:pt idx="48">
                  <c:v>2.1745830891776001</c:v>
                </c:pt>
                <c:pt idx="49">
                  <c:v>2.1507871309653641</c:v>
                </c:pt>
                <c:pt idx="50">
                  <c:v>2.1542717759930952</c:v>
                </c:pt>
                <c:pt idx="51">
                  <c:v>2.1639064334577514</c:v>
                </c:pt>
                <c:pt idx="52">
                  <c:v>2.1747864173673368</c:v>
                </c:pt>
                <c:pt idx="53">
                  <c:v>2.1832983210758119</c:v>
                </c:pt>
                <c:pt idx="54">
                  <c:v>2.1752508103615598</c:v>
                </c:pt>
                <c:pt idx="55">
                  <c:v>2.1728655299169857</c:v>
                </c:pt>
                <c:pt idx="56">
                  <c:v>2.1683796128527737</c:v>
                </c:pt>
                <c:pt idx="57">
                  <c:v>2.1639362092269794</c:v>
                </c:pt>
                <c:pt idx="58">
                  <c:v>2.1632806702619063</c:v>
                </c:pt>
                <c:pt idx="59">
                  <c:v>2.1613080954162163</c:v>
                </c:pt>
                <c:pt idx="60">
                  <c:v>2.1666372942318048</c:v>
                </c:pt>
                <c:pt idx="61">
                  <c:v>2.1731571201534692</c:v>
                </c:pt>
                <c:pt idx="62">
                  <c:v>2.171901890731724</c:v>
                </c:pt>
                <c:pt idx="63">
                  <c:v>2.1375756336820411</c:v>
                </c:pt>
                <c:pt idx="64">
                  <c:v>2.1007495256898596</c:v>
                </c:pt>
                <c:pt idx="65">
                  <c:v>2.0958316249383335</c:v>
                </c:pt>
                <c:pt idx="66">
                  <c:v>2.1257414391287157</c:v>
                </c:pt>
                <c:pt idx="67">
                  <c:v>2.106870544478654</c:v>
                </c:pt>
                <c:pt idx="68">
                  <c:v>2.0988858942523216</c:v>
                </c:pt>
                <c:pt idx="69">
                  <c:v>2.0998877274114669</c:v>
                </c:pt>
                <c:pt idx="70">
                  <c:v>2.1275583020046325</c:v>
                </c:pt>
                <c:pt idx="71">
                  <c:v>2.120738405542943</c:v>
                </c:pt>
                <c:pt idx="72">
                  <c:v>2.1065648348467643</c:v>
                </c:pt>
                <c:pt idx="73">
                  <c:v>2.0613393668370672</c:v>
                </c:pt>
                <c:pt idx="74">
                  <c:v>2.0431263979672254</c:v>
                </c:pt>
                <c:pt idx="75">
                  <c:v>2.0831441431430524</c:v>
                </c:pt>
                <c:pt idx="76">
                  <c:v>2.048480647473502</c:v>
                </c:pt>
                <c:pt idx="77">
                  <c:v>2.1107243543809049</c:v>
                </c:pt>
                <c:pt idx="78">
                  <c:v>2.0520395070014721</c:v>
                </c:pt>
                <c:pt idx="79">
                  <c:v>1.9928185200666795</c:v>
                </c:pt>
                <c:pt idx="80">
                  <c:v>1.9465013905695876</c:v>
                </c:pt>
                <c:pt idx="81">
                  <c:v>1.9184497424011577</c:v>
                </c:pt>
                <c:pt idx="82">
                  <c:v>1.8886848466596988</c:v>
                </c:pt>
                <c:pt idx="83">
                  <c:v>1.8373358680150149</c:v>
                </c:pt>
                <c:pt idx="84">
                  <c:v>1.7798128631705805</c:v>
                </c:pt>
                <c:pt idx="85">
                  <c:v>1.8379670183686547</c:v>
                </c:pt>
                <c:pt idx="86">
                  <c:v>1.9080022011725537</c:v>
                </c:pt>
                <c:pt idx="87">
                  <c:v>1.8999298827278641</c:v>
                </c:pt>
                <c:pt idx="88">
                  <c:v>1.8747716371842982</c:v>
                </c:pt>
                <c:pt idx="89">
                  <c:v>1.8316778491914667</c:v>
                </c:pt>
                <c:pt idx="90">
                  <c:v>1.8182258936139555</c:v>
                </c:pt>
                <c:pt idx="91">
                  <c:v>1.7840464158081133</c:v>
                </c:pt>
                <c:pt idx="92">
                  <c:v>1.7540423867854364</c:v>
                </c:pt>
                <c:pt idx="93">
                  <c:v>1.745777217889759</c:v>
                </c:pt>
                <c:pt idx="94">
                  <c:v>1.7079106657131058</c:v>
                </c:pt>
                <c:pt idx="95">
                  <c:v>1.6924062348336306</c:v>
                </c:pt>
                <c:pt idx="96">
                  <c:v>1.7076553235311869</c:v>
                </c:pt>
                <c:pt idx="97">
                  <c:v>1.716921073166761</c:v>
                </c:pt>
                <c:pt idx="98">
                  <c:v>1.7264011621029225</c:v>
                </c:pt>
                <c:pt idx="99">
                  <c:v>1.7176705030022621</c:v>
                </c:pt>
                <c:pt idx="100">
                  <c:v>1.7194970166105816</c:v>
                </c:pt>
                <c:pt idx="101">
                  <c:v>1.7155019452932838</c:v>
                </c:pt>
                <c:pt idx="102">
                  <c:v>1.7139942676606439</c:v>
                </c:pt>
                <c:pt idx="103">
                  <c:v>1.7174208367223749</c:v>
                </c:pt>
                <c:pt idx="104">
                  <c:v>1.7177536932107156</c:v>
                </c:pt>
                <c:pt idx="105">
                  <c:v>1.708675792726537</c:v>
                </c:pt>
                <c:pt idx="106">
                  <c:v>1.6411765466131141</c:v>
                </c:pt>
                <c:pt idx="107">
                  <c:v>1.6973165417323834</c:v>
                </c:pt>
                <c:pt idx="108">
                  <c:v>1.643057683751453</c:v>
                </c:pt>
                <c:pt idx="109">
                  <c:v>1.588159616383092</c:v>
                </c:pt>
                <c:pt idx="110">
                  <c:v>1.6521496054016529</c:v>
                </c:pt>
                <c:pt idx="111">
                  <c:v>1.7446058754142388</c:v>
                </c:pt>
                <c:pt idx="112">
                  <c:v>1.7551885856083249</c:v>
                </c:pt>
                <c:pt idx="113">
                  <c:v>1.6809697184658972</c:v>
                </c:pt>
                <c:pt idx="114">
                  <c:v>1.6842167951388805</c:v>
                </c:pt>
                <c:pt idx="115">
                  <c:v>1.6173149332982937</c:v>
                </c:pt>
                <c:pt idx="116">
                  <c:v>1.6410773133253744</c:v>
                </c:pt>
                <c:pt idx="117">
                  <c:v>1.6459132750338443</c:v>
                </c:pt>
                <c:pt idx="118">
                  <c:v>1.6274682724597096</c:v>
                </c:pt>
                <c:pt idx="119">
                  <c:v>1.5917322389518356</c:v>
                </c:pt>
                <c:pt idx="120">
                  <c:v>1.605520523437469</c:v>
                </c:pt>
                <c:pt idx="121">
                  <c:v>1.5921767573958667</c:v>
                </c:pt>
                <c:pt idx="122">
                  <c:v>1.5898379431474599</c:v>
                </c:pt>
                <c:pt idx="123">
                  <c:v>1.594282028811806</c:v>
                </c:pt>
                <c:pt idx="124">
                  <c:v>1.5741470641507227</c:v>
                </c:pt>
                <c:pt idx="125">
                  <c:v>1.5703093854358798</c:v>
                </c:pt>
                <c:pt idx="126">
                  <c:v>1.5726392970428134</c:v>
                </c:pt>
                <c:pt idx="127">
                  <c:v>1.5756496147552193</c:v>
                </c:pt>
                <c:pt idx="128">
                  <c:v>1.5839917991983163</c:v>
                </c:pt>
                <c:pt idx="129">
                  <c:v>1.5819496583733179</c:v>
                </c:pt>
                <c:pt idx="130">
                  <c:v>1.5800121125294244</c:v>
                </c:pt>
                <c:pt idx="131">
                  <c:v>1.5461723683169426</c:v>
                </c:pt>
                <c:pt idx="132">
                  <c:v>1.4387005329007363</c:v>
                </c:pt>
                <c:pt idx="133">
                  <c:v>1.3692158574101427</c:v>
                </c:pt>
                <c:pt idx="134">
                  <c:v>1.3803921600570273</c:v>
                </c:pt>
                <c:pt idx="135">
                  <c:v>1.4476230977602862</c:v>
                </c:pt>
                <c:pt idx="136">
                  <c:v>1.5122840632818535</c:v>
                </c:pt>
                <c:pt idx="137">
                  <c:v>1.4510184521554574</c:v>
                </c:pt>
                <c:pt idx="138">
                  <c:v>1.4050046650503694</c:v>
                </c:pt>
                <c:pt idx="139">
                  <c:v>1.325310371711061</c:v>
                </c:pt>
                <c:pt idx="140">
                  <c:v>1.3040594662175993</c:v>
                </c:pt>
                <c:pt idx="141">
                  <c:v>1.2583978040955086</c:v>
                </c:pt>
                <c:pt idx="142">
                  <c:v>1.190611797813605</c:v>
                </c:pt>
                <c:pt idx="143">
                  <c:v>1.323252100171687</c:v>
                </c:pt>
                <c:pt idx="144">
                  <c:v>1.3422252293607904</c:v>
                </c:pt>
                <c:pt idx="145">
                  <c:v>1.33665982345442</c:v>
                </c:pt>
                <c:pt idx="146">
                  <c:v>1.335858911319818</c:v>
                </c:pt>
                <c:pt idx="147">
                  <c:v>1.3386556655787003</c:v>
                </c:pt>
                <c:pt idx="148">
                  <c:v>1.3273589343863303</c:v>
                </c:pt>
                <c:pt idx="149">
                  <c:v>1.320146286111054</c:v>
                </c:pt>
                <c:pt idx="150">
                  <c:v>1.3123889493705918</c:v>
                </c:pt>
                <c:pt idx="151">
                  <c:v>1.3123889493705918</c:v>
                </c:pt>
                <c:pt idx="152">
                  <c:v>1.3316297176299323</c:v>
                </c:pt>
                <c:pt idx="153">
                  <c:v>1.3340514403468919</c:v>
                </c:pt>
                <c:pt idx="154">
                  <c:v>1.3072820470333459</c:v>
                </c:pt>
                <c:pt idx="155">
                  <c:v>1.1510632533537501</c:v>
                </c:pt>
                <c:pt idx="156">
                  <c:v>1.0666985504229953</c:v>
                </c:pt>
                <c:pt idx="157">
                  <c:v>1.1089031276673134</c:v>
                </c:pt>
                <c:pt idx="158">
                  <c:v>1.0141003215196205</c:v>
                </c:pt>
                <c:pt idx="159">
                  <c:v>0.96941591235398139</c:v>
                </c:pt>
                <c:pt idx="160">
                  <c:v>0.87098881376057524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6-1746-8752-02040AC6C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68335"/>
        <c:axId val="535531663"/>
      </c:scatterChart>
      <c:valAx>
        <c:axId val="56068335"/>
        <c:scaling>
          <c:orientation val="minMax"/>
          <c:min val="40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5531663"/>
        <c:crosses val="autoZero"/>
        <c:crossBetween val="midCat"/>
      </c:valAx>
      <c:valAx>
        <c:axId val="535531663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06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P/E</a:t>
            </a:r>
            <a:r>
              <a:rPr lang="en-US" altLang="zh-TW" baseline="0"/>
              <a:t>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data2!$L$6:$L$166</c:f>
              <c:numCache>
                <c:formatCode>m/d/yy</c:formatCode>
                <c:ptCount val="161"/>
                <c:pt idx="0">
                  <c:v>44792</c:v>
                </c:pt>
                <c:pt idx="1">
                  <c:v>44791</c:v>
                </c:pt>
                <c:pt idx="2">
                  <c:v>44790</c:v>
                </c:pt>
                <c:pt idx="3">
                  <c:v>44789</c:v>
                </c:pt>
                <c:pt idx="4">
                  <c:v>44788</c:v>
                </c:pt>
                <c:pt idx="5">
                  <c:v>44777</c:v>
                </c:pt>
                <c:pt idx="6">
                  <c:v>44771</c:v>
                </c:pt>
                <c:pt idx="7">
                  <c:v>44770</c:v>
                </c:pt>
                <c:pt idx="8">
                  <c:v>44769</c:v>
                </c:pt>
                <c:pt idx="9">
                  <c:v>44768</c:v>
                </c:pt>
                <c:pt idx="10">
                  <c:v>44767</c:v>
                </c:pt>
                <c:pt idx="11">
                  <c:v>44756</c:v>
                </c:pt>
                <c:pt idx="12">
                  <c:v>44747</c:v>
                </c:pt>
                <c:pt idx="13">
                  <c:v>44742</c:v>
                </c:pt>
                <c:pt idx="14">
                  <c:v>44741</c:v>
                </c:pt>
                <c:pt idx="15">
                  <c:v>44740</c:v>
                </c:pt>
                <c:pt idx="16">
                  <c:v>44735</c:v>
                </c:pt>
                <c:pt idx="17">
                  <c:v>44725</c:v>
                </c:pt>
                <c:pt idx="18">
                  <c:v>44714</c:v>
                </c:pt>
                <c:pt idx="19">
                  <c:v>44704</c:v>
                </c:pt>
                <c:pt idx="20">
                  <c:v>44693</c:v>
                </c:pt>
                <c:pt idx="21">
                  <c:v>44684</c:v>
                </c:pt>
                <c:pt idx="22">
                  <c:v>44683</c:v>
                </c:pt>
                <c:pt idx="23">
                  <c:v>44680</c:v>
                </c:pt>
                <c:pt idx="24">
                  <c:v>44679</c:v>
                </c:pt>
                <c:pt idx="25">
                  <c:v>44673</c:v>
                </c:pt>
                <c:pt idx="26">
                  <c:v>44663</c:v>
                </c:pt>
                <c:pt idx="27">
                  <c:v>44652</c:v>
                </c:pt>
                <c:pt idx="28">
                  <c:v>44643</c:v>
                </c:pt>
                <c:pt idx="29">
                  <c:v>44634</c:v>
                </c:pt>
                <c:pt idx="30">
                  <c:v>44623</c:v>
                </c:pt>
                <c:pt idx="31">
                  <c:v>44614</c:v>
                </c:pt>
                <c:pt idx="32">
                  <c:v>44602</c:v>
                </c:pt>
                <c:pt idx="33">
                  <c:v>44594</c:v>
                </c:pt>
                <c:pt idx="34">
                  <c:v>44593</c:v>
                </c:pt>
                <c:pt idx="35">
                  <c:v>44592</c:v>
                </c:pt>
                <c:pt idx="36">
                  <c:v>44589</c:v>
                </c:pt>
                <c:pt idx="37">
                  <c:v>44588</c:v>
                </c:pt>
                <c:pt idx="38">
                  <c:v>44587</c:v>
                </c:pt>
                <c:pt idx="39">
                  <c:v>44582</c:v>
                </c:pt>
                <c:pt idx="40">
                  <c:v>44572</c:v>
                </c:pt>
                <c:pt idx="41">
                  <c:v>44533</c:v>
                </c:pt>
                <c:pt idx="42">
                  <c:v>44532</c:v>
                </c:pt>
                <c:pt idx="43">
                  <c:v>44531</c:v>
                </c:pt>
                <c:pt idx="44">
                  <c:v>44531</c:v>
                </c:pt>
                <c:pt idx="45">
                  <c:v>44501</c:v>
                </c:pt>
                <c:pt idx="46">
                  <c:v>44501</c:v>
                </c:pt>
                <c:pt idx="47">
                  <c:v>44501</c:v>
                </c:pt>
                <c:pt idx="48">
                  <c:v>44471</c:v>
                </c:pt>
                <c:pt idx="49">
                  <c:v>44470</c:v>
                </c:pt>
                <c:pt idx="50">
                  <c:v>44470</c:v>
                </c:pt>
                <c:pt idx="51">
                  <c:v>44461</c:v>
                </c:pt>
                <c:pt idx="52">
                  <c:v>44452</c:v>
                </c:pt>
                <c:pt idx="53">
                  <c:v>44440</c:v>
                </c:pt>
                <c:pt idx="54">
                  <c:v>44431</c:v>
                </c:pt>
                <c:pt idx="55">
                  <c:v>44420</c:v>
                </c:pt>
                <c:pt idx="56">
                  <c:v>44411</c:v>
                </c:pt>
                <c:pt idx="57">
                  <c:v>44407</c:v>
                </c:pt>
                <c:pt idx="58">
                  <c:v>44406</c:v>
                </c:pt>
                <c:pt idx="59">
                  <c:v>44405</c:v>
                </c:pt>
                <c:pt idx="60">
                  <c:v>44404</c:v>
                </c:pt>
                <c:pt idx="61">
                  <c:v>44403</c:v>
                </c:pt>
                <c:pt idx="62">
                  <c:v>44400</c:v>
                </c:pt>
                <c:pt idx="63">
                  <c:v>44378</c:v>
                </c:pt>
                <c:pt idx="64">
                  <c:v>44357</c:v>
                </c:pt>
                <c:pt idx="65">
                  <c:v>44335</c:v>
                </c:pt>
                <c:pt idx="66">
                  <c:v>44314</c:v>
                </c:pt>
                <c:pt idx="67">
                  <c:v>44293</c:v>
                </c:pt>
                <c:pt idx="68">
                  <c:v>44271</c:v>
                </c:pt>
                <c:pt idx="69">
                  <c:v>44250</c:v>
                </c:pt>
                <c:pt idx="70">
                  <c:v>44228</c:v>
                </c:pt>
                <c:pt idx="71">
                  <c:v>44204</c:v>
                </c:pt>
                <c:pt idx="72">
                  <c:v>44166</c:v>
                </c:pt>
                <c:pt idx="73">
                  <c:v>44137</c:v>
                </c:pt>
                <c:pt idx="74">
                  <c:v>44138</c:v>
                </c:pt>
                <c:pt idx="75">
                  <c:v>44105</c:v>
                </c:pt>
                <c:pt idx="76">
                  <c:v>44096</c:v>
                </c:pt>
                <c:pt idx="77">
                  <c:v>44074</c:v>
                </c:pt>
                <c:pt idx="78">
                  <c:v>44053</c:v>
                </c:pt>
                <c:pt idx="79">
                  <c:v>44032</c:v>
                </c:pt>
                <c:pt idx="80">
                  <c:v>44008</c:v>
                </c:pt>
                <c:pt idx="81">
                  <c:v>43987</c:v>
                </c:pt>
                <c:pt idx="82">
                  <c:v>43965</c:v>
                </c:pt>
                <c:pt idx="83">
                  <c:v>43944</c:v>
                </c:pt>
                <c:pt idx="84">
                  <c:v>43922</c:v>
                </c:pt>
                <c:pt idx="85">
                  <c:v>43901</c:v>
                </c:pt>
                <c:pt idx="86">
                  <c:v>43880</c:v>
                </c:pt>
                <c:pt idx="87">
                  <c:v>43858</c:v>
                </c:pt>
                <c:pt idx="88">
                  <c:v>43836</c:v>
                </c:pt>
                <c:pt idx="89">
                  <c:v>43800</c:v>
                </c:pt>
                <c:pt idx="90">
                  <c:v>43771</c:v>
                </c:pt>
                <c:pt idx="91">
                  <c:v>43741</c:v>
                </c:pt>
                <c:pt idx="92">
                  <c:v>43747</c:v>
                </c:pt>
                <c:pt idx="93">
                  <c:v>43726</c:v>
                </c:pt>
                <c:pt idx="94">
                  <c:v>43704</c:v>
                </c:pt>
                <c:pt idx="95">
                  <c:v>43683</c:v>
                </c:pt>
                <c:pt idx="96">
                  <c:v>43679</c:v>
                </c:pt>
                <c:pt idx="97">
                  <c:v>43678</c:v>
                </c:pt>
                <c:pt idx="98">
                  <c:v>43677</c:v>
                </c:pt>
                <c:pt idx="99">
                  <c:v>43676</c:v>
                </c:pt>
                <c:pt idx="100">
                  <c:v>43675</c:v>
                </c:pt>
                <c:pt idx="101">
                  <c:v>43672</c:v>
                </c:pt>
                <c:pt idx="102">
                  <c:v>43671</c:v>
                </c:pt>
                <c:pt idx="103">
                  <c:v>43670</c:v>
                </c:pt>
                <c:pt idx="104">
                  <c:v>43669</c:v>
                </c:pt>
                <c:pt idx="105">
                  <c:v>43662</c:v>
                </c:pt>
                <c:pt idx="106">
                  <c:v>43616</c:v>
                </c:pt>
                <c:pt idx="107">
                  <c:v>43571</c:v>
                </c:pt>
                <c:pt idx="108">
                  <c:v>43528</c:v>
                </c:pt>
                <c:pt idx="109">
                  <c:v>43481</c:v>
                </c:pt>
                <c:pt idx="110">
                  <c:v>43406</c:v>
                </c:pt>
                <c:pt idx="111">
                  <c:v>43374</c:v>
                </c:pt>
                <c:pt idx="112">
                  <c:v>43343</c:v>
                </c:pt>
                <c:pt idx="113">
                  <c:v>43300</c:v>
                </c:pt>
                <c:pt idx="114">
                  <c:v>43256</c:v>
                </c:pt>
                <c:pt idx="115">
                  <c:v>43210</c:v>
                </c:pt>
                <c:pt idx="116">
                  <c:v>43166</c:v>
                </c:pt>
                <c:pt idx="117">
                  <c:v>43122</c:v>
                </c:pt>
                <c:pt idx="118">
                  <c:v>43074</c:v>
                </c:pt>
                <c:pt idx="119">
                  <c:v>43010</c:v>
                </c:pt>
                <c:pt idx="120">
                  <c:v>42985</c:v>
                </c:pt>
                <c:pt idx="121">
                  <c:v>42951</c:v>
                </c:pt>
                <c:pt idx="122">
                  <c:v>42950</c:v>
                </c:pt>
                <c:pt idx="123">
                  <c:v>42949</c:v>
                </c:pt>
                <c:pt idx="124">
                  <c:v>42948</c:v>
                </c:pt>
                <c:pt idx="125">
                  <c:v>42947</c:v>
                </c:pt>
                <c:pt idx="126">
                  <c:v>42944</c:v>
                </c:pt>
                <c:pt idx="127">
                  <c:v>42943</c:v>
                </c:pt>
                <c:pt idx="128">
                  <c:v>42942</c:v>
                </c:pt>
                <c:pt idx="129">
                  <c:v>42941</c:v>
                </c:pt>
                <c:pt idx="130">
                  <c:v>42940</c:v>
                </c:pt>
                <c:pt idx="131">
                  <c:v>42810</c:v>
                </c:pt>
                <c:pt idx="132">
                  <c:v>42677</c:v>
                </c:pt>
                <c:pt idx="133">
                  <c:v>42549</c:v>
                </c:pt>
                <c:pt idx="134">
                  <c:v>42419</c:v>
                </c:pt>
                <c:pt idx="135">
                  <c:v>42286</c:v>
                </c:pt>
                <c:pt idx="136">
                  <c:v>42158</c:v>
                </c:pt>
                <c:pt idx="137">
                  <c:v>42027</c:v>
                </c:pt>
                <c:pt idx="138">
                  <c:v>41897</c:v>
                </c:pt>
                <c:pt idx="139">
                  <c:v>41766</c:v>
                </c:pt>
                <c:pt idx="140">
                  <c:v>41610</c:v>
                </c:pt>
                <c:pt idx="141">
                  <c:v>41505</c:v>
                </c:pt>
                <c:pt idx="142">
                  <c:v>41375</c:v>
                </c:pt>
                <c:pt idx="143">
                  <c:v>41215</c:v>
                </c:pt>
                <c:pt idx="144">
                  <c:v>41124</c:v>
                </c:pt>
                <c:pt idx="145">
                  <c:v>41123</c:v>
                </c:pt>
                <c:pt idx="146">
                  <c:v>41122</c:v>
                </c:pt>
                <c:pt idx="147">
                  <c:v>41121</c:v>
                </c:pt>
                <c:pt idx="148">
                  <c:v>41120</c:v>
                </c:pt>
                <c:pt idx="149">
                  <c:v>41117</c:v>
                </c:pt>
                <c:pt idx="150">
                  <c:v>41116</c:v>
                </c:pt>
                <c:pt idx="151">
                  <c:v>41115</c:v>
                </c:pt>
                <c:pt idx="152">
                  <c:v>41114</c:v>
                </c:pt>
                <c:pt idx="153">
                  <c:v>41110</c:v>
                </c:pt>
                <c:pt idx="154">
                  <c:v>40981</c:v>
                </c:pt>
                <c:pt idx="155">
                  <c:v>40848</c:v>
                </c:pt>
                <c:pt idx="156">
                  <c:v>40718</c:v>
                </c:pt>
                <c:pt idx="157">
                  <c:v>40589</c:v>
                </c:pt>
                <c:pt idx="158">
                  <c:v>40458</c:v>
                </c:pt>
                <c:pt idx="159">
                  <c:v>40330</c:v>
                </c:pt>
                <c:pt idx="160">
                  <c:v>40199</c:v>
                </c:pt>
              </c:numCache>
            </c:numRef>
          </c:xVal>
          <c:yVal>
            <c:numRef>
              <c:f>data2!$M$6:$M$166</c:f>
              <c:numCache>
                <c:formatCode>General</c:formatCode>
                <c:ptCount val="161"/>
                <c:pt idx="0">
                  <c:v>1.4523998459114416</c:v>
                </c:pt>
                <c:pt idx="1">
                  <c:v>1.4590907896005865</c:v>
                </c:pt>
                <c:pt idx="2">
                  <c:v>1.4599952560473914</c:v>
                </c:pt>
                <c:pt idx="3">
                  <c:v>1.4562141553579888</c:v>
                </c:pt>
                <c:pt idx="4">
                  <c:v>1.4566696294237576</c:v>
                </c:pt>
                <c:pt idx="5">
                  <c:v>1.4377505628203879</c:v>
                </c:pt>
                <c:pt idx="6">
                  <c:v>1.4219328132785085</c:v>
                </c:pt>
                <c:pt idx="7">
                  <c:v>1.407900540142635</c:v>
                </c:pt>
                <c:pt idx="8">
                  <c:v>1.4063698354692675</c:v>
                </c:pt>
                <c:pt idx="9">
                  <c:v>1.3916407034923879</c:v>
                </c:pt>
                <c:pt idx="10">
                  <c:v>1.3955011243056259</c:v>
                </c:pt>
                <c:pt idx="11">
                  <c:v>1.3825573219087859</c:v>
                </c:pt>
                <c:pt idx="12">
                  <c:v>1.3619166186686433</c:v>
                </c:pt>
                <c:pt idx="13">
                  <c:v>1.3467440546048488</c:v>
                </c:pt>
                <c:pt idx="14">
                  <c:v>1.3546845539547285</c:v>
                </c:pt>
                <c:pt idx="15">
                  <c:v>1.3490831687795903</c:v>
                </c:pt>
                <c:pt idx="16">
                  <c:v>1.3516030724191288</c:v>
                </c:pt>
                <c:pt idx="17">
                  <c:v>1.3312247810207325</c:v>
                </c:pt>
                <c:pt idx="18">
                  <c:v>1.3905818785504354</c:v>
                </c:pt>
                <c:pt idx="19">
                  <c:v>1.3666097103924297</c:v>
                </c:pt>
                <c:pt idx="20">
                  <c:v>1.3649260337899756</c:v>
                </c:pt>
                <c:pt idx="21">
                  <c:v>1.4136349971985558</c:v>
                </c:pt>
                <c:pt idx="22">
                  <c:v>1.4095950193968156</c:v>
                </c:pt>
                <c:pt idx="23">
                  <c:v>1.408748606184244</c:v>
                </c:pt>
                <c:pt idx="24">
                  <c:v>1.424881636631067</c:v>
                </c:pt>
                <c:pt idx="25">
                  <c:v>1.4199557484897578</c:v>
                </c:pt>
                <c:pt idx="26">
                  <c:v>1.4353665066126613</c:v>
                </c:pt>
                <c:pt idx="27">
                  <c:v>1.4522465745204372</c:v>
                </c:pt>
                <c:pt idx="28">
                  <c:v>1.4511721575125398</c:v>
                </c:pt>
                <c:pt idx="29">
                  <c:v>1.3981136917305026</c:v>
                </c:pt>
                <c:pt idx="30">
                  <c:v>1.4409090820652177</c:v>
                </c:pt>
                <c:pt idx="31">
                  <c:v>1.4358443659844413</c:v>
                </c:pt>
                <c:pt idx="32">
                  <c:v>1.4560622244549515</c:v>
                </c:pt>
                <c:pt idx="33">
                  <c:v>1.4652340949880143</c:v>
                </c:pt>
                <c:pt idx="34">
                  <c:v>1.4622482153549974</c:v>
                </c:pt>
                <c:pt idx="35">
                  <c:v>1.462697408101717</c:v>
                </c:pt>
                <c:pt idx="36">
                  <c:v>1.4514794051248618</c:v>
                </c:pt>
                <c:pt idx="37">
                  <c:v>1.4220971631317103</c:v>
                </c:pt>
                <c:pt idx="38">
                  <c:v>1.4234097277330935</c:v>
                </c:pt>
                <c:pt idx="39">
                  <c:v>1.4307198878632823</c:v>
                </c:pt>
                <c:pt idx="40">
                  <c:v>1.4634450317704277</c:v>
                </c:pt>
                <c:pt idx="41">
                  <c:v>1.4695274791870139</c:v>
                </c:pt>
                <c:pt idx="42">
                  <c:v>1.4892551683692605</c:v>
                </c:pt>
                <c:pt idx="43">
                  <c:v>1.505149978319906</c:v>
                </c:pt>
                <c:pt idx="44">
                  <c:v>1.4681995860726125</c:v>
                </c:pt>
                <c:pt idx="45">
                  <c:v>1.4568213480215986</c:v>
                </c:pt>
                <c:pt idx="46">
                  <c:v>1.4212747912103465</c:v>
                </c:pt>
                <c:pt idx="47">
                  <c:v>1.4243915544102774</c:v>
                </c:pt>
                <c:pt idx="48">
                  <c:v>1.4258601450778403</c:v>
                </c:pt>
                <c:pt idx="49">
                  <c:v>1.4020893505720966</c:v>
                </c:pt>
                <c:pt idx="50">
                  <c:v>1.4055171069763763</c:v>
                </c:pt>
                <c:pt idx="51">
                  <c:v>1.4557582031041367</c:v>
                </c:pt>
                <c:pt idx="52">
                  <c:v>1.4667193716815987</c:v>
                </c:pt>
                <c:pt idx="53">
                  <c:v>1.4752352226041283</c:v>
                </c:pt>
                <c:pt idx="54">
                  <c:v>1.4671639659690903</c:v>
                </c:pt>
                <c:pt idx="55">
                  <c:v>1.464787519645937</c:v>
                </c:pt>
                <c:pt idx="56">
                  <c:v>1.4602963267574753</c:v>
                </c:pt>
                <c:pt idx="57">
                  <c:v>1.4559102403827431</c:v>
                </c:pt>
                <c:pt idx="58">
                  <c:v>1.455149521179828</c:v>
                </c:pt>
                <c:pt idx="59">
                  <c:v>1.4531653925258572</c:v>
                </c:pt>
                <c:pt idx="60">
                  <c:v>1.4584867637982069</c:v>
                </c:pt>
                <c:pt idx="61">
                  <c:v>1.4650852875574327</c:v>
                </c:pt>
                <c:pt idx="62">
                  <c:v>1.4637437212470592</c:v>
                </c:pt>
                <c:pt idx="63">
                  <c:v>1.4294292643817876</c:v>
                </c:pt>
                <c:pt idx="64">
                  <c:v>1.4517864355242902</c:v>
                </c:pt>
                <c:pt idx="65">
                  <c:v>1.4468477101558088</c:v>
                </c:pt>
                <c:pt idx="66">
                  <c:v>1.4766867429456447</c:v>
                </c:pt>
                <c:pt idx="67">
                  <c:v>1.4578818967339924</c:v>
                </c:pt>
                <c:pt idx="68">
                  <c:v>1.5308397786165204</c:v>
                </c:pt>
                <c:pt idx="69">
                  <c:v>1.5317343092765503</c:v>
                </c:pt>
                <c:pt idx="70">
                  <c:v>1.5594277997594899</c:v>
                </c:pt>
                <c:pt idx="71">
                  <c:v>1.5526682161121932</c:v>
                </c:pt>
                <c:pt idx="72">
                  <c:v>1.5923988461155638</c:v>
                </c:pt>
                <c:pt idx="73">
                  <c:v>1.5471591213274176</c:v>
                </c:pt>
                <c:pt idx="74">
                  <c:v>1.5290451707657691</c:v>
                </c:pt>
                <c:pt idx="75">
                  <c:v>1.5690225860295637</c:v>
                </c:pt>
                <c:pt idx="76">
                  <c:v>1.5313511645830598</c:v>
                </c:pt>
                <c:pt idx="77">
                  <c:v>1.5936183081295359</c:v>
                </c:pt>
                <c:pt idx="78">
                  <c:v>1.5349141044298669</c:v>
                </c:pt>
                <c:pt idx="79">
                  <c:v>1.4756711883244296</c:v>
                </c:pt>
                <c:pt idx="80">
                  <c:v>1.4427932259397691</c:v>
                </c:pt>
                <c:pt idx="81">
                  <c:v>1.4148062795010126</c:v>
                </c:pt>
                <c:pt idx="82">
                  <c:v>1.3850697763319348</c:v>
                </c:pt>
                <c:pt idx="83">
                  <c:v>1.3336487565147011</c:v>
                </c:pt>
                <c:pt idx="84">
                  <c:v>1.2762319579218335</c:v>
                </c:pt>
                <c:pt idx="85">
                  <c:v>1.3374592612906562</c:v>
                </c:pt>
                <c:pt idx="86">
                  <c:v>1.4075608494863625</c:v>
                </c:pt>
                <c:pt idx="87">
                  <c:v>1.3995006613146106</c:v>
                </c:pt>
                <c:pt idx="88">
                  <c:v>1.3743816980508821</c:v>
                </c:pt>
                <c:pt idx="89">
                  <c:v>1.3598354823398879</c:v>
                </c:pt>
                <c:pt idx="90">
                  <c:v>1.346548558548474</c:v>
                </c:pt>
                <c:pt idx="91">
                  <c:v>1.3121773564397787</c:v>
                </c:pt>
                <c:pt idx="92">
                  <c:v>1.2821687783046416</c:v>
                </c:pt>
                <c:pt idx="93">
                  <c:v>1.2782962080912739</c:v>
                </c:pt>
                <c:pt idx="94">
                  <c:v>1.2402995820027125</c:v>
                </c:pt>
                <c:pt idx="95">
                  <c:v>1.2247919564926815</c:v>
                </c:pt>
                <c:pt idx="96">
                  <c:v>1.2400497721126476</c:v>
                </c:pt>
                <c:pt idx="97">
                  <c:v>1.2494429614425822</c:v>
                </c:pt>
                <c:pt idx="98">
                  <c:v>1.2588766293721312</c:v>
                </c:pt>
                <c:pt idx="99">
                  <c:v>1.250175948083925</c:v>
                </c:pt>
                <c:pt idx="100">
                  <c:v>1.2518814545525276</c:v>
                </c:pt>
                <c:pt idx="101">
                  <c:v>1.2479732663618066</c:v>
                </c:pt>
                <c:pt idx="102">
                  <c:v>1.2464985807958009</c:v>
                </c:pt>
                <c:pt idx="103">
                  <c:v>1.249931756634195</c:v>
                </c:pt>
                <c:pt idx="104">
                  <c:v>1.250175948083925</c:v>
                </c:pt>
                <c:pt idx="105">
                  <c:v>1.2410481506716444</c:v>
                </c:pt>
                <c:pt idx="106">
                  <c:v>1.1679078100014801</c:v>
                </c:pt>
                <c:pt idx="107">
                  <c:v>1.2240148113728639</c:v>
                </c:pt>
                <c:pt idx="108">
                  <c:v>1.160168292958512</c:v>
                </c:pt>
                <c:pt idx="109">
                  <c:v>1.1051694279993316</c:v>
                </c:pt>
                <c:pt idx="110">
                  <c:v>1.1798389280231867</c:v>
                </c:pt>
                <c:pt idx="111">
                  <c:v>1.2723058444020865</c:v>
                </c:pt>
                <c:pt idx="112">
                  <c:v>1.3149200559924199</c:v>
                </c:pt>
                <c:pt idx="113">
                  <c:v>1.2407987711173312</c:v>
                </c:pt>
                <c:pt idx="114">
                  <c:v>1.2713768718940746</c:v>
                </c:pt>
                <c:pt idx="115">
                  <c:v>1.2043913319192998</c:v>
                </c:pt>
                <c:pt idx="116">
                  <c:v>1.2555137128195333</c:v>
                </c:pt>
                <c:pt idx="117">
                  <c:v>1.2603099457949201</c:v>
                </c:pt>
                <c:pt idx="118">
                  <c:v>1.2664668954402414</c:v>
                </c:pt>
                <c:pt idx="119">
                  <c:v>1.230704313612569</c:v>
                </c:pt>
                <c:pt idx="120">
                  <c:v>1.2633993313340022</c:v>
                </c:pt>
                <c:pt idx="121">
                  <c:v>1.250175948083925</c:v>
                </c:pt>
                <c:pt idx="122">
                  <c:v>1.2479732663618066</c:v>
                </c:pt>
                <c:pt idx="123">
                  <c:v>1.2523675144598989</c:v>
                </c:pt>
                <c:pt idx="124">
                  <c:v>1.2322335211147337</c:v>
                </c:pt>
                <c:pt idx="125">
                  <c:v>1.2284003587030048</c:v>
                </c:pt>
                <c:pt idx="126">
                  <c:v>1.230704313612569</c:v>
                </c:pt>
                <c:pt idx="127">
                  <c:v>1.2337573629655105</c:v>
                </c:pt>
                <c:pt idx="128">
                  <c:v>1.242044239369551</c:v>
                </c:pt>
                <c:pt idx="129">
                  <c:v>1.2397998184470986</c:v>
                </c:pt>
                <c:pt idx="130">
                  <c:v>1.2380461031287955</c:v>
                </c:pt>
                <c:pt idx="131">
                  <c:v>1.2265999052073575</c:v>
                </c:pt>
                <c:pt idx="132">
                  <c:v>1.1228709228644356</c:v>
                </c:pt>
                <c:pt idx="133">
                  <c:v>1.0386201619497029</c:v>
                </c:pt>
                <c:pt idx="134">
                  <c:v>1.0086001717619175</c:v>
                </c:pt>
                <c:pt idx="135">
                  <c:v>1.086003705618382</c:v>
                </c:pt>
                <c:pt idx="136">
                  <c:v>1.2065560440990295</c:v>
                </c:pt>
                <c:pt idx="137">
                  <c:v>1.182414652434554</c:v>
                </c:pt>
                <c:pt idx="138">
                  <c:v>1.2151085810530933</c:v>
                </c:pt>
                <c:pt idx="139">
                  <c:v>1.150756439860309</c:v>
                </c:pt>
                <c:pt idx="140">
                  <c:v>1.1532049000842843</c:v>
                </c:pt>
                <c:pt idx="141">
                  <c:v>1.1031192535457139</c:v>
                </c:pt>
                <c:pt idx="142">
                  <c:v>1.015778756389041</c:v>
                </c:pt>
                <c:pt idx="143">
                  <c:v>1.1251558295805302</c:v>
                </c:pt>
                <c:pt idx="144">
                  <c:v>1.1604685311190375</c:v>
                </c:pt>
                <c:pt idx="145">
                  <c:v>1.1550322287909702</c:v>
                </c:pt>
                <c:pt idx="146">
                  <c:v>1.1541195255158467</c:v>
                </c:pt>
                <c:pt idx="147">
                  <c:v>1.1571544399062814</c:v>
                </c:pt>
                <c:pt idx="148">
                  <c:v>1.1458177144918276</c:v>
                </c:pt>
                <c:pt idx="149">
                  <c:v>1.1383026981662814</c:v>
                </c:pt>
                <c:pt idx="150">
                  <c:v>1.1306553490220306</c:v>
                </c:pt>
                <c:pt idx="151">
                  <c:v>1.1309766916056172</c:v>
                </c:pt>
                <c:pt idx="152">
                  <c:v>1.1501421618485586</c:v>
                </c:pt>
                <c:pt idx="153">
                  <c:v>1.1522883443830565</c:v>
                </c:pt>
                <c:pt idx="154">
                  <c:v>1.2089785172762535</c:v>
                </c:pt>
                <c:pt idx="155">
                  <c:v>1.1562461903973444</c:v>
                </c:pt>
                <c:pt idx="156">
                  <c:v>1.1920095926536702</c:v>
                </c:pt>
                <c:pt idx="157">
                  <c:v>1.3029799367482491</c:v>
                </c:pt>
                <c:pt idx="158">
                  <c:v>1.2808059283936668</c:v>
                </c:pt>
                <c:pt idx="159">
                  <c:v>1.3451776165427041</c:v>
                </c:pt>
                <c:pt idx="160">
                  <c:v>1.3077099234048066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6-AA4D-AA7C-6235ED862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23599"/>
        <c:axId val="540725247"/>
      </c:scatterChart>
      <c:valAx>
        <c:axId val="540723599"/>
        <c:scaling>
          <c:orientation val="minMax"/>
          <c:min val="40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0725247"/>
        <c:crosses val="autoZero"/>
        <c:crossBetween val="midCat"/>
      </c:valAx>
      <c:valAx>
        <c:axId val="540725247"/>
        <c:scaling>
          <c:orientation val="minMax"/>
          <c:min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0723599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174040</xdr:colOff>
      <xdr:row>30</xdr:row>
      <xdr:rowOff>28024</xdr:rowOff>
    </xdr:from>
    <xdr:to>
      <xdr:col>21</xdr:col>
      <xdr:colOff>553837</xdr:colOff>
      <xdr:row>52</xdr:row>
      <xdr:rowOff>192106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958B63F-B164-008A-0DC3-937798F2F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942723</xdr:colOff>
      <xdr:row>38</xdr:row>
      <xdr:rowOff>91473</xdr:rowOff>
    </xdr:from>
    <xdr:to>
      <xdr:col>21</xdr:col>
      <xdr:colOff>227386</xdr:colOff>
      <xdr:row>41</xdr:row>
      <xdr:rowOff>90625</xdr:rowOff>
    </xdr:to>
    <xdr:grpSp>
      <xdr:nvGrpSpPr>
        <xdr:cNvPr id="20" name="群組 19">
          <a:extLst>
            <a:ext uri="{FF2B5EF4-FFF2-40B4-BE49-F238E27FC236}">
              <a16:creationId xmlns:a16="http://schemas.microsoft.com/office/drawing/2014/main" id="{679C2B4A-74A7-316B-DB31-34B29106FAE1}"/>
            </a:ext>
          </a:extLst>
        </xdr:cNvPr>
        <xdr:cNvGrpSpPr/>
      </xdr:nvGrpSpPr>
      <xdr:grpSpPr>
        <a:xfrm rot="20463030">
          <a:off x="12685622" y="10895676"/>
          <a:ext cx="7696112" cy="689369"/>
          <a:chOff x="12334407" y="9219259"/>
          <a:chExt cx="7526982" cy="673520"/>
        </a:xfrm>
      </xdr:grpSpPr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82C8A544-0656-B741-B1D5-8C5EFFD173F5}"/>
              </a:ext>
            </a:extLst>
          </xdr:cNvPr>
          <xdr:cNvCxnSpPr/>
        </xdr:nvCxnSpPr>
        <xdr:spPr>
          <a:xfrm flipV="1">
            <a:off x="12336405" y="9219259"/>
            <a:ext cx="7524984" cy="14582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直線接點 15">
            <a:extLst>
              <a:ext uri="{FF2B5EF4-FFF2-40B4-BE49-F238E27FC236}">
                <a16:creationId xmlns:a16="http://schemas.microsoft.com/office/drawing/2014/main" id="{7181871E-5306-7645-AE9C-5B5495BE9900}"/>
              </a:ext>
            </a:extLst>
          </xdr:cNvPr>
          <xdr:cNvCxnSpPr/>
        </xdr:nvCxnSpPr>
        <xdr:spPr>
          <a:xfrm flipV="1">
            <a:off x="12334407" y="9892778"/>
            <a:ext cx="7514165" cy="1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477085</xdr:colOff>
      <xdr:row>33</xdr:row>
      <xdr:rowOff>53116</xdr:rowOff>
    </xdr:from>
    <xdr:to>
      <xdr:col>20</xdr:col>
      <xdr:colOff>483786</xdr:colOff>
      <xdr:row>43</xdr:row>
      <xdr:rowOff>195776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3B2E4B9B-B52D-FF44-9EB5-298D4A4AE789}"/>
            </a:ext>
          </a:extLst>
        </xdr:cNvPr>
        <xdr:cNvCxnSpPr/>
      </xdr:nvCxnSpPr>
      <xdr:spPr>
        <a:xfrm flipV="1">
          <a:off x="19556280" y="9556219"/>
          <a:ext cx="6701" cy="2609672"/>
        </a:xfrm>
        <a:prstGeom prst="line">
          <a:avLst/>
        </a:prstGeom>
        <a:ln w="25400">
          <a:solidFill>
            <a:srgbClr val="FF0000">
              <a:alpha val="36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122578</xdr:colOff>
      <xdr:row>35</xdr:row>
      <xdr:rowOff>87397</xdr:rowOff>
    </xdr:from>
    <xdr:to>
      <xdr:col>25</xdr:col>
      <xdr:colOff>224178</xdr:colOff>
      <xdr:row>35</xdr:row>
      <xdr:rowOff>175254</xdr:rowOff>
    </xdr:to>
    <xdr:sp macro="" textlink="">
      <xdr:nvSpPr>
        <xdr:cNvPr id="22" name="橢圓 21">
          <a:extLst>
            <a:ext uri="{FF2B5EF4-FFF2-40B4-BE49-F238E27FC236}">
              <a16:creationId xmlns:a16="http://schemas.microsoft.com/office/drawing/2014/main" id="{11C6E6C0-2653-D646-9A4D-B4146CC3B1C0}"/>
            </a:ext>
          </a:extLst>
        </xdr:cNvPr>
        <xdr:cNvSpPr/>
      </xdr:nvSpPr>
      <xdr:spPr>
        <a:xfrm>
          <a:off x="23579478" y="10196597"/>
          <a:ext cx="101600" cy="87857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24</xdr:col>
      <xdr:colOff>1</xdr:colOff>
      <xdr:row>38</xdr:row>
      <xdr:rowOff>220869</xdr:rowOff>
    </xdr:from>
    <xdr:to>
      <xdr:col>26</xdr:col>
      <xdr:colOff>135681</xdr:colOff>
      <xdr:row>39</xdr:row>
      <xdr:rowOff>78654</xdr:rowOff>
    </xdr:to>
    <xdr:grpSp>
      <xdr:nvGrpSpPr>
        <xdr:cNvPr id="3" name="群組 2">
          <a:extLst>
            <a:ext uri="{FF2B5EF4-FFF2-40B4-BE49-F238E27FC236}">
              <a16:creationId xmlns:a16="http://schemas.microsoft.com/office/drawing/2014/main" id="{5F47C0C1-2A86-DA4A-9C4A-364EFE62C9F3}"/>
            </a:ext>
          </a:extLst>
        </xdr:cNvPr>
        <xdr:cNvGrpSpPr/>
      </xdr:nvGrpSpPr>
      <xdr:grpSpPr>
        <a:xfrm>
          <a:off x="22639131" y="11025072"/>
          <a:ext cx="1792202" cy="87857"/>
          <a:chOff x="36396706" y="18885648"/>
          <a:chExt cx="1782980" cy="87857"/>
        </a:xfrm>
        <a:solidFill>
          <a:srgbClr val="FFFF00"/>
        </a:solidFill>
      </xdr:grpSpPr>
      <xdr:sp macro="" textlink="">
        <xdr:nvSpPr>
          <xdr:cNvPr id="4" name="橢圓 3">
            <a:extLst>
              <a:ext uri="{FF2B5EF4-FFF2-40B4-BE49-F238E27FC236}">
                <a16:creationId xmlns:a16="http://schemas.microsoft.com/office/drawing/2014/main" id="{AFD8A2D2-B903-D0B5-52D6-6CEC1AA850AA}"/>
              </a:ext>
            </a:extLst>
          </xdr:cNvPr>
          <xdr:cNvSpPr/>
        </xdr:nvSpPr>
        <xdr:spPr>
          <a:xfrm>
            <a:off x="36815065" y="18885648"/>
            <a:ext cx="101600" cy="87857"/>
          </a:xfrm>
          <a:prstGeom prst="ellipse">
            <a:avLst/>
          </a:prstGeom>
          <a:grpFill/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cxnSp macro="">
        <xdr:nvCxnSpPr>
          <xdr:cNvPr id="5" name="直線接點 4">
            <a:extLst>
              <a:ext uri="{FF2B5EF4-FFF2-40B4-BE49-F238E27FC236}">
                <a16:creationId xmlns:a16="http://schemas.microsoft.com/office/drawing/2014/main" id="{DE162D99-ACF4-0A01-9652-531556747225}"/>
              </a:ext>
            </a:extLst>
          </xdr:cNvPr>
          <xdr:cNvCxnSpPr/>
        </xdr:nvCxnSpPr>
        <xdr:spPr>
          <a:xfrm flipH="1">
            <a:off x="36396706" y="18935451"/>
            <a:ext cx="1782980" cy="0"/>
          </a:xfrm>
          <a:prstGeom prst="line">
            <a:avLst/>
          </a:prstGeom>
          <a:grpFill/>
          <a:ln>
            <a:solidFill>
              <a:schemeClr val="accent4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188794</xdr:colOff>
      <xdr:row>6</xdr:row>
      <xdr:rowOff>2653</xdr:rowOff>
    </xdr:from>
    <xdr:to>
      <xdr:col>22</xdr:col>
      <xdr:colOff>704755</xdr:colOff>
      <xdr:row>23</xdr:row>
      <xdr:rowOff>196754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519B1C1-E772-5722-FCF1-A10C0B9A3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181429</xdr:colOff>
      <xdr:row>24</xdr:row>
      <xdr:rowOff>53452</xdr:rowOff>
    </xdr:from>
    <xdr:to>
      <xdr:col>22</xdr:col>
      <xdr:colOff>703037</xdr:colOff>
      <xdr:row>39</xdr:row>
      <xdr:rowOff>221395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C315589-AFC9-283D-7AB5-3D856C211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192768</xdr:colOff>
      <xdr:row>40</xdr:row>
      <xdr:rowOff>73858</xdr:rowOff>
    </xdr:from>
    <xdr:to>
      <xdr:col>22</xdr:col>
      <xdr:colOff>667883</xdr:colOff>
      <xdr:row>57</xdr:row>
      <xdr:rowOff>129209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C89DF59-EBF0-F5DC-2907-39E127747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63992</xdr:colOff>
      <xdr:row>46</xdr:row>
      <xdr:rowOff>16658</xdr:rowOff>
    </xdr:from>
    <xdr:to>
      <xdr:col>22</xdr:col>
      <xdr:colOff>468714</xdr:colOff>
      <xdr:row>49</xdr:row>
      <xdr:rowOff>44467</xdr:rowOff>
    </xdr:to>
    <xdr:grpSp>
      <xdr:nvGrpSpPr>
        <xdr:cNvPr id="5" name="群組 4">
          <a:extLst>
            <a:ext uri="{FF2B5EF4-FFF2-40B4-BE49-F238E27FC236}">
              <a16:creationId xmlns:a16="http://schemas.microsoft.com/office/drawing/2014/main" id="{6758918E-C6D5-BF49-8CE1-4C10AFB8D231}"/>
            </a:ext>
          </a:extLst>
        </xdr:cNvPr>
        <xdr:cNvGrpSpPr/>
      </xdr:nvGrpSpPr>
      <xdr:grpSpPr>
        <a:xfrm rot="21137121">
          <a:off x="14654450" y="10574139"/>
          <a:ext cx="7821134" cy="725824"/>
          <a:chOff x="406400" y="6108759"/>
          <a:chExt cx="7588829" cy="725697"/>
        </a:xfrm>
      </xdr:grpSpPr>
      <xdr:grpSp>
        <xdr:nvGrpSpPr>
          <xdr:cNvPr id="6" name="群組 5">
            <a:extLst>
              <a:ext uri="{FF2B5EF4-FFF2-40B4-BE49-F238E27FC236}">
                <a16:creationId xmlns:a16="http://schemas.microsoft.com/office/drawing/2014/main" id="{463A1660-C66F-3EED-B0EF-C2541B5A7785}"/>
              </a:ext>
            </a:extLst>
          </xdr:cNvPr>
          <xdr:cNvGrpSpPr/>
        </xdr:nvGrpSpPr>
        <xdr:grpSpPr>
          <a:xfrm>
            <a:off x="440268" y="6108759"/>
            <a:ext cx="7554961" cy="354427"/>
            <a:chOff x="12323705" y="9755775"/>
            <a:chExt cx="7537684" cy="323018"/>
          </a:xfrm>
        </xdr:grpSpPr>
        <xdr:cxnSp macro="">
          <xdr:nvCxnSpPr>
            <xdr:cNvPr id="8" name="直線接點 7">
              <a:extLst>
                <a:ext uri="{FF2B5EF4-FFF2-40B4-BE49-F238E27FC236}">
                  <a16:creationId xmlns:a16="http://schemas.microsoft.com/office/drawing/2014/main" id="{095BF4CD-49C3-8204-C362-2F64ED2A38A0}"/>
                </a:ext>
              </a:extLst>
            </xdr:cNvPr>
            <xdr:cNvCxnSpPr/>
          </xdr:nvCxnSpPr>
          <xdr:spPr>
            <a:xfrm flipV="1">
              <a:off x="12336405" y="9755775"/>
              <a:ext cx="7524984" cy="14582"/>
            </a:xfrm>
            <a:prstGeom prst="line">
              <a:avLst/>
            </a:prstGeom>
            <a:ln w="25400">
              <a:solidFill>
                <a:srgbClr val="FF0000">
                  <a:alpha val="36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直線接點 8">
              <a:extLst>
                <a:ext uri="{FF2B5EF4-FFF2-40B4-BE49-F238E27FC236}">
                  <a16:creationId xmlns:a16="http://schemas.microsoft.com/office/drawing/2014/main" id="{22760BDD-AA08-04A6-B84A-3A6CC795E069}"/>
                </a:ext>
              </a:extLst>
            </xdr:cNvPr>
            <xdr:cNvCxnSpPr/>
          </xdr:nvCxnSpPr>
          <xdr:spPr>
            <a:xfrm flipV="1">
              <a:off x="12323705" y="10078792"/>
              <a:ext cx="7514165" cy="1"/>
            </a:xfrm>
            <a:prstGeom prst="line">
              <a:avLst/>
            </a:prstGeom>
            <a:ln w="25400">
              <a:solidFill>
                <a:srgbClr val="FF0000">
                  <a:alpha val="36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DCC76F62-8656-4BB7-ED23-2C8052361023}"/>
              </a:ext>
            </a:extLst>
          </xdr:cNvPr>
          <xdr:cNvCxnSpPr/>
        </xdr:nvCxnSpPr>
        <xdr:spPr>
          <a:xfrm flipV="1">
            <a:off x="406400" y="6818455"/>
            <a:ext cx="7542232" cy="16001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609600</xdr:colOff>
      <xdr:row>4</xdr:row>
      <xdr:rowOff>50800</xdr:rowOff>
    </xdr:from>
    <xdr:to>
      <xdr:col>21</xdr:col>
      <xdr:colOff>692245</xdr:colOff>
      <xdr:row>50</xdr:row>
      <xdr:rowOff>58813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id="{67C86BC0-CC35-AA45-934C-435315543B57}"/>
            </a:ext>
          </a:extLst>
        </xdr:cNvPr>
        <xdr:cNvGrpSpPr/>
      </xdr:nvGrpSpPr>
      <xdr:grpSpPr>
        <a:xfrm>
          <a:off x="16024104" y="903930"/>
          <a:ext cx="5850965" cy="10643051"/>
          <a:chOff x="13930791" y="60593"/>
          <a:chExt cx="3984624" cy="10368134"/>
        </a:xfrm>
      </xdr:grpSpPr>
      <xdr:cxnSp macro="">
        <xdr:nvCxnSpPr>
          <xdr:cNvPr id="12" name="直線接點 11">
            <a:extLst>
              <a:ext uri="{FF2B5EF4-FFF2-40B4-BE49-F238E27FC236}">
                <a16:creationId xmlns:a16="http://schemas.microsoft.com/office/drawing/2014/main" id="{8865E1FC-0684-4001-F275-E7A0108955C4}"/>
              </a:ext>
            </a:extLst>
          </xdr:cNvPr>
          <xdr:cNvCxnSpPr/>
        </xdr:nvCxnSpPr>
        <xdr:spPr>
          <a:xfrm>
            <a:off x="17900114" y="248883"/>
            <a:ext cx="15301" cy="10179844"/>
          </a:xfrm>
          <a:prstGeom prst="line">
            <a:avLst/>
          </a:prstGeom>
          <a:ln w="12700">
            <a:solidFill>
              <a:srgbClr val="FF0000"/>
            </a:solidFill>
            <a:prstDash val="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線接點 12">
            <a:extLst>
              <a:ext uri="{FF2B5EF4-FFF2-40B4-BE49-F238E27FC236}">
                <a16:creationId xmlns:a16="http://schemas.microsoft.com/office/drawing/2014/main" id="{C60C5F42-1A1C-7948-4961-413457734797}"/>
              </a:ext>
            </a:extLst>
          </xdr:cNvPr>
          <xdr:cNvCxnSpPr/>
        </xdr:nvCxnSpPr>
        <xdr:spPr>
          <a:xfrm>
            <a:off x="13930791" y="60593"/>
            <a:ext cx="612" cy="10252420"/>
          </a:xfrm>
          <a:prstGeom prst="line">
            <a:avLst/>
          </a:prstGeom>
          <a:ln w="12700">
            <a:solidFill>
              <a:srgbClr val="FF0000"/>
            </a:solidFill>
            <a:prstDash val="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777813</xdr:colOff>
      <xdr:row>44</xdr:row>
      <xdr:rowOff>209263</xdr:rowOff>
    </xdr:from>
    <xdr:to>
      <xdr:col>25</xdr:col>
      <xdr:colOff>448127</xdr:colOff>
      <xdr:row>49</xdr:row>
      <xdr:rowOff>96168</xdr:rowOff>
    </xdr:to>
    <xdr:grpSp>
      <xdr:nvGrpSpPr>
        <xdr:cNvPr id="19" name="群組 18">
          <a:extLst>
            <a:ext uri="{FF2B5EF4-FFF2-40B4-BE49-F238E27FC236}">
              <a16:creationId xmlns:a16="http://schemas.microsoft.com/office/drawing/2014/main" id="{FCAAC00F-AEB9-0141-9206-93DCC4F7CDD4}"/>
            </a:ext>
          </a:extLst>
        </xdr:cNvPr>
        <xdr:cNvGrpSpPr/>
      </xdr:nvGrpSpPr>
      <xdr:grpSpPr>
        <a:xfrm>
          <a:off x="21960637" y="10301400"/>
          <a:ext cx="2966498" cy="1050264"/>
          <a:chOff x="17930418" y="8095494"/>
          <a:chExt cx="2991833" cy="1046169"/>
        </a:xfrm>
      </xdr:grpSpPr>
      <xdr:sp macro="" textlink="">
        <xdr:nvSpPr>
          <xdr:cNvPr id="20" name="橢圓 19">
            <a:extLst>
              <a:ext uri="{FF2B5EF4-FFF2-40B4-BE49-F238E27FC236}">
                <a16:creationId xmlns:a16="http://schemas.microsoft.com/office/drawing/2014/main" id="{28D65D72-8DDB-97E9-B8C4-DE8645978BCC}"/>
              </a:ext>
            </a:extLst>
          </xdr:cNvPr>
          <xdr:cNvSpPr/>
        </xdr:nvSpPr>
        <xdr:spPr>
          <a:xfrm>
            <a:off x="17930418" y="8095494"/>
            <a:ext cx="59532" cy="69452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21" name="群組 20">
            <a:extLst>
              <a:ext uri="{FF2B5EF4-FFF2-40B4-BE49-F238E27FC236}">
                <a16:creationId xmlns:a16="http://schemas.microsoft.com/office/drawing/2014/main" id="{856C5FE0-09B7-88CA-015E-9421B7559147}"/>
              </a:ext>
            </a:extLst>
          </xdr:cNvPr>
          <xdr:cNvGrpSpPr/>
        </xdr:nvGrpSpPr>
        <xdr:grpSpPr>
          <a:xfrm>
            <a:off x="18009792" y="8159984"/>
            <a:ext cx="2912459" cy="981679"/>
            <a:chOff x="6426711" y="9674260"/>
            <a:chExt cx="1707396" cy="1727491"/>
          </a:xfrm>
        </xdr:grpSpPr>
        <xdr:cxnSp macro="">
          <xdr:nvCxnSpPr>
            <xdr:cNvPr id="22" name="直線接點 21">
              <a:extLst>
                <a:ext uri="{FF2B5EF4-FFF2-40B4-BE49-F238E27FC236}">
                  <a16:creationId xmlns:a16="http://schemas.microsoft.com/office/drawing/2014/main" id="{15CB667F-A584-9DB7-1840-1F4416D21D65}"/>
                </a:ext>
              </a:extLst>
            </xdr:cNvPr>
            <xdr:cNvCxnSpPr>
              <a:stCxn id="23" idx="1"/>
            </xdr:cNvCxnSpPr>
          </xdr:nvCxnSpPr>
          <xdr:spPr>
            <a:xfrm flipH="1" flipV="1">
              <a:off x="6426711" y="9674260"/>
              <a:ext cx="910752" cy="1402725"/>
            </a:xfrm>
            <a:prstGeom prst="line">
              <a:avLst/>
            </a:prstGeom>
            <a:ln w="28575">
              <a:solidFill>
                <a:srgbClr val="00B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3" name="文字方塊 22">
              <a:extLst>
                <a:ext uri="{FF2B5EF4-FFF2-40B4-BE49-F238E27FC236}">
                  <a16:creationId xmlns:a16="http://schemas.microsoft.com/office/drawing/2014/main" id="{E4A35CB1-ED2C-99C8-51AC-09CA474DB9F1}"/>
                </a:ext>
              </a:extLst>
            </xdr:cNvPr>
            <xdr:cNvSpPr txBox="1"/>
          </xdr:nvSpPr>
          <xdr:spPr>
            <a:xfrm>
              <a:off x="7337463" y="10752219"/>
              <a:ext cx="796644" cy="649532"/>
            </a:xfrm>
            <a:prstGeom prst="rect">
              <a:avLst/>
            </a:prstGeom>
            <a:solidFill>
              <a:srgbClr val="FFFF00"/>
            </a:solidFill>
            <a:ln w="73025" cmpd="sng">
              <a:solidFill>
                <a:srgbClr val="00B05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zh-TW" sz="1400">
                  <a:solidFill>
                    <a:srgbClr val="002060"/>
                  </a:solidFill>
                </a:rPr>
                <a:t>2022 / 7 /29</a:t>
              </a:r>
              <a:endParaRPr lang="zh-TW" altLang="en-US" sz="1400">
                <a:solidFill>
                  <a:srgbClr val="002060"/>
                </a:solidFill>
              </a:endParaRP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330199</xdr:colOff>
      <xdr:row>4</xdr:row>
      <xdr:rowOff>76200</xdr:rowOff>
    </xdr:from>
    <xdr:to>
      <xdr:col>37</xdr:col>
      <xdr:colOff>625521</xdr:colOff>
      <xdr:row>24</xdr:row>
      <xdr:rowOff>227463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2B1250C-409D-530B-F460-C782F1F3C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329821</xdr:colOff>
      <xdr:row>25</xdr:row>
      <xdr:rowOff>154294</xdr:rowOff>
    </xdr:from>
    <xdr:to>
      <xdr:col>37</xdr:col>
      <xdr:colOff>625522</xdr:colOff>
      <xdr:row>39</xdr:row>
      <xdr:rowOff>75820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EAB037A-8848-CD18-F5C9-2CFD32AB0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291911</xdr:colOff>
      <xdr:row>39</xdr:row>
      <xdr:rowOff>230115</xdr:rowOff>
    </xdr:from>
    <xdr:to>
      <xdr:col>37</xdr:col>
      <xdr:colOff>628022</xdr:colOff>
      <xdr:row>57</xdr:row>
      <xdr:rowOff>284327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A27B162-AD65-86B7-F3F2-7FBF5ED6D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253988</xdr:colOff>
      <xdr:row>4</xdr:row>
      <xdr:rowOff>145143</xdr:rowOff>
    </xdr:from>
    <xdr:to>
      <xdr:col>36</xdr:col>
      <xdr:colOff>89246</xdr:colOff>
      <xdr:row>80</xdr:row>
      <xdr:rowOff>278984</xdr:rowOff>
    </xdr:to>
    <xdr:grpSp>
      <xdr:nvGrpSpPr>
        <xdr:cNvPr id="5" name="群組 4">
          <a:extLst>
            <a:ext uri="{FF2B5EF4-FFF2-40B4-BE49-F238E27FC236}">
              <a16:creationId xmlns:a16="http://schemas.microsoft.com/office/drawing/2014/main" id="{EFE5F64F-3826-934D-BB0B-D58C7195D520}"/>
            </a:ext>
          </a:extLst>
        </xdr:cNvPr>
        <xdr:cNvGrpSpPr/>
      </xdr:nvGrpSpPr>
      <xdr:grpSpPr>
        <a:xfrm>
          <a:off x="13322104" y="881375"/>
          <a:ext cx="18056997" cy="21742247"/>
          <a:chOff x="14201802" y="10993"/>
          <a:chExt cx="4964092" cy="19475028"/>
        </a:xfrm>
      </xdr:grpSpPr>
      <xdr:cxnSp macro="">
        <xdr:nvCxnSpPr>
          <xdr:cNvPr id="6" name="直線接點 5">
            <a:extLst>
              <a:ext uri="{FF2B5EF4-FFF2-40B4-BE49-F238E27FC236}">
                <a16:creationId xmlns:a16="http://schemas.microsoft.com/office/drawing/2014/main" id="{7F3915F2-0FF0-D83E-211A-E601A10D0741}"/>
              </a:ext>
            </a:extLst>
          </xdr:cNvPr>
          <xdr:cNvCxnSpPr/>
        </xdr:nvCxnSpPr>
        <xdr:spPr>
          <a:xfrm>
            <a:off x="19164858" y="10993"/>
            <a:ext cx="1036" cy="19475028"/>
          </a:xfrm>
          <a:prstGeom prst="line">
            <a:avLst/>
          </a:prstGeom>
          <a:ln w="12700">
            <a:solidFill>
              <a:srgbClr val="FF0000"/>
            </a:solidFill>
            <a:prstDash val="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BC13BD0A-BA4C-222F-C11F-5307AF29A18D}"/>
              </a:ext>
            </a:extLst>
          </xdr:cNvPr>
          <xdr:cNvCxnSpPr/>
        </xdr:nvCxnSpPr>
        <xdr:spPr>
          <a:xfrm>
            <a:off x="14201802" y="60593"/>
            <a:ext cx="1145" cy="18993089"/>
          </a:xfrm>
          <a:prstGeom prst="line">
            <a:avLst/>
          </a:prstGeom>
          <a:ln w="12700">
            <a:solidFill>
              <a:srgbClr val="FF0000"/>
            </a:solidFill>
            <a:prstDash val="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156917</xdr:colOff>
      <xdr:row>48</xdr:row>
      <xdr:rowOff>171748</xdr:rowOff>
    </xdr:from>
    <xdr:to>
      <xdr:col>38</xdr:col>
      <xdr:colOff>241995</xdr:colOff>
      <xdr:row>52</xdr:row>
      <xdr:rowOff>226076</xdr:rowOff>
    </xdr:to>
    <xdr:grpSp>
      <xdr:nvGrpSpPr>
        <xdr:cNvPr id="8" name="群組 7">
          <a:extLst>
            <a:ext uri="{FF2B5EF4-FFF2-40B4-BE49-F238E27FC236}">
              <a16:creationId xmlns:a16="http://schemas.microsoft.com/office/drawing/2014/main" id="{06E95B71-215C-AE44-977C-F93303FF973D}"/>
            </a:ext>
          </a:extLst>
        </xdr:cNvPr>
        <xdr:cNvGrpSpPr/>
      </xdr:nvGrpSpPr>
      <xdr:grpSpPr>
        <a:xfrm rot="21132845">
          <a:off x="11568511" y="13092618"/>
          <a:ext cx="21619861" cy="1232299"/>
          <a:chOff x="419072" y="5872892"/>
          <a:chExt cx="7557324" cy="1179659"/>
        </a:xfrm>
      </xdr:grpSpPr>
      <xdr:cxnSp macro="">
        <xdr:nvCxnSpPr>
          <xdr:cNvPr id="10" name="直線接點 9">
            <a:extLst>
              <a:ext uri="{FF2B5EF4-FFF2-40B4-BE49-F238E27FC236}">
                <a16:creationId xmlns:a16="http://schemas.microsoft.com/office/drawing/2014/main" id="{CF2C3A33-8EB4-7F51-5904-072103770392}"/>
              </a:ext>
            </a:extLst>
          </xdr:cNvPr>
          <xdr:cNvCxnSpPr/>
        </xdr:nvCxnSpPr>
        <xdr:spPr>
          <a:xfrm flipV="1">
            <a:off x="419072" y="7036551"/>
            <a:ext cx="7542232" cy="16000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9" name="群組 8">
            <a:extLst>
              <a:ext uri="{FF2B5EF4-FFF2-40B4-BE49-F238E27FC236}">
                <a16:creationId xmlns:a16="http://schemas.microsoft.com/office/drawing/2014/main" id="{3D04BD27-CAD0-272B-D810-D2F2F3E42EF9}"/>
              </a:ext>
            </a:extLst>
          </xdr:cNvPr>
          <xdr:cNvGrpSpPr/>
        </xdr:nvGrpSpPr>
        <xdr:grpSpPr>
          <a:xfrm>
            <a:off x="434163" y="5872892"/>
            <a:ext cx="7542233" cy="590569"/>
            <a:chOff x="12317611" y="9540573"/>
            <a:chExt cx="7524984" cy="538220"/>
          </a:xfrm>
        </xdr:grpSpPr>
        <xdr:cxnSp macro="">
          <xdr:nvCxnSpPr>
            <xdr:cNvPr id="11" name="直線接點 10">
              <a:extLst>
                <a:ext uri="{FF2B5EF4-FFF2-40B4-BE49-F238E27FC236}">
                  <a16:creationId xmlns:a16="http://schemas.microsoft.com/office/drawing/2014/main" id="{E7BDD482-28C2-2538-5159-E6C44D4A21C4}"/>
                </a:ext>
              </a:extLst>
            </xdr:cNvPr>
            <xdr:cNvCxnSpPr/>
          </xdr:nvCxnSpPr>
          <xdr:spPr>
            <a:xfrm flipV="1">
              <a:off x="12317611" y="9540573"/>
              <a:ext cx="7524984" cy="14582"/>
            </a:xfrm>
            <a:prstGeom prst="line">
              <a:avLst/>
            </a:prstGeom>
            <a:ln w="25400">
              <a:solidFill>
                <a:srgbClr val="FF0000">
                  <a:alpha val="36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線接點 11">
              <a:extLst>
                <a:ext uri="{FF2B5EF4-FFF2-40B4-BE49-F238E27FC236}">
                  <a16:creationId xmlns:a16="http://schemas.microsoft.com/office/drawing/2014/main" id="{A4317AE0-B56E-0A6C-EA3E-4F40C756239E}"/>
                </a:ext>
              </a:extLst>
            </xdr:cNvPr>
            <xdr:cNvCxnSpPr/>
          </xdr:nvCxnSpPr>
          <xdr:spPr>
            <a:xfrm flipV="1">
              <a:off x="12323705" y="10078792"/>
              <a:ext cx="7514165" cy="1"/>
            </a:xfrm>
            <a:prstGeom prst="line">
              <a:avLst/>
            </a:prstGeom>
            <a:ln w="25400">
              <a:solidFill>
                <a:srgbClr val="FF0000">
                  <a:alpha val="36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33</xdr:col>
      <xdr:colOff>393722</xdr:colOff>
      <xdr:row>46</xdr:row>
      <xdr:rowOff>292765</xdr:rowOff>
    </xdr:from>
    <xdr:to>
      <xdr:col>38</xdr:col>
      <xdr:colOff>204751</xdr:colOff>
      <xdr:row>47</xdr:row>
      <xdr:rowOff>85213</xdr:rowOff>
    </xdr:to>
    <xdr:grpSp>
      <xdr:nvGrpSpPr>
        <xdr:cNvPr id="13" name="群組 12">
          <a:extLst>
            <a:ext uri="{FF2B5EF4-FFF2-40B4-BE49-F238E27FC236}">
              <a16:creationId xmlns:a16="http://schemas.microsoft.com/office/drawing/2014/main" id="{1E74DF0F-1A94-B64A-A261-C0B97B32BED6}"/>
            </a:ext>
          </a:extLst>
        </xdr:cNvPr>
        <xdr:cNvGrpSpPr/>
      </xdr:nvGrpSpPr>
      <xdr:grpSpPr>
        <a:xfrm>
          <a:off x="29198794" y="12624649"/>
          <a:ext cx="3952334" cy="86941"/>
          <a:chOff x="36396706" y="18885648"/>
          <a:chExt cx="3918806" cy="87857"/>
        </a:xfrm>
        <a:solidFill>
          <a:srgbClr val="FFFF00"/>
        </a:solidFill>
      </xdr:grpSpPr>
      <xdr:sp macro="" textlink="">
        <xdr:nvSpPr>
          <xdr:cNvPr id="14" name="橢圓 13">
            <a:extLst>
              <a:ext uri="{FF2B5EF4-FFF2-40B4-BE49-F238E27FC236}">
                <a16:creationId xmlns:a16="http://schemas.microsoft.com/office/drawing/2014/main" id="{07AB81D9-7EC3-F236-3F81-003A58F34F93}"/>
              </a:ext>
            </a:extLst>
          </xdr:cNvPr>
          <xdr:cNvSpPr/>
        </xdr:nvSpPr>
        <xdr:spPr>
          <a:xfrm>
            <a:off x="36815065" y="18885648"/>
            <a:ext cx="101600" cy="87857"/>
          </a:xfrm>
          <a:prstGeom prst="ellipse">
            <a:avLst/>
          </a:prstGeom>
          <a:grpFill/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cxnSp macro="">
        <xdr:nvCxnSpPr>
          <xdr:cNvPr id="15" name="直線接點 14">
            <a:extLst>
              <a:ext uri="{FF2B5EF4-FFF2-40B4-BE49-F238E27FC236}">
                <a16:creationId xmlns:a16="http://schemas.microsoft.com/office/drawing/2014/main" id="{8FAAF572-EE99-3646-39F1-17A869EE2842}"/>
              </a:ext>
            </a:extLst>
          </xdr:cNvPr>
          <xdr:cNvCxnSpPr/>
        </xdr:nvCxnSpPr>
        <xdr:spPr>
          <a:xfrm flipH="1">
            <a:off x="36396706" y="18933364"/>
            <a:ext cx="3918806" cy="2087"/>
          </a:xfrm>
          <a:prstGeom prst="line">
            <a:avLst/>
          </a:prstGeom>
          <a:grpFill/>
          <a:ln>
            <a:solidFill>
              <a:schemeClr val="accent4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652994</xdr:colOff>
      <xdr:row>59</xdr:row>
      <xdr:rowOff>80798</xdr:rowOff>
    </xdr:from>
    <xdr:to>
      <xdr:col>35</xdr:col>
      <xdr:colOff>290136</xdr:colOff>
      <xdr:row>59</xdr:row>
      <xdr:rowOff>94754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3C741578-C104-1F10-0CD4-76C06FC21574}"/>
            </a:ext>
          </a:extLst>
        </xdr:cNvPr>
        <xdr:cNvCxnSpPr/>
      </xdr:nvCxnSpPr>
      <xdr:spPr>
        <a:xfrm flipH="1" flipV="1">
          <a:off x="13687205" y="14986587"/>
          <a:ext cx="16949247" cy="13956"/>
        </a:xfrm>
        <a:prstGeom prst="line">
          <a:avLst/>
        </a:prstGeom>
        <a:solidFill>
          <a:srgbClr val="FFFF00"/>
        </a:solidFill>
        <a:ln w="63500">
          <a:solidFill>
            <a:schemeClr val="accent4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186267</xdr:colOff>
      <xdr:row>58</xdr:row>
      <xdr:rowOff>169333</xdr:rowOff>
    </xdr:from>
    <xdr:to>
      <xdr:col>45</xdr:col>
      <xdr:colOff>491067</xdr:colOff>
      <xdr:row>75</xdr:row>
      <xdr:rowOff>181</xdr:rowOff>
    </xdr:to>
    <xdr:pic>
      <xdr:nvPicPr>
        <xdr:cNvPr id="16" name="圖片 15">
          <a:extLst>
            <a:ext uri="{FF2B5EF4-FFF2-40B4-BE49-F238E27FC236}">
              <a16:creationId xmlns:a16="http://schemas.microsoft.com/office/drawing/2014/main" id="{D6951BB0-8EA9-D13E-9D96-9DAFCF857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546800" y="14630400"/>
          <a:ext cx="7772400" cy="4724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alth.businessweekly.com.tw/m/GArticle.aspx?id=ARTL000139852" TargetMode="External"/><Relationship Id="rId2" Type="http://schemas.openxmlformats.org/officeDocument/2006/relationships/hyperlink" Target="https://www.macrotrends.net/stocks/charts/V/visa/pe-ratio" TargetMode="External"/><Relationship Id="rId1" Type="http://schemas.openxmlformats.org/officeDocument/2006/relationships/hyperlink" Target="https://strike.market/stocks/V" TargetMode="External"/><Relationship Id="rId6" Type="http://schemas.openxmlformats.org/officeDocument/2006/relationships/hyperlink" Target="http://www.rocketfinancial.com/Financials.aspx?fID=3916&amp;p=2&amp;pw=129186&amp;rID=3" TargetMode="External"/><Relationship Id="rId5" Type="http://schemas.openxmlformats.org/officeDocument/2006/relationships/hyperlink" Target="https://rich01.com/discounted-cash-flow-dcf-model/" TargetMode="External"/><Relationship Id="rId4" Type="http://schemas.openxmlformats.org/officeDocument/2006/relationships/hyperlink" Target="https://teddygoschool.com/how-to-calculate-the-valuation-of-a-compan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sj.com/market-data/quotes/GOOGL?mod=searchresults_companyquotes" TargetMode="External"/><Relationship Id="rId2" Type="http://schemas.openxmlformats.org/officeDocument/2006/relationships/hyperlink" Target="https://www.gurufocus.com/stock/MCD/dcf" TargetMode="External"/><Relationship Id="rId1" Type="http://schemas.openxmlformats.org/officeDocument/2006/relationships/hyperlink" Target="https://www.gurufocus.com/stock/MCD/dcf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inancecharts.com/stocks/AAPL/income-statement/eps-diluted-ttm" TargetMode="External"/><Relationship Id="rId299" Type="http://schemas.openxmlformats.org/officeDocument/2006/relationships/hyperlink" Target="https://www.financecharts.com/stocks/AAPL/income-statement/eps-diluted-ttm" TargetMode="External"/><Relationship Id="rId21" Type="http://schemas.openxmlformats.org/officeDocument/2006/relationships/hyperlink" Target="https://www.financecharts.com/stocks/AAPL/income-statement/eps-diluted-ttm" TargetMode="External"/><Relationship Id="rId63" Type="http://schemas.openxmlformats.org/officeDocument/2006/relationships/hyperlink" Target="https://www.financecharts.com/stocks/AAPL/income-statement/eps-diluted-ttm" TargetMode="External"/><Relationship Id="rId159" Type="http://schemas.openxmlformats.org/officeDocument/2006/relationships/hyperlink" Target="https://www.financecharts.com/stocks/AAPL/income-statement/eps-diluted-ttm" TargetMode="External"/><Relationship Id="rId324" Type="http://schemas.openxmlformats.org/officeDocument/2006/relationships/hyperlink" Target="https://www.financecharts.com/stocks/AAPL/summary/price" TargetMode="External"/><Relationship Id="rId366" Type="http://schemas.openxmlformats.org/officeDocument/2006/relationships/hyperlink" Target="https://www.financecharts.com/stocks/AAPL/summary/price" TargetMode="External"/><Relationship Id="rId170" Type="http://schemas.openxmlformats.org/officeDocument/2006/relationships/hyperlink" Target="https://www.financecharts.com/stocks/AAPL/summary/price" TargetMode="External"/><Relationship Id="rId226" Type="http://schemas.openxmlformats.org/officeDocument/2006/relationships/hyperlink" Target="https://www.financecharts.com/stocks/AAPL/summary/price" TargetMode="External"/><Relationship Id="rId268" Type="http://schemas.openxmlformats.org/officeDocument/2006/relationships/hyperlink" Target="https://www.financecharts.com/stocks/AAPL/summary/price" TargetMode="External"/><Relationship Id="rId32" Type="http://schemas.openxmlformats.org/officeDocument/2006/relationships/hyperlink" Target="https://www.financecharts.com/stocks/AAPL/summary/price" TargetMode="External"/><Relationship Id="rId74" Type="http://schemas.openxmlformats.org/officeDocument/2006/relationships/hyperlink" Target="https://www.financecharts.com/stocks/AAPL/summary/price" TargetMode="External"/><Relationship Id="rId128" Type="http://schemas.openxmlformats.org/officeDocument/2006/relationships/hyperlink" Target="https://www.financecharts.com/stocks/AAPL/summary/price" TargetMode="External"/><Relationship Id="rId335" Type="http://schemas.openxmlformats.org/officeDocument/2006/relationships/hyperlink" Target="https://www.financecharts.com/stocks/AAPL/income-statement/eps-diluted-ttm" TargetMode="External"/><Relationship Id="rId377" Type="http://schemas.openxmlformats.org/officeDocument/2006/relationships/hyperlink" Target="https://www.financecharts.com/stocks/AAPL/income-statement/eps-diluted-ttm" TargetMode="External"/><Relationship Id="rId5" Type="http://schemas.openxmlformats.org/officeDocument/2006/relationships/hyperlink" Target="https://www.financecharts.com/stocks/AAPL/income-statement/eps-diluted-ttm" TargetMode="External"/><Relationship Id="rId181" Type="http://schemas.openxmlformats.org/officeDocument/2006/relationships/hyperlink" Target="https://www.financecharts.com/stocks/AAPL/income-statement/eps-diluted-ttm" TargetMode="External"/><Relationship Id="rId237" Type="http://schemas.openxmlformats.org/officeDocument/2006/relationships/hyperlink" Target="https://www.financecharts.com/stocks/AAPL/income-statement/eps-diluted-ttm" TargetMode="External"/><Relationship Id="rId279" Type="http://schemas.openxmlformats.org/officeDocument/2006/relationships/hyperlink" Target="https://www.financecharts.com/stocks/AAPL/income-statement/eps-diluted-ttm" TargetMode="External"/><Relationship Id="rId43" Type="http://schemas.openxmlformats.org/officeDocument/2006/relationships/hyperlink" Target="https://www.financecharts.com/stocks/AAPL/income-statement/eps-diluted-ttm" TargetMode="External"/><Relationship Id="rId139" Type="http://schemas.openxmlformats.org/officeDocument/2006/relationships/hyperlink" Target="https://www.financecharts.com/stocks/AAPL/income-statement/eps-diluted-ttm" TargetMode="External"/><Relationship Id="rId290" Type="http://schemas.openxmlformats.org/officeDocument/2006/relationships/hyperlink" Target="https://www.financecharts.com/stocks/AAPL/summary/price" TargetMode="External"/><Relationship Id="rId304" Type="http://schemas.openxmlformats.org/officeDocument/2006/relationships/hyperlink" Target="https://www.financecharts.com/stocks/AAPL/summary/price" TargetMode="External"/><Relationship Id="rId346" Type="http://schemas.openxmlformats.org/officeDocument/2006/relationships/hyperlink" Target="https://www.financecharts.com/stocks/AAPL/summary/price" TargetMode="External"/><Relationship Id="rId388" Type="http://schemas.openxmlformats.org/officeDocument/2006/relationships/hyperlink" Target="https://www.financecharts.com/stocks/MSFT/value/pe-ratio" TargetMode="External"/><Relationship Id="rId85" Type="http://schemas.openxmlformats.org/officeDocument/2006/relationships/hyperlink" Target="https://www.financecharts.com/stocks/AAPL/income-statement/eps-diluted-ttm" TargetMode="External"/><Relationship Id="rId150" Type="http://schemas.openxmlformats.org/officeDocument/2006/relationships/hyperlink" Target="https://www.financecharts.com/stocks/AAPL/summary/price" TargetMode="External"/><Relationship Id="rId192" Type="http://schemas.openxmlformats.org/officeDocument/2006/relationships/hyperlink" Target="https://www.financecharts.com/stocks/AAPL/summary/price" TargetMode="External"/><Relationship Id="rId206" Type="http://schemas.openxmlformats.org/officeDocument/2006/relationships/hyperlink" Target="https://www.financecharts.com/stocks/AAPL/summary/price" TargetMode="External"/><Relationship Id="rId248" Type="http://schemas.openxmlformats.org/officeDocument/2006/relationships/hyperlink" Target="https://www.financecharts.com/stocks/AAPL/summary/price" TargetMode="External"/><Relationship Id="rId12" Type="http://schemas.openxmlformats.org/officeDocument/2006/relationships/hyperlink" Target="https://www.financecharts.com/stocks/AAPL/summary/price" TargetMode="External"/><Relationship Id="rId108" Type="http://schemas.openxmlformats.org/officeDocument/2006/relationships/hyperlink" Target="https://www.financecharts.com/stocks/AAPL/summary/price" TargetMode="External"/><Relationship Id="rId315" Type="http://schemas.openxmlformats.org/officeDocument/2006/relationships/hyperlink" Target="https://www.financecharts.com/stocks/AAPL/income-statement/eps-diluted-ttm" TargetMode="External"/><Relationship Id="rId357" Type="http://schemas.openxmlformats.org/officeDocument/2006/relationships/hyperlink" Target="https://www.financecharts.com/stocks/AAPL/income-statement/eps-diluted-ttm" TargetMode="External"/><Relationship Id="rId54" Type="http://schemas.openxmlformats.org/officeDocument/2006/relationships/hyperlink" Target="https://www.financecharts.com/stocks/AAPL/summary/price" TargetMode="External"/><Relationship Id="rId96" Type="http://schemas.openxmlformats.org/officeDocument/2006/relationships/hyperlink" Target="https://www.financecharts.com/stocks/AAPL/summary/price" TargetMode="External"/><Relationship Id="rId161" Type="http://schemas.openxmlformats.org/officeDocument/2006/relationships/hyperlink" Target="https://www.financecharts.com/stocks/AAPL/income-statement/eps-diluted-ttm" TargetMode="External"/><Relationship Id="rId217" Type="http://schemas.openxmlformats.org/officeDocument/2006/relationships/hyperlink" Target="https://www.financecharts.com/stocks/AAPL/income-statement/eps-diluted-ttm" TargetMode="External"/><Relationship Id="rId399" Type="http://schemas.openxmlformats.org/officeDocument/2006/relationships/hyperlink" Target="https://www.financecharts.com/stocks/AAPL/income-statement/eps-diluted-ttm" TargetMode="External"/><Relationship Id="rId259" Type="http://schemas.openxmlformats.org/officeDocument/2006/relationships/hyperlink" Target="https://www.financecharts.com/stocks/AAPL/income-statement/eps-diluted-ttm" TargetMode="External"/><Relationship Id="rId23" Type="http://schemas.openxmlformats.org/officeDocument/2006/relationships/hyperlink" Target="https://www.financecharts.com/stocks/AAPL/income-statement/eps-diluted-ttm" TargetMode="External"/><Relationship Id="rId119" Type="http://schemas.openxmlformats.org/officeDocument/2006/relationships/hyperlink" Target="https://www.financecharts.com/stocks/AAPL/income-statement/eps-diluted-ttm" TargetMode="External"/><Relationship Id="rId270" Type="http://schemas.openxmlformats.org/officeDocument/2006/relationships/hyperlink" Target="https://www.financecharts.com/stocks/AAPL/summary/price" TargetMode="External"/><Relationship Id="rId326" Type="http://schemas.openxmlformats.org/officeDocument/2006/relationships/hyperlink" Target="https://www.financecharts.com/stocks/AAPL/summary/price" TargetMode="External"/><Relationship Id="rId65" Type="http://schemas.openxmlformats.org/officeDocument/2006/relationships/hyperlink" Target="https://www.financecharts.com/stocks/AAPL/income-statement/eps-diluted-ttm" TargetMode="External"/><Relationship Id="rId130" Type="http://schemas.openxmlformats.org/officeDocument/2006/relationships/hyperlink" Target="https://www.financecharts.com/stocks/AAPL/summary/price" TargetMode="External"/><Relationship Id="rId368" Type="http://schemas.openxmlformats.org/officeDocument/2006/relationships/hyperlink" Target="https://www.financecharts.com/stocks/AAPL/summary/price" TargetMode="External"/><Relationship Id="rId172" Type="http://schemas.openxmlformats.org/officeDocument/2006/relationships/hyperlink" Target="https://www.financecharts.com/stocks/AAPL/summary/price" TargetMode="External"/><Relationship Id="rId228" Type="http://schemas.openxmlformats.org/officeDocument/2006/relationships/hyperlink" Target="https://www.financecharts.com/stocks/AAPL/summary/price" TargetMode="External"/><Relationship Id="rId281" Type="http://schemas.openxmlformats.org/officeDocument/2006/relationships/hyperlink" Target="https://www.financecharts.com/stocks/AAPL/income-statement/eps-diluted-ttm" TargetMode="External"/><Relationship Id="rId337" Type="http://schemas.openxmlformats.org/officeDocument/2006/relationships/hyperlink" Target="https://www.financecharts.com/stocks/AAPL/income-statement/eps-diluted-ttm" TargetMode="External"/><Relationship Id="rId34" Type="http://schemas.openxmlformats.org/officeDocument/2006/relationships/hyperlink" Target="https://www.financecharts.com/stocks/AAPL/summary/price" TargetMode="External"/><Relationship Id="rId76" Type="http://schemas.openxmlformats.org/officeDocument/2006/relationships/hyperlink" Target="https://www.financecharts.com/stocks/AAPL/summary/price" TargetMode="External"/><Relationship Id="rId141" Type="http://schemas.openxmlformats.org/officeDocument/2006/relationships/hyperlink" Target="https://www.financecharts.com/stocks/AAPL/income-statement/eps-diluted-ttm" TargetMode="External"/><Relationship Id="rId379" Type="http://schemas.openxmlformats.org/officeDocument/2006/relationships/hyperlink" Target="https://www.financecharts.com/stocks/AAPL/income-statement/eps-diluted-ttm" TargetMode="External"/><Relationship Id="rId7" Type="http://schemas.openxmlformats.org/officeDocument/2006/relationships/hyperlink" Target="https://www.financecharts.com/stocks/AAPL/income-statement/eps-diluted-ttm" TargetMode="External"/><Relationship Id="rId183" Type="http://schemas.openxmlformats.org/officeDocument/2006/relationships/hyperlink" Target="https://www.financecharts.com/stocks/AAPL/income-statement/eps-diluted-ttm" TargetMode="External"/><Relationship Id="rId239" Type="http://schemas.openxmlformats.org/officeDocument/2006/relationships/hyperlink" Target="https://www.financecharts.com/stocks/AAPL/income-statement/eps-diluted-ttm" TargetMode="External"/><Relationship Id="rId390" Type="http://schemas.openxmlformats.org/officeDocument/2006/relationships/hyperlink" Target="https://www.financecharts.com/stocks/AAPL/summary/price" TargetMode="External"/><Relationship Id="rId250" Type="http://schemas.openxmlformats.org/officeDocument/2006/relationships/hyperlink" Target="https://www.financecharts.com/stocks/AAPL/summary/price" TargetMode="External"/><Relationship Id="rId292" Type="http://schemas.openxmlformats.org/officeDocument/2006/relationships/hyperlink" Target="https://www.financecharts.com/stocks/AAPL/summary/price" TargetMode="External"/><Relationship Id="rId306" Type="http://schemas.openxmlformats.org/officeDocument/2006/relationships/hyperlink" Target="https://www.financecharts.com/stocks/AAPL/summary/price" TargetMode="External"/><Relationship Id="rId45" Type="http://schemas.openxmlformats.org/officeDocument/2006/relationships/hyperlink" Target="https://www.financecharts.com/stocks/AAPL/income-statement/eps-diluted-ttm" TargetMode="External"/><Relationship Id="rId87" Type="http://schemas.openxmlformats.org/officeDocument/2006/relationships/hyperlink" Target="https://www.financecharts.com/stocks/AAPL/income-statement/eps-diluted-ttm" TargetMode="External"/><Relationship Id="rId110" Type="http://schemas.openxmlformats.org/officeDocument/2006/relationships/hyperlink" Target="https://www.financecharts.com/stocks/AAPL/summary/price" TargetMode="External"/><Relationship Id="rId348" Type="http://schemas.openxmlformats.org/officeDocument/2006/relationships/hyperlink" Target="https://www.financecharts.com/stocks/AAPL/summary/price" TargetMode="External"/><Relationship Id="rId152" Type="http://schemas.openxmlformats.org/officeDocument/2006/relationships/hyperlink" Target="https://www.financecharts.com/stocks/AAPL/summary/price" TargetMode="External"/><Relationship Id="rId194" Type="http://schemas.openxmlformats.org/officeDocument/2006/relationships/hyperlink" Target="https://www.financecharts.com/stocks/AAPL/summary/price" TargetMode="External"/><Relationship Id="rId208" Type="http://schemas.openxmlformats.org/officeDocument/2006/relationships/hyperlink" Target="https://www.financecharts.com/stocks/AAPL/summary/price" TargetMode="External"/><Relationship Id="rId261" Type="http://schemas.openxmlformats.org/officeDocument/2006/relationships/hyperlink" Target="https://www.financecharts.com/stocks/AAPL/income-statement/eps-diluted-ttm" TargetMode="External"/><Relationship Id="rId14" Type="http://schemas.openxmlformats.org/officeDocument/2006/relationships/hyperlink" Target="https://www.financecharts.com/stocks/AAPL/summary/price" TargetMode="External"/><Relationship Id="rId56" Type="http://schemas.openxmlformats.org/officeDocument/2006/relationships/hyperlink" Target="https://www.financecharts.com/stocks/AAPL/summary/price" TargetMode="External"/><Relationship Id="rId317" Type="http://schemas.openxmlformats.org/officeDocument/2006/relationships/hyperlink" Target="https://www.financecharts.com/stocks/AAPL/income-statement/eps-diluted-ttm" TargetMode="External"/><Relationship Id="rId359" Type="http://schemas.openxmlformats.org/officeDocument/2006/relationships/hyperlink" Target="https://www.financecharts.com/stocks/AAPL/income-statement/eps-diluted-ttm" TargetMode="External"/><Relationship Id="rId98" Type="http://schemas.openxmlformats.org/officeDocument/2006/relationships/hyperlink" Target="https://www.financecharts.com/stocks/AAPL/summary/price" TargetMode="External"/><Relationship Id="rId121" Type="http://schemas.openxmlformats.org/officeDocument/2006/relationships/hyperlink" Target="https://www.financecharts.com/stocks/AAPL/income-statement/eps-diluted-ttm" TargetMode="External"/><Relationship Id="rId163" Type="http://schemas.openxmlformats.org/officeDocument/2006/relationships/hyperlink" Target="https://www.financecharts.com/stocks/AAPL/income-statement/eps-diluted-ttm" TargetMode="External"/><Relationship Id="rId219" Type="http://schemas.openxmlformats.org/officeDocument/2006/relationships/hyperlink" Target="https://www.financecharts.com/stocks/AAPL/income-statement/eps-diluted-ttm" TargetMode="External"/><Relationship Id="rId370" Type="http://schemas.openxmlformats.org/officeDocument/2006/relationships/hyperlink" Target="https://www.financecharts.com/stocks/AAPL/summary/price" TargetMode="External"/><Relationship Id="rId230" Type="http://schemas.openxmlformats.org/officeDocument/2006/relationships/hyperlink" Target="https://www.financecharts.com/stocks/AAPL/summary/price" TargetMode="External"/><Relationship Id="rId25" Type="http://schemas.openxmlformats.org/officeDocument/2006/relationships/hyperlink" Target="https://www.financecharts.com/stocks/AAPL/income-statement/eps-diluted-ttm" TargetMode="External"/><Relationship Id="rId67" Type="http://schemas.openxmlformats.org/officeDocument/2006/relationships/hyperlink" Target="https://www.financecharts.com/stocks/AAPL/income-statement/eps-diluted-ttm" TargetMode="External"/><Relationship Id="rId272" Type="http://schemas.openxmlformats.org/officeDocument/2006/relationships/hyperlink" Target="https://www.financecharts.com/stocks/AAPL/summary/price" TargetMode="External"/><Relationship Id="rId328" Type="http://schemas.openxmlformats.org/officeDocument/2006/relationships/hyperlink" Target="https://www.financecharts.com/stocks/AAPL/summary/price" TargetMode="External"/><Relationship Id="rId132" Type="http://schemas.openxmlformats.org/officeDocument/2006/relationships/hyperlink" Target="https://www.financecharts.com/stocks/AAPL/summary/price" TargetMode="External"/><Relationship Id="rId174" Type="http://schemas.openxmlformats.org/officeDocument/2006/relationships/hyperlink" Target="https://www.financecharts.com/stocks/AAPL/summary/price" TargetMode="External"/><Relationship Id="rId381" Type="http://schemas.openxmlformats.org/officeDocument/2006/relationships/hyperlink" Target="https://www.financecharts.com/stocks/AAPL/income-statement/eps-diluted-ttm" TargetMode="External"/><Relationship Id="rId241" Type="http://schemas.openxmlformats.org/officeDocument/2006/relationships/hyperlink" Target="https://www.financecharts.com/stocks/AAPL/income-statement/eps-diluted-ttm" TargetMode="External"/><Relationship Id="rId36" Type="http://schemas.openxmlformats.org/officeDocument/2006/relationships/hyperlink" Target="https://www.financecharts.com/stocks/AAPL/summary/price" TargetMode="External"/><Relationship Id="rId283" Type="http://schemas.openxmlformats.org/officeDocument/2006/relationships/hyperlink" Target="https://www.financecharts.com/stocks/AAPL/income-statement/eps-diluted-ttm" TargetMode="External"/><Relationship Id="rId339" Type="http://schemas.openxmlformats.org/officeDocument/2006/relationships/hyperlink" Target="https://www.financecharts.com/stocks/AAPL/income-statement/eps-diluted-ttm" TargetMode="External"/><Relationship Id="rId78" Type="http://schemas.openxmlformats.org/officeDocument/2006/relationships/hyperlink" Target="https://www.financecharts.com/stocks/AAPL/summary/price" TargetMode="External"/><Relationship Id="rId101" Type="http://schemas.openxmlformats.org/officeDocument/2006/relationships/hyperlink" Target="https://www.financecharts.com/stocks/AAPL/income-statement/eps-diluted-ttm" TargetMode="External"/><Relationship Id="rId143" Type="http://schemas.openxmlformats.org/officeDocument/2006/relationships/hyperlink" Target="https://www.financecharts.com/stocks/AAPL/income-statement/eps-diluted-ttm" TargetMode="External"/><Relationship Id="rId185" Type="http://schemas.openxmlformats.org/officeDocument/2006/relationships/hyperlink" Target="https://www.financecharts.com/stocks/AAPL/income-statement/eps-diluted-ttm" TargetMode="External"/><Relationship Id="rId350" Type="http://schemas.openxmlformats.org/officeDocument/2006/relationships/hyperlink" Target="https://www.financecharts.com/stocks/AAPL/summary/price" TargetMode="External"/><Relationship Id="rId9" Type="http://schemas.openxmlformats.org/officeDocument/2006/relationships/hyperlink" Target="https://www.financecharts.com/stocks/AAPL/income-statement/eps-diluted-ttm" TargetMode="External"/><Relationship Id="rId210" Type="http://schemas.openxmlformats.org/officeDocument/2006/relationships/hyperlink" Target="https://www.financecharts.com/stocks/AAPL/summary/price" TargetMode="External"/><Relationship Id="rId392" Type="http://schemas.openxmlformats.org/officeDocument/2006/relationships/hyperlink" Target="https://www.financecharts.com/stocks/AAPL/summary/price" TargetMode="External"/><Relationship Id="rId252" Type="http://schemas.openxmlformats.org/officeDocument/2006/relationships/hyperlink" Target="https://www.financecharts.com/stocks/AAPL/summary/price" TargetMode="External"/><Relationship Id="rId294" Type="http://schemas.openxmlformats.org/officeDocument/2006/relationships/hyperlink" Target="https://www.financecharts.com/stocks/AAPL/summary/price" TargetMode="External"/><Relationship Id="rId308" Type="http://schemas.openxmlformats.org/officeDocument/2006/relationships/hyperlink" Target="https://www.financecharts.com/stocks/AAPL/summary/price" TargetMode="External"/><Relationship Id="rId47" Type="http://schemas.openxmlformats.org/officeDocument/2006/relationships/hyperlink" Target="https://www.financecharts.com/stocks/AAPL/income-statement/eps-diluted-ttm" TargetMode="External"/><Relationship Id="rId89" Type="http://schemas.openxmlformats.org/officeDocument/2006/relationships/hyperlink" Target="https://www.financecharts.com/stocks/AAPL/income-statement/eps-diluted-ttm" TargetMode="External"/><Relationship Id="rId112" Type="http://schemas.openxmlformats.org/officeDocument/2006/relationships/hyperlink" Target="https://www.financecharts.com/stocks/AAPL/summary/price" TargetMode="External"/><Relationship Id="rId154" Type="http://schemas.openxmlformats.org/officeDocument/2006/relationships/hyperlink" Target="https://www.financecharts.com/stocks/AAPL/summary/price" TargetMode="External"/><Relationship Id="rId361" Type="http://schemas.openxmlformats.org/officeDocument/2006/relationships/hyperlink" Target="https://www.financecharts.com/stocks/AAPL/income-statement/eps-diluted-ttm" TargetMode="External"/><Relationship Id="rId196" Type="http://schemas.openxmlformats.org/officeDocument/2006/relationships/hyperlink" Target="https://www.financecharts.com/stocks/AAPL/summary/price" TargetMode="External"/><Relationship Id="rId16" Type="http://schemas.openxmlformats.org/officeDocument/2006/relationships/hyperlink" Target="https://www.financecharts.com/stocks/AAPL/summary/price" TargetMode="External"/><Relationship Id="rId221" Type="http://schemas.openxmlformats.org/officeDocument/2006/relationships/hyperlink" Target="https://www.financecharts.com/stocks/AAPL/income-statement/eps-diluted-ttm" TargetMode="External"/><Relationship Id="rId263" Type="http://schemas.openxmlformats.org/officeDocument/2006/relationships/hyperlink" Target="https://www.financecharts.com/stocks/AAPL/income-statement/eps-diluted-ttm" TargetMode="External"/><Relationship Id="rId319" Type="http://schemas.openxmlformats.org/officeDocument/2006/relationships/hyperlink" Target="https://www.financecharts.com/stocks/AAPL/income-statement/eps-diluted-ttm" TargetMode="External"/><Relationship Id="rId58" Type="http://schemas.openxmlformats.org/officeDocument/2006/relationships/hyperlink" Target="https://www.financecharts.com/stocks/AAPL/summary/price" TargetMode="External"/><Relationship Id="rId123" Type="http://schemas.openxmlformats.org/officeDocument/2006/relationships/hyperlink" Target="https://www.financecharts.com/stocks/AAPL/income-statement/eps-diluted-ttm" TargetMode="External"/><Relationship Id="rId330" Type="http://schemas.openxmlformats.org/officeDocument/2006/relationships/hyperlink" Target="https://www.financecharts.com/stocks/AAPL/summary/price" TargetMode="External"/><Relationship Id="rId90" Type="http://schemas.openxmlformats.org/officeDocument/2006/relationships/hyperlink" Target="https://www.financecharts.com/stocks/AAPL/summary/price" TargetMode="External"/><Relationship Id="rId165" Type="http://schemas.openxmlformats.org/officeDocument/2006/relationships/hyperlink" Target="https://www.financecharts.com/stocks/AAPL/income-statement/eps-diluted-ttm" TargetMode="External"/><Relationship Id="rId186" Type="http://schemas.openxmlformats.org/officeDocument/2006/relationships/hyperlink" Target="https://www.financecharts.com/stocks/AAPL/summary/price" TargetMode="External"/><Relationship Id="rId351" Type="http://schemas.openxmlformats.org/officeDocument/2006/relationships/hyperlink" Target="https://www.financecharts.com/stocks/AAPL/income-statement/eps-diluted-ttm" TargetMode="External"/><Relationship Id="rId372" Type="http://schemas.openxmlformats.org/officeDocument/2006/relationships/hyperlink" Target="https://www.financecharts.com/stocks/AAPL/summary/price" TargetMode="External"/><Relationship Id="rId393" Type="http://schemas.openxmlformats.org/officeDocument/2006/relationships/hyperlink" Target="https://www.financecharts.com/stocks/AAPL/income-statement/eps-diluted-ttm" TargetMode="External"/><Relationship Id="rId211" Type="http://schemas.openxmlformats.org/officeDocument/2006/relationships/hyperlink" Target="https://www.financecharts.com/stocks/AAPL/income-statement/eps-diluted-ttm" TargetMode="External"/><Relationship Id="rId232" Type="http://schemas.openxmlformats.org/officeDocument/2006/relationships/hyperlink" Target="https://www.financecharts.com/stocks/AAPL/summary/price" TargetMode="External"/><Relationship Id="rId253" Type="http://schemas.openxmlformats.org/officeDocument/2006/relationships/hyperlink" Target="https://www.financecharts.com/stocks/AAPL/income-statement/eps-diluted-ttm" TargetMode="External"/><Relationship Id="rId274" Type="http://schemas.openxmlformats.org/officeDocument/2006/relationships/hyperlink" Target="https://www.financecharts.com/stocks/AAPL/summary/price" TargetMode="External"/><Relationship Id="rId295" Type="http://schemas.openxmlformats.org/officeDocument/2006/relationships/hyperlink" Target="https://www.financecharts.com/stocks/AAPL/income-statement/eps-diluted-ttm" TargetMode="External"/><Relationship Id="rId309" Type="http://schemas.openxmlformats.org/officeDocument/2006/relationships/hyperlink" Target="https://www.financecharts.com/stocks/AAPL/income-statement/eps-diluted-ttm" TargetMode="External"/><Relationship Id="rId27" Type="http://schemas.openxmlformats.org/officeDocument/2006/relationships/hyperlink" Target="https://www.financecharts.com/stocks/AAPL/income-statement/eps-diluted-ttm" TargetMode="External"/><Relationship Id="rId48" Type="http://schemas.openxmlformats.org/officeDocument/2006/relationships/hyperlink" Target="https://www.financecharts.com/stocks/AAPL/summary/price" TargetMode="External"/><Relationship Id="rId69" Type="http://schemas.openxmlformats.org/officeDocument/2006/relationships/hyperlink" Target="https://www.financecharts.com/stocks/AAPL/income-statement/eps-diluted-ttm" TargetMode="External"/><Relationship Id="rId113" Type="http://schemas.openxmlformats.org/officeDocument/2006/relationships/hyperlink" Target="https://www.financecharts.com/stocks/AAPL/income-statement/eps-diluted-ttm" TargetMode="External"/><Relationship Id="rId134" Type="http://schemas.openxmlformats.org/officeDocument/2006/relationships/hyperlink" Target="https://www.financecharts.com/stocks/AAPL/summary/price" TargetMode="External"/><Relationship Id="rId320" Type="http://schemas.openxmlformats.org/officeDocument/2006/relationships/hyperlink" Target="https://www.financecharts.com/stocks/AAPL/summary/price" TargetMode="External"/><Relationship Id="rId80" Type="http://schemas.openxmlformats.org/officeDocument/2006/relationships/hyperlink" Target="https://www.financecharts.com/stocks/AAPL/summary/price" TargetMode="External"/><Relationship Id="rId155" Type="http://schemas.openxmlformats.org/officeDocument/2006/relationships/hyperlink" Target="https://www.financecharts.com/stocks/AAPL/income-statement/eps-diluted-ttm" TargetMode="External"/><Relationship Id="rId176" Type="http://schemas.openxmlformats.org/officeDocument/2006/relationships/hyperlink" Target="https://www.financecharts.com/stocks/AAPL/summary/price" TargetMode="External"/><Relationship Id="rId197" Type="http://schemas.openxmlformats.org/officeDocument/2006/relationships/hyperlink" Target="https://www.financecharts.com/stocks/AAPL/income-statement/eps-diluted-ttm" TargetMode="External"/><Relationship Id="rId341" Type="http://schemas.openxmlformats.org/officeDocument/2006/relationships/hyperlink" Target="https://www.financecharts.com/stocks/AAPL/income-statement/eps-diluted-ttm" TargetMode="External"/><Relationship Id="rId362" Type="http://schemas.openxmlformats.org/officeDocument/2006/relationships/hyperlink" Target="https://www.financecharts.com/stocks/AAPL/summary/price" TargetMode="External"/><Relationship Id="rId383" Type="http://schemas.openxmlformats.org/officeDocument/2006/relationships/hyperlink" Target="https://www.financecharts.com/stocks/AAPL/income-statement/eps-diluted-ttm" TargetMode="External"/><Relationship Id="rId201" Type="http://schemas.openxmlformats.org/officeDocument/2006/relationships/hyperlink" Target="https://www.financecharts.com/stocks/AAPL/income-statement/eps-diluted-ttm" TargetMode="External"/><Relationship Id="rId222" Type="http://schemas.openxmlformats.org/officeDocument/2006/relationships/hyperlink" Target="https://www.financecharts.com/stocks/AAPL/summary/price" TargetMode="External"/><Relationship Id="rId243" Type="http://schemas.openxmlformats.org/officeDocument/2006/relationships/hyperlink" Target="https://www.financecharts.com/stocks/AAPL/income-statement/eps-diluted-ttm" TargetMode="External"/><Relationship Id="rId264" Type="http://schemas.openxmlformats.org/officeDocument/2006/relationships/hyperlink" Target="https://www.financecharts.com/stocks/AAPL/summary/price" TargetMode="External"/><Relationship Id="rId285" Type="http://schemas.openxmlformats.org/officeDocument/2006/relationships/hyperlink" Target="https://www.financecharts.com/stocks/AAPL/income-statement/eps-diluted-ttm" TargetMode="External"/><Relationship Id="rId17" Type="http://schemas.openxmlformats.org/officeDocument/2006/relationships/hyperlink" Target="https://www.financecharts.com/stocks/AAPL/income-statement/eps-diluted-ttm" TargetMode="External"/><Relationship Id="rId38" Type="http://schemas.openxmlformats.org/officeDocument/2006/relationships/hyperlink" Target="https://www.financecharts.com/stocks/AAPL/summary/price" TargetMode="External"/><Relationship Id="rId59" Type="http://schemas.openxmlformats.org/officeDocument/2006/relationships/hyperlink" Target="https://www.financecharts.com/stocks/AAPL/income-statement/eps-diluted-ttm" TargetMode="External"/><Relationship Id="rId103" Type="http://schemas.openxmlformats.org/officeDocument/2006/relationships/hyperlink" Target="https://www.financecharts.com/stocks/AAPL/income-statement/eps-diluted-ttm" TargetMode="External"/><Relationship Id="rId124" Type="http://schemas.openxmlformats.org/officeDocument/2006/relationships/hyperlink" Target="https://www.financecharts.com/stocks/AAPL/summary/price" TargetMode="External"/><Relationship Id="rId310" Type="http://schemas.openxmlformats.org/officeDocument/2006/relationships/hyperlink" Target="https://www.financecharts.com/stocks/AAPL/summary/price" TargetMode="External"/><Relationship Id="rId70" Type="http://schemas.openxmlformats.org/officeDocument/2006/relationships/hyperlink" Target="https://www.financecharts.com/stocks/AAPL/summary/price" TargetMode="External"/><Relationship Id="rId91" Type="http://schemas.openxmlformats.org/officeDocument/2006/relationships/hyperlink" Target="https://www.financecharts.com/stocks/AAPL/income-statement/eps-diluted-ttm" TargetMode="External"/><Relationship Id="rId145" Type="http://schemas.openxmlformats.org/officeDocument/2006/relationships/hyperlink" Target="https://www.financecharts.com/stocks/AAPL/income-statement/eps-diluted-ttm" TargetMode="External"/><Relationship Id="rId166" Type="http://schemas.openxmlformats.org/officeDocument/2006/relationships/hyperlink" Target="https://www.financecharts.com/stocks/AAPL/summary/price" TargetMode="External"/><Relationship Id="rId187" Type="http://schemas.openxmlformats.org/officeDocument/2006/relationships/hyperlink" Target="https://www.financecharts.com/stocks/AAPL/income-statement/eps-diluted-ttm" TargetMode="External"/><Relationship Id="rId331" Type="http://schemas.openxmlformats.org/officeDocument/2006/relationships/hyperlink" Target="https://www.financecharts.com/stocks/AAPL/income-statement/eps-diluted-ttm" TargetMode="External"/><Relationship Id="rId352" Type="http://schemas.openxmlformats.org/officeDocument/2006/relationships/hyperlink" Target="https://www.financecharts.com/stocks/AAPL/summary/price" TargetMode="External"/><Relationship Id="rId373" Type="http://schemas.openxmlformats.org/officeDocument/2006/relationships/hyperlink" Target="https://www.financecharts.com/stocks/AAPL/income-statement/eps-diluted-ttm" TargetMode="External"/><Relationship Id="rId394" Type="http://schemas.openxmlformats.org/officeDocument/2006/relationships/hyperlink" Target="https://www.financecharts.com/stocks/AAPL/summary/price" TargetMode="External"/><Relationship Id="rId1" Type="http://schemas.openxmlformats.org/officeDocument/2006/relationships/hyperlink" Target="https://www.financecharts.com/stocks/AAPL/income-statement/eps-diluted-ttm" TargetMode="External"/><Relationship Id="rId212" Type="http://schemas.openxmlformats.org/officeDocument/2006/relationships/hyperlink" Target="https://www.financecharts.com/stocks/AAPL/summary/price" TargetMode="External"/><Relationship Id="rId233" Type="http://schemas.openxmlformats.org/officeDocument/2006/relationships/hyperlink" Target="https://www.financecharts.com/stocks/AAPL/income-statement/eps-diluted-ttm" TargetMode="External"/><Relationship Id="rId254" Type="http://schemas.openxmlformats.org/officeDocument/2006/relationships/hyperlink" Target="https://www.financecharts.com/stocks/AAPL/summary/price" TargetMode="External"/><Relationship Id="rId28" Type="http://schemas.openxmlformats.org/officeDocument/2006/relationships/hyperlink" Target="https://www.financecharts.com/stocks/AAPL/summary/price" TargetMode="External"/><Relationship Id="rId49" Type="http://schemas.openxmlformats.org/officeDocument/2006/relationships/hyperlink" Target="https://www.financecharts.com/stocks/AAPL/income-statement/eps-diluted-ttm" TargetMode="External"/><Relationship Id="rId114" Type="http://schemas.openxmlformats.org/officeDocument/2006/relationships/hyperlink" Target="https://www.financecharts.com/stocks/AAPL/summary/price" TargetMode="External"/><Relationship Id="rId275" Type="http://schemas.openxmlformats.org/officeDocument/2006/relationships/hyperlink" Target="https://www.financecharts.com/stocks/AAPL/income-statement/eps-diluted-ttm" TargetMode="External"/><Relationship Id="rId296" Type="http://schemas.openxmlformats.org/officeDocument/2006/relationships/hyperlink" Target="https://www.financecharts.com/stocks/AAPL/summary/price" TargetMode="External"/><Relationship Id="rId300" Type="http://schemas.openxmlformats.org/officeDocument/2006/relationships/hyperlink" Target="https://www.financecharts.com/stocks/AAPL/summary/price" TargetMode="External"/><Relationship Id="rId60" Type="http://schemas.openxmlformats.org/officeDocument/2006/relationships/hyperlink" Target="https://www.financecharts.com/stocks/AAPL/summary/price" TargetMode="External"/><Relationship Id="rId81" Type="http://schemas.openxmlformats.org/officeDocument/2006/relationships/hyperlink" Target="https://www.financecharts.com/stocks/AAPL/income-statement/eps-diluted-ttm" TargetMode="External"/><Relationship Id="rId135" Type="http://schemas.openxmlformats.org/officeDocument/2006/relationships/hyperlink" Target="https://www.financecharts.com/stocks/AAPL/income-statement/eps-diluted-ttm" TargetMode="External"/><Relationship Id="rId156" Type="http://schemas.openxmlformats.org/officeDocument/2006/relationships/hyperlink" Target="https://www.financecharts.com/stocks/AAPL/summary/price" TargetMode="External"/><Relationship Id="rId177" Type="http://schemas.openxmlformats.org/officeDocument/2006/relationships/hyperlink" Target="https://www.financecharts.com/stocks/AAPL/income-statement/eps-diluted-ttm" TargetMode="External"/><Relationship Id="rId198" Type="http://schemas.openxmlformats.org/officeDocument/2006/relationships/hyperlink" Target="https://www.financecharts.com/stocks/AAPL/summary/price" TargetMode="External"/><Relationship Id="rId321" Type="http://schemas.openxmlformats.org/officeDocument/2006/relationships/hyperlink" Target="https://www.financecharts.com/stocks/AAPL/income-statement/eps-diluted-ttm" TargetMode="External"/><Relationship Id="rId342" Type="http://schemas.openxmlformats.org/officeDocument/2006/relationships/hyperlink" Target="https://www.financecharts.com/stocks/AAPL/summary/price" TargetMode="External"/><Relationship Id="rId363" Type="http://schemas.openxmlformats.org/officeDocument/2006/relationships/hyperlink" Target="https://www.financecharts.com/stocks/AAPL/income-statement/eps-diluted-ttm" TargetMode="External"/><Relationship Id="rId384" Type="http://schemas.openxmlformats.org/officeDocument/2006/relationships/hyperlink" Target="https://www.financecharts.com/stocks/AAPL/summary/price" TargetMode="External"/><Relationship Id="rId202" Type="http://schemas.openxmlformats.org/officeDocument/2006/relationships/hyperlink" Target="https://www.financecharts.com/stocks/AAPL/summary/price" TargetMode="External"/><Relationship Id="rId223" Type="http://schemas.openxmlformats.org/officeDocument/2006/relationships/hyperlink" Target="https://www.financecharts.com/stocks/AAPL/income-statement/eps-diluted-ttm" TargetMode="External"/><Relationship Id="rId244" Type="http://schemas.openxmlformats.org/officeDocument/2006/relationships/hyperlink" Target="https://www.financecharts.com/stocks/AAPL/summary/price" TargetMode="External"/><Relationship Id="rId18" Type="http://schemas.openxmlformats.org/officeDocument/2006/relationships/hyperlink" Target="https://www.financecharts.com/stocks/AAPL/summary/price" TargetMode="External"/><Relationship Id="rId39" Type="http://schemas.openxmlformats.org/officeDocument/2006/relationships/hyperlink" Target="https://www.financecharts.com/stocks/AAPL/income-statement/eps-diluted-ttm" TargetMode="External"/><Relationship Id="rId265" Type="http://schemas.openxmlformats.org/officeDocument/2006/relationships/hyperlink" Target="https://www.financecharts.com/stocks/AAPL/income-statement/eps-diluted-ttm" TargetMode="External"/><Relationship Id="rId286" Type="http://schemas.openxmlformats.org/officeDocument/2006/relationships/hyperlink" Target="https://www.financecharts.com/stocks/AAPL/summary/price" TargetMode="External"/><Relationship Id="rId50" Type="http://schemas.openxmlformats.org/officeDocument/2006/relationships/hyperlink" Target="https://www.financecharts.com/stocks/AAPL/summary/price" TargetMode="External"/><Relationship Id="rId104" Type="http://schemas.openxmlformats.org/officeDocument/2006/relationships/hyperlink" Target="https://www.financecharts.com/stocks/AAPL/summary/price" TargetMode="External"/><Relationship Id="rId125" Type="http://schemas.openxmlformats.org/officeDocument/2006/relationships/hyperlink" Target="https://www.financecharts.com/stocks/AAPL/income-statement/eps-diluted-ttm" TargetMode="External"/><Relationship Id="rId146" Type="http://schemas.openxmlformats.org/officeDocument/2006/relationships/hyperlink" Target="https://www.financecharts.com/stocks/AAPL/summary/price" TargetMode="External"/><Relationship Id="rId167" Type="http://schemas.openxmlformats.org/officeDocument/2006/relationships/hyperlink" Target="https://www.financecharts.com/stocks/AAPL/income-statement/eps-diluted-ttm" TargetMode="External"/><Relationship Id="rId188" Type="http://schemas.openxmlformats.org/officeDocument/2006/relationships/hyperlink" Target="https://www.financecharts.com/stocks/AAPL/summary/price" TargetMode="External"/><Relationship Id="rId311" Type="http://schemas.openxmlformats.org/officeDocument/2006/relationships/hyperlink" Target="https://www.financecharts.com/stocks/AAPL/income-statement/eps-diluted-ttm" TargetMode="External"/><Relationship Id="rId332" Type="http://schemas.openxmlformats.org/officeDocument/2006/relationships/hyperlink" Target="https://www.financecharts.com/stocks/AAPL/summary/price" TargetMode="External"/><Relationship Id="rId353" Type="http://schemas.openxmlformats.org/officeDocument/2006/relationships/hyperlink" Target="https://www.financecharts.com/stocks/AAPL/income-statement/eps-diluted-ttm" TargetMode="External"/><Relationship Id="rId374" Type="http://schemas.openxmlformats.org/officeDocument/2006/relationships/hyperlink" Target="https://www.financecharts.com/stocks/AAPL/summary/price" TargetMode="External"/><Relationship Id="rId395" Type="http://schemas.openxmlformats.org/officeDocument/2006/relationships/hyperlink" Target="https://www.financecharts.com/stocks/AAPL/income-statement/eps-diluted-ttm" TargetMode="External"/><Relationship Id="rId71" Type="http://schemas.openxmlformats.org/officeDocument/2006/relationships/hyperlink" Target="https://www.financecharts.com/stocks/AAPL/income-statement/eps-diluted-ttm" TargetMode="External"/><Relationship Id="rId92" Type="http://schemas.openxmlformats.org/officeDocument/2006/relationships/hyperlink" Target="https://www.financecharts.com/stocks/AAPL/summary/price" TargetMode="External"/><Relationship Id="rId213" Type="http://schemas.openxmlformats.org/officeDocument/2006/relationships/hyperlink" Target="https://www.financecharts.com/stocks/AAPL/income-statement/eps-diluted-ttm" TargetMode="External"/><Relationship Id="rId234" Type="http://schemas.openxmlformats.org/officeDocument/2006/relationships/hyperlink" Target="https://www.financecharts.com/stocks/AAPL/summary/price" TargetMode="External"/><Relationship Id="rId2" Type="http://schemas.openxmlformats.org/officeDocument/2006/relationships/hyperlink" Target="https://www.financecharts.com/stocks/AAPL/summary/price" TargetMode="External"/><Relationship Id="rId29" Type="http://schemas.openxmlformats.org/officeDocument/2006/relationships/hyperlink" Target="https://www.financecharts.com/stocks/AAPL/income-statement/eps-diluted-ttm" TargetMode="External"/><Relationship Id="rId255" Type="http://schemas.openxmlformats.org/officeDocument/2006/relationships/hyperlink" Target="https://www.financecharts.com/stocks/AAPL/income-statement/eps-diluted-ttm" TargetMode="External"/><Relationship Id="rId276" Type="http://schemas.openxmlformats.org/officeDocument/2006/relationships/hyperlink" Target="https://www.financecharts.com/stocks/AAPL/summary/price" TargetMode="External"/><Relationship Id="rId297" Type="http://schemas.openxmlformats.org/officeDocument/2006/relationships/hyperlink" Target="https://www.financecharts.com/stocks/AAPL/income-statement/eps-diluted-ttm" TargetMode="External"/><Relationship Id="rId40" Type="http://schemas.openxmlformats.org/officeDocument/2006/relationships/hyperlink" Target="https://www.financecharts.com/stocks/AAPL/summary/price" TargetMode="External"/><Relationship Id="rId115" Type="http://schemas.openxmlformats.org/officeDocument/2006/relationships/hyperlink" Target="https://www.financecharts.com/stocks/AAPL/income-statement/eps-diluted-ttm" TargetMode="External"/><Relationship Id="rId136" Type="http://schemas.openxmlformats.org/officeDocument/2006/relationships/hyperlink" Target="https://www.financecharts.com/stocks/AAPL/summary/price" TargetMode="External"/><Relationship Id="rId157" Type="http://schemas.openxmlformats.org/officeDocument/2006/relationships/hyperlink" Target="https://www.financecharts.com/stocks/AAPL/income-statement/eps-diluted-ttm" TargetMode="External"/><Relationship Id="rId178" Type="http://schemas.openxmlformats.org/officeDocument/2006/relationships/hyperlink" Target="https://www.financecharts.com/stocks/AAPL/summary/price" TargetMode="External"/><Relationship Id="rId301" Type="http://schemas.openxmlformats.org/officeDocument/2006/relationships/hyperlink" Target="https://www.financecharts.com/stocks/AAPL/income-statement/eps-diluted-ttm" TargetMode="External"/><Relationship Id="rId322" Type="http://schemas.openxmlformats.org/officeDocument/2006/relationships/hyperlink" Target="https://www.financecharts.com/stocks/AAPL/summary/price" TargetMode="External"/><Relationship Id="rId343" Type="http://schemas.openxmlformats.org/officeDocument/2006/relationships/hyperlink" Target="https://www.financecharts.com/stocks/AAPL/income-statement/eps-diluted-ttm" TargetMode="External"/><Relationship Id="rId364" Type="http://schemas.openxmlformats.org/officeDocument/2006/relationships/hyperlink" Target="https://www.financecharts.com/stocks/AAPL/summary/price" TargetMode="External"/><Relationship Id="rId61" Type="http://schemas.openxmlformats.org/officeDocument/2006/relationships/hyperlink" Target="https://www.financecharts.com/stocks/AAPL/income-statement/eps-diluted-ttm" TargetMode="External"/><Relationship Id="rId82" Type="http://schemas.openxmlformats.org/officeDocument/2006/relationships/hyperlink" Target="https://www.financecharts.com/stocks/AAPL/summary/price" TargetMode="External"/><Relationship Id="rId199" Type="http://schemas.openxmlformats.org/officeDocument/2006/relationships/hyperlink" Target="https://www.financecharts.com/stocks/AAPL/income-statement/eps-diluted-ttm" TargetMode="External"/><Relationship Id="rId203" Type="http://schemas.openxmlformats.org/officeDocument/2006/relationships/hyperlink" Target="https://www.financecharts.com/stocks/AAPL/income-statement/eps-diluted-ttm" TargetMode="External"/><Relationship Id="rId385" Type="http://schemas.openxmlformats.org/officeDocument/2006/relationships/hyperlink" Target="https://www.financecharts.com/stocks/AAPL/income-statement/eps-diluted-ttm" TargetMode="External"/><Relationship Id="rId19" Type="http://schemas.openxmlformats.org/officeDocument/2006/relationships/hyperlink" Target="https://www.financecharts.com/stocks/AAPL/income-statement/eps-diluted-ttm" TargetMode="External"/><Relationship Id="rId224" Type="http://schemas.openxmlformats.org/officeDocument/2006/relationships/hyperlink" Target="https://www.financecharts.com/stocks/AAPL/summary/price" TargetMode="External"/><Relationship Id="rId245" Type="http://schemas.openxmlformats.org/officeDocument/2006/relationships/hyperlink" Target="https://www.financecharts.com/stocks/AAPL/income-statement/eps-diluted-ttm" TargetMode="External"/><Relationship Id="rId266" Type="http://schemas.openxmlformats.org/officeDocument/2006/relationships/hyperlink" Target="https://www.financecharts.com/stocks/AAPL/summary/price" TargetMode="External"/><Relationship Id="rId287" Type="http://schemas.openxmlformats.org/officeDocument/2006/relationships/hyperlink" Target="https://www.financecharts.com/stocks/AAPL/income-statement/eps-diluted-ttm" TargetMode="External"/><Relationship Id="rId30" Type="http://schemas.openxmlformats.org/officeDocument/2006/relationships/hyperlink" Target="https://www.financecharts.com/stocks/AAPL/summary/price" TargetMode="External"/><Relationship Id="rId105" Type="http://schemas.openxmlformats.org/officeDocument/2006/relationships/hyperlink" Target="https://www.financecharts.com/stocks/AAPL/income-statement/eps-diluted-ttm" TargetMode="External"/><Relationship Id="rId126" Type="http://schemas.openxmlformats.org/officeDocument/2006/relationships/hyperlink" Target="https://www.financecharts.com/stocks/AAPL/summary/price" TargetMode="External"/><Relationship Id="rId147" Type="http://schemas.openxmlformats.org/officeDocument/2006/relationships/hyperlink" Target="https://www.financecharts.com/stocks/AAPL/income-statement/eps-diluted-ttm" TargetMode="External"/><Relationship Id="rId168" Type="http://schemas.openxmlformats.org/officeDocument/2006/relationships/hyperlink" Target="https://www.financecharts.com/stocks/AAPL/summary/price" TargetMode="External"/><Relationship Id="rId312" Type="http://schemas.openxmlformats.org/officeDocument/2006/relationships/hyperlink" Target="https://www.financecharts.com/stocks/AAPL/summary/price" TargetMode="External"/><Relationship Id="rId333" Type="http://schemas.openxmlformats.org/officeDocument/2006/relationships/hyperlink" Target="https://www.financecharts.com/stocks/AAPL/income-statement/eps-diluted-ttm" TargetMode="External"/><Relationship Id="rId354" Type="http://schemas.openxmlformats.org/officeDocument/2006/relationships/hyperlink" Target="https://www.financecharts.com/stocks/AAPL/summary/price" TargetMode="External"/><Relationship Id="rId51" Type="http://schemas.openxmlformats.org/officeDocument/2006/relationships/hyperlink" Target="https://www.financecharts.com/stocks/AAPL/income-statement/eps-diluted-ttm" TargetMode="External"/><Relationship Id="rId72" Type="http://schemas.openxmlformats.org/officeDocument/2006/relationships/hyperlink" Target="https://www.financecharts.com/stocks/AAPL/summary/price" TargetMode="External"/><Relationship Id="rId93" Type="http://schemas.openxmlformats.org/officeDocument/2006/relationships/hyperlink" Target="https://www.financecharts.com/stocks/AAPL/income-statement/eps-diluted-ttm" TargetMode="External"/><Relationship Id="rId189" Type="http://schemas.openxmlformats.org/officeDocument/2006/relationships/hyperlink" Target="https://www.financecharts.com/stocks/AAPL/income-statement/eps-diluted-ttm" TargetMode="External"/><Relationship Id="rId375" Type="http://schemas.openxmlformats.org/officeDocument/2006/relationships/hyperlink" Target="https://www.financecharts.com/stocks/AAPL/income-statement/eps-diluted-ttm" TargetMode="External"/><Relationship Id="rId396" Type="http://schemas.openxmlformats.org/officeDocument/2006/relationships/hyperlink" Target="https://www.financecharts.com/stocks/AAPL/summary/price" TargetMode="External"/><Relationship Id="rId3" Type="http://schemas.openxmlformats.org/officeDocument/2006/relationships/hyperlink" Target="https://www.financecharts.com/stocks/AAPL/income-statement/eps-diluted-ttm" TargetMode="External"/><Relationship Id="rId214" Type="http://schemas.openxmlformats.org/officeDocument/2006/relationships/hyperlink" Target="https://www.financecharts.com/stocks/AAPL/summary/price" TargetMode="External"/><Relationship Id="rId235" Type="http://schemas.openxmlformats.org/officeDocument/2006/relationships/hyperlink" Target="https://www.financecharts.com/stocks/AAPL/income-statement/eps-diluted-ttm" TargetMode="External"/><Relationship Id="rId256" Type="http://schemas.openxmlformats.org/officeDocument/2006/relationships/hyperlink" Target="https://www.financecharts.com/stocks/AAPL/summary/price" TargetMode="External"/><Relationship Id="rId277" Type="http://schemas.openxmlformats.org/officeDocument/2006/relationships/hyperlink" Target="https://www.financecharts.com/stocks/AAPL/income-statement/eps-diluted-ttm" TargetMode="External"/><Relationship Id="rId298" Type="http://schemas.openxmlformats.org/officeDocument/2006/relationships/hyperlink" Target="https://www.financecharts.com/stocks/AAPL/summary/price" TargetMode="External"/><Relationship Id="rId400" Type="http://schemas.openxmlformats.org/officeDocument/2006/relationships/hyperlink" Target="https://www.financecharts.com/stocks/AAPL/summary/price" TargetMode="External"/><Relationship Id="rId116" Type="http://schemas.openxmlformats.org/officeDocument/2006/relationships/hyperlink" Target="https://www.financecharts.com/stocks/AAPL/summary/price" TargetMode="External"/><Relationship Id="rId137" Type="http://schemas.openxmlformats.org/officeDocument/2006/relationships/hyperlink" Target="https://www.financecharts.com/stocks/AAPL/income-statement/eps-diluted-ttm" TargetMode="External"/><Relationship Id="rId158" Type="http://schemas.openxmlformats.org/officeDocument/2006/relationships/hyperlink" Target="https://www.financecharts.com/stocks/AAPL/summary/price" TargetMode="External"/><Relationship Id="rId302" Type="http://schemas.openxmlformats.org/officeDocument/2006/relationships/hyperlink" Target="https://www.financecharts.com/stocks/AAPL/summary/price" TargetMode="External"/><Relationship Id="rId323" Type="http://schemas.openxmlformats.org/officeDocument/2006/relationships/hyperlink" Target="https://www.financecharts.com/stocks/AAPL/income-statement/eps-diluted-ttm" TargetMode="External"/><Relationship Id="rId344" Type="http://schemas.openxmlformats.org/officeDocument/2006/relationships/hyperlink" Target="https://www.financecharts.com/stocks/AAPL/summary/price" TargetMode="External"/><Relationship Id="rId20" Type="http://schemas.openxmlformats.org/officeDocument/2006/relationships/hyperlink" Target="https://www.financecharts.com/stocks/AAPL/summary/price" TargetMode="External"/><Relationship Id="rId41" Type="http://schemas.openxmlformats.org/officeDocument/2006/relationships/hyperlink" Target="https://www.financecharts.com/stocks/AAPL/income-statement/eps-diluted-ttm" TargetMode="External"/><Relationship Id="rId62" Type="http://schemas.openxmlformats.org/officeDocument/2006/relationships/hyperlink" Target="https://www.financecharts.com/stocks/AAPL/summary/price" TargetMode="External"/><Relationship Id="rId83" Type="http://schemas.openxmlformats.org/officeDocument/2006/relationships/hyperlink" Target="https://www.financecharts.com/stocks/AAPL/income-statement/eps-diluted-ttm" TargetMode="External"/><Relationship Id="rId179" Type="http://schemas.openxmlformats.org/officeDocument/2006/relationships/hyperlink" Target="https://www.financecharts.com/stocks/AAPL/income-statement/eps-diluted-ttm" TargetMode="External"/><Relationship Id="rId365" Type="http://schemas.openxmlformats.org/officeDocument/2006/relationships/hyperlink" Target="https://www.financecharts.com/stocks/AAPL/income-statement/eps-diluted-ttm" TargetMode="External"/><Relationship Id="rId386" Type="http://schemas.openxmlformats.org/officeDocument/2006/relationships/hyperlink" Target="https://www.financecharts.com/stocks/AAPL/summary/price" TargetMode="External"/><Relationship Id="rId190" Type="http://schemas.openxmlformats.org/officeDocument/2006/relationships/hyperlink" Target="https://www.financecharts.com/stocks/AAPL/summary/price" TargetMode="External"/><Relationship Id="rId204" Type="http://schemas.openxmlformats.org/officeDocument/2006/relationships/hyperlink" Target="https://www.financecharts.com/stocks/AAPL/summary/price" TargetMode="External"/><Relationship Id="rId225" Type="http://schemas.openxmlformats.org/officeDocument/2006/relationships/hyperlink" Target="https://www.financecharts.com/stocks/AAPL/income-statement/eps-diluted-ttm" TargetMode="External"/><Relationship Id="rId246" Type="http://schemas.openxmlformats.org/officeDocument/2006/relationships/hyperlink" Target="https://www.financecharts.com/stocks/AAPL/summary/price" TargetMode="External"/><Relationship Id="rId267" Type="http://schemas.openxmlformats.org/officeDocument/2006/relationships/hyperlink" Target="https://www.financecharts.com/stocks/AAPL/income-statement/eps-diluted-ttm" TargetMode="External"/><Relationship Id="rId288" Type="http://schemas.openxmlformats.org/officeDocument/2006/relationships/hyperlink" Target="https://www.financecharts.com/stocks/AAPL/summary/price" TargetMode="External"/><Relationship Id="rId106" Type="http://schemas.openxmlformats.org/officeDocument/2006/relationships/hyperlink" Target="https://www.financecharts.com/stocks/AAPL/summary/price" TargetMode="External"/><Relationship Id="rId127" Type="http://schemas.openxmlformats.org/officeDocument/2006/relationships/hyperlink" Target="https://www.financecharts.com/stocks/AAPL/income-statement/eps-diluted-ttm" TargetMode="External"/><Relationship Id="rId313" Type="http://schemas.openxmlformats.org/officeDocument/2006/relationships/hyperlink" Target="https://www.financecharts.com/stocks/AAPL/income-statement/eps-diluted-ttm" TargetMode="External"/><Relationship Id="rId10" Type="http://schemas.openxmlformats.org/officeDocument/2006/relationships/hyperlink" Target="https://www.financecharts.com/stocks/AAPL/summary/price" TargetMode="External"/><Relationship Id="rId31" Type="http://schemas.openxmlformats.org/officeDocument/2006/relationships/hyperlink" Target="https://www.financecharts.com/stocks/AAPL/income-statement/eps-diluted-ttm" TargetMode="External"/><Relationship Id="rId52" Type="http://schemas.openxmlformats.org/officeDocument/2006/relationships/hyperlink" Target="https://www.financecharts.com/stocks/AAPL/summary/price" TargetMode="External"/><Relationship Id="rId73" Type="http://schemas.openxmlformats.org/officeDocument/2006/relationships/hyperlink" Target="https://www.financecharts.com/stocks/AAPL/income-statement/eps-diluted-ttm" TargetMode="External"/><Relationship Id="rId94" Type="http://schemas.openxmlformats.org/officeDocument/2006/relationships/hyperlink" Target="https://www.financecharts.com/stocks/AAPL/summary/price" TargetMode="External"/><Relationship Id="rId148" Type="http://schemas.openxmlformats.org/officeDocument/2006/relationships/hyperlink" Target="https://www.financecharts.com/stocks/AAPL/summary/price" TargetMode="External"/><Relationship Id="rId169" Type="http://schemas.openxmlformats.org/officeDocument/2006/relationships/hyperlink" Target="https://www.financecharts.com/stocks/AAPL/income-statement/eps-diluted-ttm" TargetMode="External"/><Relationship Id="rId334" Type="http://schemas.openxmlformats.org/officeDocument/2006/relationships/hyperlink" Target="https://www.financecharts.com/stocks/AAPL/summary/price" TargetMode="External"/><Relationship Id="rId355" Type="http://schemas.openxmlformats.org/officeDocument/2006/relationships/hyperlink" Target="https://www.financecharts.com/stocks/AAPL/income-statement/eps-diluted-ttm" TargetMode="External"/><Relationship Id="rId376" Type="http://schemas.openxmlformats.org/officeDocument/2006/relationships/hyperlink" Target="https://www.financecharts.com/stocks/AAPL/summary/price" TargetMode="External"/><Relationship Id="rId397" Type="http://schemas.openxmlformats.org/officeDocument/2006/relationships/hyperlink" Target="https://www.financecharts.com/stocks/AAPL/income-statement/eps-diluted-ttm" TargetMode="External"/><Relationship Id="rId4" Type="http://schemas.openxmlformats.org/officeDocument/2006/relationships/hyperlink" Target="https://www.financecharts.com/stocks/AAPL/summary/price" TargetMode="External"/><Relationship Id="rId180" Type="http://schemas.openxmlformats.org/officeDocument/2006/relationships/hyperlink" Target="https://www.financecharts.com/stocks/AAPL/summary/price" TargetMode="External"/><Relationship Id="rId215" Type="http://schemas.openxmlformats.org/officeDocument/2006/relationships/hyperlink" Target="https://www.financecharts.com/stocks/AAPL/income-statement/eps-diluted-ttm" TargetMode="External"/><Relationship Id="rId236" Type="http://schemas.openxmlformats.org/officeDocument/2006/relationships/hyperlink" Target="https://www.financecharts.com/stocks/AAPL/summary/price" TargetMode="External"/><Relationship Id="rId257" Type="http://schemas.openxmlformats.org/officeDocument/2006/relationships/hyperlink" Target="https://www.financecharts.com/stocks/AAPL/income-statement/eps-diluted-ttm" TargetMode="External"/><Relationship Id="rId278" Type="http://schemas.openxmlformats.org/officeDocument/2006/relationships/hyperlink" Target="https://www.financecharts.com/stocks/AAPL/summary/price" TargetMode="External"/><Relationship Id="rId401" Type="http://schemas.openxmlformats.org/officeDocument/2006/relationships/drawing" Target="../drawings/drawing3.xml"/><Relationship Id="rId303" Type="http://schemas.openxmlformats.org/officeDocument/2006/relationships/hyperlink" Target="https://www.financecharts.com/stocks/AAPL/income-statement/eps-diluted-ttm" TargetMode="External"/><Relationship Id="rId42" Type="http://schemas.openxmlformats.org/officeDocument/2006/relationships/hyperlink" Target="https://www.financecharts.com/stocks/AAPL/summary/price" TargetMode="External"/><Relationship Id="rId84" Type="http://schemas.openxmlformats.org/officeDocument/2006/relationships/hyperlink" Target="https://www.financecharts.com/stocks/AAPL/summary/price" TargetMode="External"/><Relationship Id="rId138" Type="http://schemas.openxmlformats.org/officeDocument/2006/relationships/hyperlink" Target="https://www.financecharts.com/stocks/AAPL/summary/price" TargetMode="External"/><Relationship Id="rId345" Type="http://schemas.openxmlformats.org/officeDocument/2006/relationships/hyperlink" Target="https://www.financecharts.com/stocks/AAPL/income-statement/eps-diluted-ttm" TargetMode="External"/><Relationship Id="rId387" Type="http://schemas.openxmlformats.org/officeDocument/2006/relationships/hyperlink" Target="https://www.financecharts.com/stocks/MSFT/income-statement/eps-diluted-ttm" TargetMode="External"/><Relationship Id="rId191" Type="http://schemas.openxmlformats.org/officeDocument/2006/relationships/hyperlink" Target="https://www.financecharts.com/stocks/AAPL/income-statement/eps-diluted-ttm" TargetMode="External"/><Relationship Id="rId205" Type="http://schemas.openxmlformats.org/officeDocument/2006/relationships/hyperlink" Target="https://www.financecharts.com/stocks/AAPL/income-statement/eps-diluted-ttm" TargetMode="External"/><Relationship Id="rId247" Type="http://schemas.openxmlformats.org/officeDocument/2006/relationships/hyperlink" Target="https://www.financecharts.com/stocks/AAPL/income-statement/eps-diluted-ttm" TargetMode="External"/><Relationship Id="rId107" Type="http://schemas.openxmlformats.org/officeDocument/2006/relationships/hyperlink" Target="https://www.financecharts.com/stocks/AAPL/income-statement/eps-diluted-ttm" TargetMode="External"/><Relationship Id="rId289" Type="http://schemas.openxmlformats.org/officeDocument/2006/relationships/hyperlink" Target="https://www.financecharts.com/stocks/AAPL/income-statement/eps-diluted-ttm" TargetMode="External"/><Relationship Id="rId11" Type="http://schemas.openxmlformats.org/officeDocument/2006/relationships/hyperlink" Target="https://www.financecharts.com/stocks/AAPL/income-statement/eps-diluted-ttm" TargetMode="External"/><Relationship Id="rId53" Type="http://schemas.openxmlformats.org/officeDocument/2006/relationships/hyperlink" Target="https://www.financecharts.com/stocks/AAPL/income-statement/eps-diluted-ttm" TargetMode="External"/><Relationship Id="rId149" Type="http://schemas.openxmlformats.org/officeDocument/2006/relationships/hyperlink" Target="https://www.financecharts.com/stocks/AAPL/income-statement/eps-diluted-ttm" TargetMode="External"/><Relationship Id="rId314" Type="http://schemas.openxmlformats.org/officeDocument/2006/relationships/hyperlink" Target="https://www.financecharts.com/stocks/AAPL/summary/price" TargetMode="External"/><Relationship Id="rId356" Type="http://schemas.openxmlformats.org/officeDocument/2006/relationships/hyperlink" Target="https://www.financecharts.com/stocks/AAPL/summary/price" TargetMode="External"/><Relationship Id="rId398" Type="http://schemas.openxmlformats.org/officeDocument/2006/relationships/hyperlink" Target="https://www.financecharts.com/stocks/AAPL/summary/price" TargetMode="External"/><Relationship Id="rId95" Type="http://schemas.openxmlformats.org/officeDocument/2006/relationships/hyperlink" Target="https://www.financecharts.com/stocks/AAPL/income-statement/eps-diluted-ttm" TargetMode="External"/><Relationship Id="rId160" Type="http://schemas.openxmlformats.org/officeDocument/2006/relationships/hyperlink" Target="https://www.financecharts.com/stocks/AAPL/summary/price" TargetMode="External"/><Relationship Id="rId216" Type="http://schemas.openxmlformats.org/officeDocument/2006/relationships/hyperlink" Target="https://www.financecharts.com/stocks/AAPL/summary/price" TargetMode="External"/><Relationship Id="rId258" Type="http://schemas.openxmlformats.org/officeDocument/2006/relationships/hyperlink" Target="https://www.financecharts.com/stocks/AAPL/summary/price" TargetMode="External"/><Relationship Id="rId22" Type="http://schemas.openxmlformats.org/officeDocument/2006/relationships/hyperlink" Target="https://www.financecharts.com/stocks/AAPL/summary/price" TargetMode="External"/><Relationship Id="rId64" Type="http://schemas.openxmlformats.org/officeDocument/2006/relationships/hyperlink" Target="https://www.financecharts.com/stocks/AAPL/summary/price" TargetMode="External"/><Relationship Id="rId118" Type="http://schemas.openxmlformats.org/officeDocument/2006/relationships/hyperlink" Target="https://www.financecharts.com/stocks/AAPL/summary/price" TargetMode="External"/><Relationship Id="rId325" Type="http://schemas.openxmlformats.org/officeDocument/2006/relationships/hyperlink" Target="https://www.financecharts.com/stocks/AAPL/income-statement/eps-diluted-ttm" TargetMode="External"/><Relationship Id="rId367" Type="http://schemas.openxmlformats.org/officeDocument/2006/relationships/hyperlink" Target="https://www.financecharts.com/stocks/AAPL/income-statement/eps-diluted-ttm" TargetMode="External"/><Relationship Id="rId171" Type="http://schemas.openxmlformats.org/officeDocument/2006/relationships/hyperlink" Target="https://www.financecharts.com/stocks/AAPL/income-statement/eps-diluted-ttm" TargetMode="External"/><Relationship Id="rId227" Type="http://schemas.openxmlformats.org/officeDocument/2006/relationships/hyperlink" Target="https://www.financecharts.com/stocks/AAPL/income-statement/eps-diluted-ttm" TargetMode="External"/><Relationship Id="rId269" Type="http://schemas.openxmlformats.org/officeDocument/2006/relationships/hyperlink" Target="https://www.financecharts.com/stocks/AAPL/income-statement/eps-diluted-ttm" TargetMode="External"/><Relationship Id="rId33" Type="http://schemas.openxmlformats.org/officeDocument/2006/relationships/hyperlink" Target="https://www.financecharts.com/stocks/AAPL/income-statement/eps-diluted-ttm" TargetMode="External"/><Relationship Id="rId129" Type="http://schemas.openxmlformats.org/officeDocument/2006/relationships/hyperlink" Target="https://www.financecharts.com/stocks/AAPL/income-statement/eps-diluted-ttm" TargetMode="External"/><Relationship Id="rId280" Type="http://schemas.openxmlformats.org/officeDocument/2006/relationships/hyperlink" Target="https://www.financecharts.com/stocks/AAPL/summary/price" TargetMode="External"/><Relationship Id="rId336" Type="http://schemas.openxmlformats.org/officeDocument/2006/relationships/hyperlink" Target="https://www.financecharts.com/stocks/AAPL/summary/price" TargetMode="External"/><Relationship Id="rId75" Type="http://schemas.openxmlformats.org/officeDocument/2006/relationships/hyperlink" Target="https://www.financecharts.com/stocks/AAPL/income-statement/eps-diluted-ttm" TargetMode="External"/><Relationship Id="rId140" Type="http://schemas.openxmlformats.org/officeDocument/2006/relationships/hyperlink" Target="https://www.financecharts.com/stocks/AAPL/summary/price" TargetMode="External"/><Relationship Id="rId182" Type="http://schemas.openxmlformats.org/officeDocument/2006/relationships/hyperlink" Target="https://www.financecharts.com/stocks/AAPL/summary/price" TargetMode="External"/><Relationship Id="rId378" Type="http://schemas.openxmlformats.org/officeDocument/2006/relationships/hyperlink" Target="https://www.financecharts.com/stocks/AAPL/summary/price" TargetMode="External"/><Relationship Id="rId6" Type="http://schemas.openxmlformats.org/officeDocument/2006/relationships/hyperlink" Target="https://www.financecharts.com/stocks/AAPL/summary/price" TargetMode="External"/><Relationship Id="rId238" Type="http://schemas.openxmlformats.org/officeDocument/2006/relationships/hyperlink" Target="https://www.financecharts.com/stocks/AAPL/summary/price" TargetMode="External"/><Relationship Id="rId291" Type="http://schemas.openxmlformats.org/officeDocument/2006/relationships/hyperlink" Target="https://www.financecharts.com/stocks/AAPL/income-statement/eps-diluted-ttm" TargetMode="External"/><Relationship Id="rId305" Type="http://schemas.openxmlformats.org/officeDocument/2006/relationships/hyperlink" Target="https://www.financecharts.com/stocks/AAPL/income-statement/eps-diluted-ttm" TargetMode="External"/><Relationship Id="rId347" Type="http://schemas.openxmlformats.org/officeDocument/2006/relationships/hyperlink" Target="https://www.financecharts.com/stocks/AAPL/income-statement/eps-diluted-ttm" TargetMode="External"/><Relationship Id="rId44" Type="http://schemas.openxmlformats.org/officeDocument/2006/relationships/hyperlink" Target="https://www.financecharts.com/stocks/AAPL/summary/price" TargetMode="External"/><Relationship Id="rId86" Type="http://schemas.openxmlformats.org/officeDocument/2006/relationships/hyperlink" Target="https://www.financecharts.com/stocks/AAPL/summary/price" TargetMode="External"/><Relationship Id="rId151" Type="http://schemas.openxmlformats.org/officeDocument/2006/relationships/hyperlink" Target="https://www.financecharts.com/stocks/AAPL/income-statement/eps-diluted-ttm" TargetMode="External"/><Relationship Id="rId389" Type="http://schemas.openxmlformats.org/officeDocument/2006/relationships/hyperlink" Target="https://www.financecharts.com/stocks/AAPL/income-statement/eps-diluted-ttm" TargetMode="External"/><Relationship Id="rId193" Type="http://schemas.openxmlformats.org/officeDocument/2006/relationships/hyperlink" Target="https://www.financecharts.com/stocks/AAPL/income-statement/eps-diluted-ttm" TargetMode="External"/><Relationship Id="rId207" Type="http://schemas.openxmlformats.org/officeDocument/2006/relationships/hyperlink" Target="https://www.financecharts.com/stocks/AAPL/income-statement/eps-diluted-ttm" TargetMode="External"/><Relationship Id="rId249" Type="http://schemas.openxmlformats.org/officeDocument/2006/relationships/hyperlink" Target="https://www.financecharts.com/stocks/AAPL/income-statement/eps-diluted-ttm" TargetMode="External"/><Relationship Id="rId13" Type="http://schemas.openxmlformats.org/officeDocument/2006/relationships/hyperlink" Target="https://www.financecharts.com/stocks/AAPL/income-statement/eps-diluted-ttm" TargetMode="External"/><Relationship Id="rId109" Type="http://schemas.openxmlformats.org/officeDocument/2006/relationships/hyperlink" Target="https://www.financecharts.com/stocks/AAPL/income-statement/eps-diluted-ttm" TargetMode="External"/><Relationship Id="rId260" Type="http://schemas.openxmlformats.org/officeDocument/2006/relationships/hyperlink" Target="https://www.financecharts.com/stocks/AAPL/summary/price" TargetMode="External"/><Relationship Id="rId316" Type="http://schemas.openxmlformats.org/officeDocument/2006/relationships/hyperlink" Target="https://www.financecharts.com/stocks/AAPL/summary/price" TargetMode="External"/><Relationship Id="rId55" Type="http://schemas.openxmlformats.org/officeDocument/2006/relationships/hyperlink" Target="https://www.financecharts.com/stocks/AAPL/income-statement/eps-diluted-ttm" TargetMode="External"/><Relationship Id="rId97" Type="http://schemas.openxmlformats.org/officeDocument/2006/relationships/hyperlink" Target="https://www.financecharts.com/stocks/AAPL/income-statement/eps-diluted-ttm" TargetMode="External"/><Relationship Id="rId120" Type="http://schemas.openxmlformats.org/officeDocument/2006/relationships/hyperlink" Target="https://www.financecharts.com/stocks/AAPL/summary/price" TargetMode="External"/><Relationship Id="rId358" Type="http://schemas.openxmlformats.org/officeDocument/2006/relationships/hyperlink" Target="https://www.financecharts.com/stocks/AAPL/summary/price" TargetMode="External"/><Relationship Id="rId162" Type="http://schemas.openxmlformats.org/officeDocument/2006/relationships/hyperlink" Target="https://www.financecharts.com/stocks/AAPL/summary/price" TargetMode="External"/><Relationship Id="rId218" Type="http://schemas.openxmlformats.org/officeDocument/2006/relationships/hyperlink" Target="https://www.financecharts.com/stocks/AAPL/summary/price" TargetMode="External"/><Relationship Id="rId271" Type="http://schemas.openxmlformats.org/officeDocument/2006/relationships/hyperlink" Target="https://www.financecharts.com/stocks/AAPL/income-statement/eps-diluted-ttm" TargetMode="External"/><Relationship Id="rId24" Type="http://schemas.openxmlformats.org/officeDocument/2006/relationships/hyperlink" Target="https://www.financecharts.com/stocks/AAPL/summary/price" TargetMode="External"/><Relationship Id="rId66" Type="http://schemas.openxmlformats.org/officeDocument/2006/relationships/hyperlink" Target="https://www.financecharts.com/stocks/AAPL/summary/price" TargetMode="External"/><Relationship Id="rId131" Type="http://schemas.openxmlformats.org/officeDocument/2006/relationships/hyperlink" Target="https://www.financecharts.com/stocks/AAPL/income-statement/eps-diluted-ttm" TargetMode="External"/><Relationship Id="rId327" Type="http://schemas.openxmlformats.org/officeDocument/2006/relationships/hyperlink" Target="https://www.financecharts.com/stocks/AAPL/income-statement/eps-diluted-ttm" TargetMode="External"/><Relationship Id="rId369" Type="http://schemas.openxmlformats.org/officeDocument/2006/relationships/hyperlink" Target="https://www.financecharts.com/stocks/AAPL/income-statement/eps-diluted-ttm" TargetMode="External"/><Relationship Id="rId173" Type="http://schemas.openxmlformats.org/officeDocument/2006/relationships/hyperlink" Target="https://www.financecharts.com/stocks/AAPL/income-statement/eps-diluted-ttm" TargetMode="External"/><Relationship Id="rId229" Type="http://schemas.openxmlformats.org/officeDocument/2006/relationships/hyperlink" Target="https://www.financecharts.com/stocks/AAPL/income-statement/eps-diluted-ttm" TargetMode="External"/><Relationship Id="rId380" Type="http://schemas.openxmlformats.org/officeDocument/2006/relationships/hyperlink" Target="https://www.financecharts.com/stocks/AAPL/summary/price" TargetMode="External"/><Relationship Id="rId240" Type="http://schemas.openxmlformats.org/officeDocument/2006/relationships/hyperlink" Target="https://www.financecharts.com/stocks/AAPL/summary/price" TargetMode="External"/><Relationship Id="rId35" Type="http://schemas.openxmlformats.org/officeDocument/2006/relationships/hyperlink" Target="https://www.financecharts.com/stocks/AAPL/income-statement/eps-diluted-ttm" TargetMode="External"/><Relationship Id="rId77" Type="http://schemas.openxmlformats.org/officeDocument/2006/relationships/hyperlink" Target="https://www.financecharts.com/stocks/AAPL/income-statement/eps-diluted-ttm" TargetMode="External"/><Relationship Id="rId100" Type="http://schemas.openxmlformats.org/officeDocument/2006/relationships/hyperlink" Target="https://www.financecharts.com/stocks/AAPL/summary/price" TargetMode="External"/><Relationship Id="rId282" Type="http://schemas.openxmlformats.org/officeDocument/2006/relationships/hyperlink" Target="https://www.financecharts.com/stocks/AAPL/summary/price" TargetMode="External"/><Relationship Id="rId338" Type="http://schemas.openxmlformats.org/officeDocument/2006/relationships/hyperlink" Target="https://www.financecharts.com/stocks/AAPL/summary/price" TargetMode="External"/><Relationship Id="rId8" Type="http://schemas.openxmlformats.org/officeDocument/2006/relationships/hyperlink" Target="https://www.financecharts.com/stocks/AAPL/summary/price" TargetMode="External"/><Relationship Id="rId142" Type="http://schemas.openxmlformats.org/officeDocument/2006/relationships/hyperlink" Target="https://www.financecharts.com/stocks/AAPL/summary/price" TargetMode="External"/><Relationship Id="rId184" Type="http://schemas.openxmlformats.org/officeDocument/2006/relationships/hyperlink" Target="https://www.financecharts.com/stocks/AAPL/summary/price" TargetMode="External"/><Relationship Id="rId391" Type="http://schemas.openxmlformats.org/officeDocument/2006/relationships/hyperlink" Target="https://www.financecharts.com/stocks/AAPL/income-statement/eps-diluted-ttm" TargetMode="External"/><Relationship Id="rId251" Type="http://schemas.openxmlformats.org/officeDocument/2006/relationships/hyperlink" Target="https://www.financecharts.com/stocks/AAPL/income-statement/eps-diluted-ttm" TargetMode="External"/><Relationship Id="rId46" Type="http://schemas.openxmlformats.org/officeDocument/2006/relationships/hyperlink" Target="https://www.financecharts.com/stocks/AAPL/summary/price" TargetMode="External"/><Relationship Id="rId293" Type="http://schemas.openxmlformats.org/officeDocument/2006/relationships/hyperlink" Target="https://www.financecharts.com/stocks/AAPL/income-statement/eps-diluted-ttm" TargetMode="External"/><Relationship Id="rId307" Type="http://schemas.openxmlformats.org/officeDocument/2006/relationships/hyperlink" Target="https://www.financecharts.com/stocks/AAPL/income-statement/eps-diluted-ttm" TargetMode="External"/><Relationship Id="rId349" Type="http://schemas.openxmlformats.org/officeDocument/2006/relationships/hyperlink" Target="https://www.financecharts.com/stocks/AAPL/income-statement/eps-diluted-ttm" TargetMode="External"/><Relationship Id="rId88" Type="http://schemas.openxmlformats.org/officeDocument/2006/relationships/hyperlink" Target="https://www.financecharts.com/stocks/AAPL/summary/price" TargetMode="External"/><Relationship Id="rId111" Type="http://schemas.openxmlformats.org/officeDocument/2006/relationships/hyperlink" Target="https://www.financecharts.com/stocks/AAPL/income-statement/eps-diluted-ttm" TargetMode="External"/><Relationship Id="rId153" Type="http://schemas.openxmlformats.org/officeDocument/2006/relationships/hyperlink" Target="https://www.financecharts.com/stocks/AAPL/income-statement/eps-diluted-ttm" TargetMode="External"/><Relationship Id="rId195" Type="http://schemas.openxmlformats.org/officeDocument/2006/relationships/hyperlink" Target="https://www.financecharts.com/stocks/AAPL/income-statement/eps-diluted-ttm" TargetMode="External"/><Relationship Id="rId209" Type="http://schemas.openxmlformats.org/officeDocument/2006/relationships/hyperlink" Target="https://www.financecharts.com/stocks/AAPL/income-statement/eps-diluted-ttm" TargetMode="External"/><Relationship Id="rId360" Type="http://schemas.openxmlformats.org/officeDocument/2006/relationships/hyperlink" Target="https://www.financecharts.com/stocks/AAPL/summary/price" TargetMode="External"/><Relationship Id="rId220" Type="http://schemas.openxmlformats.org/officeDocument/2006/relationships/hyperlink" Target="https://www.financecharts.com/stocks/AAPL/summary/price" TargetMode="External"/><Relationship Id="rId15" Type="http://schemas.openxmlformats.org/officeDocument/2006/relationships/hyperlink" Target="https://www.financecharts.com/stocks/AAPL/income-statement/eps-diluted-ttm" TargetMode="External"/><Relationship Id="rId57" Type="http://schemas.openxmlformats.org/officeDocument/2006/relationships/hyperlink" Target="https://www.financecharts.com/stocks/AAPL/income-statement/eps-diluted-ttm" TargetMode="External"/><Relationship Id="rId262" Type="http://schemas.openxmlformats.org/officeDocument/2006/relationships/hyperlink" Target="https://www.financecharts.com/stocks/AAPL/summary/price" TargetMode="External"/><Relationship Id="rId318" Type="http://schemas.openxmlformats.org/officeDocument/2006/relationships/hyperlink" Target="https://www.financecharts.com/stocks/AAPL/summary/price" TargetMode="External"/><Relationship Id="rId99" Type="http://schemas.openxmlformats.org/officeDocument/2006/relationships/hyperlink" Target="https://www.financecharts.com/stocks/AAPL/income-statement/eps-diluted-ttm" TargetMode="External"/><Relationship Id="rId122" Type="http://schemas.openxmlformats.org/officeDocument/2006/relationships/hyperlink" Target="https://www.financecharts.com/stocks/AAPL/summary/price" TargetMode="External"/><Relationship Id="rId164" Type="http://schemas.openxmlformats.org/officeDocument/2006/relationships/hyperlink" Target="https://www.financecharts.com/stocks/AAPL/summary/price" TargetMode="External"/><Relationship Id="rId371" Type="http://schemas.openxmlformats.org/officeDocument/2006/relationships/hyperlink" Target="https://www.financecharts.com/stocks/AAPL/income-statement/eps-diluted-ttm" TargetMode="External"/><Relationship Id="rId26" Type="http://schemas.openxmlformats.org/officeDocument/2006/relationships/hyperlink" Target="https://www.financecharts.com/stocks/AAPL/summary/price" TargetMode="External"/><Relationship Id="rId231" Type="http://schemas.openxmlformats.org/officeDocument/2006/relationships/hyperlink" Target="https://www.financecharts.com/stocks/AAPL/income-statement/eps-diluted-ttm" TargetMode="External"/><Relationship Id="rId273" Type="http://schemas.openxmlformats.org/officeDocument/2006/relationships/hyperlink" Target="https://www.financecharts.com/stocks/AAPL/income-statement/eps-diluted-ttm" TargetMode="External"/><Relationship Id="rId329" Type="http://schemas.openxmlformats.org/officeDocument/2006/relationships/hyperlink" Target="https://www.financecharts.com/stocks/AAPL/income-statement/eps-diluted-ttm" TargetMode="External"/><Relationship Id="rId68" Type="http://schemas.openxmlformats.org/officeDocument/2006/relationships/hyperlink" Target="https://www.financecharts.com/stocks/AAPL/summary/price" TargetMode="External"/><Relationship Id="rId133" Type="http://schemas.openxmlformats.org/officeDocument/2006/relationships/hyperlink" Target="https://www.financecharts.com/stocks/AAPL/income-statement/eps-diluted-ttm" TargetMode="External"/><Relationship Id="rId175" Type="http://schemas.openxmlformats.org/officeDocument/2006/relationships/hyperlink" Target="https://www.financecharts.com/stocks/AAPL/income-statement/eps-diluted-ttm" TargetMode="External"/><Relationship Id="rId340" Type="http://schemas.openxmlformats.org/officeDocument/2006/relationships/hyperlink" Target="https://www.financecharts.com/stocks/AAPL/summary/price" TargetMode="External"/><Relationship Id="rId200" Type="http://schemas.openxmlformats.org/officeDocument/2006/relationships/hyperlink" Target="https://www.financecharts.com/stocks/AAPL/summary/price" TargetMode="External"/><Relationship Id="rId382" Type="http://schemas.openxmlformats.org/officeDocument/2006/relationships/hyperlink" Target="https://www.financecharts.com/stocks/AAPL/summary/price" TargetMode="External"/><Relationship Id="rId242" Type="http://schemas.openxmlformats.org/officeDocument/2006/relationships/hyperlink" Target="https://www.financecharts.com/stocks/AAPL/summary/price" TargetMode="External"/><Relationship Id="rId284" Type="http://schemas.openxmlformats.org/officeDocument/2006/relationships/hyperlink" Target="https://www.financecharts.com/stocks/AAPL/summary/price" TargetMode="External"/><Relationship Id="rId37" Type="http://schemas.openxmlformats.org/officeDocument/2006/relationships/hyperlink" Target="https://www.financecharts.com/stocks/AAPL/income-statement/eps-diluted-ttm" TargetMode="External"/><Relationship Id="rId79" Type="http://schemas.openxmlformats.org/officeDocument/2006/relationships/hyperlink" Target="https://www.financecharts.com/stocks/AAPL/income-statement/eps-diluted-ttm" TargetMode="External"/><Relationship Id="rId102" Type="http://schemas.openxmlformats.org/officeDocument/2006/relationships/hyperlink" Target="https://www.financecharts.com/stocks/AAPL/summary/price" TargetMode="External"/><Relationship Id="rId144" Type="http://schemas.openxmlformats.org/officeDocument/2006/relationships/hyperlink" Target="https://www.financecharts.com/stocks/AAPL/summary/pr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684A-7945-F842-8680-266E8831CA46}">
  <dimension ref="A1:B7"/>
  <sheetViews>
    <sheetView zoomScale="111" workbookViewId="0">
      <selection activeCell="B3" sqref="B3"/>
    </sheetView>
  </sheetViews>
  <sheetFormatPr baseColWidth="10" defaultRowHeight="27"/>
  <cols>
    <col min="1" max="1" width="45.6640625" style="39" bestFit="1" customWidth="1"/>
    <col min="2" max="2" width="110.1640625" style="39" bestFit="1" customWidth="1"/>
  </cols>
  <sheetData>
    <row r="1" spans="1:2">
      <c r="A1" s="44" t="s">
        <v>27</v>
      </c>
      <c r="B1" s="40" t="s">
        <v>28</v>
      </c>
    </row>
    <row r="2" spans="1:2">
      <c r="A2" s="42" t="s">
        <v>25</v>
      </c>
      <c r="B2" s="41" t="s">
        <v>26</v>
      </c>
    </row>
    <row r="3" spans="1:2">
      <c r="A3" s="42" t="s">
        <v>30</v>
      </c>
      <c r="B3" s="41" t="s">
        <v>29</v>
      </c>
    </row>
    <row r="4" spans="1:2">
      <c r="A4" s="42" t="s">
        <v>40</v>
      </c>
      <c r="B4" s="41" t="s">
        <v>39</v>
      </c>
    </row>
    <row r="5" spans="1:2">
      <c r="A5" s="43" t="s">
        <v>34</v>
      </c>
      <c r="B5" s="41" t="s">
        <v>31</v>
      </c>
    </row>
    <row r="6" spans="1:2">
      <c r="A6" s="43" t="s">
        <v>32</v>
      </c>
      <c r="B6" s="41" t="s">
        <v>35</v>
      </c>
    </row>
    <row r="7" spans="1:2">
      <c r="A7" s="43" t="s">
        <v>33</v>
      </c>
      <c r="B7" s="41" t="s">
        <v>36</v>
      </c>
    </row>
  </sheetData>
  <phoneticPr fontId="2" type="noConversion"/>
  <hyperlinks>
    <hyperlink ref="B2" r:id="rId1" xr:uid="{748B3291-6DE5-D34F-A0B1-EDF9729FB9ED}"/>
    <hyperlink ref="B3" r:id="rId2" xr:uid="{C04B0562-F306-3244-8A21-1CAB3328C774}"/>
    <hyperlink ref="B5" r:id="rId3" xr:uid="{D40CC75B-DB38-6540-B912-BF2DA1342F56}"/>
    <hyperlink ref="B6" r:id="rId4" xr:uid="{4CD816DF-55E9-714E-BA7A-41A18AECB623}"/>
    <hyperlink ref="B7" r:id="rId5" xr:uid="{3E9055EA-7160-F74E-B35A-47B1DB5D22E1}"/>
    <hyperlink ref="B4" r:id="rId6" xr:uid="{52D166DF-799E-6E4D-9433-E96752BEA6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5EE3-EBB7-9844-9E88-CF9E8FA23434}">
  <dimension ref="A1:Z109"/>
  <sheetViews>
    <sheetView topLeftCell="O27" zoomScale="138" zoomScaleNormal="75" workbookViewId="0">
      <selection activeCell="W35" sqref="W35:X35"/>
    </sheetView>
  </sheetViews>
  <sheetFormatPr baseColWidth="10" defaultRowHeight="15"/>
  <cols>
    <col min="1" max="1" width="34.6640625" customWidth="1"/>
    <col min="2" max="2" width="14" customWidth="1"/>
    <col min="3" max="3" width="10.33203125" style="29" customWidth="1"/>
    <col min="4" max="4" width="21" style="29" customWidth="1"/>
    <col min="5" max="5" width="3.5" customWidth="1"/>
    <col min="6" max="7" width="19" customWidth="1"/>
    <col min="8" max="8" width="4.33203125" customWidth="1"/>
    <col min="9" max="9" width="15.5" bestFit="1" customWidth="1"/>
    <col min="10" max="10" width="12.83203125" customWidth="1"/>
    <col min="11" max="11" width="13.5" bestFit="1" customWidth="1"/>
    <col min="12" max="13" width="9.5" bestFit="1" customWidth="1"/>
    <col min="14" max="14" width="12" customWidth="1"/>
    <col min="15" max="15" width="13.6640625" customWidth="1"/>
    <col min="16" max="16" width="7.83203125" customWidth="1"/>
    <col min="17" max="17" width="4.6640625" customWidth="1"/>
    <col min="18" max="18" width="3.6640625" customWidth="1"/>
    <col min="19" max="19" width="5.5" customWidth="1"/>
    <col min="20" max="20" width="16.33203125" customWidth="1"/>
    <col min="21" max="21" width="14.1640625" bestFit="1" customWidth="1"/>
  </cols>
  <sheetData>
    <row r="1" spans="1:17" ht="36">
      <c r="A1" s="28" t="s">
        <v>22</v>
      </c>
      <c r="B1" s="48">
        <v>155.35</v>
      </c>
      <c r="C1" s="52" t="s">
        <v>85</v>
      </c>
      <c r="D1" s="51" t="s">
        <v>46</v>
      </c>
      <c r="F1" s="155" t="s">
        <v>51</v>
      </c>
      <c r="G1" s="155"/>
      <c r="H1" s="74"/>
      <c r="I1" s="30" t="s">
        <v>23</v>
      </c>
      <c r="J1" s="96" t="s">
        <v>45</v>
      </c>
      <c r="K1" s="75" t="s">
        <v>37</v>
      </c>
      <c r="L1" s="76" t="s">
        <v>23</v>
      </c>
      <c r="M1" s="77" t="s">
        <v>6</v>
      </c>
      <c r="N1" s="76" t="s">
        <v>61</v>
      </c>
      <c r="O1" s="77" t="s">
        <v>52</v>
      </c>
      <c r="Q1" s="55"/>
    </row>
    <row r="2" spans="1:17" ht="29">
      <c r="A2" s="14" t="s">
        <v>7</v>
      </c>
      <c r="B2" s="8">
        <v>13</v>
      </c>
      <c r="C2" s="29">
        <f>(1+(B2/100))</f>
        <v>1.1299999999999999</v>
      </c>
      <c r="F2" s="156" t="s">
        <v>49</v>
      </c>
      <c r="G2" s="158"/>
      <c r="I2" s="129">
        <v>44763</v>
      </c>
      <c r="J2" s="130">
        <v>25.22</v>
      </c>
      <c r="K2" s="97">
        <f>ROUND(STDEV(J2:J23),2)</f>
        <v>5.42</v>
      </c>
      <c r="L2" s="104">
        <v>2022</v>
      </c>
      <c r="M2" s="128">
        <v>6.16</v>
      </c>
      <c r="N2" s="61" t="s">
        <v>64</v>
      </c>
      <c r="O2" s="60">
        <f>'EPS &amp; PE 成長率法'!D2</f>
        <v>22.42</v>
      </c>
      <c r="P2" s="29"/>
      <c r="Q2" s="55"/>
    </row>
    <row r="3" spans="1:17" ht="29">
      <c r="A3" s="14" t="s">
        <v>8</v>
      </c>
      <c r="B3" s="8">
        <v>10</v>
      </c>
      <c r="C3" s="29">
        <f>(1+(B3/100))</f>
        <v>1.1000000000000001</v>
      </c>
      <c r="F3" s="157"/>
      <c r="G3" s="158"/>
      <c r="I3" s="129">
        <v>44651</v>
      </c>
      <c r="J3" s="130">
        <v>28.3</v>
      </c>
      <c r="K3" s="168" t="s">
        <v>63</v>
      </c>
      <c r="L3" s="104">
        <v>2021</v>
      </c>
      <c r="M3" s="128">
        <v>5.3075000000000001</v>
      </c>
      <c r="N3" s="61" t="s">
        <v>65</v>
      </c>
      <c r="O3" s="60">
        <f>'EPS &amp; PE 成長率法'!D3</f>
        <v>19.63</v>
      </c>
      <c r="P3" s="29">
        <v>19.63</v>
      </c>
      <c r="Q3" s="55"/>
    </row>
    <row r="4" spans="1:17" ht="22" customHeight="1">
      <c r="A4" s="14" t="s">
        <v>9</v>
      </c>
      <c r="B4" s="8">
        <v>4</v>
      </c>
      <c r="C4" s="29">
        <f>(1+(B4/100))</f>
        <v>1.04</v>
      </c>
      <c r="F4" s="94">
        <v>1</v>
      </c>
      <c r="G4" s="54"/>
      <c r="I4" s="129">
        <v>44561</v>
      </c>
      <c r="J4" s="130">
        <v>29.32</v>
      </c>
      <c r="K4" s="169"/>
      <c r="L4" s="104">
        <v>2020</v>
      </c>
      <c r="M4" s="128">
        <v>3.3574999999999995</v>
      </c>
      <c r="N4" s="63" t="s">
        <v>66</v>
      </c>
      <c r="O4" s="64">
        <f>'EPS &amp; PE 成長率法'!D4</f>
        <v>16.75</v>
      </c>
      <c r="P4" s="29">
        <v>16.75</v>
      </c>
      <c r="Q4" s="55"/>
    </row>
    <row r="5" spans="1:17" ht="29">
      <c r="A5" s="14" t="s">
        <v>78</v>
      </c>
      <c r="B5" s="8">
        <v>45</v>
      </c>
      <c r="D5" s="53" t="s">
        <v>82</v>
      </c>
      <c r="F5" s="94">
        <v>2</v>
      </c>
      <c r="G5" s="54"/>
      <c r="I5" s="129">
        <v>44469</v>
      </c>
      <c r="J5" s="130">
        <v>25.07</v>
      </c>
      <c r="K5" s="98">
        <f>ROUND(AVERAGE(J2:J23),2)</f>
        <v>20.43</v>
      </c>
      <c r="L5" s="104">
        <v>2019</v>
      </c>
      <c r="M5" s="128">
        <v>3.0075000000000003</v>
      </c>
      <c r="N5" s="61" t="s">
        <v>67</v>
      </c>
      <c r="O5" s="60">
        <f>'EPS &amp; PE 成長率法'!D5</f>
        <v>18.12</v>
      </c>
      <c r="P5" s="29">
        <v>18.12</v>
      </c>
      <c r="Q5" s="55"/>
    </row>
    <row r="6" spans="1:17" ht="22" customHeight="1">
      <c r="A6" s="14" t="s">
        <v>4</v>
      </c>
      <c r="B6" s="35">
        <v>0.6</v>
      </c>
      <c r="F6" s="94">
        <v>3</v>
      </c>
      <c r="G6" s="95"/>
      <c r="I6" s="129">
        <v>44377</v>
      </c>
      <c r="J6" s="130">
        <v>26.65</v>
      </c>
      <c r="K6" s="10"/>
      <c r="L6" s="104">
        <v>2018</v>
      </c>
      <c r="M6" s="128">
        <v>2.84</v>
      </c>
      <c r="N6" s="61" t="s">
        <v>68</v>
      </c>
      <c r="O6" s="60">
        <f>'EPS &amp; PE 成長率法'!D6</f>
        <v>16.32</v>
      </c>
      <c r="P6" s="29">
        <v>16.32</v>
      </c>
    </row>
    <row r="7" spans="1:17" ht="22" customHeight="1">
      <c r="A7" s="14" t="s">
        <v>21</v>
      </c>
      <c r="B7" s="35">
        <v>0</v>
      </c>
      <c r="C7" s="29">
        <f>(1+(B7/100))</f>
        <v>1</v>
      </c>
      <c r="F7" s="94">
        <v>4</v>
      </c>
      <c r="G7" s="54"/>
      <c r="I7" s="129">
        <v>44286</v>
      </c>
      <c r="J7" s="130">
        <v>27.22</v>
      </c>
      <c r="K7" s="10"/>
      <c r="L7" s="104">
        <v>2017</v>
      </c>
      <c r="M7" s="128">
        <v>2.2675000000000001</v>
      </c>
      <c r="N7" s="61" t="s">
        <v>69</v>
      </c>
      <c r="O7" s="60">
        <f>'EPS &amp; PE 成長率法'!D7</f>
        <v>13.65</v>
      </c>
      <c r="P7" s="29">
        <v>13.65</v>
      </c>
    </row>
    <row r="8" spans="1:17" ht="22" customHeight="1">
      <c r="A8" s="93" t="s">
        <v>79</v>
      </c>
      <c r="B8" s="8">
        <v>8</v>
      </c>
      <c r="D8" s="62" t="s">
        <v>81</v>
      </c>
      <c r="F8" s="94">
        <v>5</v>
      </c>
      <c r="G8" s="54"/>
      <c r="I8" s="129">
        <v>44196</v>
      </c>
      <c r="J8" s="130"/>
      <c r="K8" s="10"/>
      <c r="L8" s="127">
        <v>2016</v>
      </c>
      <c r="M8" s="126">
        <v>2.1375000000000002</v>
      </c>
      <c r="N8" s="61" t="s">
        <v>70</v>
      </c>
      <c r="O8" s="60">
        <f>'EPS &amp; PE 成長率法'!D8</f>
        <v>15.94</v>
      </c>
      <c r="P8" s="29">
        <v>15.94</v>
      </c>
    </row>
    <row r="9" spans="1:17" ht="22" customHeight="1">
      <c r="A9" s="45" t="s">
        <v>80</v>
      </c>
      <c r="B9" s="59">
        <f>N14</f>
        <v>17.113333333333333</v>
      </c>
      <c r="C9" s="29">
        <f>(1+(B9/100))</f>
        <v>1.1711333333333334</v>
      </c>
      <c r="F9" s="94">
        <v>6</v>
      </c>
      <c r="G9" s="54"/>
      <c r="I9" s="129">
        <v>44104</v>
      </c>
      <c r="J9" s="130"/>
      <c r="K9" s="10"/>
      <c r="L9" s="127">
        <v>2015</v>
      </c>
      <c r="M9" s="126">
        <v>2.2124999999999999</v>
      </c>
      <c r="N9" s="61" t="s">
        <v>71</v>
      </c>
      <c r="O9" s="60">
        <f>'EPS &amp; PE 成長率法'!D9</f>
        <v>15.58</v>
      </c>
      <c r="P9" s="29">
        <v>15.58</v>
      </c>
    </row>
    <row r="10" spans="1:17" ht="18" customHeight="1">
      <c r="A10" s="45" t="s">
        <v>38</v>
      </c>
      <c r="B10" s="49">
        <v>5</v>
      </c>
      <c r="C10" s="29">
        <f>(1+(B10/100))</f>
        <v>1.05</v>
      </c>
      <c r="D10" s="62" t="s">
        <v>41</v>
      </c>
      <c r="F10" s="94">
        <v>7</v>
      </c>
      <c r="G10" s="54"/>
      <c r="I10" s="129">
        <v>44012</v>
      </c>
      <c r="J10" s="130">
        <v>27.4</v>
      </c>
      <c r="K10" s="10"/>
      <c r="L10" s="127">
        <v>2014</v>
      </c>
      <c r="M10" s="126">
        <v>1.6275000000000002</v>
      </c>
      <c r="N10" s="61" t="s">
        <v>72</v>
      </c>
      <c r="O10" s="60">
        <f>'EPS &amp; PE 成長率法'!D10</f>
        <v>13.46</v>
      </c>
      <c r="P10" s="29"/>
    </row>
    <row r="11" spans="1:17" ht="22">
      <c r="A11" s="45" t="s">
        <v>54</v>
      </c>
      <c r="B11" s="49">
        <v>0.74</v>
      </c>
      <c r="F11" s="94">
        <v>8</v>
      </c>
      <c r="G11" s="54"/>
      <c r="I11" s="129">
        <v>43921</v>
      </c>
      <c r="J11" s="130">
        <v>19.649999999999999</v>
      </c>
      <c r="K11" s="10"/>
      <c r="L11" s="127">
        <v>2013</v>
      </c>
      <c r="M11" s="126">
        <v>1.4475</v>
      </c>
      <c r="N11" s="61" t="s">
        <v>73</v>
      </c>
      <c r="O11" s="60">
        <f>'EPS &amp; PE 成長率法'!D11</f>
        <v>16.63</v>
      </c>
      <c r="P11" s="29">
        <v>16.63</v>
      </c>
    </row>
    <row r="12" spans="1:17" ht="22" customHeight="1">
      <c r="F12" s="94">
        <v>9</v>
      </c>
      <c r="G12" s="54"/>
      <c r="I12" s="129">
        <v>43830</v>
      </c>
      <c r="J12" s="130">
        <v>22.79</v>
      </c>
      <c r="K12" s="10"/>
      <c r="L12" s="127">
        <v>2012</v>
      </c>
      <c r="M12" s="126">
        <v>1.5349999999999999</v>
      </c>
      <c r="N12" s="61" t="s">
        <v>74</v>
      </c>
      <c r="O12" s="60">
        <f>'EPS &amp; PE 成長率法'!D12</f>
        <v>21.4</v>
      </c>
      <c r="P12" s="29">
        <v>21.4</v>
      </c>
    </row>
    <row r="13" spans="1:17" ht="22" customHeight="1">
      <c r="A13" s="160" t="s">
        <v>48</v>
      </c>
      <c r="B13" s="161"/>
      <c r="F13" s="94">
        <v>10</v>
      </c>
      <c r="G13" s="54"/>
      <c r="I13" s="129">
        <v>43738</v>
      </c>
      <c r="J13" s="130">
        <v>18.52</v>
      </c>
      <c r="K13" s="10"/>
      <c r="L13" s="127">
        <v>2011</v>
      </c>
      <c r="M13" s="126">
        <v>0.97250000000000003</v>
      </c>
      <c r="N13" s="174" t="s">
        <v>55</v>
      </c>
      <c r="O13" s="175"/>
      <c r="P13">
        <f>MIN(P2:P12)</f>
        <v>13.65</v>
      </c>
      <c r="Q13">
        <f>MAX(P2:P12)</f>
        <v>21.4</v>
      </c>
    </row>
    <row r="14" spans="1:17" ht="20" customHeight="1">
      <c r="A14" s="159" t="s">
        <v>47</v>
      </c>
      <c r="B14" s="159"/>
      <c r="F14" s="94">
        <v>11</v>
      </c>
      <c r="G14" s="54"/>
      <c r="I14" s="129">
        <v>43646</v>
      </c>
      <c r="J14" s="130">
        <v>16.47</v>
      </c>
      <c r="K14" s="10"/>
      <c r="L14" s="127">
        <v>2010</v>
      </c>
      <c r="M14" s="126">
        <v>0.495</v>
      </c>
      <c r="N14" s="173">
        <f>AVERAGE(P2:P12)</f>
        <v>17.113333333333333</v>
      </c>
      <c r="O14" s="173"/>
    </row>
    <row r="15" spans="1:17" ht="22">
      <c r="F15" s="94">
        <v>12</v>
      </c>
      <c r="G15" s="54"/>
      <c r="I15" s="129">
        <v>43555</v>
      </c>
      <c r="J15" s="130">
        <v>15.53</v>
      </c>
      <c r="K15" s="10"/>
      <c r="L15" s="170" t="s">
        <v>63</v>
      </c>
      <c r="M15" s="170"/>
    </row>
    <row r="16" spans="1:17" ht="26" customHeight="1">
      <c r="A16" s="78" t="s">
        <v>43</v>
      </c>
      <c r="F16" s="94">
        <v>13</v>
      </c>
      <c r="G16" s="54"/>
      <c r="I16" s="129">
        <v>43465</v>
      </c>
      <c r="J16" s="130">
        <v>12.56</v>
      </c>
      <c r="K16" s="10"/>
      <c r="L16" s="170"/>
      <c r="M16" s="170"/>
      <c r="N16" s="10"/>
      <c r="O16" s="11"/>
    </row>
    <row r="17" spans="1:23" ht="24" customHeight="1">
      <c r="A17" s="79" t="s">
        <v>11</v>
      </c>
      <c r="B17" s="20" t="s">
        <v>15</v>
      </c>
      <c r="C17" s="20" t="s">
        <v>16</v>
      </c>
      <c r="D17" s="20" t="s">
        <v>17</v>
      </c>
      <c r="F17" s="94">
        <v>14</v>
      </c>
      <c r="G17" s="54"/>
      <c r="I17" s="129">
        <v>43373</v>
      </c>
      <c r="J17" s="130">
        <v>18.350000000000001</v>
      </c>
      <c r="K17" s="10"/>
      <c r="L17" s="171">
        <f>ROUND(AVERAGE(M2:M7),2)</f>
        <v>3.82</v>
      </c>
      <c r="M17" s="172"/>
      <c r="N17" s="10"/>
      <c r="O17" s="10"/>
    </row>
    <row r="18" spans="1:23" ht="18" customHeight="1">
      <c r="A18" s="79" t="s">
        <v>18</v>
      </c>
      <c r="B18" s="9">
        <f>'現金流量折現法(PE+EPS)'!B30</f>
        <v>401.56794246392599</v>
      </c>
      <c r="C18" s="9">
        <f>'現金流量折現法(PE+EPS)'!C30</f>
        <v>431.03882380225724</v>
      </c>
      <c r="D18" s="9">
        <f>'現金流量折現法(PE+EPS)'!D30</f>
        <v>515.42588462031779</v>
      </c>
      <c r="F18" s="94">
        <v>15</v>
      </c>
      <c r="G18" s="54"/>
      <c r="I18" s="129">
        <v>43281</v>
      </c>
      <c r="J18" s="130">
        <v>16.13</v>
      </c>
      <c r="K18" s="10"/>
      <c r="N18" s="10"/>
      <c r="O18" s="10"/>
    </row>
    <row r="19" spans="1:23" ht="47" customHeight="1">
      <c r="A19" s="79" t="s">
        <v>19</v>
      </c>
      <c r="B19" s="9">
        <f>'現金流量折現法(PE+EPS)'!B31</f>
        <v>434.78032868274687</v>
      </c>
      <c r="C19" s="9">
        <f>'現金流量折現法(PE+EPS)'!C31</f>
        <v>492.61579863115105</v>
      </c>
      <c r="D19" s="9">
        <f>'現金流量折現法(PE+EPS)'!D31</f>
        <v>674.63079106674797</v>
      </c>
      <c r="F19" s="94">
        <v>16</v>
      </c>
      <c r="G19" s="54"/>
      <c r="I19" s="129">
        <v>43190</v>
      </c>
      <c r="J19" s="130">
        <v>15.51</v>
      </c>
      <c r="K19" s="99" t="s">
        <v>83</v>
      </c>
      <c r="L19" s="75">
        <v>3</v>
      </c>
      <c r="M19" s="100">
        <v>4</v>
      </c>
      <c r="N19" s="75">
        <v>5</v>
      </c>
      <c r="O19" s="100">
        <v>6</v>
      </c>
      <c r="P19" s="100">
        <v>7</v>
      </c>
      <c r="Q19" s="100">
        <v>8</v>
      </c>
      <c r="R19" s="100">
        <v>9</v>
      </c>
      <c r="S19" s="75">
        <v>10</v>
      </c>
    </row>
    <row r="20" spans="1:23" ht="20" customHeight="1">
      <c r="A20" s="79" t="s">
        <v>20</v>
      </c>
      <c r="B20" s="9">
        <f>'現金流量折現法(PE+EPS)'!B32</f>
        <v>516.30164031076185</v>
      </c>
      <c r="C20" s="9">
        <f>'現金流量折現法(PE+EPS)'!C32</f>
        <v>650.09134081651905</v>
      </c>
      <c r="D20" s="9">
        <f>'現金流量折現法(PE+EPS)'!D32</f>
        <v>1180.6038843668091</v>
      </c>
      <c r="F20" s="94">
        <v>17</v>
      </c>
      <c r="G20" s="54"/>
      <c r="I20" s="129">
        <v>43100</v>
      </c>
      <c r="J20" s="130">
        <v>16.59</v>
      </c>
      <c r="K20" s="167" t="s">
        <v>84</v>
      </c>
      <c r="L20" s="101">
        <f>'EPS &amp; PE 成長率法'!G2</f>
        <v>22.42</v>
      </c>
      <c r="M20" s="102">
        <f>'EPS &amp; PE 成長率法'!H2</f>
        <v>19.63</v>
      </c>
      <c r="N20" s="101"/>
      <c r="O20" s="102">
        <f>'EPS &amp; PE 成長率法'!J2</f>
        <v>18.12</v>
      </c>
      <c r="P20" s="102">
        <f>'EPS &amp; PE 成長率法'!K2</f>
        <v>16.32</v>
      </c>
      <c r="Q20" s="102">
        <f>'EPS &amp; PE 成長率法'!L2</f>
        <v>13.65</v>
      </c>
      <c r="R20" s="102">
        <f>'EPS &amp; PE 成長率法'!M2</f>
        <v>15.94</v>
      </c>
      <c r="S20" s="101"/>
    </row>
    <row r="21" spans="1:23" ht="18" customHeight="1">
      <c r="A21" s="74"/>
      <c r="C21"/>
      <c r="D21"/>
      <c r="F21" s="94">
        <v>18</v>
      </c>
      <c r="G21" s="54"/>
      <c r="I21" s="129">
        <v>43008</v>
      </c>
      <c r="J21" s="130">
        <v>15.92</v>
      </c>
      <c r="K21" s="167"/>
      <c r="L21" s="101">
        <f>'EPS &amp; PE 成長率法'!G3</f>
        <v>20.84</v>
      </c>
      <c r="M21" s="102">
        <f>'EPS &amp; PE 成長率法'!H3</f>
        <v>16.920000000000002</v>
      </c>
      <c r="N21" s="101">
        <f>'EPS &amp; PE 成長率法'!I3</f>
        <v>18.54</v>
      </c>
      <c r="O21" s="102">
        <f>'EPS &amp; PE 成長率法'!J3</f>
        <v>16.37</v>
      </c>
      <c r="P21" s="102">
        <f>'EPS &amp; PE 成長率法'!K3</f>
        <v>13.31</v>
      </c>
      <c r="Q21" s="102">
        <f>'EPS &amp; PE 成長率法'!L3</f>
        <v>15.92</v>
      </c>
      <c r="R21" s="102">
        <f>'EPS &amp; PE 成長率法'!M3</f>
        <v>15.53</v>
      </c>
      <c r="S21" s="101">
        <f>'EPS &amp; PE 成長率法'!N3</f>
        <v>13.21</v>
      </c>
    </row>
    <row r="22" spans="1:23" ht="18" customHeight="1">
      <c r="A22" s="78" t="s">
        <v>50</v>
      </c>
      <c r="F22" s="94">
        <v>19</v>
      </c>
      <c r="G22" s="54"/>
      <c r="I22" s="129">
        <v>42916</v>
      </c>
      <c r="J22" s="130">
        <v>15.49</v>
      </c>
      <c r="K22" s="167"/>
      <c r="L22" s="101"/>
      <c r="M22" s="102">
        <f>'EPS &amp; PE 成長率法'!H4</f>
        <v>10.31</v>
      </c>
      <c r="N22" s="101">
        <f>'EPS &amp; PE 成長率法'!I4</f>
        <v>9.4499999999999993</v>
      </c>
      <c r="O22" s="102">
        <f>'EPS &amp; PE 成長率法'!J4</f>
        <v>7.2</v>
      </c>
      <c r="P22" s="102">
        <f>'EPS &amp; PE 成長率法'!K4</f>
        <v>10.9</v>
      </c>
      <c r="Q22" s="102">
        <f>'EPS &amp; PE 成長率法'!L4</f>
        <v>11.09</v>
      </c>
      <c r="R22" s="102">
        <f>'EPS &amp; PE 成長率法'!M4</f>
        <v>9.09</v>
      </c>
      <c r="S22" s="101"/>
    </row>
    <row r="23" spans="1:23" ht="20" customHeight="1">
      <c r="A23" s="79" t="s">
        <v>11</v>
      </c>
      <c r="B23" s="20" t="s">
        <v>15</v>
      </c>
      <c r="C23" s="20" t="s">
        <v>16</v>
      </c>
      <c r="D23" s="20" t="s">
        <v>17</v>
      </c>
      <c r="F23" s="94">
        <v>20</v>
      </c>
      <c r="G23" s="54"/>
      <c r="I23" s="129">
        <v>42825</v>
      </c>
      <c r="J23" s="130">
        <v>15.84</v>
      </c>
      <c r="K23" s="167"/>
      <c r="L23" s="101">
        <f>'EPS &amp; PE 成長率法'!G5</f>
        <v>9.8699999999999992</v>
      </c>
      <c r="M23" s="102">
        <f>'EPS &amp; PE 成長率法'!H5</f>
        <v>8.91</v>
      </c>
      <c r="N23" s="101">
        <f>'EPS &amp; PE 成長率法'!I5</f>
        <v>6.33</v>
      </c>
      <c r="O23" s="102">
        <f>'EPS &amp; PE 成長率法'!J5</f>
        <v>10.78</v>
      </c>
      <c r="P23" s="102">
        <f>'EPS &amp; PE 成長率法'!K5</f>
        <v>11.01</v>
      </c>
      <c r="Q23" s="102">
        <f>'EPS &amp; PE 成長率法'!L5</f>
        <v>8.77</v>
      </c>
      <c r="R23" s="102">
        <f>'EPS &amp; PE 成長率法'!M5</f>
        <v>13.37</v>
      </c>
      <c r="S23" s="101">
        <f>'EPS &amp; PE 成長率法'!N5</f>
        <v>19.77</v>
      </c>
    </row>
    <row r="24" spans="1:23" ht="18" customHeight="1">
      <c r="A24" s="79" t="s">
        <v>75</v>
      </c>
      <c r="B24" s="92">
        <f>'EPS &amp; PE 成長率法'!G19-1</f>
        <v>0.15625555555555559</v>
      </c>
      <c r="C24" s="92">
        <f>'EPS &amp; PE 成長率法'!H19-1</f>
        <v>0.13615714285714287</v>
      </c>
      <c r="D24" s="92">
        <f>'EPS &amp; PE 成長率法'!I19-1</f>
        <v>0.16490000000000005</v>
      </c>
      <c r="F24" s="94">
        <v>21</v>
      </c>
      <c r="G24" s="54"/>
      <c r="I24" s="110">
        <v>42735</v>
      </c>
      <c r="J24" s="111">
        <v>13.02</v>
      </c>
      <c r="K24" s="167"/>
      <c r="L24" s="101"/>
      <c r="M24" s="102">
        <f>'EPS &amp; PE 成長率法'!H6</f>
        <v>6.44</v>
      </c>
      <c r="N24" s="101"/>
      <c r="O24" s="102">
        <f>'EPS &amp; PE 成長率法'!J6</f>
        <v>11.89</v>
      </c>
      <c r="P24" s="102">
        <f>'EPS &amp; PE 成長率法'!K6</f>
        <v>9.19</v>
      </c>
      <c r="Q24" s="102">
        <f>'EPS &amp; PE 成長率法'!L6</f>
        <v>14.33</v>
      </c>
      <c r="R24" s="102">
        <f>'EPS &amp; PE 成長率法'!M6</f>
        <v>21.42</v>
      </c>
    </row>
    <row r="25" spans="1:23" ht="20" customHeight="1">
      <c r="A25" s="79" t="s">
        <v>41</v>
      </c>
      <c r="B25" s="9">
        <f>'EPS &amp; PE 成長率法'!G21</f>
        <v>424.57704000000001</v>
      </c>
      <c r="C25" s="9">
        <f>'EPS &amp; PE 成長率法'!H21</f>
        <v>425.37723428571434</v>
      </c>
      <c r="D25" s="9">
        <f>'EPS &amp; PE 成長率法'!I21</f>
        <v>452.91312000000005</v>
      </c>
      <c r="F25" s="94">
        <v>22</v>
      </c>
      <c r="G25" s="54"/>
      <c r="I25" s="110">
        <v>42643</v>
      </c>
      <c r="J25" s="111">
        <v>12.76</v>
      </c>
      <c r="K25" s="167"/>
      <c r="L25" s="101">
        <f>'EPS &amp; PE 成長率法'!G7</f>
        <v>0.82</v>
      </c>
      <c r="M25" s="102">
        <f>'EPS &amp; PE 成長率法'!H7</f>
        <v>8.64</v>
      </c>
      <c r="N25" s="101">
        <f>'EPS &amp; PE 成長率法'!I7</f>
        <v>9.39</v>
      </c>
      <c r="O25" s="102">
        <f>'EPS &amp; PE 成長率法'!J7</f>
        <v>6.72</v>
      </c>
      <c r="P25" s="102">
        <f>'EPS &amp; PE 成長率法'!K7</f>
        <v>12.86</v>
      </c>
      <c r="Q25" s="102">
        <f>'EPS &amp; PE 成長率法'!L7</f>
        <v>20.95</v>
      </c>
      <c r="R25" s="103"/>
    </row>
    <row r="26" spans="1:23" ht="18" customHeight="1">
      <c r="A26" s="79" t="s">
        <v>59</v>
      </c>
      <c r="B26" s="9">
        <f>'EPS &amp; PE 成長率法'!G23</f>
        <v>106.55004340268505</v>
      </c>
      <c r="C26" s="9">
        <f>'EPS &amp; PE 成長率法'!H23</f>
        <v>117.69281956500011</v>
      </c>
      <c r="D26" s="9">
        <f>'EPS &amp; PE 成長率法'!I23</f>
        <v>159.93264545587999</v>
      </c>
      <c r="F26" s="94">
        <v>23</v>
      </c>
      <c r="G26" s="54"/>
      <c r="I26" s="110">
        <v>42551</v>
      </c>
      <c r="J26" s="111">
        <v>10.37</v>
      </c>
      <c r="K26" s="167"/>
      <c r="L26" s="101">
        <f>'EPS &amp; PE 成長率法'!G8</f>
        <v>9.51</v>
      </c>
      <c r="M26" s="102">
        <f>'EPS &amp; PE 成長率法'!H8</f>
        <v>10.24</v>
      </c>
      <c r="N26" s="101">
        <f>'EPS &amp; PE 成長率法'!I8</f>
        <v>6.85</v>
      </c>
      <c r="O26" s="102">
        <f>'EPS &amp; PE 成長率法'!J8</f>
        <v>14.03</v>
      </c>
      <c r="P26" s="102">
        <f>'EPS &amp; PE 成長率法'!K8</f>
        <v>23.24</v>
      </c>
      <c r="Q26" s="103"/>
      <c r="R26" s="103"/>
    </row>
    <row r="27" spans="1:23" ht="18" customHeight="1">
      <c r="F27" s="94">
        <v>24</v>
      </c>
      <c r="G27" s="54"/>
      <c r="I27" s="110">
        <v>42460</v>
      </c>
      <c r="J27" s="111">
        <v>11.19</v>
      </c>
      <c r="K27" s="167"/>
      <c r="L27" s="101">
        <f>'EPS &amp; PE 成長率法'!G9</f>
        <v>15.19</v>
      </c>
      <c r="M27" s="102">
        <f>'EPS &amp; PE 成長率法'!H9</f>
        <v>9.57</v>
      </c>
      <c r="N27" s="101">
        <f>'EPS &amp; PE 成長率法'!I9</f>
        <v>17.87</v>
      </c>
      <c r="O27" s="102">
        <f>'EPS &amp; PE 成長率法'!J9</f>
        <v>28.35</v>
      </c>
      <c r="P27" s="103"/>
      <c r="Q27" s="103"/>
      <c r="R27" s="103"/>
    </row>
    <row r="28" spans="1:23" ht="22">
      <c r="C28"/>
      <c r="F28" s="94">
        <v>25</v>
      </c>
      <c r="G28" s="54"/>
      <c r="I28" s="110">
        <v>42369</v>
      </c>
      <c r="J28" s="111">
        <v>10.26</v>
      </c>
      <c r="K28" s="167"/>
      <c r="L28" s="101">
        <f>'EPS &amp; PE 成長率法'!G10</f>
        <v>1.97</v>
      </c>
      <c r="M28" s="102">
        <f>'EPS &amp; PE 成長率法'!H10</f>
        <v>13.74</v>
      </c>
      <c r="N28" s="101">
        <f>'EPS &amp; PE 成長率法'!I10</f>
        <v>26.88</v>
      </c>
      <c r="O28" s="103"/>
      <c r="P28" s="103"/>
      <c r="Q28" s="103"/>
      <c r="R28" s="103"/>
    </row>
    <row r="29" spans="1:23" ht="18" customHeight="1">
      <c r="F29" s="94">
        <v>26</v>
      </c>
      <c r="G29" s="54"/>
      <c r="I29" s="110">
        <v>42277</v>
      </c>
      <c r="J29" s="111">
        <v>10.93</v>
      </c>
      <c r="K29" s="167"/>
      <c r="L29" s="101">
        <f>'EPS &amp; PE 成長率法'!G11</f>
        <v>14.18</v>
      </c>
      <c r="M29" s="102">
        <f>'EPS &amp; PE 成長率法'!H11</f>
        <v>30.77</v>
      </c>
      <c r="O29" s="103"/>
      <c r="P29" s="103"/>
      <c r="Q29" s="103"/>
      <c r="R29" s="103"/>
    </row>
    <row r="30" spans="1:23" ht="20" customHeight="1">
      <c r="F30" s="94">
        <v>27</v>
      </c>
      <c r="G30" s="54"/>
      <c r="I30" s="110">
        <v>42185</v>
      </c>
      <c r="J30" s="111">
        <v>13.18</v>
      </c>
      <c r="K30" s="167"/>
      <c r="L30" s="101">
        <f>'EPS &amp; PE 成長率法'!G12</f>
        <v>45.83</v>
      </c>
      <c r="O30" s="65"/>
      <c r="P30" s="65"/>
      <c r="Q30" s="65"/>
      <c r="R30" s="65"/>
    </row>
    <row r="31" spans="1:23" ht="22">
      <c r="F31" s="94">
        <v>28</v>
      </c>
      <c r="G31" s="54"/>
      <c r="I31" s="110">
        <v>42094</v>
      </c>
      <c r="J31" s="111">
        <v>13.94</v>
      </c>
    </row>
    <row r="32" spans="1:23" ht="22">
      <c r="A32" s="29"/>
      <c r="B32" s="29"/>
      <c r="F32" s="94">
        <v>29</v>
      </c>
      <c r="G32" s="54"/>
      <c r="I32" s="110">
        <v>42004</v>
      </c>
      <c r="J32" s="111">
        <v>13.43</v>
      </c>
      <c r="W32" s="107" t="s">
        <v>87</v>
      </c>
    </row>
    <row r="33" spans="6:26" ht="22">
      <c r="F33" s="94">
        <v>30</v>
      </c>
      <c r="G33" s="54"/>
      <c r="I33" s="110">
        <v>41912</v>
      </c>
      <c r="J33" s="111">
        <v>14.08</v>
      </c>
      <c r="W33" s="106" t="s">
        <v>441</v>
      </c>
      <c r="X33" s="106" t="s">
        <v>438</v>
      </c>
      <c r="Y33" s="153" t="s">
        <v>86</v>
      </c>
    </row>
    <row r="34" spans="6:26" ht="22">
      <c r="F34" s="94">
        <v>31</v>
      </c>
      <c r="G34" s="54"/>
      <c r="I34" s="110">
        <v>41820</v>
      </c>
      <c r="J34" s="111">
        <v>13.43</v>
      </c>
      <c r="W34" s="62">
        <v>168</v>
      </c>
      <c r="X34" s="62">
        <v>6.05</v>
      </c>
      <c r="Y34" s="126">
        <f>Y36*X34</f>
        <v>162.8378556375784</v>
      </c>
      <c r="Z34" s="105"/>
    </row>
    <row r="35" spans="6:26" ht="22">
      <c r="F35" s="94">
        <v>32</v>
      </c>
      <c r="G35" s="54"/>
      <c r="I35" s="110">
        <v>41729</v>
      </c>
      <c r="J35" s="111">
        <v>11.41</v>
      </c>
      <c r="W35" s="163" t="s">
        <v>439</v>
      </c>
      <c r="X35" s="164"/>
      <c r="Y35" s="29"/>
    </row>
    <row r="36" spans="6:26" ht="22">
      <c r="F36" s="94">
        <v>33</v>
      </c>
      <c r="G36" s="54"/>
      <c r="I36" s="110">
        <v>41639</v>
      </c>
      <c r="J36" s="111">
        <v>12.3</v>
      </c>
      <c r="W36" s="165">
        <f>W34/X34</f>
        <v>27.768595041322314</v>
      </c>
      <c r="X36" s="166"/>
      <c r="Y36" s="135">
        <f>10^Y37</f>
        <v>26.915348039269158</v>
      </c>
    </row>
    <row r="37" spans="6:26" ht="18">
      <c r="I37" s="110">
        <v>41547</v>
      </c>
      <c r="J37" s="111">
        <v>10.58</v>
      </c>
      <c r="W37" s="162">
        <f>LOG10(W36)</f>
        <v>1.443553907073394</v>
      </c>
      <c r="X37" s="162"/>
      <c r="Y37" s="134">
        <v>1.43</v>
      </c>
      <c r="Z37" s="154" t="s">
        <v>440</v>
      </c>
    </row>
    <row r="38" spans="6:26" ht="18">
      <c r="I38" s="110">
        <v>41455</v>
      </c>
      <c r="J38" s="111">
        <v>8.65</v>
      </c>
    </row>
    <row r="39" spans="6:26" ht="18">
      <c r="I39" s="110">
        <v>41364</v>
      </c>
      <c r="J39" s="111">
        <v>9.17</v>
      </c>
    </row>
    <row r="40" spans="6:26" ht="18">
      <c r="I40" s="110">
        <v>41274</v>
      </c>
      <c r="J40" s="111">
        <v>10.41</v>
      </c>
    </row>
    <row r="41" spans="6:26" ht="18">
      <c r="I41" s="110">
        <v>41182</v>
      </c>
      <c r="J41" s="111">
        <v>12.97</v>
      </c>
    </row>
    <row r="42" spans="6:26" ht="18">
      <c r="I42" s="110">
        <v>41090</v>
      </c>
      <c r="J42" s="111">
        <v>11.74</v>
      </c>
    </row>
    <row r="43" spans="6:26" ht="18">
      <c r="I43" s="110">
        <v>40999</v>
      </c>
      <c r="J43" s="111">
        <v>12.5</v>
      </c>
    </row>
    <row r="44" spans="6:26" ht="18">
      <c r="I44" s="110">
        <v>40908</v>
      </c>
      <c r="J44" s="111">
        <v>9.86</v>
      </c>
    </row>
    <row r="45" spans="6:26" ht="18">
      <c r="I45" s="110">
        <v>40816</v>
      </c>
      <c r="J45" s="111">
        <v>11.78</v>
      </c>
    </row>
    <row r="46" spans="6:26" ht="18">
      <c r="I46" s="110">
        <v>40724</v>
      </c>
      <c r="J46" s="111">
        <v>11.36</v>
      </c>
    </row>
    <row r="47" spans="6:26" ht="18">
      <c r="I47" s="110">
        <v>40633</v>
      </c>
      <c r="J47" s="111">
        <v>14.2</v>
      </c>
    </row>
    <row r="48" spans="6:26" ht="18">
      <c r="I48" s="110">
        <v>40543</v>
      </c>
      <c r="J48" s="111">
        <v>15.4</v>
      </c>
      <c r="K48" s="11"/>
    </row>
    <row r="49" spans="6:13" ht="18">
      <c r="I49" s="110">
        <v>40451</v>
      </c>
      <c r="J49" s="111">
        <v>16.010000000000002</v>
      </c>
      <c r="K49" s="11"/>
    </row>
    <row r="50" spans="6:13" ht="18" customHeight="1">
      <c r="I50" s="110">
        <v>40359</v>
      </c>
      <c r="J50" s="111">
        <v>17.440000000000001</v>
      </c>
      <c r="K50" s="11"/>
    </row>
    <row r="51" spans="6:13" ht="18">
      <c r="I51" s="110">
        <v>40268</v>
      </c>
      <c r="J51" s="111"/>
      <c r="K51" s="11"/>
    </row>
    <row r="52" spans="6:13" ht="18" customHeight="1">
      <c r="I52" s="110">
        <v>40178</v>
      </c>
      <c r="J52" s="111"/>
      <c r="K52" s="11"/>
    </row>
    <row r="53" spans="6:13" ht="18" customHeight="1">
      <c r="I53" s="12"/>
      <c r="K53" s="11"/>
    </row>
    <row r="54" spans="6:13" ht="18" customHeight="1">
      <c r="I54" s="12"/>
      <c r="K54" s="11"/>
    </row>
    <row r="55" spans="6:13" ht="18">
      <c r="I55" s="12"/>
      <c r="K55" s="11"/>
    </row>
    <row r="56" spans="6:13" ht="18" customHeight="1">
      <c r="I56" s="12"/>
      <c r="J56" s="10"/>
      <c r="K56" s="10"/>
      <c r="L56" s="10"/>
      <c r="M56" s="10"/>
    </row>
    <row r="57" spans="6:13" ht="18" customHeight="1">
      <c r="I57" s="12"/>
      <c r="J57" s="10"/>
      <c r="K57" s="11"/>
      <c r="L57" s="10"/>
      <c r="M57" s="10"/>
    </row>
    <row r="58" spans="6:13" ht="18">
      <c r="I58" s="12"/>
      <c r="J58" s="10"/>
      <c r="K58" s="11"/>
      <c r="L58" s="10"/>
      <c r="M58" s="10"/>
    </row>
    <row r="59" spans="6:13" ht="18">
      <c r="F59" s="12"/>
      <c r="G59" s="10"/>
      <c r="I59" s="10"/>
      <c r="J59" s="10"/>
      <c r="K59" s="11"/>
      <c r="L59" s="10"/>
      <c r="M59" s="10"/>
    </row>
    <row r="60" spans="6:13" ht="18">
      <c r="F60" s="12"/>
      <c r="G60" s="10"/>
      <c r="I60" s="10"/>
      <c r="J60" s="10"/>
      <c r="K60" s="11"/>
      <c r="L60" s="10"/>
      <c r="M60" s="10"/>
    </row>
    <row r="61" spans="6:13" ht="18">
      <c r="F61" s="12"/>
      <c r="G61" s="10"/>
      <c r="I61" s="10"/>
      <c r="J61" s="10"/>
      <c r="K61" s="11"/>
      <c r="L61" s="10"/>
      <c r="M61" s="10"/>
    </row>
    <row r="62" spans="6:13" ht="18">
      <c r="F62" s="12"/>
      <c r="G62" s="10"/>
      <c r="I62" s="10"/>
      <c r="J62" s="10"/>
      <c r="K62" s="11"/>
      <c r="L62" s="10"/>
      <c r="M62" s="10"/>
    </row>
    <row r="63" spans="6:13" ht="18">
      <c r="F63" s="12"/>
      <c r="G63" s="10"/>
      <c r="I63" s="10"/>
      <c r="J63" s="10"/>
      <c r="K63" s="11"/>
      <c r="L63" s="10"/>
      <c r="M63" s="10"/>
    </row>
    <row r="64" spans="6:13" ht="18">
      <c r="F64" s="12"/>
      <c r="G64" s="10"/>
      <c r="I64" s="10"/>
      <c r="J64" s="10"/>
      <c r="K64" s="11"/>
      <c r="L64" s="10"/>
      <c r="M64" s="10"/>
    </row>
    <row r="65" spans="6:13" ht="18">
      <c r="F65" s="12"/>
      <c r="G65" s="10"/>
      <c r="I65" s="10"/>
      <c r="J65" s="10"/>
      <c r="K65" s="11"/>
      <c r="L65" s="10"/>
      <c r="M65" s="10"/>
    </row>
    <row r="66" spans="6:13" ht="18">
      <c r="F66" s="12"/>
      <c r="G66" s="10"/>
      <c r="I66" s="10"/>
      <c r="J66" s="10"/>
      <c r="K66" s="11"/>
      <c r="L66" s="10"/>
      <c r="M66" s="10"/>
    </row>
    <row r="67" spans="6:13" ht="18">
      <c r="F67" s="12"/>
      <c r="G67" s="10"/>
      <c r="I67" s="10"/>
      <c r="J67" s="10"/>
      <c r="K67" s="11"/>
      <c r="L67" s="10"/>
      <c r="M67" s="10"/>
    </row>
    <row r="68" spans="6:13" ht="18" customHeight="1">
      <c r="F68" s="12"/>
      <c r="G68" s="10"/>
      <c r="I68" s="10"/>
      <c r="J68" s="10"/>
      <c r="K68" s="11"/>
      <c r="L68" s="10"/>
      <c r="M68" s="10"/>
    </row>
    <row r="69" spans="6:13" ht="18" customHeight="1">
      <c r="F69" s="12"/>
      <c r="G69" s="10"/>
      <c r="I69" s="10"/>
      <c r="J69" s="10"/>
      <c r="K69" s="11"/>
      <c r="L69" s="10"/>
      <c r="M69" s="10"/>
    </row>
    <row r="70" spans="6:13" ht="18">
      <c r="F70" s="12"/>
      <c r="G70" s="10"/>
      <c r="I70" s="10"/>
      <c r="J70" s="10"/>
      <c r="K70" s="11"/>
      <c r="L70" s="10"/>
      <c r="M70" s="10"/>
    </row>
    <row r="71" spans="6:13" ht="18" customHeight="1">
      <c r="F71" s="12"/>
      <c r="G71" s="10"/>
      <c r="I71" s="10"/>
      <c r="J71" s="10"/>
      <c r="K71" s="11"/>
      <c r="L71" s="10"/>
      <c r="M71" s="10"/>
    </row>
    <row r="72" spans="6:13" ht="18" customHeight="1">
      <c r="F72" s="12"/>
      <c r="G72" s="10"/>
      <c r="I72" s="10"/>
      <c r="J72" s="10"/>
      <c r="K72" s="11"/>
      <c r="L72" s="10"/>
      <c r="M72" s="10"/>
    </row>
    <row r="73" spans="6:13" ht="18">
      <c r="F73" s="12"/>
      <c r="G73" s="10"/>
      <c r="I73" s="10"/>
      <c r="J73" s="10"/>
      <c r="K73" s="11"/>
      <c r="L73" s="10"/>
      <c r="M73" s="10"/>
    </row>
    <row r="74" spans="6:13" ht="18">
      <c r="F74" s="12"/>
      <c r="G74" s="10"/>
      <c r="I74" s="10"/>
      <c r="J74" s="10"/>
      <c r="K74" s="11"/>
      <c r="L74" s="10"/>
      <c r="M74" s="10"/>
    </row>
    <row r="75" spans="6:13" ht="18">
      <c r="F75" s="12"/>
      <c r="G75" s="10"/>
      <c r="I75" s="10"/>
      <c r="J75" s="10"/>
      <c r="K75" s="11"/>
      <c r="L75" s="10"/>
      <c r="M75" s="10"/>
    </row>
    <row r="76" spans="6:13" ht="18">
      <c r="F76" s="12"/>
      <c r="G76" s="10"/>
      <c r="I76" s="10"/>
      <c r="J76" s="10"/>
      <c r="K76" s="11"/>
      <c r="L76" s="10"/>
      <c r="M76" s="10"/>
    </row>
    <row r="77" spans="6:13" ht="18">
      <c r="F77" s="12"/>
      <c r="G77" s="10"/>
      <c r="I77" s="10"/>
      <c r="J77" s="10"/>
      <c r="K77" s="11"/>
      <c r="L77" s="10"/>
      <c r="M77" s="10"/>
    </row>
    <row r="78" spans="6:13" ht="18">
      <c r="F78" s="12"/>
      <c r="G78" s="10"/>
      <c r="I78" s="10"/>
      <c r="J78" s="10"/>
      <c r="K78" s="11"/>
      <c r="L78" s="10"/>
      <c r="M78" s="10"/>
    </row>
    <row r="79" spans="6:13" ht="18">
      <c r="F79" s="12"/>
      <c r="G79" s="10"/>
      <c r="I79" s="10"/>
      <c r="J79" s="10"/>
      <c r="K79" s="11"/>
      <c r="L79" s="10"/>
      <c r="M79" s="10"/>
    </row>
    <row r="80" spans="6:13" ht="18">
      <c r="F80" s="12"/>
      <c r="G80" s="10"/>
      <c r="I80" s="10"/>
      <c r="J80" s="10"/>
      <c r="K80" s="11"/>
      <c r="L80" s="10"/>
      <c r="M80" s="10"/>
    </row>
    <row r="81" spans="6:13" ht="18">
      <c r="F81" s="12"/>
      <c r="G81" s="10"/>
      <c r="I81" s="10"/>
      <c r="J81" s="10"/>
      <c r="K81" s="11"/>
      <c r="L81" s="10"/>
      <c r="M81" s="10"/>
    </row>
    <row r="82" spans="6:13" ht="18">
      <c r="F82" s="12"/>
      <c r="G82" s="10"/>
      <c r="I82" s="10"/>
      <c r="J82" s="10"/>
      <c r="K82" s="11"/>
      <c r="L82" s="10"/>
      <c r="M82" s="10"/>
    </row>
    <row r="83" spans="6:13" ht="18">
      <c r="F83" s="12"/>
      <c r="G83" s="10"/>
      <c r="I83" s="10"/>
      <c r="J83" s="10"/>
      <c r="K83" s="11"/>
      <c r="L83" s="10"/>
      <c r="M83" s="10"/>
    </row>
    <row r="84" spans="6:13" ht="18">
      <c r="F84" s="12"/>
      <c r="G84" s="10"/>
      <c r="I84" s="10"/>
      <c r="J84" s="10"/>
      <c r="K84" s="11"/>
      <c r="L84" s="10"/>
      <c r="M84" s="10"/>
    </row>
    <row r="85" spans="6:13" ht="18">
      <c r="F85" s="12"/>
      <c r="G85" s="10"/>
      <c r="I85" s="10"/>
      <c r="J85" s="10"/>
      <c r="K85" s="11"/>
      <c r="L85" s="10"/>
      <c r="M85" s="10"/>
    </row>
    <row r="86" spans="6:13" ht="18">
      <c r="F86" s="12"/>
      <c r="G86" s="10"/>
      <c r="I86" s="10"/>
      <c r="J86" s="10"/>
      <c r="K86" s="11"/>
      <c r="L86" s="10"/>
      <c r="M86" s="10"/>
    </row>
    <row r="87" spans="6:13" ht="18">
      <c r="F87" s="12"/>
      <c r="G87" s="10"/>
      <c r="I87" s="10"/>
      <c r="J87" s="10"/>
      <c r="K87" s="11"/>
      <c r="L87" s="10"/>
      <c r="M87" s="10"/>
    </row>
    <row r="88" spans="6:13" ht="18">
      <c r="F88" s="12"/>
      <c r="G88" s="10"/>
      <c r="I88" s="10"/>
      <c r="J88" s="10"/>
      <c r="K88" s="11"/>
      <c r="L88" s="10"/>
      <c r="M88" s="10"/>
    </row>
    <row r="89" spans="6:13" ht="18">
      <c r="F89" s="12"/>
      <c r="G89" s="10"/>
      <c r="I89" s="10"/>
      <c r="J89" s="10"/>
      <c r="K89" s="11"/>
      <c r="L89" s="10"/>
      <c r="M89" s="10"/>
    </row>
    <row r="90" spans="6:13" ht="18">
      <c r="F90" s="12"/>
      <c r="G90" s="10"/>
      <c r="I90" s="10"/>
      <c r="J90" s="10"/>
      <c r="K90" s="11"/>
      <c r="L90" s="10"/>
      <c r="M90" s="10"/>
    </row>
    <row r="91" spans="6:13" ht="18">
      <c r="F91" s="12"/>
      <c r="G91" s="10"/>
      <c r="I91" s="10"/>
      <c r="J91" s="10"/>
      <c r="K91" s="11"/>
      <c r="L91" s="10"/>
      <c r="M91" s="10"/>
    </row>
    <row r="92" spans="6:13" ht="18">
      <c r="F92" s="12"/>
      <c r="G92" s="10"/>
      <c r="I92" s="10"/>
      <c r="J92" s="10"/>
      <c r="K92" s="11"/>
      <c r="L92" s="10"/>
      <c r="M92" s="10"/>
    </row>
    <row r="93" spans="6:13" ht="18">
      <c r="F93" s="12"/>
      <c r="G93" s="10"/>
      <c r="I93" s="10"/>
      <c r="J93" s="10"/>
      <c r="K93" s="11"/>
      <c r="L93" s="10"/>
      <c r="M93" s="10"/>
    </row>
    <row r="94" spans="6:13" ht="18">
      <c r="F94" s="12"/>
      <c r="G94" s="10"/>
      <c r="I94" s="10"/>
      <c r="J94" s="10"/>
      <c r="K94" s="11"/>
      <c r="L94" s="10"/>
      <c r="M94" s="10"/>
    </row>
    <row r="95" spans="6:13" ht="18">
      <c r="F95" s="12"/>
      <c r="G95" s="10"/>
      <c r="I95" s="10"/>
      <c r="J95" s="10"/>
      <c r="K95" s="11"/>
      <c r="L95" s="10"/>
      <c r="M95" s="10"/>
    </row>
    <row r="96" spans="6:13" ht="18">
      <c r="F96" s="12"/>
      <c r="G96" s="10"/>
      <c r="I96" s="10"/>
      <c r="J96" s="10"/>
      <c r="K96" s="11"/>
      <c r="L96" s="10"/>
      <c r="M96" s="10"/>
    </row>
    <row r="97" spans="6:13" ht="18">
      <c r="F97" s="12"/>
      <c r="G97" s="10"/>
      <c r="I97" s="10"/>
      <c r="J97" s="10"/>
      <c r="K97" s="11"/>
      <c r="L97" s="10"/>
      <c r="M97" s="10"/>
    </row>
    <row r="98" spans="6:13" ht="18">
      <c r="F98" s="12"/>
      <c r="G98" s="10"/>
      <c r="I98" s="10"/>
      <c r="J98" s="10"/>
      <c r="K98" s="11"/>
      <c r="L98" s="10"/>
      <c r="M98" s="10"/>
    </row>
    <row r="99" spans="6:13" ht="18">
      <c r="F99" s="12"/>
      <c r="G99" s="10"/>
      <c r="I99" s="10"/>
      <c r="J99" s="10"/>
      <c r="K99" s="11"/>
      <c r="L99" s="10"/>
      <c r="M99" s="10"/>
    </row>
    <row r="100" spans="6:13" ht="18">
      <c r="F100" s="12"/>
      <c r="G100" s="10"/>
      <c r="I100" s="10"/>
      <c r="J100" s="10"/>
      <c r="K100" s="11"/>
      <c r="L100" s="10"/>
      <c r="M100" s="10"/>
    </row>
    <row r="101" spans="6:13" ht="18">
      <c r="F101" s="12"/>
      <c r="G101" s="10"/>
      <c r="I101" s="10"/>
      <c r="J101" s="10"/>
      <c r="K101" s="11"/>
      <c r="L101" s="10"/>
      <c r="M101" s="10"/>
    </row>
    <row r="102" spans="6:13" ht="18">
      <c r="F102" s="12"/>
      <c r="G102" s="10"/>
      <c r="I102" s="10"/>
      <c r="J102" s="10"/>
      <c r="K102" s="11"/>
      <c r="L102" s="10"/>
      <c r="M102" s="10"/>
    </row>
    <row r="103" spans="6:13" ht="18">
      <c r="F103" s="12"/>
      <c r="G103" s="10"/>
      <c r="I103" s="10"/>
      <c r="J103" s="10"/>
      <c r="K103" s="11"/>
      <c r="L103" s="10"/>
      <c r="M103" s="10"/>
    </row>
    <row r="104" spans="6:13" ht="18">
      <c r="F104" s="12"/>
      <c r="G104" s="10"/>
      <c r="I104" s="10"/>
      <c r="J104" s="10"/>
      <c r="K104" s="11"/>
      <c r="L104" s="10"/>
      <c r="M104" s="10"/>
    </row>
    <row r="105" spans="6:13" ht="18">
      <c r="F105" s="12"/>
      <c r="G105" s="10"/>
      <c r="I105" s="10"/>
      <c r="J105" s="10"/>
      <c r="K105" s="11"/>
      <c r="L105" s="10"/>
      <c r="M105" s="10"/>
    </row>
    <row r="106" spans="6:13" ht="18">
      <c r="F106" s="12"/>
      <c r="G106" s="10"/>
      <c r="I106" s="10"/>
      <c r="J106" s="10"/>
      <c r="K106" s="11"/>
      <c r="L106" s="10"/>
      <c r="M106" s="10"/>
    </row>
    <row r="107" spans="6:13" ht="18">
      <c r="F107" s="12"/>
      <c r="G107" s="10"/>
      <c r="I107" s="10"/>
      <c r="J107" s="10"/>
      <c r="K107" s="11"/>
      <c r="L107" s="10"/>
      <c r="M107" s="10"/>
    </row>
    <row r="108" spans="6:13" ht="18">
      <c r="F108" s="12"/>
      <c r="G108" s="10"/>
      <c r="I108" s="10"/>
    </row>
    <row r="109" spans="6:13" ht="18">
      <c r="F109" s="12"/>
      <c r="G109" s="10"/>
      <c r="I109" s="10"/>
    </row>
  </sheetData>
  <mergeCells count="14">
    <mergeCell ref="W37:X37"/>
    <mergeCell ref="W35:X35"/>
    <mergeCell ref="W36:X36"/>
    <mergeCell ref="K20:K30"/>
    <mergeCell ref="K3:K4"/>
    <mergeCell ref="L15:M16"/>
    <mergeCell ref="L17:M17"/>
    <mergeCell ref="N14:O14"/>
    <mergeCell ref="N13:O13"/>
    <mergeCell ref="F1:G1"/>
    <mergeCell ref="F2:F3"/>
    <mergeCell ref="G2:G3"/>
    <mergeCell ref="A14:B14"/>
    <mergeCell ref="A13:B13"/>
  </mergeCells>
  <phoneticPr fontId="2" type="noConversion"/>
  <hyperlinks>
    <hyperlink ref="A14:B14" r:id="rId1" display="https://www.gurufocus.com/stock/MCD/dcf" xr:uid="{6FF18A12-6AE7-BF40-AB12-EAE59040EFA9}"/>
    <hyperlink ref="A14" r:id="rId2" xr:uid="{8015311B-E140-7B44-8FAD-2C22D6CE458D}"/>
    <hyperlink ref="W32" r:id="rId3" xr:uid="{14ED890A-3C46-9F49-9BC2-0130CBD22A74}"/>
  </hyperlinks>
  <pageMargins left="0.7" right="0.7" top="0.75" bottom="0.75" header="0.3" footer="0.3"/>
  <pageSetup paperSize="9" orientation="portrait" horizontalDpi="0" verticalDpi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B698E-9500-B14C-BBF0-DBCDCE93E93C}">
  <dimension ref="C1:M57"/>
  <sheetViews>
    <sheetView topLeftCell="L35" zoomScale="131" zoomScaleNormal="133" workbookViewId="0">
      <selection activeCell="X45" sqref="X45"/>
    </sheetView>
  </sheetViews>
  <sheetFormatPr baseColWidth="10" defaultRowHeight="15"/>
  <cols>
    <col min="3" max="3" width="23.5" customWidth="1"/>
    <col min="8" max="8" width="23.5" customWidth="1"/>
    <col min="10" max="10" width="23.5" customWidth="1"/>
    <col min="12" max="12" width="23.5" customWidth="1"/>
  </cols>
  <sheetData>
    <row r="1" spans="3:13" ht="17" thickTop="1" thickBot="1">
      <c r="M1" s="131" t="s">
        <v>37</v>
      </c>
    </row>
    <row r="2" spans="3:13" ht="17" thickTop="1" thickBot="1">
      <c r="M2" s="132">
        <f>STDEV(M8:M57)</f>
        <v>0.15325385794017798</v>
      </c>
    </row>
    <row r="3" spans="3:13" ht="17" thickTop="1" thickBot="1">
      <c r="M3" s="133" t="s">
        <v>90</v>
      </c>
    </row>
    <row r="4" spans="3:13" ht="17" thickTop="1" thickBot="1">
      <c r="M4" s="132">
        <f>AVERAGE(M8:M57)</f>
        <v>1.1900987994419634</v>
      </c>
    </row>
    <row r="5" spans="3:13" ht="16" thickTop="1"/>
    <row r="6" spans="3:13">
      <c r="D6" s="29" t="s">
        <v>88</v>
      </c>
      <c r="E6" s="29" t="s">
        <v>6</v>
      </c>
      <c r="F6" s="29"/>
      <c r="G6" s="29" t="s">
        <v>89</v>
      </c>
      <c r="I6" s="29" t="s">
        <v>88</v>
      </c>
      <c r="K6" s="29" t="s">
        <v>6</v>
      </c>
      <c r="M6" s="29" t="s">
        <v>89</v>
      </c>
    </row>
    <row r="7" spans="3:13" ht="18">
      <c r="C7" s="125">
        <v>44763</v>
      </c>
      <c r="D7" s="108">
        <v>155.35</v>
      </c>
      <c r="E7" s="108"/>
      <c r="F7" s="108"/>
      <c r="G7" s="108">
        <v>25.22</v>
      </c>
      <c r="H7" s="125">
        <v>44763</v>
      </c>
      <c r="J7" s="125">
        <v>44763</v>
      </c>
      <c r="L7" s="125">
        <v>44771</v>
      </c>
      <c r="M7">
        <f>輸入!W37</f>
        <v>1.443553907073394</v>
      </c>
    </row>
    <row r="8" spans="3:13" ht="18">
      <c r="C8" s="125">
        <v>44651</v>
      </c>
      <c r="D8" s="108">
        <v>174.36</v>
      </c>
      <c r="E8" s="109">
        <v>6.16</v>
      </c>
      <c r="F8" s="109">
        <f>AVERAGE(E5:E8)</f>
        <v>6.16</v>
      </c>
      <c r="G8" s="108">
        <v>28.3</v>
      </c>
      <c r="H8" s="125">
        <v>44651</v>
      </c>
      <c r="I8">
        <f>LOG10(D8)</f>
        <v>2.2414468603456466</v>
      </c>
      <c r="J8" s="125">
        <v>44651</v>
      </c>
      <c r="K8">
        <f>LOG10(E8)</f>
        <v>0.78958071216442549</v>
      </c>
      <c r="L8" s="125">
        <v>44651</v>
      </c>
      <c r="M8">
        <f>LOG10(G8)</f>
        <v>1.4517864355242902</v>
      </c>
    </row>
    <row r="9" spans="3:13" ht="18">
      <c r="C9" s="124">
        <v>44561</v>
      </c>
      <c r="D9" s="108">
        <v>177.08</v>
      </c>
      <c r="E9" s="109">
        <v>6.04</v>
      </c>
      <c r="F9" s="109"/>
      <c r="G9" s="108">
        <v>29.32</v>
      </c>
      <c r="H9" s="124">
        <v>44561</v>
      </c>
      <c r="I9">
        <f t="shared" ref="I9:I57" si="0">LOG10(D9)</f>
        <v>2.2481695133068103</v>
      </c>
      <c r="J9" s="124">
        <v>44561</v>
      </c>
      <c r="K9">
        <f t="shared" ref="K9:K57" si="1">LOG10(E9)</f>
        <v>0.78103693862113188</v>
      </c>
      <c r="L9" s="124">
        <v>44561</v>
      </c>
      <c r="M9">
        <f t="shared" ref="M9:M57" si="2">LOG10(G9)</f>
        <v>1.4671639659690903</v>
      </c>
    </row>
    <row r="10" spans="3:13" ht="18">
      <c r="C10" s="124">
        <v>44469</v>
      </c>
      <c r="D10" s="108">
        <v>140.91</v>
      </c>
      <c r="E10" s="109">
        <v>5.62</v>
      </c>
      <c r="F10" s="109"/>
      <c r="G10" s="108">
        <v>25.07</v>
      </c>
      <c r="H10" s="124">
        <v>44469</v>
      </c>
      <c r="I10">
        <f t="shared" si="0"/>
        <v>2.1489418149029111</v>
      </c>
      <c r="J10" s="124">
        <v>44469</v>
      </c>
      <c r="K10">
        <f t="shared" si="1"/>
        <v>0.74973631556906106</v>
      </c>
      <c r="L10" s="124">
        <v>44469</v>
      </c>
      <c r="M10">
        <f t="shared" si="2"/>
        <v>1.3991543339582164</v>
      </c>
    </row>
    <row r="11" spans="3:13" ht="18">
      <c r="C11" s="124">
        <v>44377</v>
      </c>
      <c r="D11" s="108">
        <v>136.18</v>
      </c>
      <c r="E11" s="109">
        <v>5.1100000000000003</v>
      </c>
      <c r="F11" s="109"/>
      <c r="G11" s="108">
        <v>26.65</v>
      </c>
      <c r="H11" s="124">
        <v>44377</v>
      </c>
      <c r="I11">
        <f t="shared" si="0"/>
        <v>2.1341133298423243</v>
      </c>
      <c r="J11" s="124">
        <v>44377</v>
      </c>
      <c r="K11">
        <f t="shared" si="1"/>
        <v>0.70842090013471271</v>
      </c>
      <c r="L11" s="124">
        <v>44377</v>
      </c>
      <c r="M11">
        <f t="shared" si="2"/>
        <v>1.4256972133625911</v>
      </c>
    </row>
    <row r="12" spans="3:13" ht="18">
      <c r="C12" s="124">
        <v>44286</v>
      </c>
      <c r="D12" s="108">
        <v>121.25</v>
      </c>
      <c r="E12" s="109">
        <v>4.46</v>
      </c>
      <c r="F12" s="109">
        <f>AVERAGE(E9:E12)</f>
        <v>5.3075000000000001</v>
      </c>
      <c r="G12" s="108">
        <v>27.22</v>
      </c>
      <c r="H12" s="124">
        <v>44286</v>
      </c>
      <c r="I12">
        <f t="shared" si="0"/>
        <v>2.0836817472743014</v>
      </c>
      <c r="J12" s="124">
        <v>44286</v>
      </c>
      <c r="K12">
        <f t="shared" si="1"/>
        <v>0.64933485871214192</v>
      </c>
      <c r="L12" s="124">
        <v>44286</v>
      </c>
      <c r="M12">
        <f t="shared" si="2"/>
        <v>1.4348881208673159</v>
      </c>
    </row>
    <row r="13" spans="3:13" ht="18">
      <c r="C13" s="123">
        <v>44196</v>
      </c>
      <c r="D13" s="108">
        <v>131.52000000000001</v>
      </c>
      <c r="E13" s="109">
        <v>3.69</v>
      </c>
      <c r="F13" s="109"/>
      <c r="G13" s="108">
        <v>35.619999999999997</v>
      </c>
      <c r="H13" s="123">
        <v>44196</v>
      </c>
      <c r="I13">
        <f t="shared" si="0"/>
        <v>2.1189918001959751</v>
      </c>
      <c r="J13" s="123">
        <v>44196</v>
      </c>
      <c r="K13">
        <f t="shared" si="1"/>
        <v>0.56702636615906032</v>
      </c>
      <c r="L13" s="123">
        <v>44196</v>
      </c>
      <c r="M13">
        <f t="shared" si="2"/>
        <v>1.5516939151272247</v>
      </c>
    </row>
    <row r="14" spans="3:13" ht="18">
      <c r="C14" s="123">
        <v>44104</v>
      </c>
      <c r="D14" s="108">
        <v>114.59</v>
      </c>
      <c r="E14" s="109">
        <v>3.26</v>
      </c>
      <c r="F14" s="109"/>
      <c r="G14" s="108">
        <v>35.15</v>
      </c>
      <c r="H14" s="123">
        <v>44104</v>
      </c>
      <c r="I14">
        <f t="shared" si="0"/>
        <v>2.0591467194261983</v>
      </c>
      <c r="J14" s="123">
        <v>44104</v>
      </c>
      <c r="K14">
        <f t="shared" si="1"/>
        <v>0.51321760006793893</v>
      </c>
      <c r="L14" s="123">
        <v>44104</v>
      </c>
      <c r="M14">
        <f t="shared" si="2"/>
        <v>1.5459253293558428</v>
      </c>
    </row>
    <row r="15" spans="3:13" ht="18">
      <c r="C15" s="123">
        <v>44012</v>
      </c>
      <c r="D15" s="108">
        <v>90.07</v>
      </c>
      <c r="E15" s="109">
        <v>3.29</v>
      </c>
      <c r="F15" s="109"/>
      <c r="G15" s="108">
        <v>27.4</v>
      </c>
      <c r="H15" s="123">
        <v>44012</v>
      </c>
      <c r="I15">
        <f t="shared" si="0"/>
        <v>1.9545801627437573</v>
      </c>
      <c r="J15" s="123">
        <v>44012</v>
      </c>
      <c r="K15">
        <f t="shared" si="1"/>
        <v>0.51719589794997434</v>
      </c>
      <c r="L15" s="123">
        <v>44012</v>
      </c>
      <c r="M15">
        <f t="shared" si="2"/>
        <v>1.4377505628203879</v>
      </c>
    </row>
    <row r="16" spans="3:13" ht="18">
      <c r="C16" s="123">
        <v>43921</v>
      </c>
      <c r="D16" s="108">
        <v>62.62</v>
      </c>
      <c r="E16" s="109">
        <v>3.19</v>
      </c>
      <c r="F16" s="109">
        <f>AVERAGE(E13:E16)</f>
        <v>3.3574999999999995</v>
      </c>
      <c r="G16" s="108">
        <v>19.649999999999999</v>
      </c>
      <c r="H16" s="123">
        <v>43921</v>
      </c>
      <c r="I16">
        <f t="shared" si="0"/>
        <v>1.7967130632808965</v>
      </c>
      <c r="J16" s="123">
        <v>43921</v>
      </c>
      <c r="K16">
        <f t="shared" si="1"/>
        <v>0.50379068305718111</v>
      </c>
      <c r="L16" s="123">
        <v>43921</v>
      </c>
      <c r="M16">
        <f t="shared" si="2"/>
        <v>1.2933625547114456</v>
      </c>
    </row>
    <row r="17" spans="3:13" ht="18">
      <c r="C17" s="122">
        <v>43830</v>
      </c>
      <c r="D17" s="108">
        <v>72.14</v>
      </c>
      <c r="E17" s="109">
        <v>3.17</v>
      </c>
      <c r="F17" s="109"/>
      <c r="G17" s="108">
        <v>22.79</v>
      </c>
      <c r="H17" s="122">
        <v>43830</v>
      </c>
      <c r="I17">
        <f t="shared" si="0"/>
        <v>1.8581761379823443</v>
      </c>
      <c r="J17" s="122">
        <v>43830</v>
      </c>
      <c r="K17">
        <f t="shared" si="1"/>
        <v>0.50105926221775143</v>
      </c>
      <c r="L17" s="122">
        <v>43830</v>
      </c>
      <c r="M17">
        <f t="shared" si="2"/>
        <v>1.3577443251803756</v>
      </c>
    </row>
    <row r="18" spans="3:13" ht="18">
      <c r="C18" s="122">
        <v>43738</v>
      </c>
      <c r="D18" s="108">
        <v>54.86</v>
      </c>
      <c r="E18" s="109">
        <v>2.96</v>
      </c>
      <c r="F18" s="109"/>
      <c r="G18" s="108">
        <v>18.52</v>
      </c>
      <c r="H18" s="122">
        <v>43738</v>
      </c>
      <c r="I18">
        <f t="shared" si="0"/>
        <v>1.7392558032685106</v>
      </c>
      <c r="J18" s="122">
        <v>43738</v>
      </c>
      <c r="K18">
        <f t="shared" si="1"/>
        <v>0.47129171105893858</v>
      </c>
      <c r="L18" s="122">
        <v>43738</v>
      </c>
      <c r="M18">
        <f t="shared" si="2"/>
        <v>1.2676409823459156</v>
      </c>
    </row>
    <row r="19" spans="3:13" ht="18">
      <c r="C19" s="122">
        <v>43646</v>
      </c>
      <c r="D19" s="108">
        <v>48.29</v>
      </c>
      <c r="E19" s="109">
        <v>2.93</v>
      </c>
      <c r="F19" s="109"/>
      <c r="G19" s="108">
        <v>16.47</v>
      </c>
      <c r="H19" s="122">
        <v>43646</v>
      </c>
      <c r="I19">
        <f t="shared" si="0"/>
        <v>1.6838572054003464</v>
      </c>
      <c r="J19" s="122">
        <v>43646</v>
      </c>
      <c r="K19">
        <f t="shared" si="1"/>
        <v>0.4668676203541095</v>
      </c>
      <c r="L19" s="122">
        <v>43646</v>
      </c>
      <c r="M19">
        <f t="shared" si="2"/>
        <v>1.2166935991697543</v>
      </c>
    </row>
    <row r="20" spans="3:13" ht="18">
      <c r="C20" s="122">
        <v>43555</v>
      </c>
      <c r="D20" s="108">
        <v>46.17</v>
      </c>
      <c r="E20" s="109">
        <v>2.97</v>
      </c>
      <c r="F20" s="109">
        <f>AVERAGE(E17:E20)</f>
        <v>3.0075000000000003</v>
      </c>
      <c r="G20" s="108">
        <v>15.53</v>
      </c>
      <c r="H20" s="122">
        <v>43555</v>
      </c>
      <c r="I20">
        <f t="shared" si="0"/>
        <v>1.6643598745511412</v>
      </c>
      <c r="J20" s="122">
        <v>43555</v>
      </c>
      <c r="K20">
        <f t="shared" si="1"/>
        <v>0.47275644931721239</v>
      </c>
      <c r="L20" s="122">
        <v>43555</v>
      </c>
      <c r="M20">
        <f t="shared" si="2"/>
        <v>1.1911714557285584</v>
      </c>
    </row>
    <row r="21" spans="3:13" ht="18">
      <c r="C21" s="121">
        <v>43465</v>
      </c>
      <c r="D21" s="108">
        <v>38.18</v>
      </c>
      <c r="E21" s="109">
        <v>3.04</v>
      </c>
      <c r="F21" s="109"/>
      <c r="G21" s="108">
        <v>12.56</v>
      </c>
      <c r="H21" s="121">
        <v>43465</v>
      </c>
      <c r="I21">
        <f t="shared" si="0"/>
        <v>1.5818359240576481</v>
      </c>
      <c r="J21" s="121">
        <v>43465</v>
      </c>
      <c r="K21">
        <f t="shared" si="1"/>
        <v>0.48287358360875376</v>
      </c>
      <c r="L21" s="121">
        <v>43465</v>
      </c>
      <c r="M21">
        <f t="shared" si="2"/>
        <v>1.0989896394011773</v>
      </c>
    </row>
    <row r="22" spans="3:13" ht="18">
      <c r="C22" s="121">
        <v>43373</v>
      </c>
      <c r="D22" s="108">
        <v>54.44</v>
      </c>
      <c r="E22" s="109">
        <v>2.97</v>
      </c>
      <c r="F22" s="109"/>
      <c r="G22" s="108">
        <v>18.350000000000001</v>
      </c>
      <c r="H22" s="121">
        <v>43373</v>
      </c>
      <c r="I22">
        <f t="shared" si="0"/>
        <v>1.7359181165312971</v>
      </c>
      <c r="J22" s="121">
        <v>43373</v>
      </c>
      <c r="K22">
        <f t="shared" si="1"/>
        <v>0.47275644931721239</v>
      </c>
      <c r="L22" s="121">
        <v>43373</v>
      </c>
      <c r="M22">
        <f t="shared" si="2"/>
        <v>1.2636360685881083</v>
      </c>
    </row>
    <row r="23" spans="3:13" ht="18">
      <c r="C23" s="121">
        <v>43281</v>
      </c>
      <c r="D23" s="108">
        <v>44.49</v>
      </c>
      <c r="E23" s="109">
        <v>2.76</v>
      </c>
      <c r="F23" s="109"/>
      <c r="G23" s="108">
        <v>16.13</v>
      </c>
      <c r="H23" s="121">
        <v>43281</v>
      </c>
      <c r="I23">
        <f t="shared" si="0"/>
        <v>1.6482624057480444</v>
      </c>
      <c r="J23" s="121">
        <v>43281</v>
      </c>
      <c r="K23">
        <f t="shared" si="1"/>
        <v>0.44090908206521767</v>
      </c>
      <c r="L23" s="121">
        <v>43281</v>
      </c>
      <c r="M23">
        <f t="shared" si="2"/>
        <v>1.2076343673889616</v>
      </c>
    </row>
    <row r="24" spans="3:13" ht="18">
      <c r="C24" s="121">
        <v>43190</v>
      </c>
      <c r="D24" s="108">
        <v>40.17</v>
      </c>
      <c r="E24" s="109">
        <v>2.59</v>
      </c>
      <c r="F24" s="109">
        <f>AVERAGE(E21:E24)</f>
        <v>2.84</v>
      </c>
      <c r="G24" s="108">
        <v>15.51</v>
      </c>
      <c r="H24" s="121">
        <v>43190</v>
      </c>
      <c r="I24">
        <f t="shared" si="0"/>
        <v>1.6039018317316713</v>
      </c>
      <c r="J24" s="121">
        <v>43190</v>
      </c>
      <c r="K24">
        <f t="shared" si="1"/>
        <v>0.4132997640812518</v>
      </c>
      <c r="L24" s="121">
        <v>43190</v>
      </c>
      <c r="M24">
        <f t="shared" si="2"/>
        <v>1.190611797813605</v>
      </c>
    </row>
    <row r="25" spans="3:13" ht="18">
      <c r="C25" s="120">
        <v>43100</v>
      </c>
      <c r="D25" s="108">
        <v>40.35</v>
      </c>
      <c r="E25" s="109">
        <v>2.4300000000000002</v>
      </c>
      <c r="F25" s="109"/>
      <c r="G25" s="108">
        <v>16.59</v>
      </c>
      <c r="H25" s="120">
        <v>43100</v>
      </c>
      <c r="I25">
        <f t="shared" si="0"/>
        <v>1.6058435390580892</v>
      </c>
      <c r="J25" s="120">
        <v>43100</v>
      </c>
      <c r="K25">
        <f t="shared" si="1"/>
        <v>0.38560627359831223</v>
      </c>
      <c r="L25" s="120">
        <v>43100</v>
      </c>
      <c r="M25">
        <f t="shared" si="2"/>
        <v>1.2198463860243607</v>
      </c>
    </row>
    <row r="26" spans="3:13" ht="18">
      <c r="C26" s="120">
        <v>43008</v>
      </c>
      <c r="D26" s="108">
        <v>36.619999999999997</v>
      </c>
      <c r="E26" s="109">
        <v>2.2999999999999998</v>
      </c>
      <c r="F26" s="109"/>
      <c r="G26" s="108">
        <v>15.92</v>
      </c>
      <c r="H26" s="120">
        <v>43008</v>
      </c>
      <c r="I26">
        <f t="shared" si="0"/>
        <v>1.5637183399656776</v>
      </c>
      <c r="J26" s="120">
        <v>43008</v>
      </c>
      <c r="K26">
        <f t="shared" si="1"/>
        <v>0.36172783601759284</v>
      </c>
      <c r="L26" s="120">
        <v>43008</v>
      </c>
      <c r="M26">
        <f t="shared" si="2"/>
        <v>1.2019430634016501</v>
      </c>
    </row>
    <row r="27" spans="3:13" ht="18">
      <c r="C27" s="120">
        <v>42916</v>
      </c>
      <c r="D27" s="108">
        <v>34.08</v>
      </c>
      <c r="E27" s="109">
        <v>2.2000000000000002</v>
      </c>
      <c r="F27" s="109"/>
      <c r="G27" s="108">
        <v>15.49</v>
      </c>
      <c r="H27" s="120">
        <v>42916</v>
      </c>
      <c r="I27">
        <f t="shared" si="0"/>
        <v>1.5324995860946624</v>
      </c>
      <c r="J27" s="120">
        <v>42916</v>
      </c>
      <c r="K27">
        <f t="shared" si="1"/>
        <v>0.34242268082220628</v>
      </c>
      <c r="L27" s="120">
        <v>42916</v>
      </c>
      <c r="M27">
        <f t="shared" si="2"/>
        <v>1.1900514177592061</v>
      </c>
    </row>
    <row r="28" spans="3:13" ht="18">
      <c r="C28" s="120">
        <v>42825</v>
      </c>
      <c r="D28" s="108">
        <v>33.85</v>
      </c>
      <c r="E28" s="109">
        <v>2.14</v>
      </c>
      <c r="F28" s="109">
        <f>AVERAGE(E25:E28)</f>
        <v>2.2675000000000001</v>
      </c>
      <c r="G28" s="108">
        <v>15.84</v>
      </c>
      <c r="H28" s="120">
        <v>42825</v>
      </c>
      <c r="I28">
        <f t="shared" si="0"/>
        <v>1.5295586730211632</v>
      </c>
      <c r="J28" s="120">
        <v>42825</v>
      </c>
      <c r="K28">
        <f t="shared" si="1"/>
        <v>0.33041377334919086</v>
      </c>
      <c r="L28" s="120">
        <v>42825</v>
      </c>
      <c r="M28">
        <f t="shared" si="2"/>
        <v>1.1997551772534747</v>
      </c>
    </row>
    <row r="29" spans="3:13" ht="18">
      <c r="C29" s="119">
        <v>42735</v>
      </c>
      <c r="D29" s="108">
        <v>27.18</v>
      </c>
      <c r="E29" s="109">
        <v>2.09</v>
      </c>
      <c r="F29" s="109"/>
      <c r="G29" s="108">
        <v>13.02</v>
      </c>
      <c r="H29" s="119">
        <v>42735</v>
      </c>
      <c r="I29">
        <f t="shared" si="0"/>
        <v>1.4342494523964755</v>
      </c>
      <c r="J29" s="119">
        <v>42735</v>
      </c>
      <c r="K29">
        <f t="shared" si="1"/>
        <v>0.32014628611105395</v>
      </c>
      <c r="L29" s="119">
        <v>42735</v>
      </c>
      <c r="M29">
        <f t="shared" si="2"/>
        <v>1.1146109842321732</v>
      </c>
    </row>
    <row r="30" spans="3:13" ht="18">
      <c r="C30" s="119">
        <v>42643</v>
      </c>
      <c r="D30" s="108">
        <v>26.39</v>
      </c>
      <c r="E30" s="109">
        <v>2.0699999999999998</v>
      </c>
      <c r="F30" s="109"/>
      <c r="G30" s="108">
        <v>12.76</v>
      </c>
      <c r="H30" s="119">
        <v>42643</v>
      </c>
      <c r="I30">
        <f t="shared" si="0"/>
        <v>1.4214393902200497</v>
      </c>
      <c r="J30" s="119">
        <v>42643</v>
      </c>
      <c r="K30">
        <f t="shared" si="1"/>
        <v>0.31597034545691771</v>
      </c>
      <c r="L30" s="119">
        <v>42643</v>
      </c>
      <c r="M30">
        <f t="shared" si="2"/>
        <v>1.1058506743851435</v>
      </c>
    </row>
    <row r="31" spans="3:13" ht="18">
      <c r="C31" s="119">
        <v>42551</v>
      </c>
      <c r="D31" s="108">
        <v>22.2</v>
      </c>
      <c r="E31" s="109">
        <v>2.14</v>
      </c>
      <c r="F31" s="109"/>
      <c r="G31" s="108">
        <v>10.37</v>
      </c>
      <c r="H31" s="119">
        <v>42551</v>
      </c>
      <c r="I31">
        <f t="shared" si="0"/>
        <v>1.3463529744506386</v>
      </c>
      <c r="J31" s="119">
        <v>42551</v>
      </c>
      <c r="K31">
        <f t="shared" si="1"/>
        <v>0.33041377334919086</v>
      </c>
      <c r="L31" s="119">
        <v>42551</v>
      </c>
      <c r="M31">
        <f t="shared" si="2"/>
        <v>1.015778756389041</v>
      </c>
    </row>
    <row r="32" spans="3:13" ht="18">
      <c r="C32" s="119">
        <v>42460</v>
      </c>
      <c r="D32" s="108">
        <v>25.15</v>
      </c>
      <c r="E32" s="109">
        <v>2.25</v>
      </c>
      <c r="F32" s="109">
        <f>AVERAGE(E29:E32)</f>
        <v>2.1375000000000002</v>
      </c>
      <c r="G32" s="108">
        <v>11.19</v>
      </c>
      <c r="H32" s="119">
        <v>42460</v>
      </c>
      <c r="I32">
        <f t="shared" si="0"/>
        <v>1.4005379893919461</v>
      </c>
      <c r="J32" s="119">
        <v>42460</v>
      </c>
      <c r="K32">
        <f t="shared" si="1"/>
        <v>0.35218251811136247</v>
      </c>
      <c r="L32" s="119">
        <v>42460</v>
      </c>
      <c r="M32">
        <f t="shared" si="2"/>
        <v>1.04883008652835</v>
      </c>
    </row>
    <row r="33" spans="3:13" ht="18">
      <c r="C33" s="117">
        <v>42369</v>
      </c>
      <c r="D33" s="108">
        <v>24.16</v>
      </c>
      <c r="E33" s="109">
        <v>2.36</v>
      </c>
      <c r="F33" s="109"/>
      <c r="G33" s="108">
        <v>10.26</v>
      </c>
      <c r="H33" s="117">
        <v>42369</v>
      </c>
      <c r="I33">
        <f t="shared" si="0"/>
        <v>1.3830969299490943</v>
      </c>
      <c r="J33" s="117">
        <v>42369</v>
      </c>
      <c r="K33">
        <f t="shared" si="1"/>
        <v>0.37291200297010657</v>
      </c>
      <c r="L33" s="117">
        <v>42369</v>
      </c>
      <c r="M33">
        <f t="shared" si="2"/>
        <v>1.0111473607757975</v>
      </c>
    </row>
    <row r="34" spans="3:13" ht="18">
      <c r="C34" s="117">
        <v>42277</v>
      </c>
      <c r="D34" s="108">
        <v>25.13</v>
      </c>
      <c r="E34" s="109">
        <v>2.2999999999999998</v>
      </c>
      <c r="F34" s="109"/>
      <c r="G34" s="108">
        <v>10.93</v>
      </c>
      <c r="H34" s="117">
        <v>42277</v>
      </c>
      <c r="I34">
        <f t="shared" si="0"/>
        <v>1.4001924885925761</v>
      </c>
      <c r="J34" s="117">
        <v>42277</v>
      </c>
      <c r="K34">
        <f t="shared" si="1"/>
        <v>0.36172783601759284</v>
      </c>
      <c r="L34" s="117">
        <v>42277</v>
      </c>
      <c r="M34">
        <f t="shared" si="2"/>
        <v>1.0386201619497029</v>
      </c>
    </row>
    <row r="35" spans="3:13" ht="18">
      <c r="C35" s="117">
        <v>42185</v>
      </c>
      <c r="D35" s="108">
        <v>28.54</v>
      </c>
      <c r="E35" s="109">
        <v>2.17</v>
      </c>
      <c r="F35" s="109"/>
      <c r="G35" s="108">
        <v>13.18</v>
      </c>
      <c r="H35" s="117">
        <v>42185</v>
      </c>
      <c r="I35">
        <f t="shared" si="0"/>
        <v>1.4554539687786281</v>
      </c>
      <c r="J35" s="117">
        <v>42185</v>
      </c>
      <c r="K35">
        <f t="shared" si="1"/>
        <v>0.33645973384852951</v>
      </c>
      <c r="L35" s="117">
        <v>42185</v>
      </c>
      <c r="M35">
        <f t="shared" si="2"/>
        <v>1.1199154102579911</v>
      </c>
    </row>
    <row r="36" spans="3:13" ht="18">
      <c r="C36" s="117">
        <v>42094</v>
      </c>
      <c r="D36" s="108">
        <v>28.19</v>
      </c>
      <c r="E36" s="109">
        <v>2.02</v>
      </c>
      <c r="F36" s="109">
        <f>AVERAGE(E33:E36)</f>
        <v>2.2124999999999999</v>
      </c>
      <c r="G36" s="108">
        <v>13.94</v>
      </c>
      <c r="H36" s="117">
        <v>42094</v>
      </c>
      <c r="I36">
        <f t="shared" si="0"/>
        <v>1.4500950758716022</v>
      </c>
      <c r="J36" s="117">
        <v>42094</v>
      </c>
      <c r="K36">
        <f t="shared" si="1"/>
        <v>0.30535136944662378</v>
      </c>
      <c r="L36" s="117">
        <v>42094</v>
      </c>
      <c r="M36">
        <f t="shared" si="2"/>
        <v>1.1442627737619906</v>
      </c>
    </row>
    <row r="37" spans="3:13" ht="18">
      <c r="C37" s="118">
        <v>42004</v>
      </c>
      <c r="D37" s="108">
        <v>24.91</v>
      </c>
      <c r="E37" s="109">
        <v>1.86</v>
      </c>
      <c r="F37" s="109"/>
      <c r="G37" s="108">
        <v>13.43</v>
      </c>
      <c r="H37" s="118">
        <v>42004</v>
      </c>
      <c r="I37">
        <f t="shared" si="0"/>
        <v>1.3963737275365065</v>
      </c>
      <c r="J37" s="118">
        <v>42004</v>
      </c>
      <c r="K37">
        <f t="shared" si="1"/>
        <v>0.26951294421791633</v>
      </c>
      <c r="L37" s="118">
        <v>42004</v>
      </c>
      <c r="M37">
        <f t="shared" si="2"/>
        <v>1.1280760126687153</v>
      </c>
    </row>
    <row r="38" spans="3:13" ht="18">
      <c r="C38" s="118">
        <v>41912</v>
      </c>
      <c r="D38" s="108">
        <v>22.64</v>
      </c>
      <c r="E38" s="109">
        <v>1.61</v>
      </c>
      <c r="F38" s="109"/>
      <c r="G38" s="108">
        <v>14.08</v>
      </c>
      <c r="H38" s="118">
        <v>41912</v>
      </c>
      <c r="I38">
        <f t="shared" si="0"/>
        <v>1.3548764225162337</v>
      </c>
      <c r="J38" s="118">
        <v>41912</v>
      </c>
      <c r="K38">
        <f t="shared" si="1"/>
        <v>0.20682587603184974</v>
      </c>
      <c r="L38" s="118">
        <v>41912</v>
      </c>
      <c r="M38">
        <f t="shared" si="2"/>
        <v>1.1486026548060935</v>
      </c>
    </row>
    <row r="39" spans="3:13" ht="18">
      <c r="C39" s="118">
        <v>41820</v>
      </c>
      <c r="D39" s="108">
        <v>20.78</v>
      </c>
      <c r="E39" s="109">
        <v>1.55</v>
      </c>
      <c r="F39" s="109"/>
      <c r="G39" s="108">
        <v>13.43</v>
      </c>
      <c r="H39" s="118">
        <v>41820</v>
      </c>
      <c r="I39">
        <f t="shared" si="0"/>
        <v>1.3176455432211587</v>
      </c>
      <c r="J39" s="118">
        <v>41820</v>
      </c>
      <c r="K39">
        <f t="shared" si="1"/>
        <v>0.1903316981702915</v>
      </c>
      <c r="L39" s="118">
        <v>41820</v>
      </c>
      <c r="M39">
        <f t="shared" si="2"/>
        <v>1.1280760126687153</v>
      </c>
    </row>
    <row r="40" spans="3:13" ht="18">
      <c r="C40" s="118">
        <v>41729</v>
      </c>
      <c r="D40" s="108">
        <v>17.05</v>
      </c>
      <c r="E40" s="109">
        <v>1.49</v>
      </c>
      <c r="F40" s="109">
        <f>AVERAGE(E37:E40)</f>
        <v>1.6275000000000002</v>
      </c>
      <c r="G40" s="108">
        <v>11.41</v>
      </c>
      <c r="H40" s="118">
        <v>41729</v>
      </c>
      <c r="I40">
        <f t="shared" si="0"/>
        <v>1.2317243833285165</v>
      </c>
      <c r="J40" s="118">
        <v>41729</v>
      </c>
      <c r="K40">
        <f t="shared" si="1"/>
        <v>0.17318626841227402</v>
      </c>
      <c r="L40" s="118">
        <v>41729</v>
      </c>
      <c r="M40">
        <f t="shared" si="2"/>
        <v>1.0572856444182146</v>
      </c>
    </row>
    <row r="41" spans="3:13" ht="18">
      <c r="C41" s="116">
        <v>41639</v>
      </c>
      <c r="D41" s="108">
        <v>17.72</v>
      </c>
      <c r="E41" s="109">
        <v>1.44</v>
      </c>
      <c r="F41" s="109"/>
      <c r="G41" s="108">
        <v>12.3</v>
      </c>
      <c r="H41" s="116">
        <v>41639</v>
      </c>
      <c r="I41">
        <f t="shared" si="0"/>
        <v>1.248463717551032</v>
      </c>
      <c r="J41" s="116">
        <v>41639</v>
      </c>
      <c r="K41">
        <f t="shared" si="1"/>
        <v>0.15836249209524964</v>
      </c>
      <c r="L41" s="116">
        <v>41639</v>
      </c>
      <c r="M41">
        <f t="shared" si="2"/>
        <v>1.0899051114393981</v>
      </c>
    </row>
    <row r="42" spans="3:13" ht="18">
      <c r="C42" s="116">
        <v>41547</v>
      </c>
      <c r="D42" s="108">
        <v>14.97</v>
      </c>
      <c r="E42" s="109">
        <v>1.42</v>
      </c>
      <c r="F42" s="109"/>
      <c r="G42" s="108">
        <v>10.58</v>
      </c>
      <c r="H42" s="116">
        <v>41547</v>
      </c>
      <c r="I42">
        <f t="shared" si="0"/>
        <v>1.1752218003430523</v>
      </c>
      <c r="J42" s="116">
        <v>41547</v>
      </c>
      <c r="K42">
        <f t="shared" si="1"/>
        <v>0.15228834438305647</v>
      </c>
      <c r="L42" s="116">
        <v>41547</v>
      </c>
      <c r="M42">
        <f t="shared" si="2"/>
        <v>1.0244856676991669</v>
      </c>
    </row>
    <row r="43" spans="3:13" ht="18">
      <c r="C43" s="116">
        <v>41455</v>
      </c>
      <c r="D43" s="108">
        <v>12.37</v>
      </c>
      <c r="E43" s="109">
        <v>1.43</v>
      </c>
      <c r="F43" s="109"/>
      <c r="G43" s="108">
        <v>8.65</v>
      </c>
      <c r="H43" s="116">
        <v>41455</v>
      </c>
      <c r="I43">
        <f t="shared" si="0"/>
        <v>1.0923696996291206</v>
      </c>
      <c r="J43" s="116">
        <v>41455</v>
      </c>
      <c r="K43">
        <f t="shared" si="1"/>
        <v>0.1553360374650618</v>
      </c>
      <c r="L43" s="116">
        <v>41455</v>
      </c>
      <c r="M43">
        <f t="shared" si="2"/>
        <v>0.93701610746481423</v>
      </c>
    </row>
    <row r="44" spans="3:13" ht="18">
      <c r="C44" s="116">
        <v>41364</v>
      </c>
      <c r="D44" s="108">
        <v>13.72</v>
      </c>
      <c r="E44" s="109">
        <v>1.5</v>
      </c>
      <c r="F44" s="109">
        <f>AVERAGE(E41:E44)</f>
        <v>1.4475</v>
      </c>
      <c r="G44" s="108">
        <v>9.17</v>
      </c>
      <c r="H44" s="116">
        <v>41364</v>
      </c>
      <c r="I44">
        <f t="shared" si="0"/>
        <v>1.1373541113707328</v>
      </c>
      <c r="J44" s="116">
        <v>41364</v>
      </c>
      <c r="K44">
        <f t="shared" si="1"/>
        <v>0.17609125905568124</v>
      </c>
      <c r="L44" s="116">
        <v>41364</v>
      </c>
      <c r="M44">
        <f t="shared" si="2"/>
        <v>0.96236933567002114</v>
      </c>
    </row>
    <row r="45" spans="3:13" ht="18">
      <c r="C45" s="115">
        <v>41274</v>
      </c>
      <c r="D45" s="108">
        <v>16.399999999999999</v>
      </c>
      <c r="E45" s="109">
        <v>1.58</v>
      </c>
      <c r="F45" s="109"/>
      <c r="G45" s="108">
        <v>10.41</v>
      </c>
      <c r="H45" s="115">
        <v>41274</v>
      </c>
      <c r="I45">
        <f t="shared" si="0"/>
        <v>1.2148438480476977</v>
      </c>
      <c r="J45" s="115">
        <v>41274</v>
      </c>
      <c r="K45">
        <f t="shared" si="1"/>
        <v>0.19865708695442263</v>
      </c>
      <c r="L45" s="115">
        <v>41274</v>
      </c>
      <c r="M45">
        <f t="shared" si="2"/>
        <v>1.0174507295105362</v>
      </c>
    </row>
    <row r="46" spans="3:13" ht="18">
      <c r="C46" s="115">
        <v>41182</v>
      </c>
      <c r="D46" s="108">
        <v>20.46</v>
      </c>
      <c r="E46" s="109">
        <v>1.58</v>
      </c>
      <c r="F46" s="109"/>
      <c r="G46" s="108">
        <v>12.97</v>
      </c>
      <c r="H46" s="115">
        <v>41182</v>
      </c>
      <c r="I46">
        <f t="shared" si="0"/>
        <v>1.3109056293761414</v>
      </c>
      <c r="J46" s="115">
        <v>41182</v>
      </c>
      <c r="K46">
        <f t="shared" si="1"/>
        <v>0.19865708695442263</v>
      </c>
      <c r="L46" s="115">
        <v>41182</v>
      </c>
      <c r="M46">
        <f t="shared" si="2"/>
        <v>1.1129399760840801</v>
      </c>
    </row>
    <row r="47" spans="3:13" ht="18">
      <c r="C47" s="115">
        <v>41090</v>
      </c>
      <c r="D47" s="108">
        <v>17.829999999999998</v>
      </c>
      <c r="E47" s="109">
        <v>1.52</v>
      </c>
      <c r="F47" s="109"/>
      <c r="G47" s="108">
        <v>11.74</v>
      </c>
      <c r="H47" s="115">
        <v>41090</v>
      </c>
      <c r="I47">
        <f t="shared" si="0"/>
        <v>1.2511513431753545</v>
      </c>
      <c r="J47" s="115">
        <v>41090</v>
      </c>
      <c r="K47">
        <f t="shared" si="1"/>
        <v>0.18184358794477254</v>
      </c>
      <c r="L47" s="115">
        <v>41090</v>
      </c>
      <c r="M47">
        <f t="shared" si="2"/>
        <v>1.0696680969115957</v>
      </c>
    </row>
    <row r="48" spans="3:13" ht="18">
      <c r="C48" s="115">
        <v>40999</v>
      </c>
      <c r="D48" s="108">
        <v>18.309999999999999</v>
      </c>
      <c r="E48" s="109">
        <v>1.46</v>
      </c>
      <c r="F48" s="109">
        <f>AVERAGE(E45:E48)</f>
        <v>1.5349999999999999</v>
      </c>
      <c r="G48" s="108">
        <v>12.5</v>
      </c>
      <c r="H48" s="115">
        <v>40999</v>
      </c>
      <c r="I48">
        <f t="shared" si="0"/>
        <v>1.2626883443016965</v>
      </c>
      <c r="J48" s="115">
        <v>40999</v>
      </c>
      <c r="K48">
        <f t="shared" si="1"/>
        <v>0.16435285578443709</v>
      </c>
      <c r="L48" s="115">
        <v>40999</v>
      </c>
      <c r="M48">
        <f t="shared" si="2"/>
        <v>1.0969100130080565</v>
      </c>
    </row>
    <row r="49" spans="3:13" ht="18">
      <c r="C49" s="114">
        <v>40908</v>
      </c>
      <c r="D49" s="108">
        <v>12.37</v>
      </c>
      <c r="E49" s="109">
        <v>1.25</v>
      </c>
      <c r="F49" s="109"/>
      <c r="G49" s="108">
        <v>9.86</v>
      </c>
      <c r="H49" s="114">
        <v>40908</v>
      </c>
      <c r="I49">
        <f t="shared" si="0"/>
        <v>1.0923696996291206</v>
      </c>
      <c r="J49" s="114">
        <v>40908</v>
      </c>
      <c r="K49">
        <f t="shared" si="1"/>
        <v>9.691001300805642E-2</v>
      </c>
      <c r="L49" s="114">
        <v>40908</v>
      </c>
      <c r="M49">
        <f t="shared" si="2"/>
        <v>0.99387691494121122</v>
      </c>
    </row>
    <row r="50" spans="3:13" ht="18">
      <c r="C50" s="114">
        <v>40816</v>
      </c>
      <c r="D50" s="108">
        <v>11.64</v>
      </c>
      <c r="E50" s="109">
        <v>0.99</v>
      </c>
      <c r="F50" s="109"/>
      <c r="G50" s="108">
        <v>11.78</v>
      </c>
      <c r="H50" s="114">
        <v>40816</v>
      </c>
      <c r="I50">
        <f t="shared" si="0"/>
        <v>1.0659529803138696</v>
      </c>
      <c r="J50" s="114">
        <v>40816</v>
      </c>
      <c r="K50">
        <f t="shared" si="1"/>
        <v>-4.3648054024500883E-3</v>
      </c>
      <c r="L50" s="114">
        <v>40816</v>
      </c>
      <c r="M50">
        <f t="shared" si="2"/>
        <v>1.0711452904510828</v>
      </c>
    </row>
    <row r="51" spans="3:13" ht="18">
      <c r="C51" s="114">
        <v>40724</v>
      </c>
      <c r="D51" s="108">
        <v>10.25</v>
      </c>
      <c r="E51" s="109">
        <v>0.9</v>
      </c>
      <c r="F51" s="109"/>
      <c r="G51" s="108">
        <v>11.36</v>
      </c>
      <c r="H51" s="114">
        <v>40724</v>
      </c>
      <c r="I51">
        <f t="shared" si="0"/>
        <v>1.0107238653917732</v>
      </c>
      <c r="J51" s="114">
        <v>40724</v>
      </c>
      <c r="K51">
        <f t="shared" si="1"/>
        <v>-4.5757490560675115E-2</v>
      </c>
      <c r="L51" s="114">
        <v>40724</v>
      </c>
      <c r="M51">
        <f t="shared" si="2"/>
        <v>1.055378331375</v>
      </c>
    </row>
    <row r="52" spans="3:13" ht="18">
      <c r="C52" s="114">
        <v>40633</v>
      </c>
      <c r="D52" s="108">
        <v>10.64</v>
      </c>
      <c r="E52" s="109">
        <v>0.75</v>
      </c>
      <c r="F52" s="109">
        <f>AVERAGE(E49:E52)</f>
        <v>0.97250000000000003</v>
      </c>
      <c r="G52" s="108">
        <v>14.2</v>
      </c>
      <c r="H52" s="114">
        <v>40633</v>
      </c>
      <c r="I52">
        <f t="shared" si="0"/>
        <v>1.0269416279590293</v>
      </c>
      <c r="J52" s="114">
        <v>40633</v>
      </c>
      <c r="K52">
        <f t="shared" si="1"/>
        <v>-0.12493873660829995</v>
      </c>
      <c r="L52" s="114">
        <v>40633</v>
      </c>
      <c r="M52">
        <f t="shared" si="2"/>
        <v>1.1522883443830565</v>
      </c>
    </row>
    <row r="53" spans="3:13" ht="18">
      <c r="C53" s="113">
        <v>40543</v>
      </c>
      <c r="D53" s="108">
        <v>9.85</v>
      </c>
      <c r="E53" s="109">
        <v>0.64</v>
      </c>
      <c r="F53" s="109"/>
      <c r="G53" s="108">
        <v>15.4</v>
      </c>
      <c r="H53" s="113">
        <v>40543</v>
      </c>
      <c r="I53">
        <f t="shared" si="0"/>
        <v>0.99343623049761176</v>
      </c>
      <c r="J53" s="113">
        <v>40543</v>
      </c>
      <c r="K53">
        <f t="shared" si="1"/>
        <v>-0.19382002601611281</v>
      </c>
      <c r="L53" s="113">
        <v>40543</v>
      </c>
      <c r="M53">
        <f t="shared" si="2"/>
        <v>1.1875207208364631</v>
      </c>
    </row>
    <row r="54" spans="3:13" ht="18">
      <c r="C54" s="113">
        <v>40451</v>
      </c>
      <c r="D54" s="108">
        <v>8.66</v>
      </c>
      <c r="E54" s="109">
        <v>0.54</v>
      </c>
      <c r="F54" s="109"/>
      <c r="G54" s="108">
        <v>16.010000000000002</v>
      </c>
      <c r="H54" s="113">
        <v>40451</v>
      </c>
      <c r="I54">
        <f t="shared" si="0"/>
        <v>0.9375178920173467</v>
      </c>
      <c r="J54" s="113">
        <v>40451</v>
      </c>
      <c r="K54">
        <f t="shared" si="1"/>
        <v>-0.26760624017703144</v>
      </c>
      <c r="L54" s="113">
        <v>40451</v>
      </c>
      <c r="M54">
        <f t="shared" si="2"/>
        <v>1.2043913319192998</v>
      </c>
    </row>
    <row r="55" spans="3:13" ht="18">
      <c r="C55" s="113">
        <v>40359</v>
      </c>
      <c r="D55" s="108">
        <v>7.68</v>
      </c>
      <c r="E55" s="109">
        <v>0.44</v>
      </c>
      <c r="F55" s="109"/>
      <c r="G55" s="108">
        <v>17.440000000000001</v>
      </c>
      <c r="H55" s="113">
        <v>40359</v>
      </c>
      <c r="I55">
        <f t="shared" si="0"/>
        <v>0.88536122003151196</v>
      </c>
      <c r="J55" s="113">
        <v>40359</v>
      </c>
      <c r="K55">
        <f t="shared" si="1"/>
        <v>-0.35654732351381258</v>
      </c>
      <c r="L55" s="113">
        <v>40359</v>
      </c>
      <c r="M55">
        <f t="shared" si="2"/>
        <v>1.2415464805965484</v>
      </c>
    </row>
    <row r="56" spans="3:13" ht="18">
      <c r="C56" s="113">
        <v>40268</v>
      </c>
      <c r="D56" s="108">
        <v>7.18</v>
      </c>
      <c r="E56" s="109">
        <v>0.36</v>
      </c>
      <c r="F56" s="109">
        <f>AVERAGE(E53:E56)</f>
        <v>0.495</v>
      </c>
      <c r="G56" s="108">
        <v>19.760000000000002</v>
      </c>
      <c r="H56" s="113">
        <v>40268</v>
      </c>
      <c r="I56">
        <f t="shared" si="0"/>
        <v>0.85612444424230028</v>
      </c>
      <c r="J56" s="113">
        <v>40268</v>
      </c>
      <c r="K56">
        <f t="shared" si="1"/>
        <v>-0.44369749923271273</v>
      </c>
      <c r="L56" s="113">
        <v>40268</v>
      </c>
      <c r="M56">
        <f t="shared" si="2"/>
        <v>1.2957869402516093</v>
      </c>
    </row>
    <row r="57" spans="3:13" ht="18">
      <c r="C57" s="112">
        <v>40178</v>
      </c>
      <c r="D57" s="108">
        <v>6.43</v>
      </c>
      <c r="E57" s="109">
        <v>0.31</v>
      </c>
      <c r="F57" s="109">
        <f>AVERAGE(E57)</f>
        <v>0.31</v>
      </c>
      <c r="G57" s="108">
        <v>20.8</v>
      </c>
      <c r="H57" s="112">
        <v>40178</v>
      </c>
      <c r="I57">
        <f t="shared" si="0"/>
        <v>0.80821097292422206</v>
      </c>
      <c r="J57" s="112">
        <v>40178</v>
      </c>
      <c r="K57">
        <f t="shared" si="1"/>
        <v>-0.50863830616572736</v>
      </c>
      <c r="L57" s="112">
        <v>40178</v>
      </c>
      <c r="M57">
        <f t="shared" si="2"/>
        <v>1.3180633349627615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6192B-F2DA-3349-93B5-D697F1A8772A}">
  <dimension ref="A1:M214"/>
  <sheetViews>
    <sheetView tabSelected="1" topLeftCell="M19" zoomScale="69" workbookViewId="0">
      <selection activeCell="AM48" sqref="AM48"/>
    </sheetView>
  </sheetViews>
  <sheetFormatPr baseColWidth="10" defaultRowHeight="15"/>
  <cols>
    <col min="1" max="1" width="11.83203125" customWidth="1"/>
    <col min="2" max="2" width="10.83203125" style="141"/>
    <col min="3" max="3" width="18.1640625" style="141" bestFit="1" customWidth="1"/>
    <col min="4" max="4" width="15" style="141" bestFit="1" customWidth="1"/>
    <col min="5" max="5" width="17.1640625" style="141" bestFit="1" customWidth="1"/>
    <col min="6" max="6" width="11.6640625" style="141" bestFit="1" customWidth="1"/>
    <col min="8" max="8" width="10.83203125" style="141"/>
    <col min="10" max="10" width="10.83203125" style="141"/>
    <col min="12" max="12" width="10.83203125" style="141"/>
  </cols>
  <sheetData>
    <row r="1" spans="1:13" ht="15" customHeight="1" thickTop="1" thickBot="1">
      <c r="B1" s="144"/>
      <c r="C1" s="142"/>
      <c r="D1" s="142"/>
      <c r="E1" s="142"/>
      <c r="F1" s="142"/>
      <c r="G1" s="143"/>
      <c r="H1" s="152"/>
      <c r="I1" s="152"/>
      <c r="J1" s="152"/>
      <c r="K1" s="29"/>
      <c r="M1" s="131" t="s">
        <v>37</v>
      </c>
    </row>
    <row r="2" spans="1:13" ht="15" customHeight="1" thickTop="1" thickBot="1">
      <c r="B2" s="144"/>
      <c r="C2" s="142"/>
      <c r="D2" s="142"/>
      <c r="E2" s="142"/>
      <c r="F2" s="142"/>
      <c r="G2" s="143"/>
      <c r="H2" s="152"/>
      <c r="I2" s="152"/>
      <c r="J2" s="152"/>
      <c r="K2" s="29"/>
      <c r="M2" s="132">
        <f>STDEV(M6:M146)</f>
        <v>0.12115192274966363</v>
      </c>
    </row>
    <row r="3" spans="1:13" ht="15" customHeight="1" thickTop="1" thickBot="1">
      <c r="B3" s="145"/>
      <c r="C3" s="143"/>
      <c r="D3" s="143"/>
      <c r="E3" s="143"/>
      <c r="F3" s="143"/>
      <c r="G3" s="143"/>
      <c r="H3" s="152"/>
      <c r="I3" s="152"/>
      <c r="J3" s="152"/>
      <c r="K3" s="29"/>
      <c r="M3" s="133" t="s">
        <v>90</v>
      </c>
    </row>
    <row r="4" spans="1:13" ht="15" customHeight="1" thickTop="1" thickBot="1">
      <c r="B4" s="145"/>
      <c r="C4" s="143"/>
      <c r="D4" s="143"/>
      <c r="E4" s="143"/>
      <c r="F4" s="143"/>
      <c r="G4" s="143"/>
      <c r="H4" s="152"/>
      <c r="I4" s="152"/>
      <c r="J4" s="152"/>
      <c r="K4" s="29"/>
      <c r="M4" s="132">
        <f>AVERAGE(M6:M146)</f>
        <v>1.3616913320228012</v>
      </c>
    </row>
    <row r="5" spans="1:13" ht="15" customHeight="1" thickTop="1">
      <c r="C5" s="138"/>
      <c r="D5" s="138"/>
      <c r="E5" s="138"/>
      <c r="F5" s="138"/>
      <c r="G5" s="137"/>
      <c r="H5" s="29"/>
      <c r="I5" s="136" t="s">
        <v>435</v>
      </c>
      <c r="J5" s="29"/>
      <c r="K5" s="136" t="s">
        <v>436</v>
      </c>
      <c r="L5" s="29"/>
      <c r="M5" s="136" t="s">
        <v>437</v>
      </c>
    </row>
    <row r="6" spans="1:13" ht="15" customHeight="1">
      <c r="A6" t="str">
        <f t="shared" ref="A6:A11" si="0">RIGHT(C6,4)&amp;"/"&amp;LEFT(C6,4)</f>
        <v>2022/8/19</v>
      </c>
      <c r="B6" s="141" t="s">
        <v>448</v>
      </c>
      <c r="C6" s="140" t="s">
        <v>442</v>
      </c>
      <c r="D6" s="139">
        <v>6.05</v>
      </c>
      <c r="E6" s="139">
        <v>171.52</v>
      </c>
      <c r="F6" s="140">
        <v>28.34</v>
      </c>
      <c r="G6" s="137"/>
      <c r="H6" s="150">
        <v>44792</v>
      </c>
      <c r="I6">
        <f t="shared" ref="I6:I11" si="1">LOG(D6)</f>
        <v>0.78175537465246892</v>
      </c>
      <c r="J6" s="150">
        <v>44792</v>
      </c>
      <c r="K6">
        <f t="shared" ref="K6:K11" si="2">LOG10(E6)</f>
        <v>2.234314768012676</v>
      </c>
      <c r="L6" s="150">
        <v>44792</v>
      </c>
      <c r="M6">
        <f t="shared" ref="M6:M11" si="3">LOG10(F6)</f>
        <v>1.4523998459114416</v>
      </c>
    </row>
    <row r="7" spans="1:13" ht="15" customHeight="1">
      <c r="A7" t="str">
        <f t="shared" si="0"/>
        <v>2022/8/18</v>
      </c>
      <c r="B7" s="141" t="s">
        <v>449</v>
      </c>
      <c r="C7" s="140" t="s">
        <v>443</v>
      </c>
      <c r="D7" s="139">
        <v>6.05</v>
      </c>
      <c r="E7" s="139">
        <v>174.15</v>
      </c>
      <c r="F7" s="140">
        <v>28.78</v>
      </c>
      <c r="G7" s="137"/>
      <c r="H7" s="150">
        <v>44791</v>
      </c>
      <c r="I7">
        <f t="shared" si="1"/>
        <v>0.78175537465246892</v>
      </c>
      <c r="J7" s="150">
        <v>44791</v>
      </c>
      <c r="K7">
        <f t="shared" si="2"/>
        <v>2.2409234787942549</v>
      </c>
      <c r="L7" s="150">
        <v>44791</v>
      </c>
      <c r="M7">
        <f t="shared" si="3"/>
        <v>1.4590907896005865</v>
      </c>
    </row>
    <row r="8" spans="1:13" ht="15" customHeight="1">
      <c r="A8" t="str">
        <f t="shared" si="0"/>
        <v>2022/8/17</v>
      </c>
      <c r="B8" s="141" t="s">
        <v>450</v>
      </c>
      <c r="C8" s="140" t="s">
        <v>444</v>
      </c>
      <c r="D8" s="139">
        <v>6.05</v>
      </c>
      <c r="E8" s="139">
        <v>174.55</v>
      </c>
      <c r="F8" s="140">
        <v>28.84</v>
      </c>
      <c r="G8" s="137"/>
      <c r="H8" s="150">
        <v>44790</v>
      </c>
      <c r="I8">
        <f t="shared" si="1"/>
        <v>0.78175537465246892</v>
      </c>
      <c r="J8" s="150">
        <v>44790</v>
      </c>
      <c r="K8">
        <f t="shared" si="2"/>
        <v>2.2419198531501978</v>
      </c>
      <c r="L8" s="150">
        <v>44790</v>
      </c>
      <c r="M8">
        <f t="shared" si="3"/>
        <v>1.4599952560473914</v>
      </c>
    </row>
    <row r="9" spans="1:13" ht="15" customHeight="1">
      <c r="A9" t="str">
        <f t="shared" si="0"/>
        <v>2022/8/16</v>
      </c>
      <c r="B9" s="141" t="s">
        <v>451</v>
      </c>
      <c r="C9" s="140" t="s">
        <v>445</v>
      </c>
      <c r="D9" s="139">
        <v>6.05</v>
      </c>
      <c r="E9" s="139">
        <v>173.03</v>
      </c>
      <c r="F9" s="140">
        <v>28.59</v>
      </c>
      <c r="G9" s="137"/>
      <c r="H9" s="150">
        <v>44789</v>
      </c>
      <c r="I9">
        <f t="shared" si="1"/>
        <v>0.78175537465246892</v>
      </c>
      <c r="J9" s="150">
        <v>44789</v>
      </c>
      <c r="K9">
        <f t="shared" si="2"/>
        <v>2.2381214077815117</v>
      </c>
      <c r="L9" s="150">
        <v>44789</v>
      </c>
      <c r="M9">
        <f t="shared" si="3"/>
        <v>1.4562141553579888</v>
      </c>
    </row>
    <row r="10" spans="1:13" ht="15" customHeight="1">
      <c r="A10" t="str">
        <f t="shared" si="0"/>
        <v>2022/8/15</v>
      </c>
      <c r="B10" s="141" t="s">
        <v>452</v>
      </c>
      <c r="C10" s="140" t="s">
        <v>446</v>
      </c>
      <c r="D10" s="139">
        <v>6.05</v>
      </c>
      <c r="E10" s="139">
        <v>173.19</v>
      </c>
      <c r="F10" s="140">
        <v>28.62</v>
      </c>
      <c r="G10" s="137"/>
      <c r="H10" s="150">
        <v>44788</v>
      </c>
      <c r="I10">
        <f t="shared" si="1"/>
        <v>0.78175537465246892</v>
      </c>
      <c r="J10" s="150">
        <v>44788</v>
      </c>
      <c r="K10">
        <f t="shared" si="2"/>
        <v>2.2385228122182936</v>
      </c>
      <c r="L10" s="150">
        <v>44788</v>
      </c>
      <c r="M10">
        <f t="shared" si="3"/>
        <v>1.4566696294237576</v>
      </c>
    </row>
    <row r="11" spans="1:13" ht="15" customHeight="1">
      <c r="A11" t="str">
        <f t="shared" si="0"/>
        <v>2022/8/4/</v>
      </c>
      <c r="B11" s="150">
        <v>44777</v>
      </c>
      <c r="C11" s="140" t="s">
        <v>447</v>
      </c>
      <c r="D11" s="139">
        <v>6.05</v>
      </c>
      <c r="E11" s="139">
        <v>165.81</v>
      </c>
      <c r="F11" s="140">
        <v>27.4</v>
      </c>
      <c r="G11" s="137"/>
      <c r="H11" s="150">
        <v>44777</v>
      </c>
      <c r="I11">
        <f t="shared" si="1"/>
        <v>0.78175537465246892</v>
      </c>
      <c r="J11" s="150">
        <v>44777</v>
      </c>
      <c r="K11">
        <f t="shared" si="2"/>
        <v>2.2196107193014374</v>
      </c>
      <c r="L11" s="150">
        <v>44777</v>
      </c>
      <c r="M11">
        <f t="shared" si="3"/>
        <v>1.4377505628203879</v>
      </c>
    </row>
    <row r="12" spans="1:13" ht="23">
      <c r="A12" t="str">
        <f>RIGHT(C12,4)&amp;"/"&amp;LEFT(C12,4)</f>
        <v>2022/7/29</v>
      </c>
      <c r="B12" s="141" t="s">
        <v>284</v>
      </c>
      <c r="C12" s="140" t="s">
        <v>91</v>
      </c>
      <c r="D12" s="139">
        <v>6.15</v>
      </c>
      <c r="E12" s="139">
        <v>162.51</v>
      </c>
      <c r="F12" s="140">
        <v>26.42</v>
      </c>
      <c r="H12" s="150">
        <v>44771</v>
      </c>
      <c r="I12">
        <f>LOG(D12)</f>
        <v>0.7888751157754168</v>
      </c>
      <c r="J12" s="150">
        <v>44771</v>
      </c>
      <c r="K12">
        <f>LOG10(E12)</f>
        <v>2.2108800903068651</v>
      </c>
      <c r="L12" s="150">
        <v>44771</v>
      </c>
      <c r="M12">
        <f t="shared" ref="M12:M75" si="4">LOG10(F12)</f>
        <v>1.4219328132785085</v>
      </c>
    </row>
    <row r="13" spans="1:13" ht="23">
      <c r="A13" t="str">
        <f t="shared" ref="A13:A76" si="5">RIGHT(C13,4)&amp;"/"&amp;LEFT(C13,4)</f>
        <v>2022/7/28</v>
      </c>
      <c r="B13" s="141" t="s">
        <v>285</v>
      </c>
      <c r="C13" s="140" t="s">
        <v>92</v>
      </c>
      <c r="D13" s="139">
        <v>6.15</v>
      </c>
      <c r="E13" s="139">
        <v>157.35</v>
      </c>
      <c r="F13" s="140">
        <v>25.58</v>
      </c>
      <c r="H13" s="150">
        <v>44770</v>
      </c>
      <c r="I13">
        <f t="shared" ref="I13:I76" si="6">LOG(D13)</f>
        <v>0.7888751157754168</v>
      </c>
      <c r="J13" s="150">
        <v>44770</v>
      </c>
      <c r="K13">
        <f t="shared" ref="K13:K76" si="7">LOG10(E13)</f>
        <v>2.1968667472492389</v>
      </c>
      <c r="L13" s="150">
        <v>44770</v>
      </c>
      <c r="M13">
        <f t="shared" si="4"/>
        <v>1.407900540142635</v>
      </c>
    </row>
    <row r="14" spans="1:13" ht="23">
      <c r="A14" t="str">
        <f t="shared" si="5"/>
        <v>2022/7/27</v>
      </c>
      <c r="B14" s="141" t="s">
        <v>286</v>
      </c>
      <c r="C14" s="140" t="s">
        <v>93</v>
      </c>
      <c r="D14" s="139">
        <v>6.15</v>
      </c>
      <c r="E14" s="139">
        <v>156.79</v>
      </c>
      <c r="F14" s="140">
        <v>25.49</v>
      </c>
      <c r="H14" s="150">
        <v>44769</v>
      </c>
      <c r="I14">
        <f t="shared" si="6"/>
        <v>0.7888751157754168</v>
      </c>
      <c r="J14" s="150">
        <v>44769</v>
      </c>
      <c r="K14">
        <f t="shared" si="7"/>
        <v>2.1953183601130135</v>
      </c>
      <c r="L14" s="150">
        <v>44769</v>
      </c>
      <c r="M14">
        <f t="shared" si="4"/>
        <v>1.4063698354692675</v>
      </c>
    </row>
    <row r="15" spans="1:13" ht="23">
      <c r="A15" t="str">
        <f t="shared" si="5"/>
        <v>2022/7/26</v>
      </c>
      <c r="B15" s="141" t="s">
        <v>287</v>
      </c>
      <c r="C15" s="140" t="s">
        <v>94</v>
      </c>
      <c r="D15" s="139">
        <v>6.15</v>
      </c>
      <c r="E15" s="139">
        <v>151.6</v>
      </c>
      <c r="F15" s="140">
        <v>24.64</v>
      </c>
      <c r="H15" s="150">
        <v>44768</v>
      </c>
      <c r="I15">
        <f t="shared" si="6"/>
        <v>0.7888751157754168</v>
      </c>
      <c r="J15" s="150">
        <v>44768</v>
      </c>
      <c r="K15">
        <f t="shared" si="7"/>
        <v>2.1806992012960347</v>
      </c>
      <c r="L15" s="150">
        <v>44768</v>
      </c>
      <c r="M15">
        <f t="shared" si="4"/>
        <v>1.3916407034923879</v>
      </c>
    </row>
    <row r="16" spans="1:13" ht="23">
      <c r="A16" t="str">
        <f t="shared" si="5"/>
        <v>2022/7/25</v>
      </c>
      <c r="B16" s="141" t="s">
        <v>288</v>
      </c>
      <c r="C16" s="140" t="s">
        <v>95</v>
      </c>
      <c r="D16" s="139">
        <v>6.15</v>
      </c>
      <c r="E16" s="139">
        <v>152.94999999999999</v>
      </c>
      <c r="F16" s="140">
        <v>24.86</v>
      </c>
      <c r="H16" s="150">
        <v>44767</v>
      </c>
      <c r="I16">
        <f t="shared" si="6"/>
        <v>0.7888751157754168</v>
      </c>
      <c r="J16" s="150">
        <v>44767</v>
      </c>
      <c r="K16">
        <f t="shared" si="7"/>
        <v>2.1845494813206976</v>
      </c>
      <c r="L16" s="150">
        <v>44767</v>
      </c>
      <c r="M16">
        <f t="shared" si="4"/>
        <v>1.3955011243056259</v>
      </c>
    </row>
    <row r="17" spans="1:13" ht="23">
      <c r="A17" t="str">
        <f t="shared" si="5"/>
        <v>2022/7/14</v>
      </c>
      <c r="B17" s="141" t="s">
        <v>289</v>
      </c>
      <c r="C17" s="140" t="s">
        <v>96</v>
      </c>
      <c r="D17" s="139">
        <v>6.15</v>
      </c>
      <c r="E17" s="139">
        <v>148.47</v>
      </c>
      <c r="F17" s="140">
        <v>24.13</v>
      </c>
      <c r="H17" s="150">
        <v>44756</v>
      </c>
      <c r="I17">
        <f t="shared" si="6"/>
        <v>0.7888751157754168</v>
      </c>
      <c r="J17" s="150">
        <v>44756</v>
      </c>
      <c r="K17">
        <f t="shared" si="7"/>
        <v>2.1716387085308186</v>
      </c>
      <c r="L17" s="150">
        <v>44756</v>
      </c>
      <c r="M17">
        <f t="shared" si="4"/>
        <v>1.3825573219087859</v>
      </c>
    </row>
    <row r="18" spans="1:13" ht="23">
      <c r="A18" t="str">
        <f t="shared" si="5"/>
        <v>2022/7/5/</v>
      </c>
      <c r="B18" s="150">
        <v>44747</v>
      </c>
      <c r="C18" s="140" t="s">
        <v>97</v>
      </c>
      <c r="D18" s="139">
        <v>6.15</v>
      </c>
      <c r="E18" s="139">
        <v>141.56</v>
      </c>
      <c r="F18" s="140">
        <v>23.01</v>
      </c>
      <c r="H18" s="150">
        <v>44747</v>
      </c>
      <c r="I18">
        <f t="shared" si="6"/>
        <v>0.7888751157754168</v>
      </c>
      <c r="J18" s="150">
        <v>44747</v>
      </c>
      <c r="K18">
        <f t="shared" si="7"/>
        <v>2.1509405539654773</v>
      </c>
      <c r="L18" s="150">
        <v>44747</v>
      </c>
      <c r="M18">
        <f t="shared" si="4"/>
        <v>1.3619166186686433</v>
      </c>
    </row>
    <row r="19" spans="1:13" ht="23">
      <c r="A19" t="str">
        <f t="shared" si="5"/>
        <v>2022/6/30</v>
      </c>
      <c r="B19" s="141" t="s">
        <v>290</v>
      </c>
      <c r="C19" s="140" t="s">
        <v>98</v>
      </c>
      <c r="D19" s="139">
        <v>6.15</v>
      </c>
      <c r="E19" s="139">
        <v>136.72</v>
      </c>
      <c r="F19" s="140">
        <v>22.22</v>
      </c>
      <c r="H19" s="150">
        <v>44742</v>
      </c>
      <c r="I19">
        <f t="shared" si="6"/>
        <v>0.7888751157754168</v>
      </c>
      <c r="J19" s="150">
        <v>44742</v>
      </c>
      <c r="K19">
        <f t="shared" si="7"/>
        <v>2.1358320497126804</v>
      </c>
      <c r="L19" s="150">
        <v>44742</v>
      </c>
      <c r="M19">
        <f t="shared" si="4"/>
        <v>1.3467440546048488</v>
      </c>
    </row>
    <row r="20" spans="1:13" ht="23">
      <c r="A20" t="str">
        <f t="shared" si="5"/>
        <v>2022/6/29</v>
      </c>
      <c r="B20" s="141" t="s">
        <v>291</v>
      </c>
      <c r="C20" s="140" t="s">
        <v>99</v>
      </c>
      <c r="D20" s="139">
        <v>6.15</v>
      </c>
      <c r="E20" s="139">
        <v>139.22999999999999</v>
      </c>
      <c r="F20" s="140">
        <v>22.63</v>
      </c>
      <c r="H20" s="150">
        <v>44741</v>
      </c>
      <c r="I20">
        <f t="shared" si="6"/>
        <v>0.7888751157754168</v>
      </c>
      <c r="J20" s="150">
        <v>44741</v>
      </c>
      <c r="K20">
        <f t="shared" si="7"/>
        <v>2.1437328231386923</v>
      </c>
      <c r="L20" s="150">
        <v>44741</v>
      </c>
      <c r="M20">
        <f t="shared" si="4"/>
        <v>1.3546845539547285</v>
      </c>
    </row>
    <row r="21" spans="1:13" ht="23">
      <c r="A21" t="str">
        <f t="shared" si="5"/>
        <v>2022/6/28</v>
      </c>
      <c r="B21" s="141" t="s">
        <v>292</v>
      </c>
      <c r="C21" s="140" t="s">
        <v>100</v>
      </c>
      <c r="D21" s="139">
        <v>6.15</v>
      </c>
      <c r="E21" s="139">
        <v>137.44</v>
      </c>
      <c r="F21" s="140">
        <v>22.34</v>
      </c>
      <c r="H21" s="150">
        <v>44740</v>
      </c>
      <c r="I21">
        <f t="shared" si="6"/>
        <v>0.7888751157754168</v>
      </c>
      <c r="J21" s="150">
        <v>44740</v>
      </c>
      <c r="K21">
        <f t="shared" si="7"/>
        <v>2.138113146487167</v>
      </c>
      <c r="L21" s="150">
        <v>44740</v>
      </c>
      <c r="M21">
        <f t="shared" si="4"/>
        <v>1.3490831687795903</v>
      </c>
    </row>
    <row r="22" spans="1:13" ht="23">
      <c r="A22" t="str">
        <f t="shared" si="5"/>
        <v>2022/6/23</v>
      </c>
      <c r="B22" s="141" t="s">
        <v>293</v>
      </c>
      <c r="C22" s="140" t="s">
        <v>101</v>
      </c>
      <c r="D22" s="139">
        <v>6.15</v>
      </c>
      <c r="E22" s="139">
        <v>138.27000000000001</v>
      </c>
      <c r="F22" s="140">
        <v>22.47</v>
      </c>
      <c r="H22" s="150">
        <v>44735</v>
      </c>
      <c r="I22">
        <f t="shared" si="6"/>
        <v>0.7888751157754168</v>
      </c>
      <c r="J22" s="150">
        <v>44735</v>
      </c>
      <c r="K22">
        <f t="shared" si="7"/>
        <v>2.1407279628441827</v>
      </c>
      <c r="L22" s="150">
        <v>44735</v>
      </c>
      <c r="M22">
        <f t="shared" si="4"/>
        <v>1.3516030724191288</v>
      </c>
    </row>
    <row r="23" spans="1:13" ht="23">
      <c r="A23" t="str">
        <f t="shared" si="5"/>
        <v>2022/6/13</v>
      </c>
      <c r="B23" s="141" t="s">
        <v>294</v>
      </c>
      <c r="C23" s="140" t="s">
        <v>102</v>
      </c>
      <c r="D23" s="139">
        <v>6.15</v>
      </c>
      <c r="E23" s="139">
        <v>131.88</v>
      </c>
      <c r="F23" s="140">
        <v>21.44</v>
      </c>
      <c r="H23" s="150">
        <v>44725</v>
      </c>
      <c r="I23">
        <f t="shared" si="6"/>
        <v>0.7888751157754168</v>
      </c>
      <c r="J23" s="150">
        <v>44725</v>
      </c>
      <c r="K23">
        <f t="shared" si="7"/>
        <v>2.1201789384711152</v>
      </c>
      <c r="L23" s="150">
        <v>44725</v>
      </c>
      <c r="M23">
        <f t="shared" si="4"/>
        <v>1.3312247810207325</v>
      </c>
    </row>
    <row r="24" spans="1:13" ht="23">
      <c r="A24" t="str">
        <f t="shared" si="5"/>
        <v>2022/6/2/</v>
      </c>
      <c r="B24" s="150">
        <v>44714</v>
      </c>
      <c r="C24" s="140" t="s">
        <v>103</v>
      </c>
      <c r="D24" s="139">
        <v>6.15</v>
      </c>
      <c r="E24" s="139">
        <v>151.21</v>
      </c>
      <c r="F24" s="140">
        <v>24.58</v>
      </c>
      <c r="H24" s="150">
        <v>44714</v>
      </c>
      <c r="I24">
        <f t="shared" si="6"/>
        <v>0.7888751157754168</v>
      </c>
      <c r="J24" s="150">
        <v>44714</v>
      </c>
      <c r="K24">
        <f t="shared" si="7"/>
        <v>2.1795805133954089</v>
      </c>
      <c r="L24" s="150">
        <v>44714</v>
      </c>
      <c r="M24">
        <f t="shared" si="4"/>
        <v>1.3905818785504354</v>
      </c>
    </row>
    <row r="25" spans="1:13" ht="23">
      <c r="A25" t="str">
        <f t="shared" si="5"/>
        <v>2022/5/23</v>
      </c>
      <c r="B25" s="141" t="s">
        <v>295</v>
      </c>
      <c r="C25" s="140" t="s">
        <v>104</v>
      </c>
      <c r="D25" s="139">
        <v>6.15</v>
      </c>
      <c r="E25" s="139">
        <v>143.11000000000001</v>
      </c>
      <c r="F25" s="140">
        <v>23.26</v>
      </c>
      <c r="H25" s="150">
        <v>44704</v>
      </c>
      <c r="I25">
        <f t="shared" si="6"/>
        <v>0.7888751157754168</v>
      </c>
      <c r="J25" s="150">
        <v>44704</v>
      </c>
      <c r="K25">
        <f t="shared" si="7"/>
        <v>2.1556699817198113</v>
      </c>
      <c r="L25" s="150">
        <v>44704</v>
      </c>
      <c r="M25">
        <f t="shared" si="4"/>
        <v>1.3666097103924297</v>
      </c>
    </row>
    <row r="26" spans="1:13" ht="23">
      <c r="A26" t="str">
        <f t="shared" si="5"/>
        <v>2022/5/12</v>
      </c>
      <c r="B26" s="141" t="s">
        <v>296</v>
      </c>
      <c r="C26" s="140" t="s">
        <v>105</v>
      </c>
      <c r="D26" s="139">
        <v>6.15</v>
      </c>
      <c r="E26" s="139">
        <v>142.56</v>
      </c>
      <c r="F26" s="140">
        <v>23.17</v>
      </c>
      <c r="H26" s="150">
        <v>44693</v>
      </c>
      <c r="I26">
        <f t="shared" si="6"/>
        <v>0.7888751157754168</v>
      </c>
      <c r="J26" s="150">
        <v>44693</v>
      </c>
      <c r="K26">
        <f t="shared" si="7"/>
        <v>2.1539976866927995</v>
      </c>
      <c r="L26" s="150">
        <v>44693</v>
      </c>
      <c r="M26">
        <f t="shared" si="4"/>
        <v>1.3649260337899756</v>
      </c>
    </row>
    <row r="27" spans="1:13" ht="23">
      <c r="A27" t="str">
        <f t="shared" si="5"/>
        <v>2022/5/3/</v>
      </c>
      <c r="B27" s="150">
        <v>44684</v>
      </c>
      <c r="C27" s="140" t="s">
        <v>106</v>
      </c>
      <c r="D27" s="139">
        <v>6.15</v>
      </c>
      <c r="E27" s="139">
        <v>159.47999999999999</v>
      </c>
      <c r="F27" s="140">
        <v>25.92</v>
      </c>
      <c r="H27" s="150">
        <v>44684</v>
      </c>
      <c r="I27">
        <f t="shared" si="6"/>
        <v>0.7888751157754168</v>
      </c>
      <c r="J27" s="150">
        <v>44684</v>
      </c>
      <c r="K27">
        <f t="shared" si="7"/>
        <v>2.2027062269903568</v>
      </c>
      <c r="L27" s="150">
        <v>44684</v>
      </c>
      <c r="M27">
        <f t="shared" si="4"/>
        <v>1.4136349971985558</v>
      </c>
    </row>
    <row r="28" spans="1:13" ht="23">
      <c r="A28" t="str">
        <f t="shared" si="5"/>
        <v>2022/5/2/</v>
      </c>
      <c r="B28" s="150">
        <v>44683</v>
      </c>
      <c r="C28" s="140" t="s">
        <v>107</v>
      </c>
      <c r="D28" s="139">
        <v>6.15</v>
      </c>
      <c r="E28" s="139">
        <v>157.96</v>
      </c>
      <c r="F28" s="140">
        <v>25.68</v>
      </c>
      <c r="H28" s="150">
        <v>44683</v>
      </c>
      <c r="I28">
        <f t="shared" si="6"/>
        <v>0.7888751157754168</v>
      </c>
      <c r="J28" s="150">
        <v>44683</v>
      </c>
      <c r="K28">
        <f t="shared" si="7"/>
        <v>2.1985471250645068</v>
      </c>
      <c r="L28" s="150">
        <v>44683</v>
      </c>
      <c r="M28">
        <f t="shared" si="4"/>
        <v>1.4095950193968156</v>
      </c>
    </row>
    <row r="29" spans="1:13" ht="23">
      <c r="A29" t="str">
        <f t="shared" si="5"/>
        <v>2022/4/29</v>
      </c>
      <c r="B29" s="141" t="s">
        <v>297</v>
      </c>
      <c r="C29" s="140" t="s">
        <v>108</v>
      </c>
      <c r="D29" s="139">
        <v>6.15</v>
      </c>
      <c r="E29" s="139">
        <v>157.65</v>
      </c>
      <c r="F29" s="140">
        <v>25.63</v>
      </c>
      <c r="H29" s="150">
        <v>44680</v>
      </c>
      <c r="I29">
        <f t="shared" si="6"/>
        <v>0.7888751157754168</v>
      </c>
      <c r="J29" s="150">
        <v>44680</v>
      </c>
      <c r="K29">
        <f t="shared" si="7"/>
        <v>2.1976939750839235</v>
      </c>
      <c r="L29" s="150">
        <v>44680</v>
      </c>
      <c r="M29">
        <f t="shared" si="4"/>
        <v>1.408748606184244</v>
      </c>
    </row>
    <row r="30" spans="1:13" ht="23">
      <c r="A30" t="str">
        <f t="shared" si="5"/>
        <v>2022/4/28</v>
      </c>
      <c r="B30" s="141" t="s">
        <v>298</v>
      </c>
      <c r="C30" s="140" t="s">
        <v>109</v>
      </c>
      <c r="D30" s="139">
        <v>6.15</v>
      </c>
      <c r="E30" s="139">
        <v>163.63999999999999</v>
      </c>
      <c r="F30" s="140">
        <v>26.6</v>
      </c>
      <c r="H30" s="150">
        <v>44679</v>
      </c>
      <c r="I30">
        <f t="shared" si="6"/>
        <v>0.7888751157754168</v>
      </c>
      <c r="J30" s="150">
        <v>44679</v>
      </c>
      <c r="K30">
        <f t="shared" si="7"/>
        <v>2.2138894708263361</v>
      </c>
      <c r="L30" s="150">
        <v>44679</v>
      </c>
      <c r="M30">
        <f t="shared" si="4"/>
        <v>1.424881636631067</v>
      </c>
    </row>
    <row r="31" spans="1:13" ht="23">
      <c r="A31" t="str">
        <f t="shared" si="5"/>
        <v>2022/4/22</v>
      </c>
      <c r="B31" s="141" t="s">
        <v>299</v>
      </c>
      <c r="C31" s="140" t="s">
        <v>110</v>
      </c>
      <c r="D31" s="139">
        <v>6.15</v>
      </c>
      <c r="E31" s="139">
        <v>161.79</v>
      </c>
      <c r="F31" s="140">
        <v>26.3</v>
      </c>
      <c r="H31" s="150">
        <v>44673</v>
      </c>
      <c r="I31">
        <f t="shared" si="6"/>
        <v>0.7888751157754168</v>
      </c>
      <c r="J31" s="150">
        <v>44673</v>
      </c>
      <c r="K31">
        <f t="shared" si="7"/>
        <v>2.2089516750078246</v>
      </c>
      <c r="L31" s="150">
        <v>44673</v>
      </c>
      <c r="M31">
        <f t="shared" si="4"/>
        <v>1.4199557484897578</v>
      </c>
    </row>
    <row r="32" spans="1:13" ht="23">
      <c r="A32" t="str">
        <f t="shared" si="5"/>
        <v>2022/4/12</v>
      </c>
      <c r="B32" s="141" t="s">
        <v>300</v>
      </c>
      <c r="C32" s="140" t="s">
        <v>111</v>
      </c>
      <c r="D32" s="139">
        <v>6.15</v>
      </c>
      <c r="E32" s="139">
        <v>167.66</v>
      </c>
      <c r="F32" s="140">
        <v>27.25</v>
      </c>
      <c r="H32" s="150">
        <v>44663</v>
      </c>
      <c r="I32">
        <f t="shared" si="6"/>
        <v>0.7888751157754168</v>
      </c>
      <c r="J32" s="150">
        <v>44663</v>
      </c>
      <c r="K32">
        <f t="shared" si="7"/>
        <v>2.2244294618226976</v>
      </c>
      <c r="L32" s="150">
        <v>44663</v>
      </c>
      <c r="M32">
        <f t="shared" si="4"/>
        <v>1.4353665066126613</v>
      </c>
    </row>
    <row r="33" spans="1:13" ht="23">
      <c r="A33" t="str">
        <f t="shared" si="5"/>
        <v>2022/4/1/</v>
      </c>
      <c r="B33" s="150">
        <v>44652</v>
      </c>
      <c r="C33" s="140" t="s">
        <v>112</v>
      </c>
      <c r="D33" s="139">
        <v>6.15</v>
      </c>
      <c r="E33" s="139">
        <v>174.31</v>
      </c>
      <c r="F33" s="140">
        <v>28.33</v>
      </c>
      <c r="H33" s="150">
        <v>44652</v>
      </c>
      <c r="I33">
        <f t="shared" si="6"/>
        <v>0.7888751157754168</v>
      </c>
      <c r="J33" s="150">
        <v>44652</v>
      </c>
      <c r="K33">
        <f t="shared" si="7"/>
        <v>2.241322302888773</v>
      </c>
      <c r="L33" s="150">
        <v>44652</v>
      </c>
      <c r="M33">
        <f t="shared" si="4"/>
        <v>1.4522465745204372</v>
      </c>
    </row>
    <row r="34" spans="1:13" ht="23">
      <c r="A34" t="str">
        <f t="shared" si="5"/>
        <v>2022/3/23</v>
      </c>
      <c r="B34" s="141" t="s">
        <v>301</v>
      </c>
      <c r="C34" s="140" t="s">
        <v>113</v>
      </c>
      <c r="D34" s="139">
        <v>6.02</v>
      </c>
      <c r="E34" s="139">
        <v>170.21</v>
      </c>
      <c r="F34" s="140">
        <v>28.26</v>
      </c>
      <c r="H34" s="150">
        <v>44643</v>
      </c>
      <c r="I34">
        <f t="shared" si="6"/>
        <v>0.77959649125782449</v>
      </c>
      <c r="J34" s="150">
        <v>44643</v>
      </c>
      <c r="K34">
        <f t="shared" si="7"/>
        <v>2.2309850717135542</v>
      </c>
      <c r="L34" s="150">
        <v>44643</v>
      </c>
      <c r="M34">
        <f t="shared" si="4"/>
        <v>1.4511721575125398</v>
      </c>
    </row>
    <row r="35" spans="1:13" ht="23">
      <c r="A35" t="str">
        <f t="shared" si="5"/>
        <v>2022/3/14</v>
      </c>
      <c r="B35" s="141" t="s">
        <v>302</v>
      </c>
      <c r="C35" s="140" t="s">
        <v>114</v>
      </c>
      <c r="D35" s="139">
        <v>6.02</v>
      </c>
      <c r="E35" s="139">
        <v>150.62</v>
      </c>
      <c r="F35" s="140">
        <v>25.01</v>
      </c>
      <c r="H35" s="150">
        <v>44634</v>
      </c>
      <c r="I35">
        <f t="shared" si="6"/>
        <v>0.77959649125782449</v>
      </c>
      <c r="J35" s="150">
        <v>44634</v>
      </c>
      <c r="K35">
        <f t="shared" si="7"/>
        <v>2.1778826432653249</v>
      </c>
      <c r="L35" s="150">
        <v>44634</v>
      </c>
      <c r="M35">
        <f t="shared" si="4"/>
        <v>1.3981136917305026</v>
      </c>
    </row>
    <row r="36" spans="1:13" ht="23">
      <c r="A36" t="str">
        <f t="shared" si="5"/>
        <v>2022/3/3/</v>
      </c>
      <c r="B36" s="150">
        <v>44623</v>
      </c>
      <c r="C36" s="140" t="s">
        <v>115</v>
      </c>
      <c r="D36" s="139">
        <v>6.02</v>
      </c>
      <c r="E36" s="139">
        <v>166.23</v>
      </c>
      <c r="F36" s="140">
        <v>27.6</v>
      </c>
      <c r="H36" s="150">
        <v>44623</v>
      </c>
      <c r="I36">
        <f t="shared" si="6"/>
        <v>0.77959649125782449</v>
      </c>
      <c r="J36" s="150">
        <v>44623</v>
      </c>
      <c r="K36">
        <f t="shared" si="7"/>
        <v>2.2207094048795661</v>
      </c>
      <c r="L36" s="150">
        <v>44623</v>
      </c>
      <c r="M36">
        <f t="shared" si="4"/>
        <v>1.4409090820652177</v>
      </c>
    </row>
    <row r="37" spans="1:13" ht="23">
      <c r="A37" t="str">
        <f t="shared" si="5"/>
        <v>2022/2/22</v>
      </c>
      <c r="B37" s="141" t="s">
        <v>303</v>
      </c>
      <c r="C37" s="140" t="s">
        <v>116</v>
      </c>
      <c r="D37" s="139">
        <v>6.02</v>
      </c>
      <c r="E37" s="139">
        <v>164.32</v>
      </c>
      <c r="F37" s="140">
        <v>27.28</v>
      </c>
      <c r="H37" s="150">
        <v>44614</v>
      </c>
      <c r="I37">
        <f t="shared" si="6"/>
        <v>0.77959649125782449</v>
      </c>
      <c r="J37" s="150">
        <v>44614</v>
      </c>
      <c r="K37">
        <f t="shared" si="7"/>
        <v>2.2156904262532029</v>
      </c>
      <c r="L37" s="150">
        <v>44614</v>
      </c>
      <c r="M37">
        <f t="shared" si="4"/>
        <v>1.4358443659844413</v>
      </c>
    </row>
    <row r="38" spans="1:13" ht="23">
      <c r="A38" t="str">
        <f t="shared" si="5"/>
        <v>2022/2/10</v>
      </c>
      <c r="B38" s="141" t="s">
        <v>304</v>
      </c>
      <c r="C38" s="140" t="s">
        <v>117</v>
      </c>
      <c r="D38" s="139">
        <v>6.02</v>
      </c>
      <c r="E38" s="139">
        <v>172.12</v>
      </c>
      <c r="F38" s="140">
        <v>28.58</v>
      </c>
      <c r="H38" s="150">
        <v>44602</v>
      </c>
      <c r="I38">
        <f t="shared" si="6"/>
        <v>0.77959649125782449</v>
      </c>
      <c r="J38" s="150">
        <v>44602</v>
      </c>
      <c r="K38">
        <f t="shared" si="7"/>
        <v>2.2358313374105179</v>
      </c>
      <c r="L38" s="150">
        <v>44602</v>
      </c>
      <c r="M38">
        <f t="shared" si="4"/>
        <v>1.4560622244549515</v>
      </c>
    </row>
    <row r="39" spans="1:13" ht="23">
      <c r="A39" t="str">
        <f t="shared" si="5"/>
        <v>2022/2/2/</v>
      </c>
      <c r="B39" s="150">
        <v>44594</v>
      </c>
      <c r="C39" s="140" t="s">
        <v>118</v>
      </c>
      <c r="D39" s="139">
        <v>6.02</v>
      </c>
      <c r="E39" s="139">
        <v>175.84</v>
      </c>
      <c r="F39" s="140">
        <v>29.19</v>
      </c>
      <c r="H39" s="150">
        <v>44594</v>
      </c>
      <c r="I39">
        <f t="shared" si="6"/>
        <v>0.77959649125782449</v>
      </c>
      <c r="J39" s="150">
        <v>44594</v>
      </c>
      <c r="K39">
        <f t="shared" si="7"/>
        <v>2.2451176750794155</v>
      </c>
      <c r="L39" s="150">
        <v>44594</v>
      </c>
      <c r="M39">
        <f t="shared" si="4"/>
        <v>1.4652340949880143</v>
      </c>
    </row>
    <row r="40" spans="1:13" ht="23">
      <c r="A40" t="str">
        <f t="shared" si="5"/>
        <v>2022/2/1/</v>
      </c>
      <c r="B40" s="150">
        <v>44593</v>
      </c>
      <c r="C40" s="140" t="s">
        <v>119</v>
      </c>
      <c r="D40" s="139">
        <v>6.02</v>
      </c>
      <c r="E40" s="139">
        <v>174.61</v>
      </c>
      <c r="F40" s="140">
        <v>28.99</v>
      </c>
      <c r="H40" s="150">
        <v>44593</v>
      </c>
      <c r="I40">
        <f t="shared" si="6"/>
        <v>0.77959649125782449</v>
      </c>
      <c r="J40" s="150">
        <v>44593</v>
      </c>
      <c r="K40">
        <f t="shared" si="7"/>
        <v>2.2420691123389402</v>
      </c>
      <c r="L40" s="150">
        <v>44593</v>
      </c>
      <c r="M40">
        <f t="shared" si="4"/>
        <v>1.4622482153549974</v>
      </c>
    </row>
    <row r="41" spans="1:13" ht="23">
      <c r="A41" t="str">
        <f t="shared" si="5"/>
        <v>2022/1/31</v>
      </c>
      <c r="B41" s="150">
        <v>44592</v>
      </c>
      <c r="C41" s="140" t="s">
        <v>120</v>
      </c>
      <c r="D41" s="139">
        <v>6.02</v>
      </c>
      <c r="E41" s="139">
        <v>174.78</v>
      </c>
      <c r="F41" s="140">
        <v>29.02</v>
      </c>
      <c r="H41" s="150">
        <v>44592</v>
      </c>
      <c r="I41">
        <f t="shared" si="6"/>
        <v>0.77959649125782449</v>
      </c>
      <c r="J41" s="150">
        <v>44592</v>
      </c>
      <c r="K41">
        <f t="shared" si="7"/>
        <v>2.2424917350113107</v>
      </c>
      <c r="L41" s="150">
        <v>44592</v>
      </c>
      <c r="M41">
        <f t="shared" si="4"/>
        <v>1.462697408101717</v>
      </c>
    </row>
    <row r="42" spans="1:13" ht="23">
      <c r="A42" t="str">
        <f t="shared" si="5"/>
        <v>2022/1/28</v>
      </c>
      <c r="B42" s="141" t="s">
        <v>305</v>
      </c>
      <c r="C42" s="140" t="s">
        <v>121</v>
      </c>
      <c r="D42" s="139">
        <v>6.02</v>
      </c>
      <c r="E42" s="139">
        <v>170.33</v>
      </c>
      <c r="F42" s="140">
        <v>28.28</v>
      </c>
      <c r="H42" s="150">
        <v>44589</v>
      </c>
      <c r="I42">
        <f t="shared" si="6"/>
        <v>0.77959649125782449</v>
      </c>
      <c r="J42" s="150">
        <v>44589</v>
      </c>
      <c r="K42">
        <f t="shared" si="7"/>
        <v>2.2312911464183496</v>
      </c>
      <c r="L42" s="150">
        <v>44589</v>
      </c>
      <c r="M42">
        <f t="shared" si="4"/>
        <v>1.4514794051248618</v>
      </c>
    </row>
    <row r="43" spans="1:13" ht="23">
      <c r="A43" t="str">
        <f t="shared" si="5"/>
        <v>2022/1/27</v>
      </c>
      <c r="B43" s="141" t="s">
        <v>306</v>
      </c>
      <c r="C43" s="140" t="s">
        <v>122</v>
      </c>
      <c r="D43" s="139">
        <v>6.02</v>
      </c>
      <c r="E43" s="139">
        <v>159.22</v>
      </c>
      <c r="F43" s="140">
        <v>26.43</v>
      </c>
      <c r="H43" s="150">
        <v>44588</v>
      </c>
      <c r="I43">
        <f t="shared" si="6"/>
        <v>0.77959649125782449</v>
      </c>
      <c r="J43" s="150">
        <v>44588</v>
      </c>
      <c r="K43">
        <f t="shared" si="7"/>
        <v>2.2019976195831052</v>
      </c>
      <c r="L43" s="150">
        <v>44588</v>
      </c>
      <c r="M43">
        <f t="shared" si="4"/>
        <v>1.4220971631317103</v>
      </c>
    </row>
    <row r="44" spans="1:13" ht="23">
      <c r="A44" t="str">
        <f t="shared" si="5"/>
        <v>2022/1/26</v>
      </c>
      <c r="B44" s="141" t="s">
        <v>307</v>
      </c>
      <c r="C44" s="140" t="s">
        <v>123</v>
      </c>
      <c r="D44" s="139">
        <v>6.02</v>
      </c>
      <c r="E44" s="139">
        <v>159.69</v>
      </c>
      <c r="F44" s="140">
        <v>26.51</v>
      </c>
      <c r="H44" s="150">
        <v>44587</v>
      </c>
      <c r="I44">
        <f t="shared" si="6"/>
        <v>0.77959649125782449</v>
      </c>
      <c r="J44" s="150">
        <v>44587</v>
      </c>
      <c r="K44">
        <f t="shared" si="7"/>
        <v>2.2032777208924172</v>
      </c>
      <c r="L44" s="150">
        <v>44587</v>
      </c>
      <c r="M44">
        <f t="shared" si="4"/>
        <v>1.4234097277330935</v>
      </c>
    </row>
    <row r="45" spans="1:13" ht="23">
      <c r="A45" t="str">
        <f t="shared" si="5"/>
        <v>2022/1/21</v>
      </c>
      <c r="B45" s="141" t="s">
        <v>308</v>
      </c>
      <c r="C45" s="140" t="s">
        <v>124</v>
      </c>
      <c r="D45" s="139">
        <v>6.02</v>
      </c>
      <c r="E45" s="139">
        <v>162.41</v>
      </c>
      <c r="F45" s="140">
        <v>26.96</v>
      </c>
      <c r="H45" s="150">
        <v>44582</v>
      </c>
      <c r="I45">
        <f t="shared" si="6"/>
        <v>0.77959649125782449</v>
      </c>
      <c r="J45" s="150">
        <v>44582</v>
      </c>
      <c r="K45">
        <f t="shared" si="7"/>
        <v>2.2106127663528978</v>
      </c>
      <c r="L45" s="150">
        <v>44582</v>
      </c>
      <c r="M45">
        <f t="shared" si="4"/>
        <v>1.4307198878632823</v>
      </c>
    </row>
    <row r="46" spans="1:13" ht="23">
      <c r="A46" t="str">
        <f t="shared" si="5"/>
        <v>2022/1/11</v>
      </c>
      <c r="B46" s="141" t="s">
        <v>309</v>
      </c>
      <c r="C46" s="140" t="s">
        <v>125</v>
      </c>
      <c r="D46" s="139">
        <v>6.02</v>
      </c>
      <c r="E46" s="139">
        <v>175.08</v>
      </c>
      <c r="F46" s="140">
        <v>29.07</v>
      </c>
      <c r="H46" s="150">
        <v>44572</v>
      </c>
      <c r="I46">
        <f t="shared" si="6"/>
        <v>0.77959649125782449</v>
      </c>
      <c r="J46" s="150">
        <v>44572</v>
      </c>
      <c r="K46">
        <f t="shared" si="7"/>
        <v>2.2432365379410766</v>
      </c>
      <c r="L46" s="150">
        <v>44572</v>
      </c>
      <c r="M46">
        <f t="shared" si="4"/>
        <v>1.4634450317704277</v>
      </c>
    </row>
    <row r="47" spans="1:13" ht="23">
      <c r="A47" t="str">
        <f t="shared" si="5"/>
        <v>2021/12/3</v>
      </c>
      <c r="B47" s="141" t="s">
        <v>310</v>
      </c>
      <c r="C47" s="140" t="s">
        <v>126</v>
      </c>
      <c r="D47" s="139">
        <v>6.02</v>
      </c>
      <c r="E47" s="139">
        <v>177.57</v>
      </c>
      <c r="F47" s="140">
        <v>29.48</v>
      </c>
      <c r="H47" s="150">
        <v>44533</v>
      </c>
      <c r="I47">
        <f t="shared" si="6"/>
        <v>0.77959649125782449</v>
      </c>
      <c r="J47" s="150">
        <v>44533</v>
      </c>
      <c r="K47">
        <f t="shared" si="7"/>
        <v>2.2493695946915162</v>
      </c>
      <c r="L47" s="150">
        <v>44533</v>
      </c>
      <c r="M47">
        <f t="shared" si="4"/>
        <v>1.4695274791870139</v>
      </c>
    </row>
    <row r="48" spans="1:13" ht="23">
      <c r="A48" t="str">
        <f t="shared" si="5"/>
        <v>2021/12/2</v>
      </c>
      <c r="B48" s="141" t="s">
        <v>311</v>
      </c>
      <c r="C48" s="140" t="s">
        <v>127</v>
      </c>
      <c r="D48" s="139">
        <v>5.61</v>
      </c>
      <c r="E48" s="139">
        <v>172.99</v>
      </c>
      <c r="F48" s="140">
        <v>30.85</v>
      </c>
      <c r="H48" s="150">
        <v>44532</v>
      </c>
      <c r="I48">
        <f t="shared" si="6"/>
        <v>0.74896286125616141</v>
      </c>
      <c r="J48" s="150">
        <v>44532</v>
      </c>
      <c r="K48">
        <f t="shared" si="7"/>
        <v>2.2380209986759487</v>
      </c>
      <c r="L48" s="150">
        <v>44532</v>
      </c>
      <c r="M48">
        <f t="shared" si="4"/>
        <v>1.4892551683692605</v>
      </c>
    </row>
    <row r="49" spans="1:13" ht="23">
      <c r="A49" t="str">
        <f t="shared" si="5"/>
        <v>2021/12/1</v>
      </c>
      <c r="B49" s="141" t="s">
        <v>312</v>
      </c>
      <c r="C49" s="140" t="s">
        <v>128</v>
      </c>
      <c r="D49" s="139">
        <v>5.61</v>
      </c>
      <c r="E49" s="139">
        <v>179.45</v>
      </c>
      <c r="F49" s="140">
        <v>32</v>
      </c>
      <c r="H49" s="150">
        <v>44531</v>
      </c>
      <c r="I49">
        <f t="shared" si="6"/>
        <v>0.74896286125616141</v>
      </c>
      <c r="J49" s="150">
        <v>44531</v>
      </c>
      <c r="K49">
        <f t="shared" si="7"/>
        <v>2.2539434626692585</v>
      </c>
      <c r="L49" s="150">
        <v>44531</v>
      </c>
      <c r="M49">
        <f t="shared" si="4"/>
        <v>1.505149978319906</v>
      </c>
    </row>
    <row r="50" spans="1:13" ht="23">
      <c r="A50" t="str">
        <f t="shared" si="5"/>
        <v>2021/12/1</v>
      </c>
      <c r="B50" s="141" t="s">
        <v>312</v>
      </c>
      <c r="C50" s="140" t="s">
        <v>129</v>
      </c>
      <c r="D50" s="139">
        <v>5.61</v>
      </c>
      <c r="E50" s="139">
        <v>164.77</v>
      </c>
      <c r="F50" s="140">
        <v>29.39</v>
      </c>
      <c r="H50" s="150">
        <v>44531</v>
      </c>
      <c r="I50">
        <f t="shared" si="6"/>
        <v>0.74896286125616141</v>
      </c>
      <c r="J50" s="150">
        <v>44531</v>
      </c>
      <c r="K50">
        <f t="shared" si="7"/>
        <v>2.2168781417028569</v>
      </c>
      <c r="L50" s="150">
        <v>44531</v>
      </c>
      <c r="M50">
        <f t="shared" si="4"/>
        <v>1.4681995860726125</v>
      </c>
    </row>
    <row r="51" spans="1:13" ht="23">
      <c r="A51" t="str">
        <f t="shared" si="5"/>
        <v>2021/11/1</v>
      </c>
      <c r="B51" s="141" t="s">
        <v>313</v>
      </c>
      <c r="C51" s="140" t="s">
        <v>130</v>
      </c>
      <c r="D51" s="139">
        <v>5.61</v>
      </c>
      <c r="E51" s="139">
        <v>160.55000000000001</v>
      </c>
      <c r="F51" s="140">
        <v>28.63</v>
      </c>
      <c r="H51" s="150">
        <v>44501</v>
      </c>
      <c r="I51">
        <f t="shared" si="6"/>
        <v>0.74896286125616141</v>
      </c>
      <c r="J51" s="150">
        <v>44501</v>
      </c>
      <c r="K51">
        <f t="shared" si="7"/>
        <v>2.2056103099025215</v>
      </c>
      <c r="L51" s="150">
        <v>44501</v>
      </c>
      <c r="M51">
        <f t="shared" si="4"/>
        <v>1.4568213480215986</v>
      </c>
    </row>
    <row r="52" spans="1:13" ht="23">
      <c r="A52" t="str">
        <f t="shared" si="5"/>
        <v>2021/11/1</v>
      </c>
      <c r="B52" s="141" t="s">
        <v>313</v>
      </c>
      <c r="C52" s="140" t="s">
        <v>131</v>
      </c>
      <c r="D52" s="139">
        <v>5.61</v>
      </c>
      <c r="E52" s="139">
        <v>147.91999999999999</v>
      </c>
      <c r="F52" s="140">
        <v>26.38</v>
      </c>
      <c r="H52" s="150">
        <v>44501</v>
      </c>
      <c r="I52">
        <f t="shared" si="6"/>
        <v>0.74896286125616141</v>
      </c>
      <c r="J52" s="150">
        <v>44501</v>
      </c>
      <c r="K52">
        <f t="shared" si="7"/>
        <v>2.1700268981511166</v>
      </c>
      <c r="L52" s="150">
        <v>44501</v>
      </c>
      <c r="M52">
        <f t="shared" si="4"/>
        <v>1.4212747912103465</v>
      </c>
    </row>
    <row r="53" spans="1:13" ht="23">
      <c r="A53" t="str">
        <f t="shared" si="5"/>
        <v>2021/11/1</v>
      </c>
      <c r="B53" s="141" t="s">
        <v>313</v>
      </c>
      <c r="C53" s="140" t="s">
        <v>132</v>
      </c>
      <c r="D53" s="139">
        <v>5.61</v>
      </c>
      <c r="E53" s="139">
        <v>148.96</v>
      </c>
      <c r="F53" s="140">
        <v>26.57</v>
      </c>
      <c r="H53" s="150">
        <v>44501</v>
      </c>
      <c r="I53">
        <f t="shared" si="6"/>
        <v>0.74896286125616141</v>
      </c>
      <c r="J53" s="150">
        <v>44501</v>
      </c>
      <c r="K53">
        <f t="shared" si="7"/>
        <v>2.1730696636372673</v>
      </c>
      <c r="L53" s="150">
        <v>44501</v>
      </c>
      <c r="M53">
        <f t="shared" si="4"/>
        <v>1.4243915544102774</v>
      </c>
    </row>
    <row r="54" spans="1:13" ht="23">
      <c r="A54" t="str">
        <f t="shared" si="5"/>
        <v>2021/10/2</v>
      </c>
      <c r="B54" s="141" t="s">
        <v>314</v>
      </c>
      <c r="C54" s="140" t="s">
        <v>133</v>
      </c>
      <c r="D54" s="139">
        <v>5.61</v>
      </c>
      <c r="E54" s="139">
        <v>149.47999999999999</v>
      </c>
      <c r="F54" s="140">
        <v>26.66</v>
      </c>
      <c r="H54" s="150">
        <v>44471</v>
      </c>
      <c r="I54">
        <f t="shared" si="6"/>
        <v>0.74896286125616141</v>
      </c>
      <c r="J54" s="150">
        <v>44471</v>
      </c>
      <c r="K54">
        <f t="shared" si="7"/>
        <v>2.1745830891776001</v>
      </c>
      <c r="L54" s="150">
        <v>44471</v>
      </c>
      <c r="M54">
        <f t="shared" si="4"/>
        <v>1.4258601450778403</v>
      </c>
    </row>
    <row r="55" spans="1:13" ht="23">
      <c r="A55" t="str">
        <f t="shared" si="5"/>
        <v>2021/10/1</v>
      </c>
      <c r="B55" s="141" t="s">
        <v>315</v>
      </c>
      <c r="C55" s="140" t="s">
        <v>134</v>
      </c>
      <c r="D55" s="139">
        <v>5.61</v>
      </c>
      <c r="E55" s="139">
        <v>141.51</v>
      </c>
      <c r="F55" s="140">
        <v>25.24</v>
      </c>
      <c r="H55" s="150">
        <v>44470</v>
      </c>
      <c r="I55">
        <f t="shared" si="6"/>
        <v>0.74896286125616141</v>
      </c>
      <c r="J55" s="150">
        <v>44470</v>
      </c>
      <c r="K55">
        <f t="shared" si="7"/>
        <v>2.1507871309653641</v>
      </c>
      <c r="L55" s="150">
        <v>44470</v>
      </c>
      <c r="M55">
        <f t="shared" si="4"/>
        <v>1.4020893505720966</v>
      </c>
    </row>
    <row r="56" spans="1:13" ht="23">
      <c r="A56" t="str">
        <f t="shared" si="5"/>
        <v>2021/10/1</v>
      </c>
      <c r="B56" s="141" t="s">
        <v>315</v>
      </c>
      <c r="C56" s="140" t="s">
        <v>135</v>
      </c>
      <c r="D56" s="139">
        <v>5.61</v>
      </c>
      <c r="E56" s="139">
        <v>142.65</v>
      </c>
      <c r="F56" s="140">
        <v>25.44</v>
      </c>
      <c r="H56" s="150">
        <v>44470</v>
      </c>
      <c r="I56">
        <f t="shared" si="6"/>
        <v>0.74896286125616141</v>
      </c>
      <c r="J56" s="150">
        <v>44470</v>
      </c>
      <c r="K56">
        <f t="shared" si="7"/>
        <v>2.1542717759930952</v>
      </c>
      <c r="L56" s="150">
        <v>44470</v>
      </c>
      <c r="M56">
        <f t="shared" si="4"/>
        <v>1.4055171069763763</v>
      </c>
    </row>
    <row r="57" spans="1:13" ht="23">
      <c r="A57" t="str">
        <f t="shared" si="5"/>
        <v>2021/9/22</v>
      </c>
      <c r="B57" s="141" t="s">
        <v>316</v>
      </c>
      <c r="C57" s="140" t="s">
        <v>136</v>
      </c>
      <c r="D57" s="139">
        <v>5.1100000000000003</v>
      </c>
      <c r="E57" s="139">
        <v>145.85</v>
      </c>
      <c r="F57" s="140">
        <v>28.56</v>
      </c>
      <c r="H57" s="150">
        <v>44461</v>
      </c>
      <c r="I57">
        <f t="shared" si="6"/>
        <v>0.70842090013471271</v>
      </c>
      <c r="J57" s="150">
        <v>44461</v>
      </c>
      <c r="K57">
        <f t="shared" si="7"/>
        <v>2.1639064334577514</v>
      </c>
      <c r="L57" s="150">
        <v>44461</v>
      </c>
      <c r="M57">
        <f t="shared" si="4"/>
        <v>1.4557582031041367</v>
      </c>
    </row>
    <row r="58" spans="1:13" ht="23">
      <c r="A58" t="str">
        <f t="shared" si="5"/>
        <v>2021/9/13</v>
      </c>
      <c r="B58" s="141" t="s">
        <v>317</v>
      </c>
      <c r="C58" s="140" t="s">
        <v>137</v>
      </c>
      <c r="D58" s="139">
        <v>5.1100000000000003</v>
      </c>
      <c r="E58" s="139">
        <v>149.55000000000001</v>
      </c>
      <c r="F58" s="140">
        <v>29.29</v>
      </c>
      <c r="H58" s="150">
        <v>44452</v>
      </c>
      <c r="I58">
        <f t="shared" si="6"/>
        <v>0.70842090013471271</v>
      </c>
      <c r="J58" s="150">
        <v>44452</v>
      </c>
      <c r="K58">
        <f t="shared" si="7"/>
        <v>2.1747864173673368</v>
      </c>
      <c r="L58" s="150">
        <v>44452</v>
      </c>
      <c r="M58">
        <f t="shared" si="4"/>
        <v>1.4667193716815987</v>
      </c>
    </row>
    <row r="59" spans="1:13" ht="23">
      <c r="A59" t="str">
        <f t="shared" si="5"/>
        <v>2021/9/1/</v>
      </c>
      <c r="B59" s="150">
        <v>44440</v>
      </c>
      <c r="C59" s="140" t="s">
        <v>138</v>
      </c>
      <c r="D59" s="139">
        <v>5.1100000000000003</v>
      </c>
      <c r="E59" s="139">
        <v>152.51</v>
      </c>
      <c r="F59" s="140">
        <v>29.87</v>
      </c>
      <c r="H59" s="150">
        <v>44440</v>
      </c>
      <c r="I59">
        <f t="shared" si="6"/>
        <v>0.70842090013471271</v>
      </c>
      <c r="J59" s="150">
        <v>44440</v>
      </c>
      <c r="K59">
        <f t="shared" si="7"/>
        <v>2.1832983210758119</v>
      </c>
      <c r="L59" s="150">
        <v>44440</v>
      </c>
      <c r="M59">
        <f t="shared" si="4"/>
        <v>1.4752352226041283</v>
      </c>
    </row>
    <row r="60" spans="1:13" ht="23">
      <c r="A60" t="str">
        <f t="shared" si="5"/>
        <v>2021/8/23</v>
      </c>
      <c r="B60" s="141" t="s">
        <v>318</v>
      </c>
      <c r="C60" s="140" t="s">
        <v>139</v>
      </c>
      <c r="D60" s="139">
        <v>5.1100000000000003</v>
      </c>
      <c r="E60" s="139">
        <v>149.71</v>
      </c>
      <c r="F60" s="140">
        <v>29.32</v>
      </c>
      <c r="H60" s="150">
        <v>44431</v>
      </c>
      <c r="I60">
        <f t="shared" si="6"/>
        <v>0.70842090013471271</v>
      </c>
      <c r="J60" s="150">
        <v>44431</v>
      </c>
      <c r="K60">
        <f t="shared" si="7"/>
        <v>2.1752508103615598</v>
      </c>
      <c r="L60" s="150">
        <v>44431</v>
      </c>
      <c r="M60">
        <f t="shared" si="4"/>
        <v>1.4671639659690903</v>
      </c>
    </row>
    <row r="61" spans="1:13" ht="23">
      <c r="A61" t="str">
        <f t="shared" si="5"/>
        <v>2021/8/12</v>
      </c>
      <c r="B61" s="141" t="s">
        <v>319</v>
      </c>
      <c r="C61" s="140" t="s">
        <v>140</v>
      </c>
      <c r="D61" s="139">
        <v>5.1100000000000003</v>
      </c>
      <c r="E61" s="139">
        <v>148.88999999999999</v>
      </c>
      <c r="F61" s="140">
        <v>29.16</v>
      </c>
      <c r="H61" s="150">
        <v>44420</v>
      </c>
      <c r="I61">
        <f t="shared" si="6"/>
        <v>0.70842090013471271</v>
      </c>
      <c r="J61" s="150">
        <v>44420</v>
      </c>
      <c r="K61">
        <f t="shared" si="7"/>
        <v>2.1728655299169857</v>
      </c>
      <c r="L61" s="150">
        <v>44420</v>
      </c>
      <c r="M61">
        <f t="shared" si="4"/>
        <v>1.464787519645937</v>
      </c>
    </row>
    <row r="62" spans="1:13" ht="23">
      <c r="A62" t="str">
        <f t="shared" si="5"/>
        <v>2021/8/3/</v>
      </c>
      <c r="B62" s="150">
        <v>44411</v>
      </c>
      <c r="C62" s="140" t="s">
        <v>141</v>
      </c>
      <c r="D62" s="139">
        <v>5.1100000000000003</v>
      </c>
      <c r="E62" s="139">
        <v>147.36000000000001</v>
      </c>
      <c r="F62" s="140">
        <v>28.86</v>
      </c>
      <c r="H62" s="150">
        <v>44411</v>
      </c>
      <c r="I62">
        <f t="shared" si="6"/>
        <v>0.70842090013471271</v>
      </c>
      <c r="J62" s="150">
        <v>44411</v>
      </c>
      <c r="K62">
        <f t="shared" si="7"/>
        <v>2.1683796128527737</v>
      </c>
      <c r="L62" s="150">
        <v>44411</v>
      </c>
      <c r="M62">
        <f t="shared" si="4"/>
        <v>1.4602963267574753</v>
      </c>
    </row>
    <row r="63" spans="1:13" ht="23">
      <c r="A63" t="str">
        <f t="shared" si="5"/>
        <v>2021/7/30</v>
      </c>
      <c r="B63" s="150">
        <v>44407</v>
      </c>
      <c r="C63" s="140" t="s">
        <v>142</v>
      </c>
      <c r="D63" s="139">
        <v>5.1100000000000003</v>
      </c>
      <c r="E63" s="139">
        <v>145.86000000000001</v>
      </c>
      <c r="F63" s="140">
        <v>28.57</v>
      </c>
      <c r="H63" s="150">
        <v>44407</v>
      </c>
      <c r="I63">
        <f t="shared" si="6"/>
        <v>0.70842090013471271</v>
      </c>
      <c r="J63" s="150">
        <v>44407</v>
      </c>
      <c r="K63">
        <f t="shared" si="7"/>
        <v>2.1639362092269794</v>
      </c>
      <c r="L63" s="150">
        <v>44407</v>
      </c>
      <c r="M63">
        <f t="shared" si="4"/>
        <v>1.4559102403827431</v>
      </c>
    </row>
    <row r="64" spans="1:13" ht="23">
      <c r="A64" t="str">
        <f t="shared" si="5"/>
        <v>2021/7/29</v>
      </c>
      <c r="B64" s="141" t="s">
        <v>320</v>
      </c>
      <c r="C64" s="140" t="s">
        <v>143</v>
      </c>
      <c r="D64" s="139">
        <v>5.1100000000000003</v>
      </c>
      <c r="E64" s="139">
        <v>145.63999999999999</v>
      </c>
      <c r="F64" s="140">
        <v>28.52</v>
      </c>
      <c r="H64" s="150">
        <v>44406</v>
      </c>
      <c r="I64">
        <f t="shared" si="6"/>
        <v>0.70842090013471271</v>
      </c>
      <c r="J64" s="150">
        <v>44406</v>
      </c>
      <c r="K64">
        <f t="shared" si="7"/>
        <v>2.1632806702619063</v>
      </c>
      <c r="L64" s="150">
        <v>44406</v>
      </c>
      <c r="M64">
        <f t="shared" si="4"/>
        <v>1.455149521179828</v>
      </c>
    </row>
    <row r="65" spans="1:13" ht="23">
      <c r="A65" t="str">
        <f t="shared" si="5"/>
        <v>2021/7/28</v>
      </c>
      <c r="B65" s="141" t="s">
        <v>321</v>
      </c>
      <c r="C65" s="140" t="s">
        <v>144</v>
      </c>
      <c r="D65" s="139">
        <v>5.1100000000000003</v>
      </c>
      <c r="E65" s="139">
        <v>144.97999999999999</v>
      </c>
      <c r="F65" s="140">
        <v>28.39</v>
      </c>
      <c r="H65" s="150">
        <v>44405</v>
      </c>
      <c r="I65">
        <f t="shared" si="6"/>
        <v>0.70842090013471271</v>
      </c>
      <c r="J65" s="150">
        <v>44405</v>
      </c>
      <c r="K65">
        <f t="shared" si="7"/>
        <v>2.1613080954162163</v>
      </c>
      <c r="L65" s="150">
        <v>44405</v>
      </c>
      <c r="M65">
        <f t="shared" si="4"/>
        <v>1.4531653925258572</v>
      </c>
    </row>
    <row r="66" spans="1:13" ht="23">
      <c r="A66" t="str">
        <f t="shared" si="5"/>
        <v>2021/7/27</v>
      </c>
      <c r="B66" s="141" t="s">
        <v>322</v>
      </c>
      <c r="C66" s="140" t="s">
        <v>145</v>
      </c>
      <c r="D66" s="139">
        <v>5.1100000000000003</v>
      </c>
      <c r="E66" s="139">
        <v>146.77000000000001</v>
      </c>
      <c r="F66" s="140">
        <v>28.74</v>
      </c>
      <c r="H66" s="150">
        <v>44404</v>
      </c>
      <c r="I66">
        <f t="shared" si="6"/>
        <v>0.70842090013471271</v>
      </c>
      <c r="J66" s="150">
        <v>44404</v>
      </c>
      <c r="K66">
        <f t="shared" si="7"/>
        <v>2.1666372942318048</v>
      </c>
      <c r="L66" s="150">
        <v>44404</v>
      </c>
      <c r="M66">
        <f t="shared" si="4"/>
        <v>1.4584867637982069</v>
      </c>
    </row>
    <row r="67" spans="1:13" ht="23">
      <c r="A67" t="str">
        <f t="shared" si="5"/>
        <v>2021/7/26</v>
      </c>
      <c r="B67" s="141" t="s">
        <v>323</v>
      </c>
      <c r="C67" s="140" t="s">
        <v>146</v>
      </c>
      <c r="D67" s="139">
        <v>5.1100000000000003</v>
      </c>
      <c r="E67" s="139">
        <v>148.99</v>
      </c>
      <c r="F67" s="140">
        <v>29.18</v>
      </c>
      <c r="H67" s="150">
        <v>44403</v>
      </c>
      <c r="I67">
        <f t="shared" si="6"/>
        <v>0.70842090013471271</v>
      </c>
      <c r="J67" s="150">
        <v>44403</v>
      </c>
      <c r="K67">
        <f t="shared" si="7"/>
        <v>2.1731571201534692</v>
      </c>
      <c r="L67" s="150">
        <v>44403</v>
      </c>
      <c r="M67">
        <f t="shared" si="4"/>
        <v>1.4650852875574327</v>
      </c>
    </row>
    <row r="68" spans="1:13" ht="23">
      <c r="A68" t="str">
        <f t="shared" si="5"/>
        <v>2021/7/23</v>
      </c>
      <c r="B68" s="141" t="s">
        <v>324</v>
      </c>
      <c r="C68" s="140" t="s">
        <v>147</v>
      </c>
      <c r="D68" s="139">
        <v>5.1100000000000003</v>
      </c>
      <c r="E68" s="139">
        <v>148.56</v>
      </c>
      <c r="F68" s="140">
        <v>29.09</v>
      </c>
      <c r="H68" s="150">
        <v>44400</v>
      </c>
      <c r="I68">
        <f t="shared" si="6"/>
        <v>0.70842090013471271</v>
      </c>
      <c r="J68" s="150">
        <v>44400</v>
      </c>
      <c r="K68">
        <f t="shared" si="7"/>
        <v>2.171901890731724</v>
      </c>
      <c r="L68" s="150">
        <v>44400</v>
      </c>
      <c r="M68">
        <f t="shared" si="4"/>
        <v>1.4637437212470592</v>
      </c>
    </row>
    <row r="69" spans="1:13" ht="23">
      <c r="A69" t="str">
        <f t="shared" si="5"/>
        <v>2021/7/1/</v>
      </c>
      <c r="B69" s="150">
        <v>44378</v>
      </c>
      <c r="C69" s="140" t="s">
        <v>148</v>
      </c>
      <c r="D69" s="139">
        <v>5.1100000000000003</v>
      </c>
      <c r="E69" s="139">
        <v>137.27000000000001</v>
      </c>
      <c r="F69" s="140">
        <v>26.88</v>
      </c>
      <c r="H69" s="150">
        <v>44378</v>
      </c>
      <c r="I69">
        <f t="shared" si="6"/>
        <v>0.70842090013471271</v>
      </c>
      <c r="J69" s="150">
        <v>44378</v>
      </c>
      <c r="K69">
        <f t="shared" si="7"/>
        <v>2.1375756336820411</v>
      </c>
      <c r="L69" s="150">
        <v>44378</v>
      </c>
      <c r="M69">
        <f t="shared" si="4"/>
        <v>1.4294292643817876</v>
      </c>
    </row>
    <row r="70" spans="1:13" ht="23">
      <c r="A70" t="str">
        <f t="shared" si="5"/>
        <v>2021/6/10</v>
      </c>
      <c r="B70" s="141" t="s">
        <v>325</v>
      </c>
      <c r="C70" s="140" t="s">
        <v>149</v>
      </c>
      <c r="D70" s="139">
        <v>4.46</v>
      </c>
      <c r="E70" s="139">
        <v>126.11</v>
      </c>
      <c r="F70" s="140">
        <v>28.3</v>
      </c>
      <c r="H70" s="150">
        <v>44357</v>
      </c>
      <c r="I70">
        <f t="shared" si="6"/>
        <v>0.64933485871214192</v>
      </c>
      <c r="J70" s="150">
        <v>44357</v>
      </c>
      <c r="K70">
        <f t="shared" si="7"/>
        <v>2.1007495256898596</v>
      </c>
      <c r="L70" s="150">
        <v>44357</v>
      </c>
      <c r="M70">
        <f t="shared" si="4"/>
        <v>1.4517864355242902</v>
      </c>
    </row>
    <row r="71" spans="1:13" ht="23">
      <c r="A71" t="str">
        <f t="shared" si="5"/>
        <v>2021/5/19</v>
      </c>
      <c r="B71" s="141" t="s">
        <v>326</v>
      </c>
      <c r="C71" s="140" t="s">
        <v>150</v>
      </c>
      <c r="D71" s="139">
        <v>4.46</v>
      </c>
      <c r="E71" s="139">
        <v>124.69</v>
      </c>
      <c r="F71" s="140">
        <v>27.98</v>
      </c>
      <c r="H71" s="150">
        <v>44335</v>
      </c>
      <c r="I71">
        <f t="shared" si="6"/>
        <v>0.64933485871214192</v>
      </c>
      <c r="J71" s="150">
        <v>44335</v>
      </c>
      <c r="K71">
        <f t="shared" si="7"/>
        <v>2.0958316249383335</v>
      </c>
      <c r="L71" s="150">
        <v>44335</v>
      </c>
      <c r="M71">
        <f t="shared" si="4"/>
        <v>1.4468477101558088</v>
      </c>
    </row>
    <row r="72" spans="1:13" ht="23">
      <c r="A72" t="str">
        <f t="shared" si="5"/>
        <v>2021/4/28</v>
      </c>
      <c r="B72" s="141" t="s">
        <v>327</v>
      </c>
      <c r="C72" s="140" t="s">
        <v>151</v>
      </c>
      <c r="D72" s="139">
        <v>4.46</v>
      </c>
      <c r="E72" s="139">
        <v>133.58000000000001</v>
      </c>
      <c r="F72" s="140">
        <v>29.97</v>
      </c>
      <c r="H72" s="150">
        <v>44314</v>
      </c>
      <c r="I72">
        <f t="shared" si="6"/>
        <v>0.64933485871214192</v>
      </c>
      <c r="J72" s="150">
        <v>44314</v>
      </c>
      <c r="K72">
        <f t="shared" si="7"/>
        <v>2.1257414391287157</v>
      </c>
      <c r="L72" s="150">
        <v>44314</v>
      </c>
      <c r="M72">
        <f t="shared" si="4"/>
        <v>1.4766867429456447</v>
      </c>
    </row>
    <row r="73" spans="1:13" ht="23">
      <c r="A73" t="str">
        <f t="shared" si="5"/>
        <v>2021/4/7/</v>
      </c>
      <c r="B73" s="150">
        <v>44293</v>
      </c>
      <c r="C73" s="140" t="s">
        <v>152</v>
      </c>
      <c r="D73" s="139">
        <v>4.46</v>
      </c>
      <c r="E73" s="139">
        <v>127.9</v>
      </c>
      <c r="F73" s="140">
        <v>28.7</v>
      </c>
      <c r="H73" s="150">
        <v>44293</v>
      </c>
      <c r="I73">
        <f t="shared" si="6"/>
        <v>0.64933485871214192</v>
      </c>
      <c r="J73" s="150">
        <v>44293</v>
      </c>
      <c r="K73">
        <f t="shared" si="7"/>
        <v>2.106870544478654</v>
      </c>
      <c r="L73" s="150">
        <v>44293</v>
      </c>
      <c r="M73">
        <f t="shared" si="4"/>
        <v>1.4578818967339924</v>
      </c>
    </row>
    <row r="74" spans="1:13" ht="23">
      <c r="A74" t="str">
        <f t="shared" si="5"/>
        <v>2021/3/16</v>
      </c>
      <c r="B74" s="141" t="s">
        <v>328</v>
      </c>
      <c r="C74" s="140" t="s">
        <v>153</v>
      </c>
      <c r="D74" s="139">
        <v>3.7</v>
      </c>
      <c r="E74" s="139">
        <v>125.57</v>
      </c>
      <c r="F74" s="140">
        <v>33.950000000000003</v>
      </c>
      <c r="H74" s="150">
        <v>44271</v>
      </c>
      <c r="I74">
        <f t="shared" si="6"/>
        <v>0.56820172406699498</v>
      </c>
      <c r="J74" s="150">
        <v>44271</v>
      </c>
      <c r="K74">
        <f t="shared" si="7"/>
        <v>2.0988858942523216</v>
      </c>
      <c r="L74" s="150">
        <v>44271</v>
      </c>
      <c r="M74">
        <f t="shared" si="4"/>
        <v>1.5308397786165204</v>
      </c>
    </row>
    <row r="75" spans="1:13" ht="23">
      <c r="A75" t="str">
        <f t="shared" si="5"/>
        <v>2021/2/23</v>
      </c>
      <c r="B75" s="141" t="s">
        <v>329</v>
      </c>
      <c r="C75" s="140" t="s">
        <v>154</v>
      </c>
      <c r="D75" s="139">
        <v>3.7</v>
      </c>
      <c r="E75" s="139">
        <v>125.86</v>
      </c>
      <c r="F75" s="140">
        <v>34.020000000000003</v>
      </c>
      <c r="H75" s="150">
        <v>44250</v>
      </c>
      <c r="I75">
        <f t="shared" si="6"/>
        <v>0.56820172406699498</v>
      </c>
      <c r="J75" s="150">
        <v>44250</v>
      </c>
      <c r="K75">
        <f t="shared" si="7"/>
        <v>2.0998877274114669</v>
      </c>
      <c r="L75" s="150">
        <v>44250</v>
      </c>
      <c r="M75">
        <f t="shared" si="4"/>
        <v>1.5317343092765503</v>
      </c>
    </row>
    <row r="76" spans="1:13" ht="23">
      <c r="A76" t="str">
        <f t="shared" si="5"/>
        <v>2021/2/1/</v>
      </c>
      <c r="B76" s="150">
        <v>44228</v>
      </c>
      <c r="C76" s="140" t="s">
        <v>155</v>
      </c>
      <c r="D76" s="139">
        <v>3.7</v>
      </c>
      <c r="E76" s="139">
        <v>134.13999999999999</v>
      </c>
      <c r="F76" s="140">
        <v>36.26</v>
      </c>
      <c r="H76" s="150">
        <v>44228</v>
      </c>
      <c r="I76">
        <f t="shared" si="6"/>
        <v>0.56820172406699498</v>
      </c>
      <c r="J76" s="150">
        <v>44228</v>
      </c>
      <c r="K76">
        <f t="shared" si="7"/>
        <v>2.1275583020046325</v>
      </c>
      <c r="L76" s="150">
        <v>44228</v>
      </c>
      <c r="M76">
        <f t="shared" ref="M76:M139" si="8">LOG10(F76)</f>
        <v>1.5594277997594899</v>
      </c>
    </row>
    <row r="77" spans="1:13" ht="23">
      <c r="A77" t="str">
        <f t="shared" ref="A77:A140" si="9">RIGHT(C77,4)&amp;"/"&amp;LEFT(C77,4)</f>
        <v>2021/1/8/</v>
      </c>
      <c r="B77" s="150">
        <v>44204</v>
      </c>
      <c r="C77" s="140" t="s">
        <v>156</v>
      </c>
      <c r="D77" s="139">
        <v>3.7</v>
      </c>
      <c r="E77" s="139">
        <v>132.05000000000001</v>
      </c>
      <c r="F77" s="140">
        <v>35.700000000000003</v>
      </c>
      <c r="H77" s="150">
        <v>44204</v>
      </c>
      <c r="I77">
        <f t="shared" ref="I77:I140" si="10">LOG(D77)</f>
        <v>0.56820172406699498</v>
      </c>
      <c r="J77" s="150">
        <v>44204</v>
      </c>
      <c r="K77">
        <f t="shared" ref="K77:K140" si="11">LOG10(E77)</f>
        <v>2.120738405542943</v>
      </c>
      <c r="L77" s="150">
        <v>44204</v>
      </c>
      <c r="M77">
        <f t="shared" si="8"/>
        <v>1.5526682161121932</v>
      </c>
    </row>
    <row r="78" spans="1:13" ht="23">
      <c r="A78" t="str">
        <f t="shared" si="9"/>
        <v>2020/12/1</v>
      </c>
      <c r="B78" s="141" t="s">
        <v>330</v>
      </c>
      <c r="C78" s="140" t="s">
        <v>157</v>
      </c>
      <c r="D78" s="139">
        <v>3.27</v>
      </c>
      <c r="E78" s="139">
        <v>127.81</v>
      </c>
      <c r="F78" s="140">
        <v>39.119999999999997</v>
      </c>
      <c r="H78" s="150">
        <v>44166</v>
      </c>
      <c r="I78">
        <f t="shared" si="10"/>
        <v>0.51454775266028607</v>
      </c>
      <c r="J78" s="150">
        <v>44166</v>
      </c>
      <c r="K78">
        <f t="shared" si="11"/>
        <v>2.1065648348467643</v>
      </c>
      <c r="L78" s="150">
        <v>44166</v>
      </c>
      <c r="M78">
        <f t="shared" si="8"/>
        <v>1.5923988461155638</v>
      </c>
    </row>
    <row r="79" spans="1:13" ht="23">
      <c r="A79" t="str">
        <f t="shared" si="9"/>
        <v>2020/11/2</v>
      </c>
      <c r="B79" s="141" t="s">
        <v>331</v>
      </c>
      <c r="C79" s="140" t="s">
        <v>158</v>
      </c>
      <c r="D79" s="139">
        <v>3.27</v>
      </c>
      <c r="E79" s="139">
        <v>115.17</v>
      </c>
      <c r="F79" s="140">
        <v>35.25</v>
      </c>
      <c r="H79" s="150">
        <v>44137</v>
      </c>
      <c r="I79">
        <f t="shared" si="10"/>
        <v>0.51454775266028607</v>
      </c>
      <c r="J79" s="150">
        <v>44137</v>
      </c>
      <c r="K79">
        <f t="shared" si="11"/>
        <v>2.0613393668370672</v>
      </c>
      <c r="L79" s="150">
        <v>44137</v>
      </c>
      <c r="M79">
        <f t="shared" si="8"/>
        <v>1.5471591213274176</v>
      </c>
    </row>
    <row r="80" spans="1:13" ht="23">
      <c r="A80" t="str">
        <f t="shared" si="9"/>
        <v>2020/11/3</v>
      </c>
      <c r="B80" s="141" t="s">
        <v>332</v>
      </c>
      <c r="C80" s="140" t="s">
        <v>159</v>
      </c>
      <c r="D80" s="139">
        <v>3.27</v>
      </c>
      <c r="E80" s="139">
        <v>110.44</v>
      </c>
      <c r="F80" s="140">
        <v>33.81</v>
      </c>
      <c r="H80" s="150">
        <v>44138</v>
      </c>
      <c r="I80">
        <f t="shared" si="10"/>
        <v>0.51454775266028607</v>
      </c>
      <c r="J80" s="150">
        <v>44138</v>
      </c>
      <c r="K80">
        <f t="shared" si="11"/>
        <v>2.0431263979672254</v>
      </c>
      <c r="L80" s="150">
        <v>44138</v>
      </c>
      <c r="M80">
        <f t="shared" si="8"/>
        <v>1.5290451707657691</v>
      </c>
    </row>
    <row r="81" spans="1:13" ht="23">
      <c r="A81" t="str">
        <f t="shared" si="9"/>
        <v>2020/10/1</v>
      </c>
      <c r="B81" s="141" t="s">
        <v>333</v>
      </c>
      <c r="C81" s="140" t="s">
        <v>160</v>
      </c>
      <c r="D81" s="139">
        <v>3.27</v>
      </c>
      <c r="E81" s="139">
        <v>121.1</v>
      </c>
      <c r="F81" s="140">
        <v>37.07</v>
      </c>
      <c r="H81" s="150">
        <v>44105</v>
      </c>
      <c r="I81">
        <f t="shared" si="10"/>
        <v>0.51454775266028607</v>
      </c>
      <c r="J81" s="150">
        <v>44105</v>
      </c>
      <c r="K81">
        <f t="shared" si="11"/>
        <v>2.0831441431430524</v>
      </c>
      <c r="L81" s="150">
        <v>44105</v>
      </c>
      <c r="M81">
        <f t="shared" si="8"/>
        <v>1.5690225860295637</v>
      </c>
    </row>
    <row r="82" spans="1:13" ht="23">
      <c r="A82" t="str">
        <f t="shared" si="9"/>
        <v>2020/9/22</v>
      </c>
      <c r="B82" s="141" t="s">
        <v>334</v>
      </c>
      <c r="C82" s="140" t="s">
        <v>161</v>
      </c>
      <c r="D82" s="139">
        <v>3.29</v>
      </c>
      <c r="E82" s="139">
        <v>111.81</v>
      </c>
      <c r="F82" s="140">
        <v>33.99</v>
      </c>
      <c r="H82" s="150">
        <v>44096</v>
      </c>
      <c r="I82">
        <f t="shared" si="10"/>
        <v>0.51719589794997434</v>
      </c>
      <c r="J82" s="150">
        <v>44096</v>
      </c>
      <c r="K82">
        <f t="shared" si="11"/>
        <v>2.048480647473502</v>
      </c>
      <c r="L82" s="150">
        <v>44096</v>
      </c>
      <c r="M82">
        <f t="shared" si="8"/>
        <v>1.5313511645830598</v>
      </c>
    </row>
    <row r="83" spans="1:13" ht="23">
      <c r="A83" t="str">
        <f t="shared" si="9"/>
        <v>2020/8/31</v>
      </c>
      <c r="B83" s="141" t="s">
        <v>335</v>
      </c>
      <c r="C83" s="140" t="s">
        <v>162</v>
      </c>
      <c r="D83" s="139">
        <v>3.29</v>
      </c>
      <c r="E83" s="139">
        <v>129.04</v>
      </c>
      <c r="F83" s="140">
        <v>39.229999999999997</v>
      </c>
      <c r="H83" s="150">
        <v>44074</v>
      </c>
      <c r="I83">
        <f t="shared" si="10"/>
        <v>0.51719589794997434</v>
      </c>
      <c r="J83" s="150">
        <v>44074</v>
      </c>
      <c r="K83">
        <f t="shared" si="11"/>
        <v>2.1107243543809049</v>
      </c>
      <c r="L83" s="150">
        <v>44074</v>
      </c>
      <c r="M83">
        <f t="shared" si="8"/>
        <v>1.5936183081295359</v>
      </c>
    </row>
    <row r="84" spans="1:13" ht="23">
      <c r="A84" t="str">
        <f t="shared" si="9"/>
        <v>2020/8/10</v>
      </c>
      <c r="B84" s="141" t="s">
        <v>336</v>
      </c>
      <c r="C84" s="140" t="s">
        <v>163</v>
      </c>
      <c r="D84" s="139">
        <v>3.29</v>
      </c>
      <c r="E84" s="139">
        <v>112.73</v>
      </c>
      <c r="F84" s="140">
        <v>34.270000000000003</v>
      </c>
      <c r="H84" s="150">
        <v>44053</v>
      </c>
      <c r="I84">
        <f t="shared" si="10"/>
        <v>0.51719589794997434</v>
      </c>
      <c r="J84" s="150">
        <v>44053</v>
      </c>
      <c r="K84">
        <f t="shared" si="11"/>
        <v>2.0520395070014721</v>
      </c>
      <c r="L84" s="150">
        <v>44053</v>
      </c>
      <c r="M84">
        <f t="shared" si="8"/>
        <v>1.5349141044298669</v>
      </c>
    </row>
    <row r="85" spans="1:13" ht="23">
      <c r="A85" t="str">
        <f t="shared" si="9"/>
        <v>2020/7/20</v>
      </c>
      <c r="B85" s="141" t="s">
        <v>337</v>
      </c>
      <c r="C85" s="140" t="s">
        <v>164</v>
      </c>
      <c r="D85" s="139">
        <v>3.29</v>
      </c>
      <c r="E85" s="139">
        <v>98.36</v>
      </c>
      <c r="F85" s="140">
        <v>29.9</v>
      </c>
      <c r="H85" s="150">
        <v>44032</v>
      </c>
      <c r="I85">
        <f t="shared" si="10"/>
        <v>0.51719589794997434</v>
      </c>
      <c r="J85" s="150">
        <v>44032</v>
      </c>
      <c r="K85">
        <f t="shared" si="11"/>
        <v>1.9928185200666795</v>
      </c>
      <c r="L85" s="150">
        <v>44032</v>
      </c>
      <c r="M85">
        <f t="shared" si="8"/>
        <v>1.4756711883244296</v>
      </c>
    </row>
    <row r="86" spans="1:13" ht="23">
      <c r="A86" t="str">
        <f t="shared" si="9"/>
        <v>2020/6/26</v>
      </c>
      <c r="B86" s="141" t="s">
        <v>338</v>
      </c>
      <c r="C86" s="140" t="s">
        <v>165</v>
      </c>
      <c r="D86" s="139">
        <v>3.19</v>
      </c>
      <c r="E86" s="139">
        <v>88.41</v>
      </c>
      <c r="F86" s="140">
        <v>27.72</v>
      </c>
      <c r="H86" s="150">
        <v>44008</v>
      </c>
      <c r="I86">
        <f t="shared" si="10"/>
        <v>0.50379068305718111</v>
      </c>
      <c r="J86" s="150">
        <v>44008</v>
      </c>
      <c r="K86">
        <f t="shared" si="11"/>
        <v>1.9465013905695876</v>
      </c>
      <c r="L86" s="150">
        <v>44008</v>
      </c>
      <c r="M86">
        <f t="shared" si="8"/>
        <v>1.4427932259397691</v>
      </c>
    </row>
    <row r="87" spans="1:13" ht="23">
      <c r="A87" t="str">
        <f t="shared" si="9"/>
        <v>2020/6/5/</v>
      </c>
      <c r="B87" s="150">
        <v>43987</v>
      </c>
      <c r="C87" s="140" t="s">
        <v>166</v>
      </c>
      <c r="D87" s="139">
        <v>3.19</v>
      </c>
      <c r="E87" s="139">
        <v>82.88</v>
      </c>
      <c r="F87" s="140">
        <v>25.99</v>
      </c>
      <c r="H87" s="150">
        <v>43987</v>
      </c>
      <c r="I87">
        <f t="shared" si="10"/>
        <v>0.50379068305718111</v>
      </c>
      <c r="J87" s="150">
        <v>43987</v>
      </c>
      <c r="K87">
        <f t="shared" si="11"/>
        <v>1.9184497424011577</v>
      </c>
      <c r="L87" s="150">
        <v>43987</v>
      </c>
      <c r="M87">
        <f t="shared" si="8"/>
        <v>1.4148062795010126</v>
      </c>
    </row>
    <row r="88" spans="1:13" ht="23">
      <c r="A88" t="str">
        <f t="shared" si="9"/>
        <v>2020/5/14</v>
      </c>
      <c r="B88" s="141" t="s">
        <v>339</v>
      </c>
      <c r="C88" s="140" t="s">
        <v>167</v>
      </c>
      <c r="D88" s="139">
        <v>3.19</v>
      </c>
      <c r="E88" s="139">
        <v>77.39</v>
      </c>
      <c r="F88" s="140">
        <v>24.27</v>
      </c>
      <c r="H88" s="150">
        <v>43965</v>
      </c>
      <c r="I88">
        <f t="shared" si="10"/>
        <v>0.50379068305718111</v>
      </c>
      <c r="J88" s="150">
        <v>43965</v>
      </c>
      <c r="K88">
        <f t="shared" si="11"/>
        <v>1.8886848466596988</v>
      </c>
      <c r="L88" s="150">
        <v>43965</v>
      </c>
      <c r="M88">
        <f t="shared" si="8"/>
        <v>1.3850697763319348</v>
      </c>
    </row>
    <row r="89" spans="1:13" ht="23">
      <c r="A89" t="str">
        <f t="shared" si="9"/>
        <v>2020/4/23</v>
      </c>
      <c r="B89" s="141" t="s">
        <v>340</v>
      </c>
      <c r="C89" s="140" t="s">
        <v>168</v>
      </c>
      <c r="D89" s="139">
        <v>3.19</v>
      </c>
      <c r="E89" s="139">
        <v>68.760000000000005</v>
      </c>
      <c r="F89" s="140">
        <v>21.56</v>
      </c>
      <c r="H89" s="150">
        <v>43944</v>
      </c>
      <c r="I89">
        <f t="shared" si="10"/>
        <v>0.50379068305718111</v>
      </c>
      <c r="J89" s="150">
        <v>43944</v>
      </c>
      <c r="K89">
        <f t="shared" si="11"/>
        <v>1.8373358680150149</v>
      </c>
      <c r="L89" s="150">
        <v>43944</v>
      </c>
      <c r="M89">
        <f t="shared" si="8"/>
        <v>1.3336487565147011</v>
      </c>
    </row>
    <row r="90" spans="1:13" ht="23">
      <c r="A90" t="str">
        <f t="shared" si="9"/>
        <v>2020/4/1/</v>
      </c>
      <c r="B90" s="150">
        <v>43922</v>
      </c>
      <c r="C90" s="140" t="s">
        <v>169</v>
      </c>
      <c r="D90" s="139">
        <v>3.19</v>
      </c>
      <c r="E90" s="139">
        <v>60.23</v>
      </c>
      <c r="F90" s="140">
        <v>18.89</v>
      </c>
      <c r="H90" s="150">
        <v>43922</v>
      </c>
      <c r="I90">
        <f t="shared" si="10"/>
        <v>0.50379068305718111</v>
      </c>
      <c r="J90" s="150">
        <v>43922</v>
      </c>
      <c r="K90">
        <f t="shared" si="11"/>
        <v>1.7798128631705805</v>
      </c>
      <c r="L90" s="150">
        <v>43922</v>
      </c>
      <c r="M90">
        <f t="shared" si="8"/>
        <v>1.2762319579218335</v>
      </c>
    </row>
    <row r="91" spans="1:13" ht="23">
      <c r="A91" t="str">
        <f t="shared" si="9"/>
        <v>2020/3/11</v>
      </c>
      <c r="B91" s="141" t="s">
        <v>341</v>
      </c>
      <c r="C91" s="140" t="s">
        <v>170</v>
      </c>
      <c r="D91" s="139">
        <v>3.17</v>
      </c>
      <c r="E91" s="139">
        <v>68.86</v>
      </c>
      <c r="F91" s="140">
        <v>21.75</v>
      </c>
      <c r="H91" s="150">
        <v>43901</v>
      </c>
      <c r="I91">
        <f t="shared" si="10"/>
        <v>0.50105926221775143</v>
      </c>
      <c r="J91" s="150">
        <v>43901</v>
      </c>
      <c r="K91">
        <f t="shared" si="11"/>
        <v>1.8379670183686547</v>
      </c>
      <c r="L91" s="150">
        <v>43901</v>
      </c>
      <c r="M91">
        <f t="shared" si="8"/>
        <v>1.3374592612906562</v>
      </c>
    </row>
    <row r="92" spans="1:13" ht="23">
      <c r="A92" t="str">
        <f t="shared" si="9"/>
        <v>2020/2/19</v>
      </c>
      <c r="B92" s="141" t="s">
        <v>342</v>
      </c>
      <c r="C92" s="140" t="s">
        <v>171</v>
      </c>
      <c r="D92" s="139">
        <v>3.17</v>
      </c>
      <c r="E92" s="139">
        <v>80.91</v>
      </c>
      <c r="F92" s="140">
        <v>25.56</v>
      </c>
      <c r="H92" s="150">
        <v>43880</v>
      </c>
      <c r="I92">
        <f t="shared" si="10"/>
        <v>0.50105926221775143</v>
      </c>
      <c r="J92" s="150">
        <v>43880</v>
      </c>
      <c r="K92">
        <f t="shared" si="11"/>
        <v>1.9080022011725537</v>
      </c>
      <c r="L92" s="150">
        <v>43880</v>
      </c>
      <c r="M92">
        <f t="shared" si="8"/>
        <v>1.4075608494863625</v>
      </c>
    </row>
    <row r="93" spans="1:13" ht="23">
      <c r="A93" t="str">
        <f t="shared" si="9"/>
        <v>2020/1/28</v>
      </c>
      <c r="B93" s="141" t="s">
        <v>343</v>
      </c>
      <c r="C93" s="140" t="s">
        <v>172</v>
      </c>
      <c r="D93" s="139">
        <v>3.17</v>
      </c>
      <c r="E93" s="139">
        <v>79.42</v>
      </c>
      <c r="F93" s="140">
        <v>25.09</v>
      </c>
      <c r="H93" s="150">
        <v>43858</v>
      </c>
      <c r="I93">
        <f t="shared" si="10"/>
        <v>0.50105926221775143</v>
      </c>
      <c r="J93" s="150">
        <v>43858</v>
      </c>
      <c r="K93">
        <f t="shared" si="11"/>
        <v>1.8999298827278641</v>
      </c>
      <c r="L93" s="150">
        <v>43858</v>
      </c>
      <c r="M93">
        <f t="shared" si="8"/>
        <v>1.3995006613146106</v>
      </c>
    </row>
    <row r="94" spans="1:13" ht="23">
      <c r="A94" t="str">
        <f t="shared" si="9"/>
        <v>2020/1/6/</v>
      </c>
      <c r="B94" s="150">
        <v>43836</v>
      </c>
      <c r="C94" s="140" t="s">
        <v>173</v>
      </c>
      <c r="D94" s="139">
        <v>3.17</v>
      </c>
      <c r="E94" s="139">
        <v>74.95</v>
      </c>
      <c r="F94" s="140">
        <v>23.68</v>
      </c>
      <c r="H94" s="150">
        <v>43836</v>
      </c>
      <c r="I94">
        <f t="shared" si="10"/>
        <v>0.50105926221775143</v>
      </c>
      <c r="J94" s="150">
        <v>43836</v>
      </c>
      <c r="K94">
        <f t="shared" si="11"/>
        <v>1.8747716371842982</v>
      </c>
      <c r="L94" s="150">
        <v>43836</v>
      </c>
      <c r="M94">
        <f t="shared" si="8"/>
        <v>1.3743816980508821</v>
      </c>
    </row>
    <row r="95" spans="1:13" ht="23">
      <c r="A95" t="str">
        <f t="shared" si="9"/>
        <v>2019/12/1</v>
      </c>
      <c r="B95" s="141" t="s">
        <v>344</v>
      </c>
      <c r="C95" s="140" t="s">
        <v>174</v>
      </c>
      <c r="D95" s="139">
        <v>2.96</v>
      </c>
      <c r="E95" s="139">
        <v>67.87</v>
      </c>
      <c r="F95" s="140">
        <v>22.9</v>
      </c>
      <c r="H95" s="150">
        <v>43800</v>
      </c>
      <c r="I95">
        <f t="shared" si="10"/>
        <v>0.47129171105893858</v>
      </c>
      <c r="J95" s="150">
        <v>43800</v>
      </c>
      <c r="K95">
        <f t="shared" si="11"/>
        <v>1.8316778491914667</v>
      </c>
      <c r="L95" s="150">
        <v>43800</v>
      </c>
      <c r="M95">
        <f t="shared" si="8"/>
        <v>1.3598354823398879</v>
      </c>
    </row>
    <row r="96" spans="1:13" ht="23">
      <c r="A96" t="str">
        <f t="shared" si="9"/>
        <v>2019/11/2</v>
      </c>
      <c r="B96" s="141" t="s">
        <v>345</v>
      </c>
      <c r="C96" s="140" t="s">
        <v>175</v>
      </c>
      <c r="D96" s="139">
        <v>2.96</v>
      </c>
      <c r="E96" s="139">
        <v>65.8</v>
      </c>
      <c r="F96" s="140">
        <v>22.21</v>
      </c>
      <c r="H96" s="150">
        <v>43771</v>
      </c>
      <c r="I96">
        <f t="shared" si="10"/>
        <v>0.47129171105893858</v>
      </c>
      <c r="J96" s="150">
        <v>43771</v>
      </c>
      <c r="K96">
        <f t="shared" si="11"/>
        <v>1.8182258936139555</v>
      </c>
      <c r="L96" s="150">
        <v>43771</v>
      </c>
      <c r="M96">
        <f t="shared" si="8"/>
        <v>1.346548558548474</v>
      </c>
    </row>
    <row r="97" spans="1:13" ht="23">
      <c r="A97" t="str">
        <f t="shared" si="9"/>
        <v>2019/10/3</v>
      </c>
      <c r="B97" s="141" t="s">
        <v>346</v>
      </c>
      <c r="C97" s="140" t="s">
        <v>176</v>
      </c>
      <c r="D97" s="139">
        <v>2.96</v>
      </c>
      <c r="E97" s="139">
        <v>60.82</v>
      </c>
      <c r="F97" s="140">
        <v>20.52</v>
      </c>
      <c r="H97" s="150">
        <v>43741</v>
      </c>
      <c r="I97">
        <f t="shared" si="10"/>
        <v>0.47129171105893858</v>
      </c>
      <c r="J97" s="150">
        <v>43741</v>
      </c>
      <c r="K97">
        <f t="shared" si="11"/>
        <v>1.7840464158081133</v>
      </c>
      <c r="L97" s="150">
        <v>43741</v>
      </c>
      <c r="M97">
        <f t="shared" si="8"/>
        <v>1.3121773564397787</v>
      </c>
    </row>
    <row r="98" spans="1:13" ht="23">
      <c r="A98" t="str">
        <f t="shared" si="9"/>
        <v>2019/10/9</v>
      </c>
      <c r="B98" s="141" t="s">
        <v>347</v>
      </c>
      <c r="C98" s="140" t="s">
        <v>177</v>
      </c>
      <c r="D98" s="139">
        <v>2.96</v>
      </c>
      <c r="E98" s="139">
        <v>56.76</v>
      </c>
      <c r="F98" s="140">
        <v>19.149999999999999</v>
      </c>
      <c r="H98" s="150">
        <v>43747</v>
      </c>
      <c r="I98">
        <f t="shared" si="10"/>
        <v>0.47129171105893858</v>
      </c>
      <c r="J98" s="150">
        <v>43747</v>
      </c>
      <c r="K98">
        <f t="shared" si="11"/>
        <v>1.7540423867854364</v>
      </c>
      <c r="L98" s="150">
        <v>43747</v>
      </c>
      <c r="M98">
        <f t="shared" si="8"/>
        <v>1.2821687783046416</v>
      </c>
    </row>
    <row r="99" spans="1:13" ht="23">
      <c r="A99" t="str">
        <f t="shared" si="9"/>
        <v>2019/9/18</v>
      </c>
      <c r="B99" s="141" t="s">
        <v>348</v>
      </c>
      <c r="C99" s="140" t="s">
        <v>178</v>
      </c>
      <c r="D99" s="139">
        <v>2.93</v>
      </c>
      <c r="E99" s="139">
        <v>55.69</v>
      </c>
      <c r="F99" s="140">
        <v>18.98</v>
      </c>
      <c r="H99" s="150">
        <v>43726</v>
      </c>
      <c r="I99">
        <f t="shared" si="10"/>
        <v>0.4668676203541095</v>
      </c>
      <c r="J99" s="150">
        <v>43726</v>
      </c>
      <c r="K99">
        <f t="shared" si="11"/>
        <v>1.745777217889759</v>
      </c>
      <c r="L99" s="150">
        <v>43726</v>
      </c>
      <c r="M99">
        <f t="shared" si="8"/>
        <v>1.2782962080912739</v>
      </c>
    </row>
    <row r="100" spans="1:13" ht="23">
      <c r="A100" t="str">
        <f t="shared" si="9"/>
        <v>2019/8/27</v>
      </c>
      <c r="B100" s="141" t="s">
        <v>349</v>
      </c>
      <c r="C100" s="140" t="s">
        <v>179</v>
      </c>
      <c r="D100" s="139">
        <v>2.93</v>
      </c>
      <c r="E100" s="139">
        <v>51.04</v>
      </c>
      <c r="F100" s="140">
        <v>17.39</v>
      </c>
      <c r="H100" s="150">
        <v>43704</v>
      </c>
      <c r="I100">
        <f t="shared" si="10"/>
        <v>0.4668676203541095</v>
      </c>
      <c r="J100" s="150">
        <v>43704</v>
      </c>
      <c r="K100">
        <f t="shared" si="11"/>
        <v>1.7079106657131058</v>
      </c>
      <c r="L100" s="150">
        <v>43704</v>
      </c>
      <c r="M100">
        <f t="shared" si="8"/>
        <v>1.2402995820027125</v>
      </c>
    </row>
    <row r="101" spans="1:13" ht="23">
      <c r="A101" t="str">
        <f t="shared" si="9"/>
        <v>2019/8/6/</v>
      </c>
      <c r="B101" s="150">
        <v>43683</v>
      </c>
      <c r="C101" s="140" t="s">
        <v>180</v>
      </c>
      <c r="D101" s="139">
        <v>2.93</v>
      </c>
      <c r="E101" s="139">
        <v>49.25</v>
      </c>
      <c r="F101" s="140">
        <v>16.78</v>
      </c>
      <c r="H101" s="150">
        <v>43683</v>
      </c>
      <c r="I101">
        <f t="shared" si="10"/>
        <v>0.4668676203541095</v>
      </c>
      <c r="J101" s="150">
        <v>43683</v>
      </c>
      <c r="K101">
        <f t="shared" si="11"/>
        <v>1.6924062348336306</v>
      </c>
      <c r="L101" s="150">
        <v>43683</v>
      </c>
      <c r="M101">
        <f t="shared" si="8"/>
        <v>1.2247919564926815</v>
      </c>
    </row>
    <row r="102" spans="1:13" ht="23">
      <c r="A102" t="str">
        <f t="shared" si="9"/>
        <v>2019/8/2/</v>
      </c>
      <c r="B102" s="150">
        <v>43679</v>
      </c>
      <c r="C102" s="140" t="s">
        <v>181</v>
      </c>
      <c r="D102" s="139">
        <v>2.93</v>
      </c>
      <c r="E102" s="139">
        <v>51.01</v>
      </c>
      <c r="F102" s="140">
        <v>17.38</v>
      </c>
      <c r="H102" s="150">
        <v>43679</v>
      </c>
      <c r="I102">
        <f t="shared" si="10"/>
        <v>0.4668676203541095</v>
      </c>
      <c r="J102" s="150">
        <v>43679</v>
      </c>
      <c r="K102">
        <f t="shared" si="11"/>
        <v>1.7076553235311869</v>
      </c>
      <c r="L102" s="150">
        <v>43679</v>
      </c>
      <c r="M102">
        <f t="shared" si="8"/>
        <v>1.2400497721126476</v>
      </c>
    </row>
    <row r="103" spans="1:13" ht="23">
      <c r="A103" t="str">
        <f t="shared" si="9"/>
        <v>2019/8/1/</v>
      </c>
      <c r="B103" s="150">
        <v>43678</v>
      </c>
      <c r="C103" s="140" t="s">
        <v>182</v>
      </c>
      <c r="D103" s="139">
        <v>2.93</v>
      </c>
      <c r="E103" s="139">
        <v>52.11</v>
      </c>
      <c r="F103" s="140">
        <v>17.760000000000002</v>
      </c>
      <c r="H103" s="150">
        <v>43678</v>
      </c>
      <c r="I103">
        <f t="shared" si="10"/>
        <v>0.4668676203541095</v>
      </c>
      <c r="J103" s="150">
        <v>43678</v>
      </c>
      <c r="K103">
        <f t="shared" si="11"/>
        <v>1.716921073166761</v>
      </c>
      <c r="L103" s="150">
        <v>43678</v>
      </c>
      <c r="M103">
        <f t="shared" si="8"/>
        <v>1.2494429614425822</v>
      </c>
    </row>
    <row r="104" spans="1:13" ht="23">
      <c r="A104" t="str">
        <f t="shared" si="9"/>
        <v>2019/7/31</v>
      </c>
      <c r="B104" s="141" t="s">
        <v>350</v>
      </c>
      <c r="C104" s="140" t="s">
        <v>183</v>
      </c>
      <c r="D104" s="139">
        <v>2.93</v>
      </c>
      <c r="E104" s="139">
        <v>53.26</v>
      </c>
      <c r="F104" s="140">
        <v>18.149999999999999</v>
      </c>
      <c r="H104" s="150">
        <v>43677</v>
      </c>
      <c r="I104">
        <f t="shared" si="10"/>
        <v>0.4668676203541095</v>
      </c>
      <c r="J104" s="150">
        <v>43677</v>
      </c>
      <c r="K104">
        <f t="shared" si="11"/>
        <v>1.7264011621029225</v>
      </c>
      <c r="L104" s="150">
        <v>43677</v>
      </c>
      <c r="M104">
        <f t="shared" si="8"/>
        <v>1.2588766293721312</v>
      </c>
    </row>
    <row r="105" spans="1:13" ht="23">
      <c r="A105" t="str">
        <f t="shared" si="9"/>
        <v>2019/7/30</v>
      </c>
      <c r="B105" s="141" t="s">
        <v>351</v>
      </c>
      <c r="C105" s="140" t="s">
        <v>184</v>
      </c>
      <c r="D105" s="139">
        <v>2.93</v>
      </c>
      <c r="E105" s="139">
        <v>52.2</v>
      </c>
      <c r="F105" s="140">
        <v>17.79</v>
      </c>
      <c r="H105" s="150">
        <v>43676</v>
      </c>
      <c r="I105">
        <f t="shared" si="10"/>
        <v>0.4668676203541095</v>
      </c>
      <c r="J105" s="150">
        <v>43676</v>
      </c>
      <c r="K105">
        <f t="shared" si="11"/>
        <v>1.7176705030022621</v>
      </c>
      <c r="L105" s="150">
        <v>43676</v>
      </c>
      <c r="M105">
        <f t="shared" si="8"/>
        <v>1.250175948083925</v>
      </c>
    </row>
    <row r="106" spans="1:13" ht="23">
      <c r="A106" t="str">
        <f t="shared" si="9"/>
        <v>2019/7/29</v>
      </c>
      <c r="B106" s="141" t="s">
        <v>352</v>
      </c>
      <c r="C106" s="140" t="s">
        <v>185</v>
      </c>
      <c r="D106" s="139">
        <v>2.93</v>
      </c>
      <c r="E106" s="139">
        <v>52.42</v>
      </c>
      <c r="F106" s="140">
        <v>17.86</v>
      </c>
      <c r="H106" s="150">
        <v>43675</v>
      </c>
      <c r="I106">
        <f t="shared" si="10"/>
        <v>0.4668676203541095</v>
      </c>
      <c r="J106" s="150">
        <v>43675</v>
      </c>
      <c r="K106">
        <f t="shared" si="11"/>
        <v>1.7194970166105816</v>
      </c>
      <c r="L106" s="150">
        <v>43675</v>
      </c>
      <c r="M106">
        <f t="shared" si="8"/>
        <v>1.2518814545525276</v>
      </c>
    </row>
    <row r="107" spans="1:13" ht="23">
      <c r="A107" t="str">
        <f t="shared" si="9"/>
        <v>2019/7/26</v>
      </c>
      <c r="B107" s="141" t="s">
        <v>353</v>
      </c>
      <c r="C107" s="140" t="s">
        <v>186</v>
      </c>
      <c r="D107" s="139">
        <v>2.93</v>
      </c>
      <c r="E107" s="139">
        <v>51.94</v>
      </c>
      <c r="F107" s="140">
        <v>17.7</v>
      </c>
      <c r="H107" s="150">
        <v>43672</v>
      </c>
      <c r="I107">
        <f t="shared" si="10"/>
        <v>0.4668676203541095</v>
      </c>
      <c r="J107" s="150">
        <v>43672</v>
      </c>
      <c r="K107">
        <f t="shared" si="11"/>
        <v>1.7155019452932838</v>
      </c>
      <c r="L107" s="150">
        <v>43672</v>
      </c>
      <c r="M107">
        <f t="shared" si="8"/>
        <v>1.2479732663618066</v>
      </c>
    </row>
    <row r="108" spans="1:13" ht="23">
      <c r="A108" t="str">
        <f t="shared" si="9"/>
        <v>2019/7/25</v>
      </c>
      <c r="B108" s="141" t="s">
        <v>354</v>
      </c>
      <c r="C108" s="140" t="s">
        <v>187</v>
      </c>
      <c r="D108" s="139">
        <v>2.93</v>
      </c>
      <c r="E108" s="139">
        <v>51.76</v>
      </c>
      <c r="F108" s="140">
        <v>17.64</v>
      </c>
      <c r="H108" s="150">
        <v>43671</v>
      </c>
      <c r="I108">
        <f t="shared" si="10"/>
        <v>0.4668676203541095</v>
      </c>
      <c r="J108" s="150">
        <v>43671</v>
      </c>
      <c r="K108">
        <f t="shared" si="11"/>
        <v>1.7139942676606439</v>
      </c>
      <c r="L108" s="150">
        <v>43671</v>
      </c>
      <c r="M108">
        <f t="shared" si="8"/>
        <v>1.2464985807958009</v>
      </c>
    </row>
    <row r="109" spans="1:13" ht="23">
      <c r="A109" t="str">
        <f t="shared" si="9"/>
        <v>2019/7/24</v>
      </c>
      <c r="B109" s="141" t="s">
        <v>355</v>
      </c>
      <c r="C109" s="140" t="s">
        <v>188</v>
      </c>
      <c r="D109" s="139">
        <v>2.93</v>
      </c>
      <c r="E109" s="139">
        <v>52.17</v>
      </c>
      <c r="F109" s="140">
        <v>17.78</v>
      </c>
      <c r="H109" s="150">
        <v>43670</v>
      </c>
      <c r="I109">
        <f t="shared" si="10"/>
        <v>0.4668676203541095</v>
      </c>
      <c r="J109" s="150">
        <v>43670</v>
      </c>
      <c r="K109">
        <f t="shared" si="11"/>
        <v>1.7174208367223749</v>
      </c>
      <c r="L109" s="150">
        <v>43670</v>
      </c>
      <c r="M109">
        <f t="shared" si="8"/>
        <v>1.249931756634195</v>
      </c>
    </row>
    <row r="110" spans="1:13" ht="23">
      <c r="A110" t="str">
        <f t="shared" si="9"/>
        <v>2019/7/23</v>
      </c>
      <c r="B110" s="141" t="s">
        <v>356</v>
      </c>
      <c r="C110" s="140" t="s">
        <v>189</v>
      </c>
      <c r="D110" s="139">
        <v>2.93</v>
      </c>
      <c r="E110" s="139">
        <v>52.21</v>
      </c>
      <c r="F110" s="140">
        <v>17.79</v>
      </c>
      <c r="H110" s="150">
        <v>43669</v>
      </c>
      <c r="I110">
        <f t="shared" si="10"/>
        <v>0.4668676203541095</v>
      </c>
      <c r="J110" s="150">
        <v>43669</v>
      </c>
      <c r="K110">
        <f t="shared" si="11"/>
        <v>1.7177536932107156</v>
      </c>
      <c r="L110" s="150">
        <v>43669</v>
      </c>
      <c r="M110">
        <f t="shared" si="8"/>
        <v>1.250175948083925</v>
      </c>
    </row>
    <row r="111" spans="1:13" ht="23">
      <c r="A111" t="str">
        <f t="shared" si="9"/>
        <v>2019/7/16</v>
      </c>
      <c r="B111" s="141" t="s">
        <v>357</v>
      </c>
      <c r="C111" s="140" t="s">
        <v>190</v>
      </c>
      <c r="D111" s="139">
        <v>2.93</v>
      </c>
      <c r="E111" s="139">
        <v>51.13</v>
      </c>
      <c r="F111" s="140">
        <v>17.420000000000002</v>
      </c>
      <c r="H111" s="150">
        <v>43662</v>
      </c>
      <c r="I111">
        <f t="shared" si="10"/>
        <v>0.4668676203541095</v>
      </c>
      <c r="J111" s="150">
        <v>43662</v>
      </c>
      <c r="K111">
        <f t="shared" si="11"/>
        <v>1.708675792726537</v>
      </c>
      <c r="L111" s="150">
        <v>43662</v>
      </c>
      <c r="M111">
        <f t="shared" si="8"/>
        <v>1.2410481506716444</v>
      </c>
    </row>
    <row r="112" spans="1:13" ht="23">
      <c r="A112" t="str">
        <f t="shared" si="9"/>
        <v>2019/5/31</v>
      </c>
      <c r="B112" s="141" t="s">
        <v>358</v>
      </c>
      <c r="C112" s="140" t="s">
        <v>191</v>
      </c>
      <c r="D112" s="139">
        <v>2.97</v>
      </c>
      <c r="E112" s="139">
        <v>43.77</v>
      </c>
      <c r="F112" s="140">
        <v>14.72</v>
      </c>
      <c r="H112" s="150">
        <v>43616</v>
      </c>
      <c r="I112">
        <f t="shared" si="10"/>
        <v>0.47275644931721239</v>
      </c>
      <c r="J112" s="150">
        <v>43616</v>
      </c>
      <c r="K112">
        <f t="shared" si="11"/>
        <v>1.6411765466131141</v>
      </c>
      <c r="L112" s="150">
        <v>43616</v>
      </c>
      <c r="M112">
        <f t="shared" si="8"/>
        <v>1.1679078100014801</v>
      </c>
    </row>
    <row r="113" spans="1:13" ht="23">
      <c r="A113" t="str">
        <f t="shared" si="9"/>
        <v>2019/4/16</v>
      </c>
      <c r="B113" s="141" t="s">
        <v>359</v>
      </c>
      <c r="C113" s="140" t="s">
        <v>192</v>
      </c>
      <c r="D113" s="139">
        <v>2.97</v>
      </c>
      <c r="E113" s="139">
        <v>49.81</v>
      </c>
      <c r="F113" s="140">
        <v>16.75</v>
      </c>
      <c r="H113" s="150">
        <v>43571</v>
      </c>
      <c r="I113">
        <f t="shared" si="10"/>
        <v>0.47275644931721239</v>
      </c>
      <c r="J113" s="150">
        <v>43571</v>
      </c>
      <c r="K113">
        <f t="shared" si="11"/>
        <v>1.6973165417323834</v>
      </c>
      <c r="L113" s="150">
        <v>43571</v>
      </c>
      <c r="M113">
        <f t="shared" si="8"/>
        <v>1.2240148113728639</v>
      </c>
    </row>
    <row r="114" spans="1:13" ht="23">
      <c r="A114" t="str">
        <f t="shared" si="9"/>
        <v>2019/3/4/</v>
      </c>
      <c r="B114" s="150">
        <v>43528</v>
      </c>
      <c r="C114" s="140" t="s">
        <v>193</v>
      </c>
      <c r="D114" s="139">
        <v>3.04</v>
      </c>
      <c r="E114" s="139">
        <v>43.96</v>
      </c>
      <c r="F114" s="140">
        <v>14.46</v>
      </c>
      <c r="H114" s="150">
        <v>43528</v>
      </c>
      <c r="I114">
        <f t="shared" si="10"/>
        <v>0.48287358360875376</v>
      </c>
      <c r="J114" s="150">
        <v>43528</v>
      </c>
      <c r="K114">
        <f t="shared" si="11"/>
        <v>1.643057683751453</v>
      </c>
      <c r="L114" s="150">
        <v>43528</v>
      </c>
      <c r="M114">
        <f t="shared" si="8"/>
        <v>1.160168292958512</v>
      </c>
    </row>
    <row r="115" spans="1:13" ht="23">
      <c r="A115" t="str">
        <f t="shared" si="9"/>
        <v>2019/1/16</v>
      </c>
      <c r="B115" s="141" t="s">
        <v>360</v>
      </c>
      <c r="C115" s="140" t="s">
        <v>194</v>
      </c>
      <c r="D115" s="139">
        <v>3.04</v>
      </c>
      <c r="E115" s="139">
        <v>38.74</v>
      </c>
      <c r="F115" s="140">
        <v>12.74</v>
      </c>
      <c r="H115" s="150">
        <v>43481</v>
      </c>
      <c r="I115">
        <f t="shared" si="10"/>
        <v>0.48287358360875376</v>
      </c>
      <c r="J115" s="150">
        <v>43481</v>
      </c>
      <c r="K115">
        <f t="shared" si="11"/>
        <v>1.588159616383092</v>
      </c>
      <c r="L115" s="150">
        <v>43481</v>
      </c>
      <c r="M115">
        <f t="shared" si="8"/>
        <v>1.1051694279993316</v>
      </c>
    </row>
    <row r="116" spans="1:13" ht="23">
      <c r="A116" t="str">
        <f t="shared" si="9"/>
        <v>2018/11/2</v>
      </c>
      <c r="B116" s="141" t="s">
        <v>361</v>
      </c>
      <c r="C116" s="140" t="s">
        <v>195</v>
      </c>
      <c r="D116" s="139">
        <v>2.97</v>
      </c>
      <c r="E116" s="139">
        <v>44.89</v>
      </c>
      <c r="F116" s="140">
        <v>15.13</v>
      </c>
      <c r="H116" s="150">
        <v>43406</v>
      </c>
      <c r="I116">
        <f t="shared" si="10"/>
        <v>0.47275644931721239</v>
      </c>
      <c r="J116" s="150">
        <v>43406</v>
      </c>
      <c r="K116">
        <f t="shared" si="11"/>
        <v>1.6521496054016529</v>
      </c>
      <c r="L116" s="150">
        <v>43406</v>
      </c>
      <c r="M116">
        <f t="shared" si="8"/>
        <v>1.1798389280231867</v>
      </c>
    </row>
    <row r="117" spans="1:13" ht="23">
      <c r="A117" t="str">
        <f t="shared" si="9"/>
        <v>2018/10/1</v>
      </c>
      <c r="B117" s="141" t="s">
        <v>362</v>
      </c>
      <c r="C117" s="140" t="s">
        <v>196</v>
      </c>
      <c r="D117" s="139">
        <v>2.97</v>
      </c>
      <c r="E117" s="139">
        <v>55.54</v>
      </c>
      <c r="F117" s="140">
        <v>18.72</v>
      </c>
      <c r="H117" s="150">
        <v>43374</v>
      </c>
      <c r="I117">
        <f t="shared" si="10"/>
        <v>0.47275644931721239</v>
      </c>
      <c r="J117" s="150">
        <v>43374</v>
      </c>
      <c r="K117">
        <f t="shared" si="11"/>
        <v>1.7446058754142388</v>
      </c>
      <c r="L117" s="150">
        <v>43374</v>
      </c>
      <c r="M117">
        <f t="shared" si="8"/>
        <v>1.2723058444020865</v>
      </c>
    </row>
    <row r="118" spans="1:13" ht="23">
      <c r="A118" t="str">
        <f t="shared" si="9"/>
        <v>2018/8/31</v>
      </c>
      <c r="B118" s="141" t="s">
        <v>363</v>
      </c>
      <c r="C118" s="140" t="s">
        <v>197</v>
      </c>
      <c r="D118" s="139">
        <v>2.76</v>
      </c>
      <c r="E118" s="139">
        <v>56.91</v>
      </c>
      <c r="F118" s="140">
        <v>20.65</v>
      </c>
      <c r="H118" s="150">
        <v>43343</v>
      </c>
      <c r="I118">
        <f t="shared" si="10"/>
        <v>0.44090908206521767</v>
      </c>
      <c r="J118" s="150">
        <v>43343</v>
      </c>
      <c r="K118">
        <f t="shared" si="11"/>
        <v>1.7551885856083249</v>
      </c>
      <c r="L118" s="150">
        <v>43343</v>
      </c>
      <c r="M118">
        <f t="shared" si="8"/>
        <v>1.3149200559924199</v>
      </c>
    </row>
    <row r="119" spans="1:13" ht="23">
      <c r="A119" t="str">
        <f t="shared" si="9"/>
        <v>2018/7/19</v>
      </c>
      <c r="B119" s="141" t="s">
        <v>364</v>
      </c>
      <c r="C119" s="140" t="s">
        <v>198</v>
      </c>
      <c r="D119" s="139">
        <v>2.76</v>
      </c>
      <c r="E119" s="139">
        <v>47.97</v>
      </c>
      <c r="F119" s="140">
        <v>17.41</v>
      </c>
      <c r="H119" s="150">
        <v>43300</v>
      </c>
      <c r="I119">
        <f t="shared" si="10"/>
        <v>0.44090908206521767</v>
      </c>
      <c r="J119" s="150">
        <v>43300</v>
      </c>
      <c r="K119">
        <f t="shared" si="11"/>
        <v>1.6809697184658972</v>
      </c>
      <c r="L119" s="150">
        <v>43300</v>
      </c>
      <c r="M119">
        <f t="shared" si="8"/>
        <v>1.2407987711173312</v>
      </c>
    </row>
    <row r="120" spans="1:13" ht="23">
      <c r="A120" t="str">
        <f t="shared" si="9"/>
        <v>2018/6/5/</v>
      </c>
      <c r="B120" s="150">
        <v>43256</v>
      </c>
      <c r="C120" s="140" t="s">
        <v>199</v>
      </c>
      <c r="D120" s="139">
        <v>2.59</v>
      </c>
      <c r="E120" s="139">
        <v>48.33</v>
      </c>
      <c r="F120" s="140">
        <v>18.68</v>
      </c>
      <c r="H120" s="150">
        <v>43256</v>
      </c>
      <c r="I120">
        <f t="shared" si="10"/>
        <v>0.4132997640812518</v>
      </c>
      <c r="J120" s="150">
        <v>43256</v>
      </c>
      <c r="K120">
        <f t="shared" si="11"/>
        <v>1.6842167951388805</v>
      </c>
      <c r="L120" s="150">
        <v>43256</v>
      </c>
      <c r="M120">
        <f t="shared" si="8"/>
        <v>1.2713768718940746</v>
      </c>
    </row>
    <row r="121" spans="1:13" ht="23">
      <c r="A121" t="str">
        <f t="shared" si="9"/>
        <v>2018/4/20</v>
      </c>
      <c r="B121" s="141" t="s">
        <v>365</v>
      </c>
      <c r="C121" s="140" t="s">
        <v>200</v>
      </c>
      <c r="D121" s="139">
        <v>2.59</v>
      </c>
      <c r="E121" s="139">
        <v>41.43</v>
      </c>
      <c r="F121" s="140">
        <v>16.010000000000002</v>
      </c>
      <c r="H121" s="150">
        <v>43210</v>
      </c>
      <c r="I121">
        <f t="shared" si="10"/>
        <v>0.4132997640812518</v>
      </c>
      <c r="J121" s="150">
        <v>43210</v>
      </c>
      <c r="K121">
        <f t="shared" si="11"/>
        <v>1.6173149332982937</v>
      </c>
      <c r="L121" s="150">
        <v>43210</v>
      </c>
      <c r="M121">
        <f t="shared" si="8"/>
        <v>1.2043913319192998</v>
      </c>
    </row>
    <row r="122" spans="1:13" ht="23">
      <c r="A122" t="str">
        <f t="shared" si="9"/>
        <v>2018/3/7/</v>
      </c>
      <c r="B122" s="150">
        <v>43166</v>
      </c>
      <c r="C122" s="140" t="s">
        <v>201</v>
      </c>
      <c r="D122" s="139">
        <v>2.4300000000000002</v>
      </c>
      <c r="E122" s="139">
        <v>43.76</v>
      </c>
      <c r="F122" s="140">
        <v>18.010000000000002</v>
      </c>
      <c r="H122" s="150">
        <v>43166</v>
      </c>
      <c r="I122">
        <f t="shared" si="10"/>
        <v>0.38560627359831223</v>
      </c>
      <c r="J122" s="150">
        <v>43166</v>
      </c>
      <c r="K122">
        <f t="shared" si="11"/>
        <v>1.6410773133253744</v>
      </c>
      <c r="L122" s="150">
        <v>43166</v>
      </c>
      <c r="M122">
        <f t="shared" si="8"/>
        <v>1.2555137128195333</v>
      </c>
    </row>
    <row r="123" spans="1:13" ht="23">
      <c r="A123" t="str">
        <f t="shared" si="9"/>
        <v>2018/1/22</v>
      </c>
      <c r="B123" s="141" t="s">
        <v>366</v>
      </c>
      <c r="C123" s="140" t="s">
        <v>202</v>
      </c>
      <c r="D123" s="139">
        <v>2.4300000000000002</v>
      </c>
      <c r="E123" s="139">
        <v>44.25</v>
      </c>
      <c r="F123" s="140">
        <v>18.21</v>
      </c>
      <c r="H123" s="150">
        <v>43122</v>
      </c>
      <c r="I123">
        <f t="shared" si="10"/>
        <v>0.38560627359831223</v>
      </c>
      <c r="J123" s="150">
        <v>43122</v>
      </c>
      <c r="K123">
        <f t="shared" si="11"/>
        <v>1.6459132750338443</v>
      </c>
      <c r="L123" s="150">
        <v>43122</v>
      </c>
      <c r="M123">
        <f t="shared" si="8"/>
        <v>1.2603099457949201</v>
      </c>
    </row>
    <row r="124" spans="1:13" ht="23">
      <c r="A124" t="str">
        <f t="shared" si="9"/>
        <v>2017/12/5</v>
      </c>
      <c r="B124" s="141" t="s">
        <v>367</v>
      </c>
      <c r="C124" s="140" t="s">
        <v>203</v>
      </c>
      <c r="D124" s="139">
        <v>2.2999999999999998</v>
      </c>
      <c r="E124" s="139">
        <v>42.41</v>
      </c>
      <c r="F124" s="140">
        <v>18.47</v>
      </c>
      <c r="H124" s="150">
        <v>43074</v>
      </c>
      <c r="I124">
        <f t="shared" si="10"/>
        <v>0.36172783601759284</v>
      </c>
      <c r="J124" s="150">
        <v>43074</v>
      </c>
      <c r="K124">
        <f t="shared" si="11"/>
        <v>1.6274682724597096</v>
      </c>
      <c r="L124" s="150">
        <v>43074</v>
      </c>
      <c r="M124">
        <f t="shared" si="8"/>
        <v>1.2664668954402414</v>
      </c>
    </row>
    <row r="125" spans="1:13" ht="23">
      <c r="A125" t="str">
        <f t="shared" si="9"/>
        <v>2017/10/2</v>
      </c>
      <c r="B125" s="141" t="s">
        <v>368</v>
      </c>
      <c r="C125" s="140" t="s">
        <v>204</v>
      </c>
      <c r="D125" s="139">
        <v>2.2999999999999998</v>
      </c>
      <c r="E125" s="139">
        <v>39.06</v>
      </c>
      <c r="F125" s="140">
        <v>17.010000000000002</v>
      </c>
      <c r="H125" s="150">
        <v>43010</v>
      </c>
      <c r="I125">
        <f t="shared" si="10"/>
        <v>0.36172783601759284</v>
      </c>
      <c r="J125" s="150">
        <v>43010</v>
      </c>
      <c r="K125">
        <f t="shared" si="11"/>
        <v>1.5917322389518356</v>
      </c>
      <c r="L125" s="150">
        <v>43010</v>
      </c>
      <c r="M125">
        <f t="shared" si="8"/>
        <v>1.230704313612569</v>
      </c>
    </row>
    <row r="126" spans="1:13" ht="23">
      <c r="A126" t="str">
        <f t="shared" si="9"/>
        <v>2017/9/7/</v>
      </c>
      <c r="B126" s="150">
        <v>42985</v>
      </c>
      <c r="C126" s="140" t="s">
        <v>205</v>
      </c>
      <c r="D126" s="139">
        <v>2.2000000000000002</v>
      </c>
      <c r="E126" s="139">
        <v>40.32</v>
      </c>
      <c r="F126" s="140">
        <v>18.34</v>
      </c>
      <c r="H126" s="150">
        <v>42985</v>
      </c>
      <c r="I126">
        <f t="shared" si="10"/>
        <v>0.34242268082220628</v>
      </c>
      <c r="J126" s="150">
        <v>42985</v>
      </c>
      <c r="K126">
        <f t="shared" si="11"/>
        <v>1.605520523437469</v>
      </c>
      <c r="L126" s="150">
        <v>42985</v>
      </c>
      <c r="M126">
        <f t="shared" si="8"/>
        <v>1.2633993313340022</v>
      </c>
    </row>
    <row r="127" spans="1:13" ht="23">
      <c r="A127" t="str">
        <f t="shared" si="9"/>
        <v>2017/8/4/</v>
      </c>
      <c r="B127" s="150">
        <v>42951</v>
      </c>
      <c r="C127" s="140" t="s">
        <v>206</v>
      </c>
      <c r="D127" s="139">
        <v>2.2000000000000002</v>
      </c>
      <c r="E127" s="139">
        <v>39.1</v>
      </c>
      <c r="F127" s="140">
        <v>17.79</v>
      </c>
      <c r="H127" s="150">
        <v>42951</v>
      </c>
      <c r="I127">
        <f t="shared" si="10"/>
        <v>0.34242268082220628</v>
      </c>
      <c r="J127" s="150">
        <v>42951</v>
      </c>
      <c r="K127">
        <f t="shared" si="11"/>
        <v>1.5921767573958667</v>
      </c>
      <c r="L127" s="150">
        <v>42951</v>
      </c>
      <c r="M127">
        <f t="shared" si="8"/>
        <v>1.250175948083925</v>
      </c>
    </row>
    <row r="128" spans="1:13" ht="23">
      <c r="A128" t="str">
        <f t="shared" si="9"/>
        <v>2017/8/3/</v>
      </c>
      <c r="B128" s="150">
        <v>42950</v>
      </c>
      <c r="C128" s="140" t="s">
        <v>207</v>
      </c>
      <c r="D128" s="139">
        <v>2.2000000000000002</v>
      </c>
      <c r="E128" s="139">
        <v>38.89</v>
      </c>
      <c r="F128" s="140">
        <v>17.7</v>
      </c>
      <c r="H128" s="150">
        <v>42950</v>
      </c>
      <c r="I128">
        <f t="shared" si="10"/>
        <v>0.34242268082220628</v>
      </c>
      <c r="J128" s="150">
        <v>42950</v>
      </c>
      <c r="K128">
        <f t="shared" si="11"/>
        <v>1.5898379431474599</v>
      </c>
      <c r="L128" s="150">
        <v>42950</v>
      </c>
      <c r="M128">
        <f t="shared" si="8"/>
        <v>1.2479732663618066</v>
      </c>
    </row>
    <row r="129" spans="1:13" ht="23">
      <c r="A129" t="str">
        <f t="shared" si="9"/>
        <v>2017/8/2/</v>
      </c>
      <c r="B129" s="150">
        <v>42949</v>
      </c>
      <c r="C129" s="140" t="s">
        <v>208</v>
      </c>
      <c r="D129" s="139">
        <v>2.2000000000000002</v>
      </c>
      <c r="E129" s="139">
        <v>39.29</v>
      </c>
      <c r="F129" s="140">
        <v>17.88</v>
      </c>
      <c r="H129" s="150">
        <v>42949</v>
      </c>
      <c r="I129">
        <f t="shared" si="10"/>
        <v>0.34242268082220628</v>
      </c>
      <c r="J129" s="150">
        <v>42949</v>
      </c>
      <c r="K129">
        <f t="shared" si="11"/>
        <v>1.594282028811806</v>
      </c>
      <c r="L129" s="150">
        <v>42949</v>
      </c>
      <c r="M129">
        <f t="shared" si="8"/>
        <v>1.2523675144598989</v>
      </c>
    </row>
    <row r="130" spans="1:13" ht="23">
      <c r="A130" t="str">
        <f t="shared" si="9"/>
        <v>2017/8/1/</v>
      </c>
      <c r="B130" s="150">
        <v>42948</v>
      </c>
      <c r="C130" s="140" t="s">
        <v>209</v>
      </c>
      <c r="D130" s="139">
        <v>2.2000000000000002</v>
      </c>
      <c r="E130" s="139">
        <v>37.51</v>
      </c>
      <c r="F130" s="140">
        <v>17.07</v>
      </c>
      <c r="H130" s="150">
        <v>42948</v>
      </c>
      <c r="I130">
        <f t="shared" si="10"/>
        <v>0.34242268082220628</v>
      </c>
      <c r="J130" s="150">
        <v>42948</v>
      </c>
      <c r="K130">
        <f t="shared" si="11"/>
        <v>1.5741470641507227</v>
      </c>
      <c r="L130" s="150">
        <v>42948</v>
      </c>
      <c r="M130">
        <f t="shared" si="8"/>
        <v>1.2322335211147337</v>
      </c>
    </row>
    <row r="131" spans="1:13" ht="23">
      <c r="A131" t="str">
        <f t="shared" si="9"/>
        <v>2017/7/31</v>
      </c>
      <c r="B131" s="141" t="s">
        <v>369</v>
      </c>
      <c r="C131" s="140" t="s">
        <v>210</v>
      </c>
      <c r="D131" s="139">
        <v>2.2000000000000002</v>
      </c>
      <c r="E131" s="139">
        <v>37.18</v>
      </c>
      <c r="F131" s="140">
        <v>16.920000000000002</v>
      </c>
      <c r="H131" s="150">
        <v>42947</v>
      </c>
      <c r="I131">
        <f t="shared" si="10"/>
        <v>0.34242268082220628</v>
      </c>
      <c r="J131" s="150">
        <v>42947</v>
      </c>
      <c r="K131">
        <f t="shared" si="11"/>
        <v>1.5703093854358798</v>
      </c>
      <c r="L131" s="150">
        <v>42947</v>
      </c>
      <c r="M131">
        <f t="shared" si="8"/>
        <v>1.2284003587030048</v>
      </c>
    </row>
    <row r="132" spans="1:13" ht="23">
      <c r="A132" t="str">
        <f t="shared" si="9"/>
        <v>2017/7/28</v>
      </c>
      <c r="B132" s="141" t="s">
        <v>370</v>
      </c>
      <c r="C132" s="140" t="s">
        <v>211</v>
      </c>
      <c r="D132" s="139">
        <v>2.2000000000000002</v>
      </c>
      <c r="E132" s="139">
        <v>37.380000000000003</v>
      </c>
      <c r="F132" s="140">
        <v>17.010000000000002</v>
      </c>
      <c r="H132" s="150">
        <v>42944</v>
      </c>
      <c r="I132">
        <f t="shared" si="10"/>
        <v>0.34242268082220628</v>
      </c>
      <c r="J132" s="150">
        <v>42944</v>
      </c>
      <c r="K132">
        <f t="shared" si="11"/>
        <v>1.5726392970428134</v>
      </c>
      <c r="L132" s="150">
        <v>42944</v>
      </c>
      <c r="M132">
        <f t="shared" si="8"/>
        <v>1.230704313612569</v>
      </c>
    </row>
    <row r="133" spans="1:13" ht="23">
      <c r="A133" t="str">
        <f t="shared" si="9"/>
        <v>2017/7/27</v>
      </c>
      <c r="B133" s="141" t="s">
        <v>371</v>
      </c>
      <c r="C133" s="140" t="s">
        <v>212</v>
      </c>
      <c r="D133" s="139">
        <v>2.2000000000000002</v>
      </c>
      <c r="E133" s="139">
        <v>37.64</v>
      </c>
      <c r="F133" s="140">
        <v>17.13</v>
      </c>
      <c r="H133" s="150">
        <v>42943</v>
      </c>
      <c r="I133">
        <f t="shared" si="10"/>
        <v>0.34242268082220628</v>
      </c>
      <c r="J133" s="150">
        <v>42943</v>
      </c>
      <c r="K133">
        <f t="shared" si="11"/>
        <v>1.5756496147552193</v>
      </c>
      <c r="L133" s="150">
        <v>42943</v>
      </c>
      <c r="M133">
        <f t="shared" si="8"/>
        <v>1.2337573629655105</v>
      </c>
    </row>
    <row r="134" spans="1:13" ht="23">
      <c r="A134" t="str">
        <f t="shared" si="9"/>
        <v>2017/7/26</v>
      </c>
      <c r="B134" s="141" t="s">
        <v>372</v>
      </c>
      <c r="C134" s="140" t="s">
        <v>213</v>
      </c>
      <c r="D134" s="139">
        <v>2.2000000000000002</v>
      </c>
      <c r="E134" s="139">
        <v>38.369999999999997</v>
      </c>
      <c r="F134" s="140">
        <v>17.46</v>
      </c>
      <c r="H134" s="150">
        <v>42942</v>
      </c>
      <c r="I134">
        <f t="shared" si="10"/>
        <v>0.34242268082220628</v>
      </c>
      <c r="J134" s="150">
        <v>42942</v>
      </c>
      <c r="K134">
        <f t="shared" si="11"/>
        <v>1.5839917991983163</v>
      </c>
      <c r="L134" s="150">
        <v>42942</v>
      </c>
      <c r="M134">
        <f t="shared" si="8"/>
        <v>1.242044239369551</v>
      </c>
    </row>
    <row r="135" spans="1:13" ht="23">
      <c r="A135" t="str">
        <f t="shared" si="9"/>
        <v>2017/7/25</v>
      </c>
      <c r="B135" s="141" t="s">
        <v>373</v>
      </c>
      <c r="C135" s="140" t="s">
        <v>214</v>
      </c>
      <c r="D135" s="139">
        <v>2.2000000000000002</v>
      </c>
      <c r="E135" s="139">
        <v>38.19</v>
      </c>
      <c r="F135" s="140">
        <v>17.37</v>
      </c>
      <c r="H135" s="150">
        <v>42941</v>
      </c>
      <c r="I135">
        <f t="shared" si="10"/>
        <v>0.34242268082220628</v>
      </c>
      <c r="J135" s="150">
        <v>42941</v>
      </c>
      <c r="K135">
        <f t="shared" si="11"/>
        <v>1.5819496583733179</v>
      </c>
      <c r="L135" s="150">
        <v>42941</v>
      </c>
      <c r="M135">
        <f t="shared" si="8"/>
        <v>1.2397998184470986</v>
      </c>
    </row>
    <row r="136" spans="1:13" ht="23">
      <c r="A136" t="str">
        <f t="shared" si="9"/>
        <v>2017/7/24</v>
      </c>
      <c r="B136" s="141" t="s">
        <v>374</v>
      </c>
      <c r="C136" s="140" t="s">
        <v>215</v>
      </c>
      <c r="D136" s="139">
        <v>2.2000000000000002</v>
      </c>
      <c r="E136" s="139">
        <v>38.020000000000003</v>
      </c>
      <c r="F136" s="140">
        <v>17.3</v>
      </c>
      <c r="H136" s="150">
        <v>42940</v>
      </c>
      <c r="I136">
        <f t="shared" si="10"/>
        <v>0.34242268082220628</v>
      </c>
      <c r="J136" s="150">
        <v>42940</v>
      </c>
      <c r="K136">
        <f t="shared" si="11"/>
        <v>1.5800121125294244</v>
      </c>
      <c r="L136" s="150">
        <v>42940</v>
      </c>
      <c r="M136">
        <f t="shared" si="8"/>
        <v>1.2380461031287955</v>
      </c>
    </row>
    <row r="137" spans="1:13" ht="23">
      <c r="A137" t="str">
        <f t="shared" si="9"/>
        <v>2017/3/16</v>
      </c>
      <c r="B137" s="141" t="s">
        <v>375</v>
      </c>
      <c r="C137" s="140" t="s">
        <v>216</v>
      </c>
      <c r="D137" s="139">
        <v>2.09</v>
      </c>
      <c r="E137" s="139">
        <v>35.17</v>
      </c>
      <c r="F137" s="140">
        <v>16.850000000000001</v>
      </c>
      <c r="H137" s="150">
        <v>42810</v>
      </c>
      <c r="I137">
        <f t="shared" si="10"/>
        <v>0.32014628611105395</v>
      </c>
      <c r="J137" s="150">
        <v>42810</v>
      </c>
      <c r="K137">
        <f t="shared" si="11"/>
        <v>1.5461723683169426</v>
      </c>
      <c r="L137" s="150">
        <v>42810</v>
      </c>
      <c r="M137">
        <f t="shared" si="8"/>
        <v>1.2265999052073575</v>
      </c>
    </row>
    <row r="138" spans="1:13" ht="23">
      <c r="A138" t="str">
        <f t="shared" si="9"/>
        <v>2016/11/3</v>
      </c>
      <c r="B138" s="141" t="s">
        <v>376</v>
      </c>
      <c r="C138" s="140" t="s">
        <v>217</v>
      </c>
      <c r="D138" s="139">
        <v>2.0699999999999998</v>
      </c>
      <c r="E138" s="139">
        <v>27.46</v>
      </c>
      <c r="F138" s="140">
        <v>13.27</v>
      </c>
      <c r="H138" s="150">
        <v>42677</v>
      </c>
      <c r="I138">
        <f t="shared" si="10"/>
        <v>0.31597034545691771</v>
      </c>
      <c r="J138" s="150">
        <v>42677</v>
      </c>
      <c r="K138">
        <f t="shared" si="11"/>
        <v>1.4387005329007363</v>
      </c>
      <c r="L138" s="150">
        <v>42677</v>
      </c>
      <c r="M138">
        <f t="shared" si="8"/>
        <v>1.1228709228644356</v>
      </c>
    </row>
    <row r="139" spans="1:13" ht="23">
      <c r="A139" t="str">
        <f t="shared" si="9"/>
        <v>2016/6/28</v>
      </c>
      <c r="B139" s="141" t="s">
        <v>377</v>
      </c>
      <c r="C139" s="140" t="s">
        <v>218</v>
      </c>
      <c r="D139" s="139">
        <v>2.14</v>
      </c>
      <c r="E139" s="139">
        <v>23.4</v>
      </c>
      <c r="F139" s="140">
        <v>10.93</v>
      </c>
      <c r="H139" s="150">
        <v>42549</v>
      </c>
      <c r="I139">
        <f t="shared" si="10"/>
        <v>0.33041377334919086</v>
      </c>
      <c r="J139" s="150">
        <v>42549</v>
      </c>
      <c r="K139">
        <f t="shared" si="11"/>
        <v>1.3692158574101427</v>
      </c>
      <c r="L139" s="150">
        <v>42549</v>
      </c>
      <c r="M139">
        <f t="shared" si="8"/>
        <v>1.0386201619497029</v>
      </c>
    </row>
    <row r="140" spans="1:13" ht="23">
      <c r="A140" t="str">
        <f t="shared" si="9"/>
        <v>2016/2/19</v>
      </c>
      <c r="B140" s="141" t="s">
        <v>378</v>
      </c>
      <c r="C140" s="140" t="s">
        <v>219</v>
      </c>
      <c r="D140" s="139">
        <v>2.35</v>
      </c>
      <c r="E140" s="139">
        <v>24.01</v>
      </c>
      <c r="F140" s="140">
        <v>10.199999999999999</v>
      </c>
      <c r="H140" s="150">
        <v>42419</v>
      </c>
      <c r="I140">
        <f t="shared" si="10"/>
        <v>0.37106786227173627</v>
      </c>
      <c r="J140" s="150">
        <v>42419</v>
      </c>
      <c r="K140">
        <f t="shared" si="11"/>
        <v>1.3803921600570273</v>
      </c>
      <c r="L140" s="150">
        <v>42419</v>
      </c>
      <c r="M140">
        <f t="shared" ref="M140:M165" si="12">LOG10(F140)</f>
        <v>1.0086001717619175</v>
      </c>
    </row>
    <row r="141" spans="1:13" ht="23">
      <c r="A141" t="str">
        <f t="shared" ref="A141:A204" si="13">RIGHT(C141,4)&amp;"/"&amp;LEFT(C141,4)</f>
        <v>2015/10/9</v>
      </c>
      <c r="B141" s="141" t="s">
        <v>379</v>
      </c>
      <c r="C141" s="140" t="s">
        <v>220</v>
      </c>
      <c r="D141" s="139">
        <v>2.2999999999999998</v>
      </c>
      <c r="E141" s="139">
        <v>28.03</v>
      </c>
      <c r="F141" s="140">
        <v>12.19</v>
      </c>
      <c r="H141" s="150">
        <v>42286</v>
      </c>
      <c r="I141">
        <f t="shared" ref="I141:I166" si="14">LOG(D141)</f>
        <v>0.36172783601759284</v>
      </c>
      <c r="J141" s="150">
        <v>42286</v>
      </c>
      <c r="K141">
        <f t="shared" ref="K141:K166" si="15">LOG10(E141)</f>
        <v>1.4476230977602862</v>
      </c>
      <c r="L141" s="150">
        <v>42286</v>
      </c>
      <c r="M141">
        <f t="shared" si="12"/>
        <v>1.086003705618382</v>
      </c>
    </row>
    <row r="142" spans="1:13" ht="23">
      <c r="A142" t="str">
        <f t="shared" si="13"/>
        <v>2015/6/3/</v>
      </c>
      <c r="B142" s="150">
        <v>42158</v>
      </c>
      <c r="C142" s="140" t="s">
        <v>221</v>
      </c>
      <c r="D142" s="139">
        <v>2.02</v>
      </c>
      <c r="E142" s="139">
        <v>32.53</v>
      </c>
      <c r="F142" s="140">
        <v>16.09</v>
      </c>
      <c r="H142" s="150">
        <v>42158</v>
      </c>
      <c r="I142">
        <f t="shared" si="14"/>
        <v>0.30535136944662378</v>
      </c>
      <c r="J142" s="150">
        <v>42158</v>
      </c>
      <c r="K142">
        <f t="shared" si="15"/>
        <v>1.5122840632818535</v>
      </c>
      <c r="L142" s="150">
        <v>42158</v>
      </c>
      <c r="M142">
        <f t="shared" si="12"/>
        <v>1.2065560440990295</v>
      </c>
    </row>
    <row r="143" spans="1:13" ht="23">
      <c r="A143" t="str">
        <f t="shared" si="13"/>
        <v>2015/1/23</v>
      </c>
      <c r="B143" s="141" t="s">
        <v>380</v>
      </c>
      <c r="C143" s="140" t="s">
        <v>222</v>
      </c>
      <c r="D143" s="139">
        <v>1.86</v>
      </c>
      <c r="E143" s="139">
        <v>28.25</v>
      </c>
      <c r="F143" s="140">
        <v>15.22</v>
      </c>
      <c r="H143" s="150">
        <v>42027</v>
      </c>
      <c r="I143">
        <f t="shared" si="14"/>
        <v>0.26951294421791633</v>
      </c>
      <c r="J143" s="150">
        <v>42027</v>
      </c>
      <c r="K143">
        <f t="shared" si="15"/>
        <v>1.4510184521554574</v>
      </c>
      <c r="L143" s="150">
        <v>42027</v>
      </c>
      <c r="M143">
        <f t="shared" si="12"/>
        <v>1.182414652434554</v>
      </c>
    </row>
    <row r="144" spans="1:13" ht="23">
      <c r="A144" t="str">
        <f t="shared" si="13"/>
        <v>2014/9/15</v>
      </c>
      <c r="B144" s="141" t="s">
        <v>381</v>
      </c>
      <c r="C144" s="140" t="s">
        <v>223</v>
      </c>
      <c r="D144" s="139">
        <v>1.55</v>
      </c>
      <c r="E144" s="139">
        <v>25.41</v>
      </c>
      <c r="F144" s="140">
        <v>16.41</v>
      </c>
      <c r="H144" s="150">
        <v>41897</v>
      </c>
      <c r="I144">
        <f t="shared" si="14"/>
        <v>0.1903316981702915</v>
      </c>
      <c r="J144" s="150">
        <v>41897</v>
      </c>
      <c r="K144">
        <f t="shared" si="15"/>
        <v>1.4050046650503694</v>
      </c>
      <c r="L144" s="150">
        <v>41897</v>
      </c>
      <c r="M144">
        <f t="shared" si="12"/>
        <v>1.2151085810530933</v>
      </c>
    </row>
    <row r="145" spans="1:13" ht="23">
      <c r="A145" t="str">
        <f t="shared" si="13"/>
        <v>2014/5/7/</v>
      </c>
      <c r="B145" s="150">
        <v>41766</v>
      </c>
      <c r="C145" s="140" t="s">
        <v>224</v>
      </c>
      <c r="D145" s="139">
        <v>1.49</v>
      </c>
      <c r="E145" s="139">
        <v>21.15</v>
      </c>
      <c r="F145" s="140">
        <v>14.15</v>
      </c>
      <c r="H145" s="150">
        <v>41766</v>
      </c>
      <c r="I145">
        <f t="shared" si="14"/>
        <v>0.17318626841227402</v>
      </c>
      <c r="J145" s="150">
        <v>41766</v>
      </c>
      <c r="K145">
        <f t="shared" si="15"/>
        <v>1.325310371711061</v>
      </c>
      <c r="L145" s="150">
        <v>41766</v>
      </c>
      <c r="M145">
        <f t="shared" si="12"/>
        <v>1.150756439860309</v>
      </c>
    </row>
    <row r="146" spans="1:13" ht="23">
      <c r="A146" t="str">
        <f t="shared" si="13"/>
        <v>2013/12/2</v>
      </c>
      <c r="B146" s="141" t="s">
        <v>382</v>
      </c>
      <c r="C146" s="140" t="s">
        <v>225</v>
      </c>
      <c r="D146" s="139">
        <v>1.42</v>
      </c>
      <c r="E146" s="139">
        <v>20.14</v>
      </c>
      <c r="F146" s="140">
        <v>14.23</v>
      </c>
      <c r="H146" s="150">
        <v>41610</v>
      </c>
      <c r="I146">
        <f t="shared" si="14"/>
        <v>0.15228834438305647</v>
      </c>
      <c r="J146" s="150">
        <v>41610</v>
      </c>
      <c r="K146">
        <f t="shared" si="15"/>
        <v>1.3040594662175993</v>
      </c>
      <c r="L146" s="150">
        <v>41610</v>
      </c>
      <c r="M146">
        <f t="shared" si="12"/>
        <v>1.1532049000842843</v>
      </c>
    </row>
    <row r="147" spans="1:13" ht="23">
      <c r="A147" t="str">
        <f t="shared" si="13"/>
        <v>2013/8/19</v>
      </c>
      <c r="B147" s="141" t="s">
        <v>383</v>
      </c>
      <c r="C147" s="140" t="s">
        <v>226</v>
      </c>
      <c r="D147" s="139">
        <v>1.43</v>
      </c>
      <c r="E147" s="139">
        <v>18.13</v>
      </c>
      <c r="F147" s="140">
        <v>12.68</v>
      </c>
      <c r="H147" s="150">
        <v>41505</v>
      </c>
      <c r="I147">
        <f t="shared" si="14"/>
        <v>0.1553360374650618</v>
      </c>
      <c r="J147" s="150">
        <v>41505</v>
      </c>
      <c r="K147">
        <f t="shared" si="15"/>
        <v>1.2583978040955086</v>
      </c>
      <c r="L147" s="150">
        <v>41505</v>
      </c>
      <c r="M147">
        <f t="shared" si="12"/>
        <v>1.1031192535457139</v>
      </c>
    </row>
    <row r="148" spans="1:13" ht="23">
      <c r="A148" t="str">
        <f t="shared" si="13"/>
        <v>2013/4/11</v>
      </c>
      <c r="B148" s="141" t="s">
        <v>384</v>
      </c>
      <c r="C148" s="140" t="s">
        <v>227</v>
      </c>
      <c r="D148" s="139">
        <v>1.5</v>
      </c>
      <c r="E148" s="139">
        <v>15.51</v>
      </c>
      <c r="F148" s="140">
        <v>10.37</v>
      </c>
      <c r="H148" s="150">
        <v>41375</v>
      </c>
      <c r="I148">
        <f t="shared" si="14"/>
        <v>0.17609125905568124</v>
      </c>
      <c r="J148" s="150">
        <v>41375</v>
      </c>
      <c r="K148">
        <f t="shared" si="15"/>
        <v>1.190611797813605</v>
      </c>
      <c r="L148" s="150">
        <v>41375</v>
      </c>
      <c r="M148">
        <f t="shared" si="12"/>
        <v>1.015778756389041</v>
      </c>
    </row>
    <row r="149" spans="1:13" ht="23">
      <c r="A149" t="str">
        <f t="shared" si="13"/>
        <v>2012/11/2</v>
      </c>
      <c r="B149" s="141" t="s">
        <v>385</v>
      </c>
      <c r="C149" s="140" t="s">
        <v>228</v>
      </c>
      <c r="D149" s="139">
        <v>1.58</v>
      </c>
      <c r="E149" s="139">
        <v>21.05</v>
      </c>
      <c r="F149" s="140">
        <v>13.34</v>
      </c>
      <c r="H149" s="150">
        <v>41215</v>
      </c>
      <c r="I149">
        <f t="shared" si="14"/>
        <v>0.19865708695442263</v>
      </c>
      <c r="J149" s="150">
        <v>41215</v>
      </c>
      <c r="K149">
        <f t="shared" si="15"/>
        <v>1.323252100171687</v>
      </c>
      <c r="L149" s="150">
        <v>41215</v>
      </c>
      <c r="M149">
        <f t="shared" si="12"/>
        <v>1.1251558295805302</v>
      </c>
    </row>
    <row r="150" spans="1:13" ht="23">
      <c r="A150" t="str">
        <f t="shared" si="13"/>
        <v>2012/8/3/</v>
      </c>
      <c r="B150" s="150">
        <v>41124</v>
      </c>
      <c r="C150" s="140" t="s">
        <v>229</v>
      </c>
      <c r="D150" s="139">
        <v>1.52</v>
      </c>
      <c r="E150" s="139">
        <v>21.99</v>
      </c>
      <c r="F150" s="140">
        <v>14.47</v>
      </c>
      <c r="H150" s="150">
        <v>41124</v>
      </c>
      <c r="I150">
        <f t="shared" si="14"/>
        <v>0.18184358794477254</v>
      </c>
      <c r="J150" s="150">
        <v>41124</v>
      </c>
      <c r="K150">
        <f t="shared" si="15"/>
        <v>1.3422252293607904</v>
      </c>
      <c r="L150" s="150">
        <v>41124</v>
      </c>
      <c r="M150">
        <f t="shared" si="12"/>
        <v>1.1604685311190375</v>
      </c>
    </row>
    <row r="151" spans="1:13" ht="23">
      <c r="A151" t="str">
        <f t="shared" si="13"/>
        <v>2012/8/2/</v>
      </c>
      <c r="B151" s="150">
        <v>41123</v>
      </c>
      <c r="C151" s="140" t="s">
        <v>230</v>
      </c>
      <c r="D151" s="139">
        <v>1.52</v>
      </c>
      <c r="E151" s="139">
        <v>21.71</v>
      </c>
      <c r="F151" s="140">
        <v>14.29</v>
      </c>
      <c r="H151" s="150">
        <v>41123</v>
      </c>
      <c r="I151">
        <f t="shared" si="14"/>
        <v>0.18184358794477254</v>
      </c>
      <c r="J151" s="150">
        <v>41123</v>
      </c>
      <c r="K151">
        <f t="shared" si="15"/>
        <v>1.33665982345442</v>
      </c>
      <c r="L151" s="150">
        <v>41123</v>
      </c>
      <c r="M151">
        <f t="shared" si="12"/>
        <v>1.1550322287909702</v>
      </c>
    </row>
    <row r="152" spans="1:13" ht="23">
      <c r="A152" t="str">
        <f t="shared" si="13"/>
        <v>2012/8/1/</v>
      </c>
      <c r="B152" s="150">
        <v>41122</v>
      </c>
      <c r="C152" s="140" t="s">
        <v>231</v>
      </c>
      <c r="D152" s="139">
        <v>1.52</v>
      </c>
      <c r="E152" s="139">
        <v>21.67</v>
      </c>
      <c r="F152" s="140">
        <v>14.26</v>
      </c>
      <c r="H152" s="150">
        <v>41122</v>
      </c>
      <c r="I152">
        <f t="shared" si="14"/>
        <v>0.18184358794477254</v>
      </c>
      <c r="J152" s="150">
        <v>41122</v>
      </c>
      <c r="K152">
        <f t="shared" si="15"/>
        <v>1.335858911319818</v>
      </c>
      <c r="L152" s="150">
        <v>41122</v>
      </c>
      <c r="M152">
        <f t="shared" si="12"/>
        <v>1.1541195255158467</v>
      </c>
    </row>
    <row r="153" spans="1:13" ht="23">
      <c r="A153" t="str">
        <f t="shared" si="13"/>
        <v>2012/7/31</v>
      </c>
      <c r="B153" s="150">
        <v>41121</v>
      </c>
      <c r="C153" s="140" t="s">
        <v>232</v>
      </c>
      <c r="D153" s="139">
        <v>1.52</v>
      </c>
      <c r="E153" s="139">
        <v>21.81</v>
      </c>
      <c r="F153" s="140">
        <v>14.36</v>
      </c>
      <c r="H153" s="150">
        <v>41121</v>
      </c>
      <c r="I153">
        <f t="shared" si="14"/>
        <v>0.18184358794477254</v>
      </c>
      <c r="J153" s="150">
        <v>41121</v>
      </c>
      <c r="K153">
        <f t="shared" si="15"/>
        <v>1.3386556655787003</v>
      </c>
      <c r="L153" s="150">
        <v>41121</v>
      </c>
      <c r="M153">
        <f t="shared" si="12"/>
        <v>1.1571544399062814</v>
      </c>
    </row>
    <row r="154" spans="1:13" ht="23">
      <c r="A154" t="str">
        <f t="shared" si="13"/>
        <v>2012/7/30</v>
      </c>
      <c r="B154" s="141" t="s">
        <v>386</v>
      </c>
      <c r="C154" s="140" t="s">
        <v>233</v>
      </c>
      <c r="D154" s="139">
        <v>1.52</v>
      </c>
      <c r="E154" s="139">
        <v>21.25</v>
      </c>
      <c r="F154" s="140">
        <v>13.99</v>
      </c>
      <c r="H154" s="150">
        <v>41120</v>
      </c>
      <c r="I154">
        <f t="shared" si="14"/>
        <v>0.18184358794477254</v>
      </c>
      <c r="J154" s="150">
        <v>41120</v>
      </c>
      <c r="K154">
        <f t="shared" si="15"/>
        <v>1.3273589343863303</v>
      </c>
      <c r="L154" s="150">
        <v>41120</v>
      </c>
      <c r="M154">
        <f t="shared" si="12"/>
        <v>1.1458177144918276</v>
      </c>
    </row>
    <row r="155" spans="1:13" ht="23">
      <c r="A155" t="str">
        <f t="shared" si="13"/>
        <v>2012/7/27</v>
      </c>
      <c r="B155" s="141" t="s">
        <v>387</v>
      </c>
      <c r="C155" s="140" t="s">
        <v>234</v>
      </c>
      <c r="D155" s="139">
        <v>1.52</v>
      </c>
      <c r="E155" s="139">
        <v>20.9</v>
      </c>
      <c r="F155" s="140">
        <v>13.75</v>
      </c>
      <c r="H155" s="150">
        <v>41117</v>
      </c>
      <c r="I155">
        <f t="shared" si="14"/>
        <v>0.18184358794477254</v>
      </c>
      <c r="J155" s="150">
        <v>41117</v>
      </c>
      <c r="K155">
        <f t="shared" si="15"/>
        <v>1.320146286111054</v>
      </c>
      <c r="L155" s="150">
        <v>41117</v>
      </c>
      <c r="M155">
        <f t="shared" si="12"/>
        <v>1.1383026981662814</v>
      </c>
    </row>
    <row r="156" spans="1:13" ht="23">
      <c r="A156" t="str">
        <f t="shared" si="13"/>
        <v>2012/7/26</v>
      </c>
      <c r="B156" s="141" t="s">
        <v>388</v>
      </c>
      <c r="C156" s="140" t="s">
        <v>235</v>
      </c>
      <c r="D156" s="139">
        <v>1.52</v>
      </c>
      <c r="E156" s="139">
        <v>20.53</v>
      </c>
      <c r="F156" s="140">
        <v>13.51</v>
      </c>
      <c r="H156" s="150">
        <v>41116</v>
      </c>
      <c r="I156">
        <f t="shared" si="14"/>
        <v>0.18184358794477254</v>
      </c>
      <c r="J156" s="150">
        <v>41116</v>
      </c>
      <c r="K156">
        <f t="shared" si="15"/>
        <v>1.3123889493705918</v>
      </c>
      <c r="L156" s="150">
        <v>41116</v>
      </c>
      <c r="M156">
        <f t="shared" si="12"/>
        <v>1.1306553490220306</v>
      </c>
    </row>
    <row r="157" spans="1:13" ht="23">
      <c r="A157" t="str">
        <f t="shared" si="13"/>
        <v>2012/7/25</v>
      </c>
      <c r="B157" s="141" t="s">
        <v>389</v>
      </c>
      <c r="C157" s="140" t="s">
        <v>236</v>
      </c>
      <c r="D157" s="139">
        <v>1.52</v>
      </c>
      <c r="E157" s="139">
        <v>20.53</v>
      </c>
      <c r="F157" s="140">
        <v>13.52</v>
      </c>
      <c r="H157" s="150">
        <v>41115</v>
      </c>
      <c r="I157">
        <f t="shared" si="14"/>
        <v>0.18184358794477254</v>
      </c>
      <c r="J157" s="150">
        <v>41115</v>
      </c>
      <c r="K157">
        <f t="shared" si="15"/>
        <v>1.3123889493705918</v>
      </c>
      <c r="L157" s="150">
        <v>41115</v>
      </c>
      <c r="M157">
        <f t="shared" si="12"/>
        <v>1.1309766916056172</v>
      </c>
    </row>
    <row r="158" spans="1:13" ht="23">
      <c r="A158" t="str">
        <f t="shared" si="13"/>
        <v>2012/7/24</v>
      </c>
      <c r="B158" s="141" t="s">
        <v>390</v>
      </c>
      <c r="C158" s="140" t="s">
        <v>237</v>
      </c>
      <c r="D158" s="139">
        <v>1.52</v>
      </c>
      <c r="E158" s="139">
        <v>21.46</v>
      </c>
      <c r="F158" s="140">
        <v>14.13</v>
      </c>
      <c r="H158" s="150">
        <v>41114</v>
      </c>
      <c r="I158">
        <f t="shared" si="14"/>
        <v>0.18184358794477254</v>
      </c>
      <c r="J158" s="150">
        <v>41114</v>
      </c>
      <c r="K158">
        <f t="shared" si="15"/>
        <v>1.3316297176299323</v>
      </c>
      <c r="L158" s="150">
        <v>41114</v>
      </c>
      <c r="M158">
        <f t="shared" si="12"/>
        <v>1.1501421618485586</v>
      </c>
    </row>
    <row r="159" spans="1:13" ht="23">
      <c r="A159" t="str">
        <f t="shared" si="13"/>
        <v>2012/7/20</v>
      </c>
      <c r="B159" s="141" t="s">
        <v>391</v>
      </c>
      <c r="C159" s="140" t="s">
        <v>238</v>
      </c>
      <c r="D159" s="139">
        <v>1.52</v>
      </c>
      <c r="E159" s="139">
        <v>21.58</v>
      </c>
      <c r="F159" s="140">
        <v>14.2</v>
      </c>
      <c r="H159" s="150">
        <v>41110</v>
      </c>
      <c r="I159">
        <f t="shared" si="14"/>
        <v>0.18184358794477254</v>
      </c>
      <c r="J159" s="150">
        <v>41110</v>
      </c>
      <c r="K159">
        <f t="shared" si="15"/>
        <v>1.3340514403468919</v>
      </c>
      <c r="L159" s="150">
        <v>41110</v>
      </c>
      <c r="M159">
        <f t="shared" si="12"/>
        <v>1.1522883443830565</v>
      </c>
    </row>
    <row r="160" spans="1:13" ht="23">
      <c r="A160" t="str">
        <f t="shared" si="13"/>
        <v>2012/3/13</v>
      </c>
      <c r="B160" s="141" t="s">
        <v>392</v>
      </c>
      <c r="C160" s="140" t="s">
        <v>239</v>
      </c>
      <c r="D160" s="139">
        <v>1.25</v>
      </c>
      <c r="E160" s="139">
        <v>20.29</v>
      </c>
      <c r="F160" s="140">
        <v>16.18</v>
      </c>
      <c r="H160" s="150">
        <v>40981</v>
      </c>
      <c r="I160">
        <f t="shared" si="14"/>
        <v>9.691001300805642E-2</v>
      </c>
      <c r="J160" s="150">
        <v>40981</v>
      </c>
      <c r="K160">
        <f t="shared" si="15"/>
        <v>1.3072820470333459</v>
      </c>
      <c r="L160" s="150">
        <v>40981</v>
      </c>
      <c r="M160">
        <f t="shared" si="12"/>
        <v>1.2089785172762535</v>
      </c>
    </row>
    <row r="161" spans="1:13" ht="23">
      <c r="A161" t="str">
        <f t="shared" si="13"/>
        <v>2011/11/1</v>
      </c>
      <c r="B161" s="141" t="s">
        <v>393</v>
      </c>
      <c r="C161" s="140" t="s">
        <v>240</v>
      </c>
      <c r="D161" s="139">
        <v>0.99</v>
      </c>
      <c r="E161" s="139">
        <v>14.16</v>
      </c>
      <c r="F161" s="140">
        <v>14.33</v>
      </c>
      <c r="H161" s="150">
        <v>40848</v>
      </c>
      <c r="I161">
        <f t="shared" si="14"/>
        <v>-4.3648054024500883E-3</v>
      </c>
      <c r="J161" s="150">
        <v>40848</v>
      </c>
      <c r="K161">
        <f t="shared" si="15"/>
        <v>1.1510632533537501</v>
      </c>
      <c r="L161" s="150">
        <v>40848</v>
      </c>
      <c r="M161">
        <f t="shared" si="12"/>
        <v>1.1562461903973444</v>
      </c>
    </row>
    <row r="162" spans="1:13" ht="23">
      <c r="A162" t="str">
        <f t="shared" si="13"/>
        <v>2011/6/24</v>
      </c>
      <c r="B162" s="141" t="s">
        <v>394</v>
      </c>
      <c r="C162" s="140" t="s">
        <v>241</v>
      </c>
      <c r="D162" s="139">
        <v>0.75</v>
      </c>
      <c r="E162" s="139">
        <v>11.66</v>
      </c>
      <c r="F162" s="140">
        <v>15.56</v>
      </c>
      <c r="H162" s="150">
        <v>40718</v>
      </c>
      <c r="I162">
        <f t="shared" si="14"/>
        <v>-0.12493873660829995</v>
      </c>
      <c r="J162" s="150">
        <v>40718</v>
      </c>
      <c r="K162">
        <f t="shared" si="15"/>
        <v>1.0666985504229953</v>
      </c>
      <c r="L162" s="150">
        <v>40718</v>
      </c>
      <c r="M162">
        <f t="shared" si="12"/>
        <v>1.1920095926536702</v>
      </c>
    </row>
    <row r="163" spans="1:13" ht="23">
      <c r="A163" t="str">
        <f t="shared" si="13"/>
        <v>2011/2/15</v>
      </c>
      <c r="B163" s="141" t="s">
        <v>395</v>
      </c>
      <c r="C163" s="140" t="s">
        <v>242</v>
      </c>
      <c r="D163" s="139">
        <v>0.64</v>
      </c>
      <c r="E163" s="139">
        <v>12.85</v>
      </c>
      <c r="F163" s="140">
        <v>20.09</v>
      </c>
      <c r="H163" s="150">
        <v>40589</v>
      </c>
      <c r="I163">
        <f t="shared" si="14"/>
        <v>-0.19382002601611281</v>
      </c>
      <c r="J163" s="150">
        <v>40589</v>
      </c>
      <c r="K163">
        <f t="shared" si="15"/>
        <v>1.1089031276673134</v>
      </c>
      <c r="L163" s="150">
        <v>40589</v>
      </c>
      <c r="M163">
        <f t="shared" si="12"/>
        <v>1.3029799367482491</v>
      </c>
    </row>
    <row r="164" spans="1:13" ht="23">
      <c r="A164" t="str">
        <f t="shared" si="13"/>
        <v>2010/10/7</v>
      </c>
      <c r="B164" s="141" t="s">
        <v>396</v>
      </c>
      <c r="C164" s="140" t="s">
        <v>243</v>
      </c>
      <c r="D164" s="139">
        <v>0.54</v>
      </c>
      <c r="E164" s="139">
        <v>10.33</v>
      </c>
      <c r="F164" s="140">
        <v>19.09</v>
      </c>
      <c r="H164" s="150">
        <v>40458</v>
      </c>
      <c r="I164">
        <f t="shared" si="14"/>
        <v>-0.26760624017703144</v>
      </c>
      <c r="J164" s="150">
        <v>40458</v>
      </c>
      <c r="K164">
        <f t="shared" si="15"/>
        <v>1.0141003215196205</v>
      </c>
      <c r="L164" s="150">
        <v>40458</v>
      </c>
      <c r="M164">
        <f t="shared" si="12"/>
        <v>1.2808059283936668</v>
      </c>
    </row>
    <row r="165" spans="1:13" ht="23">
      <c r="A165" t="str">
        <f t="shared" si="13"/>
        <v>2010/6/1/</v>
      </c>
      <c r="B165" s="150">
        <v>40330</v>
      </c>
      <c r="C165" s="140" t="s">
        <v>244</v>
      </c>
      <c r="D165" s="139">
        <v>0.42</v>
      </c>
      <c r="E165" s="139">
        <v>9.32</v>
      </c>
      <c r="F165" s="140">
        <v>22.14</v>
      </c>
      <c r="H165" s="150">
        <v>40330</v>
      </c>
      <c r="I165">
        <f t="shared" si="14"/>
        <v>-0.37675070960209955</v>
      </c>
      <c r="J165" s="150">
        <v>40330</v>
      </c>
      <c r="K165">
        <f t="shared" si="15"/>
        <v>0.96941591235398139</v>
      </c>
      <c r="L165" s="150">
        <v>40330</v>
      </c>
      <c r="M165">
        <f t="shared" si="12"/>
        <v>1.3451776165427041</v>
      </c>
    </row>
    <row r="166" spans="1:13" ht="23">
      <c r="A166" t="str">
        <f t="shared" si="13"/>
        <v>2010/1/21</v>
      </c>
      <c r="B166" s="141" t="s">
        <v>397</v>
      </c>
      <c r="C166" s="140" t="s">
        <v>245</v>
      </c>
      <c r="D166" s="139">
        <v>0.37</v>
      </c>
      <c r="E166" s="139">
        <v>7.43</v>
      </c>
      <c r="F166" s="140">
        <v>20.309999999999999</v>
      </c>
      <c r="H166" s="150">
        <v>40199</v>
      </c>
      <c r="I166">
        <f t="shared" si="14"/>
        <v>-0.43179827593300502</v>
      </c>
      <c r="J166" s="150">
        <v>40199</v>
      </c>
      <c r="K166">
        <f t="shared" si="15"/>
        <v>0.87098881376057524</v>
      </c>
      <c r="L166" s="150">
        <v>40199</v>
      </c>
      <c r="M166">
        <f>LOG10(F166)</f>
        <v>1.3077099234048066</v>
      </c>
    </row>
    <row r="167" spans="1:13" ht="23">
      <c r="A167" s="146" t="str">
        <f t="shared" si="13"/>
        <v>2009/9/11</v>
      </c>
      <c r="B167" s="147" t="s">
        <v>398</v>
      </c>
      <c r="C167" s="148" t="s">
        <v>246</v>
      </c>
      <c r="D167" s="149">
        <v>0.31</v>
      </c>
      <c r="E167" s="149">
        <v>6.15</v>
      </c>
      <c r="F167" s="148">
        <v>19.59</v>
      </c>
      <c r="H167" s="151"/>
      <c r="J167" s="151"/>
      <c r="L167" s="151"/>
    </row>
    <row r="168" spans="1:13" ht="23">
      <c r="A168" s="146" t="str">
        <f t="shared" si="13"/>
        <v>2009/5/5/</v>
      </c>
      <c r="B168" s="151">
        <v>39938</v>
      </c>
      <c r="C168" s="148" t="s">
        <v>247</v>
      </c>
      <c r="D168" s="149">
        <v>0.28999999999999998</v>
      </c>
      <c r="E168" s="149">
        <v>4.74</v>
      </c>
      <c r="F168" s="148">
        <v>16.52</v>
      </c>
      <c r="H168" s="151"/>
      <c r="J168" s="151"/>
      <c r="L168" s="151"/>
    </row>
    <row r="169" spans="1:13" ht="23">
      <c r="A169" s="146" t="str">
        <f t="shared" si="13"/>
        <v>2008/12/2</v>
      </c>
      <c r="B169" s="147" t="s">
        <v>399</v>
      </c>
      <c r="C169" s="148" t="s">
        <v>248</v>
      </c>
      <c r="D169" s="149">
        <v>0.24</v>
      </c>
      <c r="E169" s="149">
        <v>3.09</v>
      </c>
      <c r="F169" s="148">
        <v>12.74</v>
      </c>
      <c r="H169" s="151"/>
      <c r="J169" s="151"/>
      <c r="L169" s="151"/>
    </row>
    <row r="170" spans="1:13" ht="23">
      <c r="A170" s="146" t="str">
        <f t="shared" si="13"/>
        <v>2008/8/15</v>
      </c>
      <c r="B170" s="147" t="s">
        <v>400</v>
      </c>
      <c r="C170" s="148" t="s">
        <v>249</v>
      </c>
      <c r="D170" s="149">
        <v>0.19</v>
      </c>
      <c r="E170" s="149">
        <v>6.28</v>
      </c>
      <c r="F170" s="148">
        <v>33.35</v>
      </c>
      <c r="H170" s="151"/>
      <c r="J170" s="151"/>
      <c r="L170" s="151"/>
    </row>
    <row r="171" spans="1:13" ht="23">
      <c r="A171" s="146" t="str">
        <f t="shared" si="13"/>
        <v>2008/4/9/</v>
      </c>
      <c r="B171" s="147" t="s">
        <v>401</v>
      </c>
      <c r="C171" s="148" t="s">
        <v>250</v>
      </c>
      <c r="D171" s="149">
        <v>0.18</v>
      </c>
      <c r="E171" s="149">
        <v>5.41</v>
      </c>
      <c r="F171" s="148">
        <v>30.53</v>
      </c>
      <c r="H171" s="151"/>
      <c r="J171" s="151"/>
      <c r="L171" s="151"/>
    </row>
    <row r="172" spans="1:13" ht="23">
      <c r="A172" s="146" t="str">
        <f t="shared" si="13"/>
        <v>2007/11/2</v>
      </c>
      <c r="B172" s="147" t="s">
        <v>402</v>
      </c>
      <c r="C172" s="148" t="s">
        <v>251</v>
      </c>
      <c r="D172" s="149">
        <v>0.14000000000000001</v>
      </c>
      <c r="E172" s="149">
        <v>6.44</v>
      </c>
      <c r="F172" s="148">
        <v>45.83</v>
      </c>
      <c r="H172" s="151"/>
      <c r="J172" s="151"/>
      <c r="L172" s="151"/>
    </row>
    <row r="173" spans="1:13" ht="23">
      <c r="A173" s="146" t="str">
        <f t="shared" si="13"/>
        <v>2007/8/7/</v>
      </c>
      <c r="B173" s="147" t="s">
        <v>403</v>
      </c>
      <c r="C173" s="148" t="s">
        <v>252</v>
      </c>
      <c r="D173" s="149">
        <v>0.13</v>
      </c>
      <c r="E173" s="149">
        <v>4.82</v>
      </c>
      <c r="F173" s="148">
        <v>37.74</v>
      </c>
      <c r="H173" s="151"/>
      <c r="J173" s="151"/>
      <c r="L173" s="151"/>
    </row>
    <row r="174" spans="1:13" ht="23">
      <c r="A174" s="146" t="str">
        <f t="shared" si="13"/>
        <v>2007/8/6/</v>
      </c>
      <c r="B174" s="147" t="s">
        <v>404</v>
      </c>
      <c r="C174" s="148" t="s">
        <v>253</v>
      </c>
      <c r="D174" s="149">
        <v>0.13</v>
      </c>
      <c r="E174" s="149">
        <v>4.83</v>
      </c>
      <c r="F174" s="148">
        <v>37.81</v>
      </c>
      <c r="H174" s="151"/>
      <c r="J174" s="151"/>
      <c r="L174" s="151"/>
    </row>
    <row r="175" spans="1:13" ht="23">
      <c r="A175" s="146" t="str">
        <f t="shared" si="13"/>
        <v>2007/8/3/</v>
      </c>
      <c r="B175" s="147" t="s">
        <v>405</v>
      </c>
      <c r="C175" s="148" t="s">
        <v>254</v>
      </c>
      <c r="D175" s="149">
        <v>0.13</v>
      </c>
      <c r="E175" s="149">
        <v>4.71</v>
      </c>
      <c r="F175" s="148">
        <v>36.86</v>
      </c>
      <c r="H175" s="151"/>
      <c r="J175" s="151"/>
      <c r="L175" s="151"/>
    </row>
    <row r="176" spans="1:13" ht="23">
      <c r="A176" s="146" t="str">
        <f t="shared" si="13"/>
        <v>2007/8/2/</v>
      </c>
      <c r="B176" s="147" t="s">
        <v>406</v>
      </c>
      <c r="C176" s="148" t="s">
        <v>255</v>
      </c>
      <c r="D176" s="149">
        <v>0.13</v>
      </c>
      <c r="E176" s="149">
        <v>4.87</v>
      </c>
      <c r="F176" s="148">
        <v>38.15</v>
      </c>
      <c r="H176" s="151"/>
      <c r="J176" s="151"/>
      <c r="L176" s="151"/>
    </row>
    <row r="177" spans="1:12" ht="23">
      <c r="A177" s="146" t="str">
        <f t="shared" si="13"/>
        <v>2007/8/1/</v>
      </c>
      <c r="B177" s="147" t="s">
        <v>407</v>
      </c>
      <c r="C177" s="148" t="s">
        <v>256</v>
      </c>
      <c r="D177" s="149">
        <v>0.13</v>
      </c>
      <c r="E177" s="149">
        <v>4.82</v>
      </c>
      <c r="F177" s="148">
        <v>37.74</v>
      </c>
      <c r="H177" s="151"/>
      <c r="J177" s="151"/>
      <c r="L177" s="151"/>
    </row>
    <row r="178" spans="1:12" ht="23">
      <c r="A178" s="146" t="str">
        <f t="shared" si="13"/>
        <v>2007/7/31</v>
      </c>
      <c r="B178" s="147" t="s">
        <v>408</v>
      </c>
      <c r="C178" s="148" t="s">
        <v>257</v>
      </c>
      <c r="D178" s="149">
        <v>0.13</v>
      </c>
      <c r="E178" s="149">
        <v>4.71</v>
      </c>
      <c r="F178" s="148">
        <v>36.83</v>
      </c>
      <c r="H178" s="151"/>
      <c r="J178" s="151"/>
      <c r="L178" s="151"/>
    </row>
    <row r="179" spans="1:12" ht="23">
      <c r="A179" s="146" t="str">
        <f t="shared" si="13"/>
        <v>2007/7/30</v>
      </c>
      <c r="B179" s="147" t="s">
        <v>409</v>
      </c>
      <c r="C179" s="148" t="s">
        <v>258</v>
      </c>
      <c r="D179" s="149">
        <v>0.13</v>
      </c>
      <c r="E179" s="149">
        <v>5.05</v>
      </c>
      <c r="F179" s="148">
        <v>39.53</v>
      </c>
      <c r="H179" s="151"/>
      <c r="J179" s="151"/>
      <c r="L179" s="151"/>
    </row>
    <row r="180" spans="1:12" ht="23">
      <c r="A180" s="146" t="str">
        <f t="shared" si="13"/>
        <v>2007/7/27</v>
      </c>
      <c r="B180" s="147" t="s">
        <v>410</v>
      </c>
      <c r="C180" s="148" t="s">
        <v>259</v>
      </c>
      <c r="D180" s="149">
        <v>0.13</v>
      </c>
      <c r="E180" s="149">
        <v>5.14</v>
      </c>
      <c r="F180" s="148">
        <v>40.21</v>
      </c>
      <c r="H180" s="151"/>
      <c r="J180" s="151"/>
      <c r="L180" s="151"/>
    </row>
    <row r="181" spans="1:12" ht="23">
      <c r="A181" s="146" t="str">
        <f t="shared" si="13"/>
        <v>2007/7/26</v>
      </c>
      <c r="B181" s="147" t="s">
        <v>411</v>
      </c>
      <c r="C181" s="148" t="s">
        <v>260</v>
      </c>
      <c r="D181" s="149">
        <v>0.13</v>
      </c>
      <c r="E181" s="149">
        <v>5.21</v>
      </c>
      <c r="F181" s="148">
        <v>40.81</v>
      </c>
      <c r="H181" s="151"/>
      <c r="J181" s="151"/>
      <c r="L181" s="151"/>
    </row>
    <row r="182" spans="1:12" ht="23">
      <c r="A182" s="146" t="str">
        <f t="shared" si="13"/>
        <v>2007/7/23</v>
      </c>
      <c r="B182" s="147" t="s">
        <v>412</v>
      </c>
      <c r="C182" s="148" t="s">
        <v>261</v>
      </c>
      <c r="D182" s="149">
        <v>0.13</v>
      </c>
      <c r="E182" s="149">
        <v>5.13</v>
      </c>
      <c r="F182" s="148">
        <v>40.17</v>
      </c>
      <c r="H182" s="151"/>
      <c r="J182" s="151"/>
      <c r="L182" s="151"/>
    </row>
    <row r="183" spans="1:12" ht="23">
      <c r="A183" s="146" t="str">
        <f t="shared" si="13"/>
        <v>2007/3/14</v>
      </c>
      <c r="B183" s="147" t="s">
        <v>413</v>
      </c>
      <c r="C183" s="148" t="s">
        <v>262</v>
      </c>
      <c r="D183" s="149">
        <v>0.1</v>
      </c>
      <c r="E183" s="149">
        <v>3.21</v>
      </c>
      <c r="F183" s="148">
        <v>32.53</v>
      </c>
      <c r="H183" s="151"/>
      <c r="J183" s="151"/>
      <c r="L183" s="151"/>
    </row>
    <row r="184" spans="1:12" ht="23">
      <c r="A184" s="146" t="str">
        <f t="shared" si="13"/>
        <v>2006/10/3</v>
      </c>
      <c r="B184" s="147" t="s">
        <v>414</v>
      </c>
      <c r="C184" s="148" t="s">
        <v>263</v>
      </c>
      <c r="D184" s="149">
        <v>0.08</v>
      </c>
      <c r="E184" s="149">
        <v>2.9</v>
      </c>
      <c r="F184" s="148">
        <v>35.74</v>
      </c>
      <c r="H184" s="151"/>
      <c r="J184" s="151"/>
      <c r="L184" s="151"/>
    </row>
    <row r="185" spans="1:12" ht="23">
      <c r="A185" s="146" t="str">
        <f t="shared" si="13"/>
        <v>2006/6/23</v>
      </c>
      <c r="B185" s="147" t="s">
        <v>415</v>
      </c>
      <c r="C185" s="148" t="s">
        <v>264</v>
      </c>
      <c r="D185" s="149">
        <v>7.0000000000000007E-2</v>
      </c>
      <c r="E185" s="149">
        <v>2.1</v>
      </c>
      <c r="F185" s="148">
        <v>29.7</v>
      </c>
      <c r="H185" s="151"/>
      <c r="J185" s="151"/>
      <c r="L185" s="151"/>
    </row>
    <row r="186" spans="1:12" ht="23">
      <c r="A186" s="146" t="str">
        <f t="shared" si="13"/>
        <v>2006/2/14</v>
      </c>
      <c r="B186" s="147" t="s">
        <v>416</v>
      </c>
      <c r="C186" s="148" t="s">
        <v>265</v>
      </c>
      <c r="D186" s="149">
        <v>7.0000000000000007E-2</v>
      </c>
      <c r="E186" s="149">
        <v>2.42</v>
      </c>
      <c r="F186" s="148">
        <v>36.6</v>
      </c>
      <c r="H186" s="151"/>
      <c r="J186" s="151"/>
      <c r="L186" s="151"/>
    </row>
    <row r="187" spans="1:12" ht="23">
      <c r="A187" s="146" t="str">
        <f t="shared" si="13"/>
        <v>2005/10/5</v>
      </c>
      <c r="B187" s="147" t="s">
        <v>417</v>
      </c>
      <c r="C187" s="148" t="s">
        <v>266</v>
      </c>
      <c r="D187" s="149">
        <v>0.06</v>
      </c>
      <c r="E187" s="149">
        <v>1.89</v>
      </c>
      <c r="F187" s="148">
        <v>33.96</v>
      </c>
      <c r="H187" s="151"/>
      <c r="J187" s="151"/>
      <c r="L187" s="151"/>
    </row>
    <row r="188" spans="1:12" ht="23">
      <c r="A188" s="146" t="str">
        <f t="shared" si="13"/>
        <v>2005/5/27</v>
      </c>
      <c r="B188" s="147" t="s">
        <v>418</v>
      </c>
      <c r="C188" s="148" t="s">
        <v>267</v>
      </c>
      <c r="D188" s="149">
        <v>0.03</v>
      </c>
      <c r="E188" s="149">
        <v>1.45</v>
      </c>
      <c r="F188" s="148">
        <v>45.31</v>
      </c>
      <c r="H188" s="151"/>
      <c r="J188" s="151"/>
      <c r="L188" s="151"/>
    </row>
    <row r="189" spans="1:12" ht="23">
      <c r="A189" s="146" t="str">
        <f t="shared" si="13"/>
        <v>2005/1/19</v>
      </c>
      <c r="B189" s="147" t="s">
        <v>419</v>
      </c>
      <c r="C189" s="148" t="s">
        <v>268</v>
      </c>
      <c r="D189" s="149">
        <v>0.02</v>
      </c>
      <c r="E189" s="149">
        <v>1.25</v>
      </c>
      <c r="F189" s="148">
        <v>56.17</v>
      </c>
      <c r="H189" s="151"/>
      <c r="J189" s="151"/>
      <c r="L189" s="151"/>
    </row>
    <row r="190" spans="1:12" ht="23">
      <c r="A190" s="146" t="str">
        <f t="shared" si="13"/>
        <v>2004/9/10</v>
      </c>
      <c r="B190" s="147" t="s">
        <v>420</v>
      </c>
      <c r="C190" s="148" t="s">
        <v>269</v>
      </c>
      <c r="D190" s="149">
        <v>0.01</v>
      </c>
      <c r="E190" s="149">
        <v>0.64</v>
      </c>
      <c r="F190" s="148">
        <v>63.5</v>
      </c>
      <c r="H190" s="151"/>
      <c r="J190" s="151"/>
      <c r="L190" s="151"/>
    </row>
    <row r="191" spans="1:12" ht="23">
      <c r="A191" s="146" t="str">
        <f t="shared" si="13"/>
        <v>2004/5/3/</v>
      </c>
      <c r="B191" s="147" t="s">
        <v>421</v>
      </c>
      <c r="C191" s="148" t="s">
        <v>270</v>
      </c>
      <c r="D191" s="149">
        <v>0.01</v>
      </c>
      <c r="E191" s="149">
        <v>0.47</v>
      </c>
      <c r="F191" s="148">
        <v>56.46</v>
      </c>
      <c r="H191" s="151"/>
      <c r="J191" s="151"/>
      <c r="L191" s="151"/>
    </row>
    <row r="192" spans="1:12" ht="23">
      <c r="A192" s="146" t="str">
        <f t="shared" si="13"/>
        <v>2003/12/2</v>
      </c>
      <c r="B192" s="147" t="s">
        <v>422</v>
      </c>
      <c r="C192" s="148" t="s">
        <v>271</v>
      </c>
      <c r="D192" s="149">
        <v>0</v>
      </c>
      <c r="E192" s="149">
        <v>0.35</v>
      </c>
      <c r="F192" s="148">
        <v>105.99</v>
      </c>
      <c r="H192" s="151"/>
      <c r="J192" s="151"/>
      <c r="L192" s="151"/>
    </row>
    <row r="193" spans="1:12" ht="23">
      <c r="A193" s="146" t="str">
        <f t="shared" si="13"/>
        <v>2003/8/14</v>
      </c>
      <c r="B193" s="147" t="s">
        <v>423</v>
      </c>
      <c r="C193" s="148" t="s">
        <v>272</v>
      </c>
      <c r="D193" s="149">
        <v>0</v>
      </c>
      <c r="E193" s="149">
        <v>0.36</v>
      </c>
      <c r="F193" s="148">
        <v>-351.69</v>
      </c>
      <c r="H193" s="151"/>
      <c r="J193" s="151"/>
      <c r="L193" s="151"/>
    </row>
    <row r="194" spans="1:12" ht="23">
      <c r="A194" s="146" t="str">
        <f t="shared" si="13"/>
        <v>2003/4/7/</v>
      </c>
      <c r="B194" s="147" t="s">
        <v>424</v>
      </c>
      <c r="C194" s="148" t="s">
        <v>273</v>
      </c>
      <c r="D194" s="149">
        <v>0</v>
      </c>
      <c r="E194" s="149">
        <v>0.26</v>
      </c>
      <c r="F194" s="148">
        <v>-664.99</v>
      </c>
      <c r="H194" s="151"/>
      <c r="J194" s="151"/>
      <c r="L194" s="151"/>
    </row>
    <row r="195" spans="1:12" ht="23">
      <c r="A195" s="146" t="str">
        <f t="shared" si="13"/>
        <v>2002/11/2</v>
      </c>
      <c r="B195" s="147" t="s">
        <v>425</v>
      </c>
      <c r="C195" s="148" t="s">
        <v>274</v>
      </c>
      <c r="D195" s="149">
        <v>6.1</v>
      </c>
      <c r="E195" s="149">
        <v>0.28999999999999998</v>
      </c>
      <c r="F195" s="148">
        <v>0.05</v>
      </c>
      <c r="H195" s="151"/>
      <c r="J195" s="151"/>
      <c r="L195" s="151"/>
    </row>
    <row r="196" spans="1:12" ht="23">
      <c r="A196" s="146" t="str">
        <f t="shared" si="13"/>
        <v>2002/8/8/</v>
      </c>
      <c r="B196" s="147" t="s">
        <v>426</v>
      </c>
      <c r="C196" s="148" t="s">
        <v>275</v>
      </c>
      <c r="D196" s="149">
        <v>6.1</v>
      </c>
      <c r="E196" s="149">
        <v>0.27</v>
      </c>
      <c r="F196" s="148">
        <v>0.04</v>
      </c>
      <c r="H196" s="151"/>
      <c r="J196" s="151"/>
      <c r="L196" s="151"/>
    </row>
    <row r="197" spans="1:12" ht="23">
      <c r="A197" s="146" t="str">
        <f t="shared" si="13"/>
        <v>2002/8/7/</v>
      </c>
      <c r="B197" s="147" t="s">
        <v>427</v>
      </c>
      <c r="C197" s="148" t="s">
        <v>276</v>
      </c>
      <c r="D197" s="149">
        <v>6.1</v>
      </c>
      <c r="E197" s="149">
        <v>0.27</v>
      </c>
      <c r="F197" s="148">
        <v>0.04</v>
      </c>
      <c r="H197" s="151"/>
      <c r="J197" s="151"/>
      <c r="L197" s="151"/>
    </row>
    <row r="198" spans="1:12" ht="23">
      <c r="A198" s="146" t="str">
        <f t="shared" si="13"/>
        <v>2002/8/6/</v>
      </c>
      <c r="B198" s="147" t="s">
        <v>428</v>
      </c>
      <c r="C198" s="148" t="s">
        <v>277</v>
      </c>
      <c r="D198" s="149">
        <v>6.1</v>
      </c>
      <c r="E198" s="149">
        <v>0.26</v>
      </c>
      <c r="F198" s="148">
        <v>0.04</v>
      </c>
      <c r="H198" s="151"/>
      <c r="J198" s="151"/>
      <c r="L198" s="151"/>
    </row>
    <row r="199" spans="1:12" ht="23">
      <c r="A199" s="146" t="str">
        <f t="shared" si="13"/>
        <v>2002/8/5/</v>
      </c>
      <c r="B199" s="147" t="s">
        <v>429</v>
      </c>
      <c r="C199" s="148" t="s">
        <v>278</v>
      </c>
      <c r="D199" s="149">
        <v>6.1</v>
      </c>
      <c r="E199" s="149">
        <v>0.25</v>
      </c>
      <c r="F199" s="148">
        <v>0.04</v>
      </c>
      <c r="H199" s="151"/>
      <c r="J199" s="151"/>
      <c r="L199" s="151"/>
    </row>
    <row r="200" spans="1:12" ht="23">
      <c r="A200" s="146" t="str">
        <f t="shared" si="13"/>
        <v>2002/8/2/</v>
      </c>
      <c r="B200" s="147" t="s">
        <v>430</v>
      </c>
      <c r="C200" s="148" t="s">
        <v>279</v>
      </c>
      <c r="D200" s="149">
        <v>6.1</v>
      </c>
      <c r="E200" s="149">
        <v>0.26</v>
      </c>
      <c r="F200" s="148">
        <v>0.04</v>
      </c>
      <c r="H200" s="151"/>
      <c r="J200" s="151"/>
      <c r="L200" s="151"/>
    </row>
    <row r="201" spans="1:12" ht="23">
      <c r="A201" s="146" t="str">
        <f t="shared" si="13"/>
        <v>2002/8/1/</v>
      </c>
      <c r="B201" s="147" t="s">
        <v>431</v>
      </c>
      <c r="C201" s="148" t="s">
        <v>280</v>
      </c>
      <c r="D201" s="149">
        <v>6.1</v>
      </c>
      <c r="E201" s="149">
        <v>0.26</v>
      </c>
      <c r="F201" s="148">
        <v>0.04</v>
      </c>
      <c r="H201" s="151"/>
      <c r="J201" s="151"/>
      <c r="L201" s="151"/>
    </row>
    <row r="202" spans="1:12" ht="23">
      <c r="A202" s="146" t="str">
        <f t="shared" si="13"/>
        <v>2002/7/31</v>
      </c>
      <c r="B202" s="147" t="s">
        <v>432</v>
      </c>
      <c r="C202" s="148" t="s">
        <v>281</v>
      </c>
      <c r="D202" s="149">
        <v>6.1</v>
      </c>
      <c r="E202" s="149">
        <v>0.27</v>
      </c>
      <c r="F202" s="148">
        <v>0.04</v>
      </c>
      <c r="H202" s="151"/>
      <c r="J202" s="151"/>
      <c r="L202" s="151"/>
    </row>
    <row r="203" spans="1:12" ht="23">
      <c r="A203" s="146" t="str">
        <f t="shared" si="13"/>
        <v>2002/7/30</v>
      </c>
      <c r="B203" s="147" t="s">
        <v>433</v>
      </c>
      <c r="C203" s="148" t="s">
        <v>282</v>
      </c>
      <c r="D203" s="149">
        <v>6.1</v>
      </c>
      <c r="E203" s="149">
        <v>0.28000000000000003</v>
      </c>
      <c r="F203" s="148">
        <v>0.05</v>
      </c>
      <c r="H203" s="151"/>
      <c r="J203" s="151"/>
      <c r="L203" s="151"/>
    </row>
    <row r="204" spans="1:12" ht="23">
      <c r="A204" s="146" t="str">
        <f t="shared" si="13"/>
        <v>2002/7/29</v>
      </c>
      <c r="B204" s="147" t="s">
        <v>434</v>
      </c>
      <c r="C204" s="148" t="s">
        <v>283</v>
      </c>
      <c r="D204" s="149">
        <v>6.1</v>
      </c>
      <c r="E204" s="149">
        <v>0.27</v>
      </c>
      <c r="F204" s="148">
        <v>0</v>
      </c>
      <c r="H204" s="151"/>
      <c r="J204" s="151"/>
      <c r="L204" s="151"/>
    </row>
    <row r="205" spans="1:12" ht="23">
      <c r="C205" s="140"/>
      <c r="D205" s="139"/>
      <c r="E205" s="139"/>
      <c r="F205" s="140"/>
    </row>
    <row r="206" spans="1:12" ht="23">
      <c r="C206" s="140"/>
      <c r="D206" s="139"/>
      <c r="E206" s="139"/>
      <c r="F206" s="140"/>
    </row>
    <row r="207" spans="1:12" ht="23">
      <c r="C207" s="140"/>
      <c r="D207" s="139"/>
      <c r="E207" s="139"/>
      <c r="F207" s="140"/>
    </row>
    <row r="208" spans="1:12" ht="23">
      <c r="C208" s="140"/>
      <c r="D208" s="139"/>
      <c r="E208" s="139"/>
      <c r="F208" s="140"/>
    </row>
    <row r="209" spans="3:6" ht="23">
      <c r="C209" s="140"/>
      <c r="D209" s="139"/>
      <c r="E209" s="139"/>
      <c r="F209" s="140"/>
    </row>
    <row r="210" spans="3:6" ht="23">
      <c r="C210" s="140"/>
      <c r="D210" s="139"/>
      <c r="E210" s="139"/>
      <c r="F210" s="140"/>
    </row>
    <row r="211" spans="3:6" ht="23">
      <c r="C211" s="140"/>
      <c r="D211" s="139"/>
      <c r="E211" s="139"/>
      <c r="F211" s="140"/>
    </row>
    <row r="212" spans="3:6" ht="23">
      <c r="C212" s="140"/>
      <c r="D212" s="139"/>
      <c r="E212" s="139"/>
      <c r="F212" s="140"/>
    </row>
    <row r="213" spans="3:6" ht="23">
      <c r="C213" s="140"/>
      <c r="D213" s="139"/>
      <c r="E213" s="139"/>
      <c r="F213" s="140"/>
    </row>
    <row r="214" spans="3:6" ht="23">
      <c r="C214" s="140"/>
      <c r="D214" s="139"/>
      <c r="E214" s="139"/>
      <c r="F214" s="140"/>
    </row>
  </sheetData>
  <phoneticPr fontId="2" type="noConversion"/>
  <hyperlinks>
    <hyperlink ref="D12" r:id="rId1" display="https://www.financecharts.com/stocks/AAPL/income-statement/eps-diluted-ttm" xr:uid="{3406F321-FC87-8B44-9DC0-AB488F2D470A}"/>
    <hyperlink ref="E12" r:id="rId2" display="https://www.financecharts.com/stocks/AAPL/summary/price" xr:uid="{6EA349F4-90F3-4B45-8E3E-2FECE65F81FF}"/>
    <hyperlink ref="D13" r:id="rId3" display="https://www.financecharts.com/stocks/AAPL/income-statement/eps-diluted-ttm" xr:uid="{BF3B451D-85AA-6348-A439-B93F8C269633}"/>
    <hyperlink ref="E13" r:id="rId4" display="https://www.financecharts.com/stocks/AAPL/summary/price" xr:uid="{E61906E5-D446-8245-81FE-DF7CEEEFEF83}"/>
    <hyperlink ref="D14" r:id="rId5" display="https://www.financecharts.com/stocks/AAPL/income-statement/eps-diluted-ttm" xr:uid="{A7B7554D-E0DA-5247-B176-AC50A0E4ECAE}"/>
    <hyperlink ref="E14" r:id="rId6" display="https://www.financecharts.com/stocks/AAPL/summary/price" xr:uid="{A8AF57C5-7DD5-084F-886A-C9F622B86700}"/>
    <hyperlink ref="D15" r:id="rId7" display="https://www.financecharts.com/stocks/AAPL/income-statement/eps-diluted-ttm" xr:uid="{B83166C0-311D-BC4B-8727-7616DE27682F}"/>
    <hyperlink ref="E15" r:id="rId8" display="https://www.financecharts.com/stocks/AAPL/summary/price" xr:uid="{7CE3C7FA-8EFF-244E-9CBC-8001DE1B3B2F}"/>
    <hyperlink ref="D16" r:id="rId9" display="https://www.financecharts.com/stocks/AAPL/income-statement/eps-diluted-ttm" xr:uid="{2ECF8130-0274-2F42-9470-7EB3B1B87919}"/>
    <hyperlink ref="E16" r:id="rId10" display="https://www.financecharts.com/stocks/AAPL/summary/price" xr:uid="{D3183756-39B3-9F42-B964-FC09AB5C27CC}"/>
    <hyperlink ref="D17" r:id="rId11" display="https://www.financecharts.com/stocks/AAPL/income-statement/eps-diluted-ttm" xr:uid="{607CD567-0647-2F49-A5E4-9BBBC2401023}"/>
    <hyperlink ref="E17" r:id="rId12" display="https://www.financecharts.com/stocks/AAPL/summary/price" xr:uid="{291DEB1D-70A1-7347-B900-45CFD3B0178D}"/>
    <hyperlink ref="D18" r:id="rId13" display="https://www.financecharts.com/stocks/AAPL/income-statement/eps-diluted-ttm" xr:uid="{8F660EEC-A46A-1B44-8549-45ECBF649372}"/>
    <hyperlink ref="E18" r:id="rId14" display="https://www.financecharts.com/stocks/AAPL/summary/price" xr:uid="{D2358BD9-19D7-6141-A39B-0F2F863B790A}"/>
    <hyperlink ref="D19" r:id="rId15" display="https://www.financecharts.com/stocks/AAPL/income-statement/eps-diluted-ttm" xr:uid="{86C88EFC-A175-C745-B054-E9E1066DC336}"/>
    <hyperlink ref="E19" r:id="rId16" display="https://www.financecharts.com/stocks/AAPL/summary/price" xr:uid="{BC04B58C-EDC2-914C-9891-8CB40B980CF1}"/>
    <hyperlink ref="D20" r:id="rId17" display="https://www.financecharts.com/stocks/AAPL/income-statement/eps-diluted-ttm" xr:uid="{236023F2-7543-104A-AC34-8731492B7588}"/>
    <hyperlink ref="E20" r:id="rId18" display="https://www.financecharts.com/stocks/AAPL/summary/price" xr:uid="{A80C5661-20FB-B241-A465-3574CFB185BE}"/>
    <hyperlink ref="D21" r:id="rId19" display="https://www.financecharts.com/stocks/AAPL/income-statement/eps-diluted-ttm" xr:uid="{8BCE022E-D6D9-5C41-92B0-0C473DD51123}"/>
    <hyperlink ref="E21" r:id="rId20" display="https://www.financecharts.com/stocks/AAPL/summary/price" xr:uid="{B8CD5903-5799-7F45-95BC-5C2A12085A45}"/>
    <hyperlink ref="D22" r:id="rId21" display="https://www.financecharts.com/stocks/AAPL/income-statement/eps-diluted-ttm" xr:uid="{915DBDCC-EF31-F24C-9A90-7A3D93F6C5ED}"/>
    <hyperlink ref="E22" r:id="rId22" display="https://www.financecharts.com/stocks/AAPL/summary/price" xr:uid="{C244C8A1-1A2C-374E-B6EE-FA056E3AC7AC}"/>
    <hyperlink ref="D23" r:id="rId23" display="https://www.financecharts.com/stocks/AAPL/income-statement/eps-diluted-ttm" xr:uid="{DDA87D74-3E58-1542-B527-810E4F43BFD1}"/>
    <hyperlink ref="E23" r:id="rId24" display="https://www.financecharts.com/stocks/AAPL/summary/price" xr:uid="{A187DBD5-63D4-914F-9737-248A4E74EB13}"/>
    <hyperlink ref="D24" r:id="rId25" display="https://www.financecharts.com/stocks/AAPL/income-statement/eps-diluted-ttm" xr:uid="{E9487C97-3486-464A-B9ED-EF5ABE2277E0}"/>
    <hyperlink ref="E24" r:id="rId26" display="https://www.financecharts.com/stocks/AAPL/summary/price" xr:uid="{7884B7C0-3021-D14E-AF76-364F78E299A4}"/>
    <hyperlink ref="D25" r:id="rId27" display="https://www.financecharts.com/stocks/AAPL/income-statement/eps-diluted-ttm" xr:uid="{8386012D-3104-714E-B4E6-7EEE8394B52A}"/>
    <hyperlink ref="E25" r:id="rId28" display="https://www.financecharts.com/stocks/AAPL/summary/price" xr:uid="{BE284AD8-686A-304A-9DE1-DF6735B28E4F}"/>
    <hyperlink ref="D26" r:id="rId29" display="https://www.financecharts.com/stocks/AAPL/income-statement/eps-diluted-ttm" xr:uid="{C08E71AD-2043-044B-816A-9251D8E58CB0}"/>
    <hyperlink ref="E26" r:id="rId30" display="https://www.financecharts.com/stocks/AAPL/summary/price" xr:uid="{0A1A94B9-63E8-5B4F-BD4C-33337DB31D41}"/>
    <hyperlink ref="D27" r:id="rId31" display="https://www.financecharts.com/stocks/AAPL/income-statement/eps-diluted-ttm" xr:uid="{1A1EBF1A-00DF-D440-A313-4D041DBC98B6}"/>
    <hyperlink ref="E27" r:id="rId32" display="https://www.financecharts.com/stocks/AAPL/summary/price" xr:uid="{EDF15F01-7691-7145-B251-0070FFD8CBB7}"/>
    <hyperlink ref="D28" r:id="rId33" display="https://www.financecharts.com/stocks/AAPL/income-statement/eps-diluted-ttm" xr:uid="{8940C0EE-D490-394B-97CF-F3AF3D6119A2}"/>
    <hyperlink ref="E28" r:id="rId34" display="https://www.financecharts.com/stocks/AAPL/summary/price" xr:uid="{68671A4B-10DC-004E-A33F-BCC44746B098}"/>
    <hyperlink ref="D29" r:id="rId35" display="https://www.financecharts.com/stocks/AAPL/income-statement/eps-diluted-ttm" xr:uid="{F5445731-9581-0049-8F5E-E08E18C6706C}"/>
    <hyperlink ref="E29" r:id="rId36" display="https://www.financecharts.com/stocks/AAPL/summary/price" xr:uid="{7491A4B1-5931-144D-B9C3-5F5D6E3EAE1B}"/>
    <hyperlink ref="D30" r:id="rId37" display="https://www.financecharts.com/stocks/AAPL/income-statement/eps-diluted-ttm" xr:uid="{CE3F3E9F-3323-4440-81BD-D3D252CF9946}"/>
    <hyperlink ref="E30" r:id="rId38" display="https://www.financecharts.com/stocks/AAPL/summary/price" xr:uid="{8884326F-7267-8740-AE32-40A2AC984221}"/>
    <hyperlink ref="D31" r:id="rId39" display="https://www.financecharts.com/stocks/AAPL/income-statement/eps-diluted-ttm" xr:uid="{7F4711C0-58FA-E143-A1A4-2A07D99E69D9}"/>
    <hyperlink ref="E31" r:id="rId40" display="https://www.financecharts.com/stocks/AAPL/summary/price" xr:uid="{22D4989D-EB22-AF42-846E-1B03FDD1598D}"/>
    <hyperlink ref="D32" r:id="rId41" display="https://www.financecharts.com/stocks/AAPL/income-statement/eps-diluted-ttm" xr:uid="{E28426D2-FBF9-5148-A63F-ED351543C0B4}"/>
    <hyperlink ref="E32" r:id="rId42" display="https://www.financecharts.com/stocks/AAPL/summary/price" xr:uid="{0FCEF56A-4671-6545-A260-8D43C9781FC6}"/>
    <hyperlink ref="D33" r:id="rId43" display="https://www.financecharts.com/stocks/AAPL/income-statement/eps-diluted-ttm" xr:uid="{2819AEBC-0D2F-8A4C-8DDA-90D424E90530}"/>
    <hyperlink ref="E33" r:id="rId44" display="https://www.financecharts.com/stocks/AAPL/summary/price" xr:uid="{4BA7802A-6B82-4848-8D35-9C0EDFAC3DDF}"/>
    <hyperlink ref="D34" r:id="rId45" display="https://www.financecharts.com/stocks/AAPL/income-statement/eps-diluted-ttm" xr:uid="{8A657B5E-09D5-F244-8A45-50D5153B62D9}"/>
    <hyperlink ref="E34" r:id="rId46" display="https://www.financecharts.com/stocks/AAPL/summary/price" xr:uid="{28EF4777-481A-FF42-ABFD-DFF85276B040}"/>
    <hyperlink ref="D35" r:id="rId47" display="https://www.financecharts.com/stocks/AAPL/income-statement/eps-diluted-ttm" xr:uid="{86C3FFDE-51EB-A34C-89EC-4C914DD68CFC}"/>
    <hyperlink ref="E35" r:id="rId48" display="https://www.financecharts.com/stocks/AAPL/summary/price" xr:uid="{3C4BECE2-25EF-6B48-8378-C912A616C5C1}"/>
    <hyperlink ref="D36" r:id="rId49" display="https://www.financecharts.com/stocks/AAPL/income-statement/eps-diluted-ttm" xr:uid="{58F40887-2E2E-3B4D-91D5-E58B111868CE}"/>
    <hyperlink ref="E36" r:id="rId50" display="https://www.financecharts.com/stocks/AAPL/summary/price" xr:uid="{4D7D7BAB-17D9-7247-8D21-BD10B124EA86}"/>
    <hyperlink ref="D37" r:id="rId51" display="https://www.financecharts.com/stocks/AAPL/income-statement/eps-diluted-ttm" xr:uid="{2115C516-79D2-0542-A6E1-5A625A7A31CE}"/>
    <hyperlink ref="E37" r:id="rId52" display="https://www.financecharts.com/stocks/AAPL/summary/price" xr:uid="{63752E39-1AB1-8D47-B401-85DA3AEF73C6}"/>
    <hyperlink ref="D38" r:id="rId53" display="https://www.financecharts.com/stocks/AAPL/income-statement/eps-diluted-ttm" xr:uid="{A072FDA2-7ACB-364A-A140-142C8132B0F9}"/>
    <hyperlink ref="E38" r:id="rId54" display="https://www.financecharts.com/stocks/AAPL/summary/price" xr:uid="{29864297-0412-E54B-B24C-9D70A8B0760D}"/>
    <hyperlink ref="D39" r:id="rId55" display="https://www.financecharts.com/stocks/AAPL/income-statement/eps-diluted-ttm" xr:uid="{2EB4B61F-24D5-594D-80EB-D94F2129FBA9}"/>
    <hyperlink ref="E39" r:id="rId56" display="https://www.financecharts.com/stocks/AAPL/summary/price" xr:uid="{B8248B81-9711-A847-8F94-347FE8E8630A}"/>
    <hyperlink ref="D40" r:id="rId57" display="https://www.financecharts.com/stocks/AAPL/income-statement/eps-diluted-ttm" xr:uid="{154AD335-D79D-7748-886A-A9727C8D8141}"/>
    <hyperlink ref="E40" r:id="rId58" display="https://www.financecharts.com/stocks/AAPL/summary/price" xr:uid="{54E9BDB4-4AEB-6445-84E9-8D67ACDADF7F}"/>
    <hyperlink ref="D41" r:id="rId59" display="https://www.financecharts.com/stocks/AAPL/income-statement/eps-diluted-ttm" xr:uid="{904B7D2A-417C-C740-8D05-E8C5CAC392C1}"/>
    <hyperlink ref="E41" r:id="rId60" display="https://www.financecharts.com/stocks/AAPL/summary/price" xr:uid="{E466925C-E0AF-D044-BEB3-6FDB4928E062}"/>
    <hyperlink ref="D42" r:id="rId61" display="https://www.financecharts.com/stocks/AAPL/income-statement/eps-diluted-ttm" xr:uid="{A0A293D7-8612-D84C-845F-3E2D1D2D42AC}"/>
    <hyperlink ref="E42" r:id="rId62" display="https://www.financecharts.com/stocks/AAPL/summary/price" xr:uid="{60DD1323-9538-F447-965C-5726B9B965CF}"/>
    <hyperlink ref="D43" r:id="rId63" display="https://www.financecharts.com/stocks/AAPL/income-statement/eps-diluted-ttm" xr:uid="{EAE8BA59-760C-E440-846F-BA42D14CB078}"/>
    <hyperlink ref="E43" r:id="rId64" display="https://www.financecharts.com/stocks/AAPL/summary/price" xr:uid="{88B70CEC-42A3-0E4E-B236-94F699A208D0}"/>
    <hyperlink ref="D44" r:id="rId65" display="https://www.financecharts.com/stocks/AAPL/income-statement/eps-diluted-ttm" xr:uid="{4C8FBAB6-73B3-2F45-B07D-91DC7A2D5057}"/>
    <hyperlink ref="E44" r:id="rId66" display="https://www.financecharts.com/stocks/AAPL/summary/price" xr:uid="{A6CE9905-479C-5141-A3A8-A3C0F4B361F0}"/>
    <hyperlink ref="D45" r:id="rId67" display="https://www.financecharts.com/stocks/AAPL/income-statement/eps-diluted-ttm" xr:uid="{93E4E080-A89B-0344-AA14-F94C2A08EE8A}"/>
    <hyperlink ref="E45" r:id="rId68" display="https://www.financecharts.com/stocks/AAPL/summary/price" xr:uid="{1C07ED79-46F1-7843-A02C-BA612E1F0B6B}"/>
    <hyperlink ref="D46" r:id="rId69" display="https://www.financecharts.com/stocks/AAPL/income-statement/eps-diluted-ttm" xr:uid="{AF47C75F-EFC4-E048-8334-206F11D13347}"/>
    <hyperlink ref="E46" r:id="rId70" display="https://www.financecharts.com/stocks/AAPL/summary/price" xr:uid="{B972E56D-4DE8-F246-A4E0-41B63B78D81D}"/>
    <hyperlink ref="D47" r:id="rId71" display="https://www.financecharts.com/stocks/AAPL/income-statement/eps-diluted-ttm" xr:uid="{67AB1423-506F-1C45-B01B-C2021DD584AB}"/>
    <hyperlink ref="E47" r:id="rId72" display="https://www.financecharts.com/stocks/AAPL/summary/price" xr:uid="{2D92FE24-3E80-C045-B3DA-CBCA3BECE63B}"/>
    <hyperlink ref="D48" r:id="rId73" display="https://www.financecharts.com/stocks/AAPL/income-statement/eps-diluted-ttm" xr:uid="{E00C3BBA-E264-E142-823C-90FF1CBF3EF9}"/>
    <hyperlink ref="E48" r:id="rId74" display="https://www.financecharts.com/stocks/AAPL/summary/price" xr:uid="{C95BD70A-A111-6C4A-AD5F-3C54661DB66C}"/>
    <hyperlink ref="D49" r:id="rId75" display="https://www.financecharts.com/stocks/AAPL/income-statement/eps-diluted-ttm" xr:uid="{8946C504-7858-D045-B0C6-BADE1A72BB91}"/>
    <hyperlink ref="E49" r:id="rId76" display="https://www.financecharts.com/stocks/AAPL/summary/price" xr:uid="{AF1C5D41-07E8-6B45-AD69-54DA35DFF003}"/>
    <hyperlink ref="D50" r:id="rId77" display="https://www.financecharts.com/stocks/AAPL/income-statement/eps-diluted-ttm" xr:uid="{BEB1CE08-498D-A24C-82FE-F541B3112FA7}"/>
    <hyperlink ref="E50" r:id="rId78" display="https://www.financecharts.com/stocks/AAPL/summary/price" xr:uid="{BBD7F265-37CF-7A4D-B1F8-972C80C646D3}"/>
    <hyperlink ref="D51" r:id="rId79" display="https://www.financecharts.com/stocks/AAPL/income-statement/eps-diluted-ttm" xr:uid="{ADCF1463-26BD-9E43-9D26-C789905A981E}"/>
    <hyperlink ref="E51" r:id="rId80" display="https://www.financecharts.com/stocks/AAPL/summary/price" xr:uid="{37499417-A26D-314F-990E-C65903D19A81}"/>
    <hyperlink ref="D52" r:id="rId81" display="https://www.financecharts.com/stocks/AAPL/income-statement/eps-diluted-ttm" xr:uid="{21B78F2A-055D-D646-9C25-119E33A4CA03}"/>
    <hyperlink ref="E52" r:id="rId82" display="https://www.financecharts.com/stocks/AAPL/summary/price" xr:uid="{4440B6DC-9F1E-0547-882E-D47227E0F814}"/>
    <hyperlink ref="D53" r:id="rId83" display="https://www.financecharts.com/stocks/AAPL/income-statement/eps-diluted-ttm" xr:uid="{6E0241F1-D739-E046-937C-35A230FA1B63}"/>
    <hyperlink ref="E53" r:id="rId84" display="https://www.financecharts.com/stocks/AAPL/summary/price" xr:uid="{19EE6F23-6383-784D-AB28-A78324A23D45}"/>
    <hyperlink ref="D54" r:id="rId85" display="https://www.financecharts.com/stocks/AAPL/income-statement/eps-diluted-ttm" xr:uid="{646C9508-464E-1742-A475-795FE7C59786}"/>
    <hyperlink ref="E54" r:id="rId86" display="https://www.financecharts.com/stocks/AAPL/summary/price" xr:uid="{43BAA92D-B8DE-5A47-AEA7-4CC6A5E1230B}"/>
    <hyperlink ref="D55" r:id="rId87" display="https://www.financecharts.com/stocks/AAPL/income-statement/eps-diluted-ttm" xr:uid="{940B9704-A304-C740-9168-EFB36B6A3B84}"/>
    <hyperlink ref="E55" r:id="rId88" display="https://www.financecharts.com/stocks/AAPL/summary/price" xr:uid="{E23F7DED-B0FF-4D40-8684-F2791A513511}"/>
    <hyperlink ref="D56" r:id="rId89" display="https://www.financecharts.com/stocks/AAPL/income-statement/eps-diluted-ttm" xr:uid="{336FA517-A4B6-3E4E-A42D-5E84743456D1}"/>
    <hyperlink ref="E56" r:id="rId90" display="https://www.financecharts.com/stocks/AAPL/summary/price" xr:uid="{FB1C4F5F-1F82-E74E-B49D-27A90134F094}"/>
    <hyperlink ref="D57" r:id="rId91" display="https://www.financecharts.com/stocks/AAPL/income-statement/eps-diluted-ttm" xr:uid="{58F2F2ED-F40F-1E4E-9944-035C4EC4CC0D}"/>
    <hyperlink ref="E57" r:id="rId92" display="https://www.financecharts.com/stocks/AAPL/summary/price" xr:uid="{8D856C61-E084-6642-82F1-C699FFAA0789}"/>
    <hyperlink ref="D58" r:id="rId93" display="https://www.financecharts.com/stocks/AAPL/income-statement/eps-diluted-ttm" xr:uid="{7347E652-90FF-DF42-9464-DA0A106F687B}"/>
    <hyperlink ref="E58" r:id="rId94" display="https://www.financecharts.com/stocks/AAPL/summary/price" xr:uid="{639803DF-D930-124B-99DF-DABFDC4818D6}"/>
    <hyperlink ref="D59" r:id="rId95" display="https://www.financecharts.com/stocks/AAPL/income-statement/eps-diluted-ttm" xr:uid="{3C3F0BAD-52A8-B145-9003-E216C484EB77}"/>
    <hyperlink ref="E59" r:id="rId96" display="https://www.financecharts.com/stocks/AAPL/summary/price" xr:uid="{7C891B14-7EF5-964F-9CF7-E52563F44DA4}"/>
    <hyperlink ref="D60" r:id="rId97" display="https://www.financecharts.com/stocks/AAPL/income-statement/eps-diluted-ttm" xr:uid="{8CFE6B45-6AFE-2A4F-BAF5-A854990798C4}"/>
    <hyperlink ref="E60" r:id="rId98" display="https://www.financecharts.com/stocks/AAPL/summary/price" xr:uid="{2CC744E4-BDB5-6644-BA1A-B5E89287C138}"/>
    <hyperlink ref="D61" r:id="rId99" display="https://www.financecharts.com/stocks/AAPL/income-statement/eps-diluted-ttm" xr:uid="{CA977367-7374-9343-A494-E0552FCAD24E}"/>
    <hyperlink ref="E61" r:id="rId100" display="https://www.financecharts.com/stocks/AAPL/summary/price" xr:uid="{9441F682-DBB1-DB48-88FF-51570B2B2EAD}"/>
    <hyperlink ref="D62" r:id="rId101" display="https://www.financecharts.com/stocks/AAPL/income-statement/eps-diluted-ttm" xr:uid="{9D0BBBA3-87FC-804E-8058-FE604320CE04}"/>
    <hyperlink ref="E62" r:id="rId102" display="https://www.financecharts.com/stocks/AAPL/summary/price" xr:uid="{BD54AFAA-2D52-F34B-807C-D3CA09431A73}"/>
    <hyperlink ref="D63" r:id="rId103" display="https://www.financecharts.com/stocks/AAPL/income-statement/eps-diluted-ttm" xr:uid="{57AADE58-21A3-4146-9E91-82573385BD49}"/>
    <hyperlink ref="E63" r:id="rId104" display="https://www.financecharts.com/stocks/AAPL/summary/price" xr:uid="{11329D35-D955-4943-BFA4-68F435C38EBF}"/>
    <hyperlink ref="D64" r:id="rId105" display="https://www.financecharts.com/stocks/AAPL/income-statement/eps-diluted-ttm" xr:uid="{FB7B17E1-DB54-4143-9308-4BF535E0986E}"/>
    <hyperlink ref="E64" r:id="rId106" display="https://www.financecharts.com/stocks/AAPL/summary/price" xr:uid="{248143E6-E246-4F49-89E5-730D0384FFB9}"/>
    <hyperlink ref="D65" r:id="rId107" display="https://www.financecharts.com/stocks/AAPL/income-statement/eps-diluted-ttm" xr:uid="{0BF0CFA2-04FF-2D4D-A150-A99FA850FF73}"/>
    <hyperlink ref="E65" r:id="rId108" display="https://www.financecharts.com/stocks/AAPL/summary/price" xr:uid="{1A4E1F7E-62C2-4F41-8C34-89A358C238E0}"/>
    <hyperlink ref="D66" r:id="rId109" display="https://www.financecharts.com/stocks/AAPL/income-statement/eps-diluted-ttm" xr:uid="{8E21073F-4CEC-FA48-9EED-C9D9C0E5A4CC}"/>
    <hyperlink ref="E66" r:id="rId110" display="https://www.financecharts.com/stocks/AAPL/summary/price" xr:uid="{437471E2-059D-374F-A977-C28B0DFC35A8}"/>
    <hyperlink ref="D67" r:id="rId111" display="https://www.financecharts.com/stocks/AAPL/income-statement/eps-diluted-ttm" xr:uid="{0ABA4019-E49A-0F48-ADC6-509CFF6A39C0}"/>
    <hyperlink ref="E67" r:id="rId112" display="https://www.financecharts.com/stocks/AAPL/summary/price" xr:uid="{BEB37F84-F60B-9143-9249-64144CFA812F}"/>
    <hyperlink ref="D68" r:id="rId113" display="https://www.financecharts.com/stocks/AAPL/income-statement/eps-diluted-ttm" xr:uid="{E3C98A07-7709-184B-9A3D-FDC5D1F927CC}"/>
    <hyperlink ref="E68" r:id="rId114" display="https://www.financecharts.com/stocks/AAPL/summary/price" xr:uid="{78F79736-E6AC-2C44-8B9D-3FDAF3B809A0}"/>
    <hyperlink ref="D69" r:id="rId115" display="https://www.financecharts.com/stocks/AAPL/income-statement/eps-diluted-ttm" xr:uid="{752D5CBA-1F8F-254F-B089-34D4BAA86862}"/>
    <hyperlink ref="E69" r:id="rId116" display="https://www.financecharts.com/stocks/AAPL/summary/price" xr:uid="{EF294DB2-2ED6-B743-B7F5-B7B32EE9D196}"/>
    <hyperlink ref="D70" r:id="rId117" display="https://www.financecharts.com/stocks/AAPL/income-statement/eps-diluted-ttm" xr:uid="{0EB3543B-BAB3-4349-B93C-EE4565068969}"/>
    <hyperlink ref="E70" r:id="rId118" display="https://www.financecharts.com/stocks/AAPL/summary/price" xr:uid="{546C14D0-012D-D74F-BEDB-4180FBCD569A}"/>
    <hyperlink ref="D71" r:id="rId119" display="https://www.financecharts.com/stocks/AAPL/income-statement/eps-diluted-ttm" xr:uid="{B9500FFB-0C35-CF4E-BE50-D58D271347EA}"/>
    <hyperlink ref="E71" r:id="rId120" display="https://www.financecharts.com/stocks/AAPL/summary/price" xr:uid="{363F7EDB-E59C-D14E-B8EF-94973422B663}"/>
    <hyperlink ref="D72" r:id="rId121" display="https://www.financecharts.com/stocks/AAPL/income-statement/eps-diluted-ttm" xr:uid="{A4DE05FB-47B3-0F4D-A42D-C7476DF8D3FB}"/>
    <hyperlink ref="E72" r:id="rId122" display="https://www.financecharts.com/stocks/AAPL/summary/price" xr:uid="{D58F0879-08D0-874D-9948-E52B8E2CEF0C}"/>
    <hyperlink ref="D73" r:id="rId123" display="https://www.financecharts.com/stocks/AAPL/income-statement/eps-diluted-ttm" xr:uid="{AD6B3EE4-664C-B842-90B3-E9070717E7C1}"/>
    <hyperlink ref="E73" r:id="rId124" display="https://www.financecharts.com/stocks/AAPL/summary/price" xr:uid="{74BBBC15-BDA5-194A-B51E-383641FBF8DE}"/>
    <hyperlink ref="D74" r:id="rId125" display="https://www.financecharts.com/stocks/AAPL/income-statement/eps-diluted-ttm" xr:uid="{244A390E-CBE8-7D45-8A75-59E6283BBF68}"/>
    <hyperlink ref="E74" r:id="rId126" display="https://www.financecharts.com/stocks/AAPL/summary/price" xr:uid="{D389A2A8-9B04-8247-A681-3CD511868D08}"/>
    <hyperlink ref="D75" r:id="rId127" display="https://www.financecharts.com/stocks/AAPL/income-statement/eps-diluted-ttm" xr:uid="{A846FE38-1F0B-DF42-A2AD-EAB77E331134}"/>
    <hyperlink ref="E75" r:id="rId128" display="https://www.financecharts.com/stocks/AAPL/summary/price" xr:uid="{D586B301-2B7A-8047-B603-600085A0A894}"/>
    <hyperlink ref="D76" r:id="rId129" display="https://www.financecharts.com/stocks/AAPL/income-statement/eps-diluted-ttm" xr:uid="{D4CB3ECF-C269-3543-8B01-FA609E498AD9}"/>
    <hyperlink ref="E76" r:id="rId130" display="https://www.financecharts.com/stocks/AAPL/summary/price" xr:uid="{678E8B97-D779-954D-8829-1FB12DBEF2F1}"/>
    <hyperlink ref="D77" r:id="rId131" display="https://www.financecharts.com/stocks/AAPL/income-statement/eps-diluted-ttm" xr:uid="{B1CD4AA0-D39F-444B-89BD-1BB35FEF5067}"/>
    <hyperlink ref="E77" r:id="rId132" display="https://www.financecharts.com/stocks/AAPL/summary/price" xr:uid="{0CB14D87-35AB-5944-83F3-528ACCCA67F8}"/>
    <hyperlink ref="D78" r:id="rId133" display="https://www.financecharts.com/stocks/AAPL/income-statement/eps-diluted-ttm" xr:uid="{B410B972-4ED8-E14B-A35C-4B8F9B72CE71}"/>
    <hyperlink ref="E78" r:id="rId134" display="https://www.financecharts.com/stocks/AAPL/summary/price" xr:uid="{C2F1B14B-2791-2145-AACB-7C35CA4DBF6A}"/>
    <hyperlink ref="D79" r:id="rId135" display="https://www.financecharts.com/stocks/AAPL/income-statement/eps-diluted-ttm" xr:uid="{EBDBB3F2-A594-D549-B5A2-E44E2B3DB619}"/>
    <hyperlink ref="E79" r:id="rId136" display="https://www.financecharts.com/stocks/AAPL/summary/price" xr:uid="{D4F29A6D-3571-9A45-A9B1-425D3B4448B6}"/>
    <hyperlink ref="D80" r:id="rId137" display="https://www.financecharts.com/stocks/AAPL/income-statement/eps-diluted-ttm" xr:uid="{330C5ADA-25E1-094C-A4F2-CDA2EBBF3EE8}"/>
    <hyperlink ref="E80" r:id="rId138" display="https://www.financecharts.com/stocks/AAPL/summary/price" xr:uid="{86B515F8-ED26-D249-B91F-AC2386E38E90}"/>
    <hyperlink ref="D81" r:id="rId139" display="https://www.financecharts.com/stocks/AAPL/income-statement/eps-diluted-ttm" xr:uid="{373350BE-7313-B84A-AA30-07F8D8A7B376}"/>
    <hyperlink ref="E81" r:id="rId140" display="https://www.financecharts.com/stocks/AAPL/summary/price" xr:uid="{015B2245-0CC0-5648-9E4B-7D0797E3B1BA}"/>
    <hyperlink ref="D82" r:id="rId141" display="https://www.financecharts.com/stocks/AAPL/income-statement/eps-diluted-ttm" xr:uid="{672F17F1-E212-FC41-A3B0-9C7780B094F4}"/>
    <hyperlink ref="E82" r:id="rId142" display="https://www.financecharts.com/stocks/AAPL/summary/price" xr:uid="{D9301419-407D-454F-BAAE-BD4D9EE2E84F}"/>
    <hyperlink ref="D83" r:id="rId143" display="https://www.financecharts.com/stocks/AAPL/income-statement/eps-diluted-ttm" xr:uid="{D31F5E8F-8C1F-814F-B412-1A843852EE86}"/>
    <hyperlink ref="E83" r:id="rId144" display="https://www.financecharts.com/stocks/AAPL/summary/price" xr:uid="{98BA57C9-E4C7-1945-867C-E7D8928D6F23}"/>
    <hyperlink ref="D84" r:id="rId145" display="https://www.financecharts.com/stocks/AAPL/income-statement/eps-diluted-ttm" xr:uid="{CD32E7E5-2ED3-D04C-AB4C-AE6B61961B30}"/>
    <hyperlink ref="E84" r:id="rId146" display="https://www.financecharts.com/stocks/AAPL/summary/price" xr:uid="{F68F4C5E-8E86-B44D-A7EB-953359C7A85F}"/>
    <hyperlink ref="D85" r:id="rId147" display="https://www.financecharts.com/stocks/AAPL/income-statement/eps-diluted-ttm" xr:uid="{FF62AF4D-5742-A848-9987-E8C2BA4E6D70}"/>
    <hyperlink ref="E85" r:id="rId148" display="https://www.financecharts.com/stocks/AAPL/summary/price" xr:uid="{AB0AAF05-B20C-0A49-BDD7-3C17D1C48873}"/>
    <hyperlink ref="D86" r:id="rId149" display="https://www.financecharts.com/stocks/AAPL/income-statement/eps-diluted-ttm" xr:uid="{FC29733B-EE1F-6848-A41C-05228CBE8F23}"/>
    <hyperlink ref="E86" r:id="rId150" display="https://www.financecharts.com/stocks/AAPL/summary/price" xr:uid="{3223FA20-A87D-FD4C-B8E6-45CD2457FB79}"/>
    <hyperlink ref="D87" r:id="rId151" display="https://www.financecharts.com/stocks/AAPL/income-statement/eps-diluted-ttm" xr:uid="{7329AB28-E160-814B-AB07-04523783D5A0}"/>
    <hyperlink ref="E87" r:id="rId152" display="https://www.financecharts.com/stocks/AAPL/summary/price" xr:uid="{DCFF2323-31F8-9A46-B0DA-8CF3E4485C09}"/>
    <hyperlink ref="D88" r:id="rId153" display="https://www.financecharts.com/stocks/AAPL/income-statement/eps-diluted-ttm" xr:uid="{4EB04ABF-A406-594C-9854-8648311FF3A5}"/>
    <hyperlink ref="E88" r:id="rId154" display="https://www.financecharts.com/stocks/AAPL/summary/price" xr:uid="{49376EB5-BB89-CC4C-A0F9-B133F7680287}"/>
    <hyperlink ref="D89" r:id="rId155" display="https://www.financecharts.com/stocks/AAPL/income-statement/eps-diluted-ttm" xr:uid="{CA1DE59E-A150-A044-9E21-EDE4B173D4C1}"/>
    <hyperlink ref="E89" r:id="rId156" display="https://www.financecharts.com/stocks/AAPL/summary/price" xr:uid="{07CEA86A-CB34-8F49-8692-563693CFF45F}"/>
    <hyperlink ref="D90" r:id="rId157" display="https://www.financecharts.com/stocks/AAPL/income-statement/eps-diluted-ttm" xr:uid="{E594AAE3-1B57-2540-A1E5-0536D4E6B370}"/>
    <hyperlink ref="E90" r:id="rId158" display="https://www.financecharts.com/stocks/AAPL/summary/price" xr:uid="{E6E8C0F7-7287-A140-B334-D0A1DF13D7A2}"/>
    <hyperlink ref="D91" r:id="rId159" display="https://www.financecharts.com/stocks/AAPL/income-statement/eps-diluted-ttm" xr:uid="{BC43F335-D058-C94D-8EB8-A34E227A1525}"/>
    <hyperlink ref="E91" r:id="rId160" display="https://www.financecharts.com/stocks/AAPL/summary/price" xr:uid="{FC86F9E2-DAF8-9F4F-A3EE-13756CA285C6}"/>
    <hyperlink ref="D92" r:id="rId161" display="https://www.financecharts.com/stocks/AAPL/income-statement/eps-diluted-ttm" xr:uid="{8910BBAD-5B67-DA4B-8FE3-0F7890710A06}"/>
    <hyperlink ref="E92" r:id="rId162" display="https://www.financecharts.com/stocks/AAPL/summary/price" xr:uid="{72F0495E-9A2D-B448-B341-D6D1658D3AA9}"/>
    <hyperlink ref="D93" r:id="rId163" display="https://www.financecharts.com/stocks/AAPL/income-statement/eps-diluted-ttm" xr:uid="{1D7398A7-3C84-F344-9FB0-A6E74B4CEAC6}"/>
    <hyperlink ref="E93" r:id="rId164" display="https://www.financecharts.com/stocks/AAPL/summary/price" xr:uid="{29A5E8A6-8589-FB41-9411-708A1D76E580}"/>
    <hyperlink ref="D94" r:id="rId165" display="https://www.financecharts.com/stocks/AAPL/income-statement/eps-diluted-ttm" xr:uid="{EA178269-4FA9-4642-87B4-8FD0B5EEB697}"/>
    <hyperlink ref="E94" r:id="rId166" display="https://www.financecharts.com/stocks/AAPL/summary/price" xr:uid="{53450791-078F-C745-8AFF-D1F7C64A19BF}"/>
    <hyperlink ref="D95" r:id="rId167" display="https://www.financecharts.com/stocks/AAPL/income-statement/eps-diluted-ttm" xr:uid="{2F4871F8-70B7-0249-AE3B-0299441BFEAB}"/>
    <hyperlink ref="E95" r:id="rId168" display="https://www.financecharts.com/stocks/AAPL/summary/price" xr:uid="{43D90063-68AA-874F-9FC0-02DBE6B2ECA0}"/>
    <hyperlink ref="D96" r:id="rId169" display="https://www.financecharts.com/stocks/AAPL/income-statement/eps-diluted-ttm" xr:uid="{4F101F09-2937-B941-9C04-65820D9D9DD9}"/>
    <hyperlink ref="E96" r:id="rId170" display="https://www.financecharts.com/stocks/AAPL/summary/price" xr:uid="{3106107A-6A45-504E-B224-5B8C16FE0991}"/>
    <hyperlink ref="D97" r:id="rId171" display="https://www.financecharts.com/stocks/AAPL/income-statement/eps-diluted-ttm" xr:uid="{B0A6FCA5-A2B0-7646-ABE3-8B3C168FEAC7}"/>
    <hyperlink ref="E97" r:id="rId172" display="https://www.financecharts.com/stocks/AAPL/summary/price" xr:uid="{CBE7751E-16E7-D44F-B917-BFE02955F9AC}"/>
    <hyperlink ref="D98" r:id="rId173" display="https://www.financecharts.com/stocks/AAPL/income-statement/eps-diluted-ttm" xr:uid="{F6F7DDFF-84B2-C149-9B69-EEE7C6F77A08}"/>
    <hyperlink ref="E98" r:id="rId174" display="https://www.financecharts.com/stocks/AAPL/summary/price" xr:uid="{E81D7D7B-34DF-7048-B390-BFA61B3B0AE8}"/>
    <hyperlink ref="D99" r:id="rId175" display="https://www.financecharts.com/stocks/AAPL/income-statement/eps-diluted-ttm" xr:uid="{149E182A-BD40-854F-B38D-149E0EBF321A}"/>
    <hyperlink ref="E99" r:id="rId176" display="https://www.financecharts.com/stocks/AAPL/summary/price" xr:uid="{DA2999E1-CAFA-C245-9548-AFD42BF7AA60}"/>
    <hyperlink ref="D100" r:id="rId177" display="https://www.financecharts.com/stocks/AAPL/income-statement/eps-diluted-ttm" xr:uid="{5A090E78-A28C-AB4F-B0EA-89E3BFFB754C}"/>
    <hyperlink ref="E100" r:id="rId178" display="https://www.financecharts.com/stocks/AAPL/summary/price" xr:uid="{40979072-67F0-2642-8C56-BFECBA8259AF}"/>
    <hyperlink ref="D101" r:id="rId179" display="https://www.financecharts.com/stocks/AAPL/income-statement/eps-diluted-ttm" xr:uid="{63FEBEC9-8F74-7C45-A6FA-2547F9D3811A}"/>
    <hyperlink ref="E101" r:id="rId180" display="https://www.financecharts.com/stocks/AAPL/summary/price" xr:uid="{26A61F4D-4CC1-5943-969A-C050612DADD8}"/>
    <hyperlink ref="D102" r:id="rId181" display="https://www.financecharts.com/stocks/AAPL/income-statement/eps-diluted-ttm" xr:uid="{66C2E1D8-87CA-9341-B88E-1E290E041E9D}"/>
    <hyperlink ref="E102" r:id="rId182" display="https://www.financecharts.com/stocks/AAPL/summary/price" xr:uid="{65A439EC-4058-824F-BD63-55DD6D385CB3}"/>
    <hyperlink ref="D103" r:id="rId183" display="https://www.financecharts.com/stocks/AAPL/income-statement/eps-diluted-ttm" xr:uid="{6F75D804-1A75-AD4C-A1EF-7EA789193DAC}"/>
    <hyperlink ref="E103" r:id="rId184" display="https://www.financecharts.com/stocks/AAPL/summary/price" xr:uid="{E00BC77E-EF75-E546-BC01-DE3DBAA79812}"/>
    <hyperlink ref="D104" r:id="rId185" display="https://www.financecharts.com/stocks/AAPL/income-statement/eps-diluted-ttm" xr:uid="{F5447F91-8587-8A49-9150-34EAAFA9C88F}"/>
    <hyperlink ref="E104" r:id="rId186" display="https://www.financecharts.com/stocks/AAPL/summary/price" xr:uid="{5D7A4E6C-481C-9944-B105-CB4670A6762E}"/>
    <hyperlink ref="D105" r:id="rId187" display="https://www.financecharts.com/stocks/AAPL/income-statement/eps-diluted-ttm" xr:uid="{D9FD4E62-8FF9-9B40-BE9D-6F2914AE7F70}"/>
    <hyperlink ref="E105" r:id="rId188" display="https://www.financecharts.com/stocks/AAPL/summary/price" xr:uid="{3BA9E5C2-3B49-6F48-BF58-5577B7C23F1F}"/>
    <hyperlink ref="D106" r:id="rId189" display="https://www.financecharts.com/stocks/AAPL/income-statement/eps-diluted-ttm" xr:uid="{B72E5AE3-95B8-3448-B0DA-BC5CFD3C331C}"/>
    <hyperlink ref="E106" r:id="rId190" display="https://www.financecharts.com/stocks/AAPL/summary/price" xr:uid="{1F2B1128-1929-0D44-B56C-04243D446D39}"/>
    <hyperlink ref="D107" r:id="rId191" display="https://www.financecharts.com/stocks/AAPL/income-statement/eps-diluted-ttm" xr:uid="{EBC18F6C-97BC-574B-B575-B90111534D4D}"/>
    <hyperlink ref="E107" r:id="rId192" display="https://www.financecharts.com/stocks/AAPL/summary/price" xr:uid="{45098161-7524-B44D-8A56-E819257BE0D0}"/>
    <hyperlink ref="D108" r:id="rId193" display="https://www.financecharts.com/stocks/AAPL/income-statement/eps-diluted-ttm" xr:uid="{1FA7B4BD-412C-4343-B5AB-C67E51F7A371}"/>
    <hyperlink ref="E108" r:id="rId194" display="https://www.financecharts.com/stocks/AAPL/summary/price" xr:uid="{EDC225B2-5F7A-464A-96D6-C90C1E1299E5}"/>
    <hyperlink ref="D109" r:id="rId195" display="https://www.financecharts.com/stocks/AAPL/income-statement/eps-diluted-ttm" xr:uid="{AFDC15B0-7921-3843-890A-18890A3FF08E}"/>
    <hyperlink ref="E109" r:id="rId196" display="https://www.financecharts.com/stocks/AAPL/summary/price" xr:uid="{28AA50BB-6E74-8243-9369-088772FFD11B}"/>
    <hyperlink ref="D110" r:id="rId197" display="https://www.financecharts.com/stocks/AAPL/income-statement/eps-diluted-ttm" xr:uid="{7F0888A5-F260-4F40-A863-D8484B5D7194}"/>
    <hyperlink ref="E110" r:id="rId198" display="https://www.financecharts.com/stocks/AAPL/summary/price" xr:uid="{83ED9EB3-6A14-9A45-8FFD-F226FFDC9192}"/>
    <hyperlink ref="D111" r:id="rId199" display="https://www.financecharts.com/stocks/AAPL/income-statement/eps-diluted-ttm" xr:uid="{B90B0F28-E211-F743-BB80-A42C70E29A29}"/>
    <hyperlink ref="E111" r:id="rId200" display="https://www.financecharts.com/stocks/AAPL/summary/price" xr:uid="{01348222-588B-6745-810C-716101B93C00}"/>
    <hyperlink ref="D112" r:id="rId201" display="https://www.financecharts.com/stocks/AAPL/income-statement/eps-diluted-ttm" xr:uid="{5AF9B567-318B-E745-AA3E-2C7182A68E94}"/>
    <hyperlink ref="E112" r:id="rId202" display="https://www.financecharts.com/stocks/AAPL/summary/price" xr:uid="{413B4867-926D-E746-B78E-F50F9EC4A15A}"/>
    <hyperlink ref="D113" r:id="rId203" display="https://www.financecharts.com/stocks/AAPL/income-statement/eps-diluted-ttm" xr:uid="{8F6D2020-6389-5643-8683-21834207E488}"/>
    <hyperlink ref="E113" r:id="rId204" display="https://www.financecharts.com/stocks/AAPL/summary/price" xr:uid="{AEC7CED8-96CD-B744-AE9C-779B97DD287F}"/>
    <hyperlink ref="D114" r:id="rId205" display="https://www.financecharts.com/stocks/AAPL/income-statement/eps-diluted-ttm" xr:uid="{EA6D9427-F280-0944-A72E-D00D253BAB65}"/>
    <hyperlink ref="E114" r:id="rId206" display="https://www.financecharts.com/stocks/AAPL/summary/price" xr:uid="{CCA08ADF-EDC5-6145-9C04-59226814FBCA}"/>
    <hyperlink ref="D115" r:id="rId207" display="https://www.financecharts.com/stocks/AAPL/income-statement/eps-diluted-ttm" xr:uid="{D6DF1DF8-3503-5B45-8031-0F2A926AE190}"/>
    <hyperlink ref="E115" r:id="rId208" display="https://www.financecharts.com/stocks/AAPL/summary/price" xr:uid="{2FCFB6E7-280A-5944-A3E8-28F96E95B3CE}"/>
    <hyperlink ref="D116" r:id="rId209" display="https://www.financecharts.com/stocks/AAPL/income-statement/eps-diluted-ttm" xr:uid="{2DD4D276-7BDA-3F44-B86D-E46BA290C466}"/>
    <hyperlink ref="E116" r:id="rId210" display="https://www.financecharts.com/stocks/AAPL/summary/price" xr:uid="{EDE80123-EEBE-F54E-BF62-D9CE23DEDA16}"/>
    <hyperlink ref="D117" r:id="rId211" display="https://www.financecharts.com/stocks/AAPL/income-statement/eps-diluted-ttm" xr:uid="{C526C0F7-36E5-0749-A530-19872471290F}"/>
    <hyperlink ref="E117" r:id="rId212" display="https://www.financecharts.com/stocks/AAPL/summary/price" xr:uid="{25A196EE-9F1F-B24F-908E-8CA160A2CE89}"/>
    <hyperlink ref="D118" r:id="rId213" display="https://www.financecharts.com/stocks/AAPL/income-statement/eps-diluted-ttm" xr:uid="{3FAF0F92-5F86-6C49-8FDE-AF3311C6A06F}"/>
    <hyperlink ref="E118" r:id="rId214" display="https://www.financecharts.com/stocks/AAPL/summary/price" xr:uid="{83949226-D1CC-214F-B2C2-539B3CFEAF1C}"/>
    <hyperlink ref="D119" r:id="rId215" display="https://www.financecharts.com/stocks/AAPL/income-statement/eps-diluted-ttm" xr:uid="{41C129B7-7AFD-E840-AA14-46FC3DF68D3D}"/>
    <hyperlink ref="E119" r:id="rId216" display="https://www.financecharts.com/stocks/AAPL/summary/price" xr:uid="{478A14CF-435E-1C4E-ABC7-F3B894EFA84C}"/>
    <hyperlink ref="D120" r:id="rId217" display="https://www.financecharts.com/stocks/AAPL/income-statement/eps-diluted-ttm" xr:uid="{A0AE4FD1-A32B-3644-90C1-804DADA85D44}"/>
    <hyperlink ref="E120" r:id="rId218" display="https://www.financecharts.com/stocks/AAPL/summary/price" xr:uid="{3F54862A-A50F-A941-A12D-8D48746364C0}"/>
    <hyperlink ref="D121" r:id="rId219" display="https://www.financecharts.com/stocks/AAPL/income-statement/eps-diluted-ttm" xr:uid="{297BA800-CB13-9546-9F39-C63680DB9022}"/>
    <hyperlink ref="E121" r:id="rId220" display="https://www.financecharts.com/stocks/AAPL/summary/price" xr:uid="{B21AE503-9F72-E142-8869-373C4A6132C2}"/>
    <hyperlink ref="D122" r:id="rId221" display="https://www.financecharts.com/stocks/AAPL/income-statement/eps-diluted-ttm" xr:uid="{3D3CB0EF-CF76-DC41-9B9C-6C90A4CD85CA}"/>
    <hyperlink ref="E122" r:id="rId222" display="https://www.financecharts.com/stocks/AAPL/summary/price" xr:uid="{A2A6E2C3-81D6-2A47-9145-F7B347E1477E}"/>
    <hyperlink ref="D123" r:id="rId223" display="https://www.financecharts.com/stocks/AAPL/income-statement/eps-diluted-ttm" xr:uid="{D6B7534B-669B-AA46-B55B-19506ADF288F}"/>
    <hyperlink ref="E123" r:id="rId224" display="https://www.financecharts.com/stocks/AAPL/summary/price" xr:uid="{F121CDF4-79D7-DD41-A587-8B61122470BD}"/>
    <hyperlink ref="D124" r:id="rId225" display="https://www.financecharts.com/stocks/AAPL/income-statement/eps-diluted-ttm" xr:uid="{42D52566-5058-434B-9CB0-2AFAB4E25259}"/>
    <hyperlink ref="E124" r:id="rId226" display="https://www.financecharts.com/stocks/AAPL/summary/price" xr:uid="{3BCA536B-4260-0A43-B1E3-BB2F31737D83}"/>
    <hyperlink ref="D125" r:id="rId227" display="https://www.financecharts.com/stocks/AAPL/income-statement/eps-diluted-ttm" xr:uid="{8DEDE9D3-E743-CE49-9949-14EE73C472ED}"/>
    <hyperlink ref="E125" r:id="rId228" display="https://www.financecharts.com/stocks/AAPL/summary/price" xr:uid="{1256BB64-976C-2247-B8F6-C618784D8983}"/>
    <hyperlink ref="D126" r:id="rId229" display="https://www.financecharts.com/stocks/AAPL/income-statement/eps-diluted-ttm" xr:uid="{BAD46A4B-3AD3-934A-B848-5C3D78DDF8AA}"/>
    <hyperlink ref="E126" r:id="rId230" display="https://www.financecharts.com/stocks/AAPL/summary/price" xr:uid="{5A986D56-1B69-3045-91FE-A396A6BD7B8B}"/>
    <hyperlink ref="D127" r:id="rId231" display="https://www.financecharts.com/stocks/AAPL/income-statement/eps-diluted-ttm" xr:uid="{5F6DAED2-F77C-5E46-AEDF-58F36A045EC3}"/>
    <hyperlink ref="E127" r:id="rId232" display="https://www.financecharts.com/stocks/AAPL/summary/price" xr:uid="{058EE320-EA36-1643-BA65-95442E741D91}"/>
    <hyperlink ref="D128" r:id="rId233" display="https://www.financecharts.com/stocks/AAPL/income-statement/eps-diluted-ttm" xr:uid="{CF9A5666-A05C-7940-A470-4A84A33B10C8}"/>
    <hyperlink ref="E128" r:id="rId234" display="https://www.financecharts.com/stocks/AAPL/summary/price" xr:uid="{784560D2-5E95-2A4D-9E53-ECB531FF7139}"/>
    <hyperlink ref="D129" r:id="rId235" display="https://www.financecharts.com/stocks/AAPL/income-statement/eps-diluted-ttm" xr:uid="{7CF0D78E-86E3-4D4B-B810-1C34994283C0}"/>
    <hyperlink ref="E129" r:id="rId236" display="https://www.financecharts.com/stocks/AAPL/summary/price" xr:uid="{A0D7FCC0-4969-5042-8AFB-46D61DA6780C}"/>
    <hyperlink ref="D130" r:id="rId237" display="https://www.financecharts.com/stocks/AAPL/income-statement/eps-diluted-ttm" xr:uid="{2CCA5E22-BD43-6A4C-8F52-5D705D68DE10}"/>
    <hyperlink ref="E130" r:id="rId238" display="https://www.financecharts.com/stocks/AAPL/summary/price" xr:uid="{35DB3EBD-331B-A244-BFF0-C1A5F09735A3}"/>
    <hyperlink ref="D131" r:id="rId239" display="https://www.financecharts.com/stocks/AAPL/income-statement/eps-diluted-ttm" xr:uid="{7E421561-EA9B-9143-A069-32B602D8480B}"/>
    <hyperlink ref="E131" r:id="rId240" display="https://www.financecharts.com/stocks/AAPL/summary/price" xr:uid="{7B6F3B03-31BB-0246-B599-CDCF8737A622}"/>
    <hyperlink ref="D132" r:id="rId241" display="https://www.financecharts.com/stocks/AAPL/income-statement/eps-diluted-ttm" xr:uid="{E93AE506-7E3E-4644-8D96-1C49EA44E310}"/>
    <hyperlink ref="E132" r:id="rId242" display="https://www.financecharts.com/stocks/AAPL/summary/price" xr:uid="{CE4E0162-4CF9-6F47-82C9-5CD02079A19A}"/>
    <hyperlink ref="D133" r:id="rId243" display="https://www.financecharts.com/stocks/AAPL/income-statement/eps-diluted-ttm" xr:uid="{BCA64121-AED0-CE48-B3D6-98367DD1B208}"/>
    <hyperlink ref="E133" r:id="rId244" display="https://www.financecharts.com/stocks/AAPL/summary/price" xr:uid="{FDDD2C3B-C70D-9C42-8810-A76704BBE55E}"/>
    <hyperlink ref="D134" r:id="rId245" display="https://www.financecharts.com/stocks/AAPL/income-statement/eps-diluted-ttm" xr:uid="{7E561D6B-AC2A-CE46-84A9-D03DF1D4E144}"/>
    <hyperlink ref="E134" r:id="rId246" display="https://www.financecharts.com/stocks/AAPL/summary/price" xr:uid="{9327D5A6-274D-0441-BAD5-B0AB016B45D7}"/>
    <hyperlink ref="D135" r:id="rId247" display="https://www.financecharts.com/stocks/AAPL/income-statement/eps-diluted-ttm" xr:uid="{1E7921FD-5269-B342-AF4E-5CD0657FD802}"/>
    <hyperlink ref="E135" r:id="rId248" display="https://www.financecharts.com/stocks/AAPL/summary/price" xr:uid="{E7A174D8-5EDD-A141-A312-5E0525AD9169}"/>
    <hyperlink ref="D136" r:id="rId249" display="https://www.financecharts.com/stocks/AAPL/income-statement/eps-diluted-ttm" xr:uid="{6D2051A5-4C5F-D942-9527-B3B3E005C51D}"/>
    <hyperlink ref="E136" r:id="rId250" display="https://www.financecharts.com/stocks/AAPL/summary/price" xr:uid="{8D0AEC1E-F0E5-0447-9634-29A03FEC914D}"/>
    <hyperlink ref="D137" r:id="rId251" display="https://www.financecharts.com/stocks/AAPL/income-statement/eps-diluted-ttm" xr:uid="{CCAD1874-AE4C-8649-9BA5-6C67F660141C}"/>
    <hyperlink ref="E137" r:id="rId252" display="https://www.financecharts.com/stocks/AAPL/summary/price" xr:uid="{53EDE33A-A4C0-6541-84CB-37E903C65DAA}"/>
    <hyperlink ref="D138" r:id="rId253" display="https://www.financecharts.com/stocks/AAPL/income-statement/eps-diluted-ttm" xr:uid="{C55E3CE4-E821-3D44-971D-486FE996B29A}"/>
    <hyperlink ref="E138" r:id="rId254" display="https://www.financecharts.com/stocks/AAPL/summary/price" xr:uid="{7381BE81-9BDE-544E-B095-0FE6B0C6368A}"/>
    <hyperlink ref="D139" r:id="rId255" display="https://www.financecharts.com/stocks/AAPL/income-statement/eps-diluted-ttm" xr:uid="{5785D62F-D230-4541-AA23-8AB78A1B462D}"/>
    <hyperlink ref="E139" r:id="rId256" display="https://www.financecharts.com/stocks/AAPL/summary/price" xr:uid="{E2A5E153-7038-5B48-BA58-C5F8D6EC43E8}"/>
    <hyperlink ref="D140" r:id="rId257" display="https://www.financecharts.com/stocks/AAPL/income-statement/eps-diluted-ttm" xr:uid="{B353EC76-B3C1-7442-B92B-243F7454E74D}"/>
    <hyperlink ref="E140" r:id="rId258" display="https://www.financecharts.com/stocks/AAPL/summary/price" xr:uid="{980B4031-A679-4445-95EB-09530C4988EB}"/>
    <hyperlink ref="D141" r:id="rId259" display="https://www.financecharts.com/stocks/AAPL/income-statement/eps-diluted-ttm" xr:uid="{3FF546B9-D3D5-594E-9AFE-3E9BD93393AE}"/>
    <hyperlink ref="E141" r:id="rId260" display="https://www.financecharts.com/stocks/AAPL/summary/price" xr:uid="{93680384-7D68-BD49-BE32-4954FCD52A85}"/>
    <hyperlink ref="D142" r:id="rId261" display="https://www.financecharts.com/stocks/AAPL/income-statement/eps-diluted-ttm" xr:uid="{C30E62F1-ECFA-FF4E-9BF9-7BCF21175984}"/>
    <hyperlink ref="E142" r:id="rId262" display="https://www.financecharts.com/stocks/AAPL/summary/price" xr:uid="{95886820-99B0-FB48-B1E0-0D9D10A57B9D}"/>
    <hyperlink ref="D143" r:id="rId263" display="https://www.financecharts.com/stocks/AAPL/income-statement/eps-diluted-ttm" xr:uid="{97DF9A3A-698B-474C-9746-E4F9FE144934}"/>
    <hyperlink ref="E143" r:id="rId264" display="https://www.financecharts.com/stocks/AAPL/summary/price" xr:uid="{856C5F45-B6E0-C240-BE4B-612AAD8B326A}"/>
    <hyperlink ref="D144" r:id="rId265" display="https://www.financecharts.com/stocks/AAPL/income-statement/eps-diluted-ttm" xr:uid="{E2FA40F5-3B5F-934F-B8B8-05225D1FBC35}"/>
    <hyperlink ref="E144" r:id="rId266" display="https://www.financecharts.com/stocks/AAPL/summary/price" xr:uid="{20BB19CA-A638-A14A-A429-344D153E654E}"/>
    <hyperlink ref="D145" r:id="rId267" display="https://www.financecharts.com/stocks/AAPL/income-statement/eps-diluted-ttm" xr:uid="{453B7378-F104-6F46-89CE-DDCA0D1C2964}"/>
    <hyperlink ref="E145" r:id="rId268" display="https://www.financecharts.com/stocks/AAPL/summary/price" xr:uid="{2BE0EC50-6EA9-DF41-B561-FEF1300B1E79}"/>
    <hyperlink ref="D146" r:id="rId269" display="https://www.financecharts.com/stocks/AAPL/income-statement/eps-diluted-ttm" xr:uid="{086DB06F-48D4-B34F-9CD5-DA608CC5A8F6}"/>
    <hyperlink ref="E146" r:id="rId270" display="https://www.financecharts.com/stocks/AAPL/summary/price" xr:uid="{A850D801-AE01-C444-9B64-23F7EC914151}"/>
    <hyperlink ref="D147" r:id="rId271" display="https://www.financecharts.com/stocks/AAPL/income-statement/eps-diluted-ttm" xr:uid="{B870F974-D0CB-8B4B-99CF-3C1F1861B115}"/>
    <hyperlink ref="E147" r:id="rId272" display="https://www.financecharts.com/stocks/AAPL/summary/price" xr:uid="{3D310317-0810-1C4B-8B8A-FB268A872EE5}"/>
    <hyperlink ref="D148" r:id="rId273" display="https://www.financecharts.com/stocks/AAPL/income-statement/eps-diluted-ttm" xr:uid="{ABDD7CBD-BFB0-A049-BB25-B9289FC68170}"/>
    <hyperlink ref="E148" r:id="rId274" display="https://www.financecharts.com/stocks/AAPL/summary/price" xr:uid="{1522B5C3-7E6E-C84D-A657-847122673682}"/>
    <hyperlink ref="D149" r:id="rId275" display="https://www.financecharts.com/stocks/AAPL/income-statement/eps-diluted-ttm" xr:uid="{60C6D39B-C676-9144-89B7-C29C4651932F}"/>
    <hyperlink ref="E149" r:id="rId276" display="https://www.financecharts.com/stocks/AAPL/summary/price" xr:uid="{A3E018B9-A2E8-6B44-A107-079A9F28DBF6}"/>
    <hyperlink ref="D150" r:id="rId277" display="https://www.financecharts.com/stocks/AAPL/income-statement/eps-diluted-ttm" xr:uid="{50A5A057-4784-D544-913D-17CB21F08A66}"/>
    <hyperlink ref="E150" r:id="rId278" display="https://www.financecharts.com/stocks/AAPL/summary/price" xr:uid="{750AB623-CB95-D349-930A-823A82CB4ED0}"/>
    <hyperlink ref="D151" r:id="rId279" display="https://www.financecharts.com/stocks/AAPL/income-statement/eps-diluted-ttm" xr:uid="{0F72353A-011B-1E4B-B904-E2E283C7F586}"/>
    <hyperlink ref="E151" r:id="rId280" display="https://www.financecharts.com/stocks/AAPL/summary/price" xr:uid="{704862A8-5D59-A94F-A331-004B7D0C1CBA}"/>
    <hyperlink ref="D152" r:id="rId281" display="https://www.financecharts.com/stocks/AAPL/income-statement/eps-diluted-ttm" xr:uid="{AE098A8F-A0E3-5241-834E-ED2A062359E3}"/>
    <hyperlink ref="E152" r:id="rId282" display="https://www.financecharts.com/stocks/AAPL/summary/price" xr:uid="{E412C2F6-A6D2-394F-A04B-308D9C8F161B}"/>
    <hyperlink ref="D153" r:id="rId283" display="https://www.financecharts.com/stocks/AAPL/income-statement/eps-diluted-ttm" xr:uid="{C5D309F1-E0FE-9B48-8A7E-816547E01E03}"/>
    <hyperlink ref="E153" r:id="rId284" display="https://www.financecharts.com/stocks/AAPL/summary/price" xr:uid="{832EB274-1BA8-744A-8331-9F4136C20980}"/>
    <hyperlink ref="D154" r:id="rId285" display="https://www.financecharts.com/stocks/AAPL/income-statement/eps-diluted-ttm" xr:uid="{A46B8A8F-D23F-AC4E-B192-86280FE7D08C}"/>
    <hyperlink ref="E154" r:id="rId286" display="https://www.financecharts.com/stocks/AAPL/summary/price" xr:uid="{DF3BA8DD-6376-1046-9F9A-7A86B8B859D6}"/>
    <hyperlink ref="D155" r:id="rId287" display="https://www.financecharts.com/stocks/AAPL/income-statement/eps-diluted-ttm" xr:uid="{822CF22C-81C8-A64F-87EF-9399AE9E4472}"/>
    <hyperlink ref="E155" r:id="rId288" display="https://www.financecharts.com/stocks/AAPL/summary/price" xr:uid="{AE6151C0-D6A9-4543-9552-0AED7356781B}"/>
    <hyperlink ref="D156" r:id="rId289" display="https://www.financecharts.com/stocks/AAPL/income-statement/eps-diluted-ttm" xr:uid="{6D3FC9CA-0C79-8A48-A3A0-493957FE6BC7}"/>
    <hyperlink ref="E156" r:id="rId290" display="https://www.financecharts.com/stocks/AAPL/summary/price" xr:uid="{B10CEFAF-B74D-554F-9CCD-ADCB5475FA31}"/>
    <hyperlink ref="D157" r:id="rId291" display="https://www.financecharts.com/stocks/AAPL/income-statement/eps-diluted-ttm" xr:uid="{081B9D5F-C9F6-5342-8EE5-D9D6BE2815B7}"/>
    <hyperlink ref="E157" r:id="rId292" display="https://www.financecharts.com/stocks/AAPL/summary/price" xr:uid="{CEE187B7-D56A-CF4A-B634-04815F305242}"/>
    <hyperlink ref="D158" r:id="rId293" display="https://www.financecharts.com/stocks/AAPL/income-statement/eps-diluted-ttm" xr:uid="{9D422D3D-AFDB-B145-8932-46AA88800878}"/>
    <hyperlink ref="E158" r:id="rId294" display="https://www.financecharts.com/stocks/AAPL/summary/price" xr:uid="{88E3602F-2D7C-3B41-96D9-B7D6621720F7}"/>
    <hyperlink ref="D159" r:id="rId295" display="https://www.financecharts.com/stocks/AAPL/income-statement/eps-diluted-ttm" xr:uid="{7B0839EC-9FA0-1848-BAE3-A41FD95BEA8F}"/>
    <hyperlink ref="E159" r:id="rId296" display="https://www.financecharts.com/stocks/AAPL/summary/price" xr:uid="{D3B5E67E-403B-7548-93BB-08A9FC204CDF}"/>
    <hyperlink ref="D160" r:id="rId297" display="https://www.financecharts.com/stocks/AAPL/income-statement/eps-diluted-ttm" xr:uid="{A629CB75-1451-944C-9F1D-27A6CCBC8371}"/>
    <hyperlink ref="E160" r:id="rId298" display="https://www.financecharts.com/stocks/AAPL/summary/price" xr:uid="{158311DF-E663-044F-A25D-A3CD68A5B7C8}"/>
    <hyperlink ref="D161" r:id="rId299" display="https://www.financecharts.com/stocks/AAPL/income-statement/eps-diluted-ttm" xr:uid="{7A568F17-BAB0-ED40-A1C9-DA741BFAEF22}"/>
    <hyperlink ref="E161" r:id="rId300" display="https://www.financecharts.com/stocks/AAPL/summary/price" xr:uid="{67E9669C-D0C8-CE4D-8729-B0E13685D9BB}"/>
    <hyperlink ref="D162" r:id="rId301" display="https://www.financecharts.com/stocks/AAPL/income-statement/eps-diluted-ttm" xr:uid="{EA19010B-E0FA-234C-A549-205CE1EB84BF}"/>
    <hyperlink ref="E162" r:id="rId302" display="https://www.financecharts.com/stocks/AAPL/summary/price" xr:uid="{E8FD886E-74CF-7241-840B-9B1E19419F8F}"/>
    <hyperlink ref="D163" r:id="rId303" display="https://www.financecharts.com/stocks/AAPL/income-statement/eps-diluted-ttm" xr:uid="{F1464BAE-4783-4245-88FE-3621E3189AFC}"/>
    <hyperlink ref="E163" r:id="rId304" display="https://www.financecharts.com/stocks/AAPL/summary/price" xr:uid="{7E7385CD-527F-E243-A20C-5EFE16D01E23}"/>
    <hyperlink ref="D164" r:id="rId305" display="https://www.financecharts.com/stocks/AAPL/income-statement/eps-diluted-ttm" xr:uid="{016B1A4D-5546-E244-91B3-A889660FFD7F}"/>
    <hyperlink ref="E164" r:id="rId306" display="https://www.financecharts.com/stocks/AAPL/summary/price" xr:uid="{ECE54385-7F44-F343-B135-5642DD53E4E8}"/>
    <hyperlink ref="D165" r:id="rId307" display="https://www.financecharts.com/stocks/AAPL/income-statement/eps-diluted-ttm" xr:uid="{60F20C3B-AE2F-0544-869F-AA5E13170021}"/>
    <hyperlink ref="E165" r:id="rId308" display="https://www.financecharts.com/stocks/AAPL/summary/price" xr:uid="{19A20E3A-DB34-E545-8577-C36AEF52CFC7}"/>
    <hyperlink ref="D166" r:id="rId309" display="https://www.financecharts.com/stocks/AAPL/income-statement/eps-diluted-ttm" xr:uid="{834B1F25-4FB2-B341-AD2E-18274F33289E}"/>
    <hyperlink ref="E166" r:id="rId310" display="https://www.financecharts.com/stocks/AAPL/summary/price" xr:uid="{25954CB5-8E59-7941-94C9-6675855DCA47}"/>
    <hyperlink ref="D167" r:id="rId311" display="https://www.financecharts.com/stocks/AAPL/income-statement/eps-diluted-ttm" xr:uid="{804BF1B8-E7E4-984A-A7E9-1CEC86B4FEDE}"/>
    <hyperlink ref="E167" r:id="rId312" display="https://www.financecharts.com/stocks/AAPL/summary/price" xr:uid="{63BCBB76-EE13-1548-8324-DBA16D44FB3C}"/>
    <hyperlink ref="D168" r:id="rId313" display="https://www.financecharts.com/stocks/AAPL/income-statement/eps-diluted-ttm" xr:uid="{A594CE05-918D-EE44-8D58-258910521037}"/>
    <hyperlink ref="E168" r:id="rId314" display="https://www.financecharts.com/stocks/AAPL/summary/price" xr:uid="{14D0A925-2AA4-F141-82BB-9D3EFD869912}"/>
    <hyperlink ref="D169" r:id="rId315" display="https://www.financecharts.com/stocks/AAPL/income-statement/eps-diluted-ttm" xr:uid="{4194905E-3E7A-C447-A388-670D8B585A33}"/>
    <hyperlink ref="E169" r:id="rId316" display="https://www.financecharts.com/stocks/AAPL/summary/price" xr:uid="{92750B82-82DE-EB46-80D2-FAB13D120D3F}"/>
    <hyperlink ref="D170" r:id="rId317" display="https://www.financecharts.com/stocks/AAPL/income-statement/eps-diluted-ttm" xr:uid="{F2F4621F-D69D-3149-929F-F77CF46EEFD7}"/>
    <hyperlink ref="E170" r:id="rId318" display="https://www.financecharts.com/stocks/AAPL/summary/price" xr:uid="{E8EEC0F8-B95D-C448-842E-9B1DD73F8B7D}"/>
    <hyperlink ref="D171" r:id="rId319" display="https://www.financecharts.com/stocks/AAPL/income-statement/eps-diluted-ttm" xr:uid="{F2743D97-2122-0942-897E-E607166C032E}"/>
    <hyperlink ref="E171" r:id="rId320" display="https://www.financecharts.com/stocks/AAPL/summary/price" xr:uid="{656B8679-89FF-4145-B826-D94D5B076D00}"/>
    <hyperlink ref="D172" r:id="rId321" display="https://www.financecharts.com/stocks/AAPL/income-statement/eps-diluted-ttm" xr:uid="{710B2FD0-62B1-8E47-8351-E047DF70F137}"/>
    <hyperlink ref="E172" r:id="rId322" display="https://www.financecharts.com/stocks/AAPL/summary/price" xr:uid="{9C7C1688-C785-E14B-9C98-1D2E89C0D0B4}"/>
    <hyperlink ref="D173" r:id="rId323" display="https://www.financecharts.com/stocks/AAPL/income-statement/eps-diluted-ttm" xr:uid="{9620F594-5B0B-3B4B-B939-CCA797705EDE}"/>
    <hyperlink ref="E173" r:id="rId324" display="https://www.financecharts.com/stocks/AAPL/summary/price" xr:uid="{1AD425B9-0B38-DB42-8F8E-6078593A5B5E}"/>
    <hyperlink ref="D174" r:id="rId325" display="https://www.financecharts.com/stocks/AAPL/income-statement/eps-diluted-ttm" xr:uid="{CC3AAF59-6ED2-7441-B0BD-B20615B7666C}"/>
    <hyperlink ref="E174" r:id="rId326" display="https://www.financecharts.com/stocks/AAPL/summary/price" xr:uid="{AB02209E-2A91-B445-88E7-C7EB3F67475E}"/>
    <hyperlink ref="D175" r:id="rId327" display="https://www.financecharts.com/stocks/AAPL/income-statement/eps-diluted-ttm" xr:uid="{A7DF622A-DA3A-FD44-BA40-98A1EE3C3667}"/>
    <hyperlink ref="E175" r:id="rId328" display="https://www.financecharts.com/stocks/AAPL/summary/price" xr:uid="{3BDE4F61-F661-5B4F-BE90-3F1A50C8EBD6}"/>
    <hyperlink ref="D176" r:id="rId329" display="https://www.financecharts.com/stocks/AAPL/income-statement/eps-diluted-ttm" xr:uid="{85CCF235-7A5B-CF4E-A20E-C1B9B4F84705}"/>
    <hyperlink ref="E176" r:id="rId330" display="https://www.financecharts.com/stocks/AAPL/summary/price" xr:uid="{25021FF4-CC7E-414A-ACEC-A10D0536B140}"/>
    <hyperlink ref="D177" r:id="rId331" display="https://www.financecharts.com/stocks/AAPL/income-statement/eps-diluted-ttm" xr:uid="{C4550A34-22A3-FD49-BFCE-2CC55D529BD2}"/>
    <hyperlink ref="E177" r:id="rId332" display="https://www.financecharts.com/stocks/AAPL/summary/price" xr:uid="{5883E9EA-CCDF-CB48-9F62-1978D6371369}"/>
    <hyperlink ref="D178" r:id="rId333" display="https://www.financecharts.com/stocks/AAPL/income-statement/eps-diluted-ttm" xr:uid="{C269191D-87C7-9149-9241-9DBEE12ADED8}"/>
    <hyperlink ref="E178" r:id="rId334" display="https://www.financecharts.com/stocks/AAPL/summary/price" xr:uid="{C2ABBD88-D19B-6541-A716-AD0648E33A7D}"/>
    <hyperlink ref="D179" r:id="rId335" display="https://www.financecharts.com/stocks/AAPL/income-statement/eps-diluted-ttm" xr:uid="{F60CAC1B-47EC-EF46-9F57-1E967728F1AB}"/>
    <hyperlink ref="E179" r:id="rId336" display="https://www.financecharts.com/stocks/AAPL/summary/price" xr:uid="{60227841-FE65-3D43-94EB-2DFF8CE787EE}"/>
    <hyperlink ref="D180" r:id="rId337" display="https://www.financecharts.com/stocks/AAPL/income-statement/eps-diluted-ttm" xr:uid="{DD3CC03D-9653-0F4F-9594-D6725E5773E0}"/>
    <hyperlink ref="E180" r:id="rId338" display="https://www.financecharts.com/stocks/AAPL/summary/price" xr:uid="{BA5E2944-9482-4D45-968B-D69A2B21B51C}"/>
    <hyperlink ref="D181" r:id="rId339" display="https://www.financecharts.com/stocks/AAPL/income-statement/eps-diluted-ttm" xr:uid="{B548D6A7-4975-9B4F-AC89-2CBED7C02391}"/>
    <hyperlink ref="E181" r:id="rId340" display="https://www.financecharts.com/stocks/AAPL/summary/price" xr:uid="{5BACD31F-F3A4-0B4D-A2BE-492624F3BA05}"/>
    <hyperlink ref="D182" r:id="rId341" display="https://www.financecharts.com/stocks/AAPL/income-statement/eps-diluted-ttm" xr:uid="{6806023B-4617-2A4D-8B79-15AA0F3AA457}"/>
    <hyperlink ref="E182" r:id="rId342" display="https://www.financecharts.com/stocks/AAPL/summary/price" xr:uid="{01DABD41-461E-E048-8A78-7B79DBB88D3B}"/>
    <hyperlink ref="D183" r:id="rId343" display="https://www.financecharts.com/stocks/AAPL/income-statement/eps-diluted-ttm" xr:uid="{C7595FEF-12E1-B742-A52B-76752ABCC24D}"/>
    <hyperlink ref="E183" r:id="rId344" display="https://www.financecharts.com/stocks/AAPL/summary/price" xr:uid="{54042610-4D57-D845-B11C-93F816675204}"/>
    <hyperlink ref="D184" r:id="rId345" display="https://www.financecharts.com/stocks/AAPL/income-statement/eps-diluted-ttm" xr:uid="{6CDC982E-0E88-EF4E-92C9-1286BDA9C36E}"/>
    <hyperlink ref="E184" r:id="rId346" display="https://www.financecharts.com/stocks/AAPL/summary/price" xr:uid="{590EB0D1-EDAC-BB45-A187-C43A6D95E3CD}"/>
    <hyperlink ref="D185" r:id="rId347" display="https://www.financecharts.com/stocks/AAPL/income-statement/eps-diluted-ttm" xr:uid="{918F5B87-8913-764F-BE88-E6A67F6FAC60}"/>
    <hyperlink ref="E185" r:id="rId348" display="https://www.financecharts.com/stocks/AAPL/summary/price" xr:uid="{51A46AEC-EA45-9148-A812-5A1585B0E4A1}"/>
    <hyperlink ref="D186" r:id="rId349" display="https://www.financecharts.com/stocks/AAPL/income-statement/eps-diluted-ttm" xr:uid="{CB328F24-6F46-3048-99B2-67F7753A00CA}"/>
    <hyperlink ref="E186" r:id="rId350" display="https://www.financecharts.com/stocks/AAPL/summary/price" xr:uid="{59AAA322-EEF5-114A-9345-2234A5625C81}"/>
    <hyperlink ref="D187" r:id="rId351" display="https://www.financecharts.com/stocks/AAPL/income-statement/eps-diluted-ttm" xr:uid="{E0E333F9-F317-D44E-A62A-78A8FE99895F}"/>
    <hyperlink ref="E187" r:id="rId352" display="https://www.financecharts.com/stocks/AAPL/summary/price" xr:uid="{A941F01B-155A-BC4D-9061-BCEACF27D53A}"/>
    <hyperlink ref="D188" r:id="rId353" display="https://www.financecharts.com/stocks/AAPL/income-statement/eps-diluted-ttm" xr:uid="{CC7FE692-062B-514A-8C35-10A7ECB6EDC8}"/>
    <hyperlink ref="E188" r:id="rId354" display="https://www.financecharts.com/stocks/AAPL/summary/price" xr:uid="{663E25C5-CD98-5F46-AAA5-413D19408D64}"/>
    <hyperlink ref="D189" r:id="rId355" display="https://www.financecharts.com/stocks/AAPL/income-statement/eps-diluted-ttm" xr:uid="{9CA8CD53-8547-D94C-A205-5847CF041579}"/>
    <hyperlink ref="E189" r:id="rId356" display="https://www.financecharts.com/stocks/AAPL/summary/price" xr:uid="{4584EFCE-6973-0445-AF18-F342AD3E9047}"/>
    <hyperlink ref="D190" r:id="rId357" display="https://www.financecharts.com/stocks/AAPL/income-statement/eps-diluted-ttm" xr:uid="{986E661B-5D13-8D42-BE5C-315A84420FE6}"/>
    <hyperlink ref="E190" r:id="rId358" display="https://www.financecharts.com/stocks/AAPL/summary/price" xr:uid="{B3BFF71F-2AA5-DC4F-A51D-82BC3B350D41}"/>
    <hyperlink ref="D191" r:id="rId359" display="https://www.financecharts.com/stocks/AAPL/income-statement/eps-diluted-ttm" xr:uid="{0F210AE6-0562-0B49-B533-F17407D3D137}"/>
    <hyperlink ref="E191" r:id="rId360" display="https://www.financecharts.com/stocks/AAPL/summary/price" xr:uid="{ACA8E5A3-D625-474A-9059-B8A72268A664}"/>
    <hyperlink ref="D192" r:id="rId361" display="https://www.financecharts.com/stocks/AAPL/income-statement/eps-diluted-ttm" xr:uid="{EAE86D45-130E-A840-BB9E-65BBD9D135AD}"/>
    <hyperlink ref="E192" r:id="rId362" display="https://www.financecharts.com/stocks/AAPL/summary/price" xr:uid="{4F2589C4-B4F1-D048-871C-1D13467D8593}"/>
    <hyperlink ref="D193" r:id="rId363" display="https://www.financecharts.com/stocks/AAPL/income-statement/eps-diluted-ttm" xr:uid="{909A6113-34AE-5B46-86DF-798DCC9B7355}"/>
    <hyperlink ref="E193" r:id="rId364" display="https://www.financecharts.com/stocks/AAPL/summary/price" xr:uid="{EC6FEC4B-0553-C44F-A02D-E7D2C916D037}"/>
    <hyperlink ref="D194" r:id="rId365" display="https://www.financecharts.com/stocks/AAPL/income-statement/eps-diluted-ttm" xr:uid="{6272760D-FA01-0042-BDFC-20C048E38802}"/>
    <hyperlink ref="E194" r:id="rId366" display="https://www.financecharts.com/stocks/AAPL/summary/price" xr:uid="{DE4065F0-517F-D745-9982-26E952788D71}"/>
    <hyperlink ref="D195" r:id="rId367" display="https://www.financecharts.com/stocks/AAPL/income-statement/eps-diluted-ttm" xr:uid="{D9088C3D-8F09-2A47-8816-4ED86647127D}"/>
    <hyperlink ref="E195" r:id="rId368" display="https://www.financecharts.com/stocks/AAPL/summary/price" xr:uid="{48AC19FB-CD1A-0042-9EDA-52131C626900}"/>
    <hyperlink ref="D196" r:id="rId369" display="https://www.financecharts.com/stocks/AAPL/income-statement/eps-diluted-ttm" xr:uid="{7393BF2A-6689-5649-8F20-DD4E6CA15040}"/>
    <hyperlink ref="E196" r:id="rId370" display="https://www.financecharts.com/stocks/AAPL/summary/price" xr:uid="{A83F3BE0-0F35-1D4C-A256-4FDF3EB69F3F}"/>
    <hyperlink ref="D197" r:id="rId371" display="https://www.financecharts.com/stocks/AAPL/income-statement/eps-diluted-ttm" xr:uid="{8F2BA08A-1772-9E4D-B385-CAAE6EADC8A1}"/>
    <hyperlink ref="E197" r:id="rId372" display="https://www.financecharts.com/stocks/AAPL/summary/price" xr:uid="{22D8081B-C78A-F048-8FBC-47F3FBE2DB21}"/>
    <hyperlink ref="D198" r:id="rId373" display="https://www.financecharts.com/stocks/AAPL/income-statement/eps-diluted-ttm" xr:uid="{1AD14E1A-0C80-7E40-9FE4-686DFACCBE69}"/>
    <hyperlink ref="E198" r:id="rId374" display="https://www.financecharts.com/stocks/AAPL/summary/price" xr:uid="{96901E8B-A1DC-6342-ADC7-AC8B243E4B5F}"/>
    <hyperlink ref="D199" r:id="rId375" display="https://www.financecharts.com/stocks/AAPL/income-statement/eps-diluted-ttm" xr:uid="{73721512-AE98-CE41-B868-BBD41180AAD5}"/>
    <hyperlink ref="E199" r:id="rId376" display="https://www.financecharts.com/stocks/AAPL/summary/price" xr:uid="{D68727F7-C37F-4F4A-8C6D-793E99B66B72}"/>
    <hyperlink ref="D200" r:id="rId377" display="https://www.financecharts.com/stocks/AAPL/income-statement/eps-diluted-ttm" xr:uid="{40F9E1E4-3E42-0F42-A261-B73A17C5B348}"/>
    <hyperlink ref="E200" r:id="rId378" display="https://www.financecharts.com/stocks/AAPL/summary/price" xr:uid="{ABB8F4AE-3995-E045-9A57-1CD4AF4C0E78}"/>
    <hyperlink ref="D201" r:id="rId379" display="https://www.financecharts.com/stocks/AAPL/income-statement/eps-diluted-ttm" xr:uid="{F0BB8A28-A701-8B42-8F4C-BF00391AC070}"/>
    <hyperlink ref="E201" r:id="rId380" display="https://www.financecharts.com/stocks/AAPL/summary/price" xr:uid="{DC24535B-F60F-214F-88FC-8BA3CCC3168E}"/>
    <hyperlink ref="D202" r:id="rId381" display="https://www.financecharts.com/stocks/AAPL/income-statement/eps-diluted-ttm" xr:uid="{ACF232CD-AB0F-5244-8032-8ACE846C0488}"/>
    <hyperlink ref="E202" r:id="rId382" display="https://www.financecharts.com/stocks/AAPL/summary/price" xr:uid="{0B70D470-F1C7-4A44-BEF7-9F3FEEF29215}"/>
    <hyperlink ref="D203" r:id="rId383" display="https://www.financecharts.com/stocks/AAPL/income-statement/eps-diluted-ttm" xr:uid="{994775BB-4843-5F4D-A8E2-62D6878DDA72}"/>
    <hyperlink ref="E203" r:id="rId384" display="https://www.financecharts.com/stocks/AAPL/summary/price" xr:uid="{4F94E8BA-312C-0B46-BFFA-FA11B65A7449}"/>
    <hyperlink ref="D204" r:id="rId385" display="https://www.financecharts.com/stocks/AAPL/income-statement/eps-diluted-ttm" xr:uid="{ACDC9820-2832-364C-AB53-EE37CACDC7BE}"/>
    <hyperlink ref="E204" r:id="rId386" display="https://www.financecharts.com/stocks/AAPL/summary/price" xr:uid="{E5550BF9-30A3-CD4F-A9A1-BC8FDCCA096A}"/>
    <hyperlink ref="B1" r:id="rId387" display="https://www.financecharts.com/stocks/MSFT/income-statement/eps-diluted-ttm" xr:uid="{7F8F4A73-1BB3-A145-8347-0674AF0BA512}"/>
    <hyperlink ref="H1:J4" r:id="rId388" display="https://www.financecharts.com/stocks/MSFT/value/pe-ratio" xr:uid="{8F344F98-1227-3546-BAC3-59731BE29DA8}"/>
    <hyperlink ref="D6" r:id="rId389" display="https://www.financecharts.com/stocks/AAPL/income-statement/eps-diluted-ttm" xr:uid="{B155E750-0AE1-E24E-8BDC-1EFDB0F058DE}"/>
    <hyperlink ref="E6" r:id="rId390" display="https://www.financecharts.com/stocks/AAPL/summary/price" xr:uid="{9F69D88B-7050-D542-AE73-9C96A91C62C3}"/>
    <hyperlink ref="D7" r:id="rId391" display="https://www.financecharts.com/stocks/AAPL/income-statement/eps-diluted-ttm" xr:uid="{E156AE00-A946-9646-A5F7-F63281538682}"/>
    <hyperlink ref="E7" r:id="rId392" display="https://www.financecharts.com/stocks/AAPL/summary/price" xr:uid="{8976F556-CF02-284B-9CAA-A0E129866AA7}"/>
    <hyperlink ref="D8" r:id="rId393" display="https://www.financecharts.com/stocks/AAPL/income-statement/eps-diluted-ttm" xr:uid="{2F1A8DA2-F2A6-4845-9B00-F7C2C77A83E3}"/>
    <hyperlink ref="E8" r:id="rId394" display="https://www.financecharts.com/stocks/AAPL/summary/price" xr:uid="{7C6F9AAA-D770-9449-A21C-78A178C28E8A}"/>
    <hyperlink ref="D9" r:id="rId395" display="https://www.financecharts.com/stocks/AAPL/income-statement/eps-diluted-ttm" xr:uid="{07BD8181-F69C-5044-AE7A-C0A9DFA3633C}"/>
    <hyperlink ref="E9" r:id="rId396" display="https://www.financecharts.com/stocks/AAPL/summary/price" xr:uid="{3DC2C233-CB48-844B-8941-A5AB707EBDB3}"/>
    <hyperlink ref="D10" r:id="rId397" display="https://www.financecharts.com/stocks/AAPL/income-statement/eps-diluted-ttm" xr:uid="{5507BD88-A1BB-6143-9F93-327CD9CF5512}"/>
    <hyperlink ref="E10" r:id="rId398" display="https://www.financecharts.com/stocks/AAPL/summary/price" xr:uid="{C18152CF-46FF-7641-8B58-065875F53D72}"/>
    <hyperlink ref="D11" r:id="rId399" display="https://www.financecharts.com/stocks/AAPL/income-statement/eps-diluted-ttm" xr:uid="{54AD3DD5-1523-4144-AE16-2150FD178AB7}"/>
    <hyperlink ref="E11" r:id="rId400" display="https://www.financecharts.com/stocks/AAPL/summary/price" xr:uid="{2036A44D-3DDA-7A44-B76F-93F5F334EC7F}"/>
  </hyperlinks>
  <pageMargins left="0.7" right="0.7" top="0.75" bottom="0.75" header="0.3" footer="0.3"/>
  <drawing r:id="rId40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AC42-9AA1-0345-9370-E14DA0107421}">
  <dimension ref="A1:FY38"/>
  <sheetViews>
    <sheetView topLeftCell="A16" workbookViewId="0">
      <selection activeCell="H9" sqref="H9"/>
    </sheetView>
  </sheetViews>
  <sheetFormatPr baseColWidth="10" defaultRowHeight="15"/>
  <cols>
    <col min="1" max="1" width="25.83203125" customWidth="1"/>
    <col min="2" max="2" width="10.33203125" customWidth="1"/>
    <col min="3" max="3" width="8.33203125" style="36" customWidth="1"/>
    <col min="4" max="4" width="11.83203125" customWidth="1"/>
    <col min="7" max="7" width="11.33203125" customWidth="1"/>
    <col min="17" max="17" width="13" customWidth="1"/>
  </cols>
  <sheetData>
    <row r="1" spans="1:11" ht="20">
      <c r="A1" s="14" t="s">
        <v>22</v>
      </c>
      <c r="B1" s="46">
        <f>輸入!B1</f>
        <v>155.35</v>
      </c>
    </row>
    <row r="2" spans="1:11" ht="22" customHeight="1">
      <c r="A2" s="14" t="s">
        <v>7</v>
      </c>
      <c r="B2" s="8">
        <f>輸入!B2</f>
        <v>13</v>
      </c>
    </row>
    <row r="3" spans="1:11" ht="22" customHeight="1">
      <c r="A3" s="14" t="s">
        <v>8</v>
      </c>
      <c r="B3" s="8">
        <f>輸入!B3</f>
        <v>10</v>
      </c>
    </row>
    <row r="4" spans="1:11" ht="22" customHeight="1">
      <c r="A4" s="14" t="s">
        <v>9</v>
      </c>
      <c r="B4" s="8">
        <f>輸入!B4</f>
        <v>4</v>
      </c>
    </row>
    <row r="5" spans="1:11" ht="22" customHeight="1">
      <c r="A5" s="14" t="s">
        <v>10</v>
      </c>
      <c r="B5" s="8">
        <f>輸入!B5</f>
        <v>45</v>
      </c>
    </row>
    <row r="6" spans="1:11" ht="22">
      <c r="A6" s="14" t="s">
        <v>4</v>
      </c>
      <c r="B6" s="35">
        <f>輸入!B6</f>
        <v>0.6</v>
      </c>
    </row>
    <row r="7" spans="1:11" ht="22">
      <c r="A7" s="14" t="s">
        <v>21</v>
      </c>
      <c r="B7" s="35">
        <f>輸入!B7</f>
        <v>0</v>
      </c>
      <c r="C7" s="29">
        <f>輸入!C7</f>
        <v>1</v>
      </c>
    </row>
    <row r="8" spans="1:11" ht="22">
      <c r="A8" s="14" t="s">
        <v>6</v>
      </c>
      <c r="B8" s="8">
        <f>輸入!B8</f>
        <v>8</v>
      </c>
      <c r="C8" s="29"/>
    </row>
    <row r="9" spans="1:11" ht="22">
      <c r="A9" s="14" t="s">
        <v>24</v>
      </c>
      <c r="B9" s="8">
        <f>輸入!B9</f>
        <v>17.113333333333333</v>
      </c>
      <c r="C9" s="29">
        <f>(1+(B9/100))</f>
        <v>1.1711333333333334</v>
      </c>
    </row>
    <row r="10" spans="1:11" ht="22">
      <c r="A10" s="45" t="s">
        <v>38</v>
      </c>
      <c r="B10" s="47">
        <f>輸入!B10</f>
        <v>5</v>
      </c>
    </row>
    <row r="11" spans="1:11" ht="22">
      <c r="A11" s="45" t="s">
        <v>42</v>
      </c>
      <c r="B11" s="50">
        <f>輸入!B11</f>
        <v>0.74</v>
      </c>
    </row>
    <row r="12" spans="1:11" ht="22">
      <c r="A12" s="45" t="s">
        <v>44</v>
      </c>
      <c r="B12" s="50" t="e">
        <f>輸入!#REF!</f>
        <v>#REF!</v>
      </c>
    </row>
    <row r="15" spans="1:11">
      <c r="A15" s="1" t="s">
        <v>0</v>
      </c>
      <c r="B15" s="6">
        <v>1</v>
      </c>
      <c r="C15" s="6">
        <v>2</v>
      </c>
      <c r="D15" s="15">
        <v>3</v>
      </c>
      <c r="E15" s="6">
        <v>4</v>
      </c>
      <c r="F15" s="15">
        <v>5</v>
      </c>
      <c r="G15" s="6">
        <v>6</v>
      </c>
      <c r="H15" s="6">
        <v>7</v>
      </c>
      <c r="I15" s="6">
        <v>8</v>
      </c>
      <c r="J15" s="6">
        <v>9</v>
      </c>
      <c r="K15" s="15">
        <v>10</v>
      </c>
    </row>
    <row r="16" spans="1:11">
      <c r="A16" s="1" t="s">
        <v>1</v>
      </c>
      <c r="B16" s="7">
        <f>ROUND((1+($B2/100))^B$15,2)</f>
        <v>1.1299999999999999</v>
      </c>
      <c r="C16" s="7">
        <f t="shared" ref="C16:K16" si="0">ROUND((1+($B2/100))^C$15,2)</f>
        <v>1.28</v>
      </c>
      <c r="D16" s="16">
        <f t="shared" si="0"/>
        <v>1.44</v>
      </c>
      <c r="E16" s="7">
        <f t="shared" si="0"/>
        <v>1.63</v>
      </c>
      <c r="F16" s="16">
        <f t="shared" si="0"/>
        <v>1.84</v>
      </c>
      <c r="G16" s="7">
        <f t="shared" si="0"/>
        <v>2.08</v>
      </c>
      <c r="H16" s="7">
        <f t="shared" si="0"/>
        <v>2.35</v>
      </c>
      <c r="I16" s="7">
        <f t="shared" si="0"/>
        <v>2.66</v>
      </c>
      <c r="J16" s="7">
        <f t="shared" si="0"/>
        <v>3</v>
      </c>
      <c r="K16" s="16">
        <f t="shared" si="0"/>
        <v>3.39</v>
      </c>
    </row>
    <row r="17" spans="1:11">
      <c r="A17" s="1" t="s">
        <v>2</v>
      </c>
      <c r="B17" s="7">
        <f>ROUND((1+($B3/100))^B$15,2)</f>
        <v>1.1000000000000001</v>
      </c>
      <c r="C17" s="7">
        <f t="shared" ref="C17:K17" si="1">ROUND((1+($B3/100))^C$15,2)</f>
        <v>1.21</v>
      </c>
      <c r="D17" s="16">
        <f t="shared" si="1"/>
        <v>1.33</v>
      </c>
      <c r="E17" s="7">
        <f t="shared" si="1"/>
        <v>1.46</v>
      </c>
      <c r="F17" s="16">
        <f t="shared" si="1"/>
        <v>1.61</v>
      </c>
      <c r="G17" s="7">
        <f t="shared" si="1"/>
        <v>1.77</v>
      </c>
      <c r="H17" s="7">
        <f t="shared" si="1"/>
        <v>1.95</v>
      </c>
      <c r="I17" s="7">
        <f t="shared" si="1"/>
        <v>2.14</v>
      </c>
      <c r="J17" s="7">
        <f t="shared" si="1"/>
        <v>2.36</v>
      </c>
      <c r="K17" s="16">
        <f t="shared" si="1"/>
        <v>2.59</v>
      </c>
    </row>
    <row r="18" spans="1:11">
      <c r="A18" s="1" t="s">
        <v>3</v>
      </c>
      <c r="B18" s="7">
        <f>ROUND((1+($B4/100))^B$15,2)</f>
        <v>1.04</v>
      </c>
      <c r="C18" s="7">
        <f t="shared" ref="C18:K18" si="2">ROUND((1+($B4/100))^C$15,2)</f>
        <v>1.08</v>
      </c>
      <c r="D18" s="16">
        <f t="shared" si="2"/>
        <v>1.1200000000000001</v>
      </c>
      <c r="E18" s="7">
        <f t="shared" si="2"/>
        <v>1.17</v>
      </c>
      <c r="F18" s="16">
        <f t="shared" si="2"/>
        <v>1.22</v>
      </c>
      <c r="G18" s="7">
        <f t="shared" si="2"/>
        <v>1.27</v>
      </c>
      <c r="H18" s="7">
        <f t="shared" si="2"/>
        <v>1.32</v>
      </c>
      <c r="I18" s="7">
        <f t="shared" si="2"/>
        <v>1.37</v>
      </c>
      <c r="J18" s="7">
        <f t="shared" si="2"/>
        <v>1.42</v>
      </c>
      <c r="K18" s="16">
        <f t="shared" si="2"/>
        <v>1.48</v>
      </c>
    </row>
    <row r="19" spans="1:11">
      <c r="A19" s="1" t="s">
        <v>4</v>
      </c>
      <c r="B19" s="24">
        <f t="shared" ref="B19:K19" si="3">$B6*($C$7^(B23))</f>
        <v>0.6</v>
      </c>
      <c r="C19" s="24">
        <f t="shared" si="3"/>
        <v>0.6</v>
      </c>
      <c r="D19" s="25">
        <f t="shared" si="3"/>
        <v>0.6</v>
      </c>
      <c r="E19" s="24">
        <f t="shared" si="3"/>
        <v>0.6</v>
      </c>
      <c r="F19" s="25">
        <f t="shared" si="3"/>
        <v>0.6</v>
      </c>
      <c r="G19" s="24">
        <f t="shared" si="3"/>
        <v>0.6</v>
      </c>
      <c r="H19" s="24">
        <f t="shared" si="3"/>
        <v>0.6</v>
      </c>
      <c r="I19" s="24">
        <f t="shared" si="3"/>
        <v>0.6</v>
      </c>
      <c r="J19" s="24">
        <f t="shared" si="3"/>
        <v>0.6</v>
      </c>
      <c r="K19" s="25">
        <f t="shared" si="3"/>
        <v>0.6</v>
      </c>
    </row>
    <row r="20" spans="1:11">
      <c r="A20" s="1" t="s">
        <v>6</v>
      </c>
      <c r="B20" s="26">
        <f t="shared" ref="B20:K20" si="4">$B8*($C9^(B15))</f>
        <v>9.3690666666666669</v>
      </c>
      <c r="C20" s="37">
        <f t="shared" si="4"/>
        <v>10.972426275555556</v>
      </c>
      <c r="D20" s="27">
        <f t="shared" si="4"/>
        <v>12.850174158845631</v>
      </c>
      <c r="E20" s="26">
        <f t="shared" si="4"/>
        <v>15.049267296562746</v>
      </c>
      <c r="F20" s="27">
        <f t="shared" si="4"/>
        <v>17.624698573247851</v>
      </c>
      <c r="G20" s="26">
        <f t="shared" si="4"/>
        <v>20.640871989082999</v>
      </c>
      <c r="H20" s="26">
        <f t="shared" si="4"/>
        <v>24.173213215481407</v>
      </c>
      <c r="I20" s="26">
        <f t="shared" si="4"/>
        <v>28.310055770424125</v>
      </c>
      <c r="J20" s="26">
        <f t="shared" si="4"/>
        <v>33.154849981269372</v>
      </c>
      <c r="K20" s="27">
        <f t="shared" si="4"/>
        <v>38.828749974730606</v>
      </c>
    </row>
    <row r="23" spans="1:11">
      <c r="A23" s="2" t="s">
        <v>5</v>
      </c>
      <c r="B23" s="5">
        <v>1</v>
      </c>
      <c r="C23" s="5">
        <v>2</v>
      </c>
      <c r="D23" s="17">
        <v>3</v>
      </c>
      <c r="E23" s="5">
        <v>4</v>
      </c>
      <c r="F23" s="17">
        <v>5</v>
      </c>
      <c r="G23" s="5">
        <v>6</v>
      </c>
      <c r="H23" s="5">
        <v>7</v>
      </c>
      <c r="I23" s="5">
        <v>8</v>
      </c>
      <c r="J23" s="5">
        <v>9</v>
      </c>
      <c r="K23" s="17">
        <v>10</v>
      </c>
    </row>
    <row r="24" spans="1:11">
      <c r="A24" s="2" t="s">
        <v>1</v>
      </c>
      <c r="B24" s="3">
        <f t="shared" ref="B24:K24" si="5">ROUND(B$19/B16,2)</f>
        <v>0.53</v>
      </c>
      <c r="C24" s="3">
        <f t="shared" si="5"/>
        <v>0.47</v>
      </c>
      <c r="D24" s="18">
        <f t="shared" si="5"/>
        <v>0.42</v>
      </c>
      <c r="E24" s="3">
        <f t="shared" si="5"/>
        <v>0.37</v>
      </c>
      <c r="F24" s="18">
        <f t="shared" si="5"/>
        <v>0.33</v>
      </c>
      <c r="G24" s="3">
        <f t="shared" si="5"/>
        <v>0.28999999999999998</v>
      </c>
      <c r="H24" s="3">
        <f t="shared" si="5"/>
        <v>0.26</v>
      </c>
      <c r="I24" s="3">
        <f t="shared" si="5"/>
        <v>0.23</v>
      </c>
      <c r="J24" s="3">
        <f t="shared" si="5"/>
        <v>0.2</v>
      </c>
      <c r="K24" s="18">
        <f t="shared" si="5"/>
        <v>0.18</v>
      </c>
    </row>
    <row r="25" spans="1:11">
      <c r="A25" s="2" t="s">
        <v>2</v>
      </c>
      <c r="B25" s="3">
        <f t="shared" ref="B25:K25" si="6">ROUND(B$19/B17,2)</f>
        <v>0.55000000000000004</v>
      </c>
      <c r="C25" s="3">
        <f t="shared" si="6"/>
        <v>0.5</v>
      </c>
      <c r="D25" s="18">
        <f t="shared" si="6"/>
        <v>0.45</v>
      </c>
      <c r="E25" s="3">
        <f t="shared" si="6"/>
        <v>0.41</v>
      </c>
      <c r="F25" s="18">
        <f t="shared" si="6"/>
        <v>0.37</v>
      </c>
      <c r="G25" s="3">
        <f t="shared" si="6"/>
        <v>0.34</v>
      </c>
      <c r="H25" s="3">
        <f t="shared" si="6"/>
        <v>0.31</v>
      </c>
      <c r="I25" s="3">
        <f t="shared" si="6"/>
        <v>0.28000000000000003</v>
      </c>
      <c r="J25" s="3">
        <f t="shared" si="6"/>
        <v>0.25</v>
      </c>
      <c r="K25" s="18">
        <f t="shared" si="6"/>
        <v>0.23</v>
      </c>
    </row>
    <row r="26" spans="1:11">
      <c r="A26" s="2" t="s">
        <v>3</v>
      </c>
      <c r="B26" s="3">
        <f t="shared" ref="B26:K26" si="7">ROUND(B$19/B18,2)</f>
        <v>0.57999999999999996</v>
      </c>
      <c r="C26" s="3">
        <f t="shared" si="7"/>
        <v>0.56000000000000005</v>
      </c>
      <c r="D26" s="18">
        <f t="shared" si="7"/>
        <v>0.54</v>
      </c>
      <c r="E26" s="3">
        <f t="shared" si="7"/>
        <v>0.51</v>
      </c>
      <c r="F26" s="18">
        <f t="shared" si="7"/>
        <v>0.49</v>
      </c>
      <c r="G26" s="3">
        <f t="shared" si="7"/>
        <v>0.47</v>
      </c>
      <c r="H26" s="3">
        <f t="shared" si="7"/>
        <v>0.45</v>
      </c>
      <c r="I26" s="3">
        <f t="shared" si="7"/>
        <v>0.44</v>
      </c>
      <c r="J26" s="3">
        <f t="shared" si="7"/>
        <v>0.42</v>
      </c>
      <c r="K26" s="18">
        <f t="shared" si="7"/>
        <v>0.41</v>
      </c>
    </row>
    <row r="27" spans="1:11">
      <c r="F27" s="19"/>
      <c r="K27" s="19"/>
    </row>
    <row r="28" spans="1:11">
      <c r="F28" s="19"/>
      <c r="K28" s="19"/>
    </row>
    <row r="29" spans="1:11">
      <c r="A29" s="22" t="s">
        <v>11</v>
      </c>
      <c r="B29" s="20" t="s">
        <v>15</v>
      </c>
      <c r="C29" s="20" t="s">
        <v>16</v>
      </c>
      <c r="D29" s="20" t="s">
        <v>17</v>
      </c>
    </row>
    <row r="30" spans="1:11" ht="20">
      <c r="A30" s="22" t="s">
        <v>18</v>
      </c>
      <c r="B30" s="9">
        <f>($B$5/$D16)*$D$20</f>
        <v>401.56794246392599</v>
      </c>
      <c r="C30" s="21">
        <f>($B$5/$F16)*$F$20</f>
        <v>431.03882380225724</v>
      </c>
      <c r="D30" s="9">
        <f>($B$5/$K16)*$K$20</f>
        <v>515.42588462031779</v>
      </c>
    </row>
    <row r="31" spans="1:11" ht="20">
      <c r="A31" s="22" t="s">
        <v>19</v>
      </c>
      <c r="B31" s="9">
        <f>($B$5/$D17)*$D$20</f>
        <v>434.78032868274687</v>
      </c>
      <c r="C31" s="21">
        <f>($B$5/$F17)*$F$20</f>
        <v>492.61579863115105</v>
      </c>
      <c r="D31" s="9">
        <f>($B$5/$K17)*$K$20</f>
        <v>674.63079106674797</v>
      </c>
    </row>
    <row r="32" spans="1:11" ht="20">
      <c r="A32" s="22" t="s">
        <v>20</v>
      </c>
      <c r="B32" s="9">
        <f>($B$5/$D18)*$D$20</f>
        <v>516.30164031076185</v>
      </c>
      <c r="C32" s="21">
        <f>($B$5/$F18)*$F$20</f>
        <v>650.09134081651905</v>
      </c>
      <c r="D32" s="9">
        <f>($B$5/$K18)*$K$20</f>
        <v>1180.6038843668091</v>
      </c>
    </row>
    <row r="33" spans="1:181">
      <c r="A33" s="23"/>
    </row>
    <row r="34" spans="1:181">
      <c r="A34" s="23"/>
      <c r="B34" s="4"/>
    </row>
    <row r="35" spans="1:181" s="13" customFormat="1">
      <c r="A35" s="33" t="s">
        <v>11</v>
      </c>
      <c r="B35" s="34" t="s">
        <v>15</v>
      </c>
      <c r="C35" s="38" t="s">
        <v>16</v>
      </c>
      <c r="D35" s="34" t="s">
        <v>17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</row>
    <row r="36" spans="1:181" s="13" customFormat="1">
      <c r="A36" s="34" t="s">
        <v>12</v>
      </c>
      <c r="B36" s="34">
        <f>B30+SUM(B24:D24)</f>
        <v>402.987942463926</v>
      </c>
      <c r="C36" s="38">
        <f>C30+SUM(B24:F24)</f>
        <v>433.15882380225725</v>
      </c>
      <c r="D36" s="34">
        <f>D30+SUM(B24:K24)</f>
        <v>518.70588462031776</v>
      </c>
      <c r="E36"/>
      <c r="F36"/>
      <c r="G36" s="32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</row>
    <row r="37" spans="1:181" s="13" customFormat="1">
      <c r="A37" s="34" t="s">
        <v>13</v>
      </c>
      <c r="B37" s="34">
        <f>B31+SUM(B25:D25)</f>
        <v>436.28032868274687</v>
      </c>
      <c r="C37" s="38">
        <f t="shared" ref="C37:C38" si="8">C31+SUM(B25:F25)</f>
        <v>494.89579863115102</v>
      </c>
      <c r="D37" s="34">
        <f t="shared" ref="D37:D38" si="9">D31+SUM(B25:K25)</f>
        <v>678.32079106674803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</row>
    <row r="38" spans="1:181" s="13" customFormat="1">
      <c r="A38" s="34" t="s">
        <v>14</v>
      </c>
      <c r="B38" s="34">
        <f>B32+SUM(B26:D26)</f>
        <v>517.9816403107618</v>
      </c>
      <c r="C38" s="38">
        <f t="shared" si="8"/>
        <v>652.771340816519</v>
      </c>
      <c r="D38" s="34">
        <f t="shared" si="9"/>
        <v>1185.473884366809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4A88-CC3F-AC4A-9DBA-ECF21015375A}">
  <dimension ref="A1:R39"/>
  <sheetViews>
    <sheetView zoomScale="101" workbookViewId="0">
      <selection activeCell="C23" sqref="C23"/>
    </sheetView>
  </sheetViews>
  <sheetFormatPr baseColWidth="10" defaultRowHeight="15"/>
  <cols>
    <col min="3" max="3" width="10" bestFit="1" customWidth="1"/>
    <col min="4" max="4" width="10" style="29" bestFit="1" customWidth="1"/>
    <col min="6" max="6" width="10.83203125" style="29"/>
    <col min="8" max="8" width="9.33203125" bestFit="1" customWidth="1"/>
    <col min="9" max="9" width="10.6640625" bestFit="1" customWidth="1"/>
  </cols>
  <sheetData>
    <row r="1" spans="1:14" ht="25">
      <c r="A1" s="30" t="s">
        <v>23</v>
      </c>
      <c r="B1" s="56" t="s">
        <v>6</v>
      </c>
      <c r="C1" s="1" t="s">
        <v>61</v>
      </c>
      <c r="D1" s="1" t="s">
        <v>52</v>
      </c>
      <c r="F1" s="1" t="s">
        <v>61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</row>
    <row r="2" spans="1:14" ht="18">
      <c r="A2" s="31">
        <v>2021</v>
      </c>
      <c r="B2" s="57">
        <f>輸入!M2</f>
        <v>6.16</v>
      </c>
      <c r="C2" s="58">
        <v>3</v>
      </c>
      <c r="D2" s="58">
        <f>ROUND(100*((($B2/$B4)^(1/COUNT($A2:$A4)) )-1),2)</f>
        <v>22.42</v>
      </c>
      <c r="F2" s="176" t="s">
        <v>62</v>
      </c>
      <c r="G2" s="68">
        <f t="shared" ref="G2:G12" si="0">ROUND(100*((($B2/$B4)^(1/COUNT($A2:$A4)) )-1),2)</f>
        <v>22.42</v>
      </c>
      <c r="H2" s="69">
        <f t="shared" ref="H2:H11" si="1">ROUND(100*((($B2/$B5)^(1/COUNT($A2:$A5)) )-1),2)</f>
        <v>19.63</v>
      </c>
      <c r="I2" s="68">
        <f t="shared" ref="I2:I10" si="2">ROUND(100*((($B2/$B6)^(1/COUNT($A2:$A6)) )-1),2)</f>
        <v>16.75</v>
      </c>
      <c r="J2" s="68">
        <f t="shared" ref="J2:J9" si="3">ROUND(100*((($B2/$B7)^(1/COUNT($A2:$A7)) )-1),2)</f>
        <v>18.12</v>
      </c>
      <c r="K2" s="68">
        <f t="shared" ref="K2:K8" si="4">ROUND(100*((($B2/$B8)^(1/COUNT($A2:$A8)) )-1),2)</f>
        <v>16.32</v>
      </c>
      <c r="L2" s="68">
        <f t="shared" ref="L2:L7" si="5">ROUND(100*((($B2/$B9)^(1/COUNT($A2:$A9)) )-1),2)</f>
        <v>13.65</v>
      </c>
      <c r="M2" s="68">
        <f>ROUND(100*((($B2/$B10)^(1/COUNT($A2:$A10)) )-1),2)</f>
        <v>15.94</v>
      </c>
      <c r="N2" s="68">
        <f>ROUND(100*((($B2/$B11)^(1/COUNT($A2:$A11)) )-1),2)</f>
        <v>15.58</v>
      </c>
    </row>
    <row r="3" spans="1:14" ht="18">
      <c r="A3" s="31">
        <v>2020</v>
      </c>
      <c r="B3" s="57">
        <f>輸入!M3</f>
        <v>5.3075000000000001</v>
      </c>
      <c r="C3" s="58">
        <v>4</v>
      </c>
      <c r="D3" s="58">
        <f>ROUND(100*((($B2/$B5)^(1/COUNT($A2:$A5)) )-1),2)</f>
        <v>19.63</v>
      </c>
      <c r="F3" s="176"/>
      <c r="G3" s="68">
        <f t="shared" si="0"/>
        <v>20.84</v>
      </c>
      <c r="H3" s="69">
        <f t="shared" si="1"/>
        <v>16.920000000000002</v>
      </c>
      <c r="I3" s="68">
        <f t="shared" si="2"/>
        <v>18.54</v>
      </c>
      <c r="J3" s="68">
        <f t="shared" si="3"/>
        <v>16.37</v>
      </c>
      <c r="K3" s="68">
        <f t="shared" si="4"/>
        <v>13.31</v>
      </c>
      <c r="L3" s="68">
        <f t="shared" si="5"/>
        <v>15.92</v>
      </c>
      <c r="M3" s="68">
        <f>ROUND(100*((($B3/$B11)^(1/COUNT($A3:$A11)) )-1),2)</f>
        <v>15.53</v>
      </c>
      <c r="N3" s="68">
        <f>ROUND(100*((($B3/$B12)^(1/COUNT($A3:$A12)) )-1),2)</f>
        <v>13.21</v>
      </c>
    </row>
    <row r="4" spans="1:14" ht="18">
      <c r="A4" s="31">
        <v>2019</v>
      </c>
      <c r="B4" s="57">
        <f>輸入!M4</f>
        <v>3.3574999999999995</v>
      </c>
      <c r="C4" s="58">
        <v>5</v>
      </c>
      <c r="D4" s="58">
        <f>ROUND(100*((($B$2/B6)^(1/COUNT($A$2:$A6)) )-1),2)</f>
        <v>16.75</v>
      </c>
      <c r="F4" s="176"/>
      <c r="G4" s="68">
        <f t="shared" si="0"/>
        <v>5.74</v>
      </c>
      <c r="H4" s="69">
        <f t="shared" si="1"/>
        <v>10.31</v>
      </c>
      <c r="I4" s="68">
        <f t="shared" si="2"/>
        <v>9.4499999999999993</v>
      </c>
      <c r="J4" s="68">
        <f t="shared" si="3"/>
        <v>7.2</v>
      </c>
      <c r="K4" s="68">
        <f t="shared" si="4"/>
        <v>10.9</v>
      </c>
      <c r="L4" s="68">
        <f t="shared" si="5"/>
        <v>11.09</v>
      </c>
      <c r="M4" s="68">
        <f>ROUND(100*((($B4/$B12)^(1/COUNT($A4:$A12)) )-1),2)</f>
        <v>9.09</v>
      </c>
      <c r="N4" s="68">
        <f>ROUND(100*((($B4/$B13)^(1/COUNT($A4:$A13)) )-1),2)</f>
        <v>13.19</v>
      </c>
    </row>
    <row r="5" spans="1:14" ht="18">
      <c r="A5" s="31">
        <v>2018</v>
      </c>
      <c r="B5" s="57">
        <f>輸入!M5</f>
        <v>3.0075000000000003</v>
      </c>
      <c r="C5" s="58">
        <v>6</v>
      </c>
      <c r="D5" s="58">
        <f>ROUND(100*((($B$2/B7)^(1/COUNT($A$2:$A7)) )-1),2)</f>
        <v>18.12</v>
      </c>
      <c r="F5" s="176"/>
      <c r="G5" s="68">
        <f t="shared" si="0"/>
        <v>9.8699999999999992</v>
      </c>
      <c r="H5" s="69">
        <f t="shared" si="1"/>
        <v>8.91</v>
      </c>
      <c r="I5" s="68">
        <f t="shared" si="2"/>
        <v>6.33</v>
      </c>
      <c r="J5" s="68">
        <f t="shared" si="3"/>
        <v>10.78</v>
      </c>
      <c r="K5" s="68">
        <f t="shared" si="4"/>
        <v>11.01</v>
      </c>
      <c r="L5" s="68">
        <f t="shared" si="5"/>
        <v>8.77</v>
      </c>
      <c r="M5" s="68">
        <f>ROUND(100*((($B5/$B13)^(1/COUNT($A5:$A13)) )-1),2)</f>
        <v>13.37</v>
      </c>
      <c r="N5" s="68">
        <f>ROUND(100*((($B5/$B14)^(1/COUNT($A5:$A14)) )-1),2)</f>
        <v>19.77</v>
      </c>
    </row>
    <row r="6" spans="1:14" ht="18">
      <c r="A6" s="31">
        <v>2017</v>
      </c>
      <c r="B6" s="57">
        <f>輸入!M6</f>
        <v>2.84</v>
      </c>
      <c r="C6" s="58">
        <v>7</v>
      </c>
      <c r="D6" s="58">
        <f>ROUND(100*((($B$2/B8)^(1/COUNT($A$2:$A8)) )-1),2)</f>
        <v>16.32</v>
      </c>
      <c r="F6" s="176"/>
      <c r="G6" s="68">
        <f t="shared" si="0"/>
        <v>9.94</v>
      </c>
      <c r="H6" s="69">
        <f t="shared" si="1"/>
        <v>6.44</v>
      </c>
      <c r="I6" s="68">
        <f t="shared" si="2"/>
        <v>11.78</v>
      </c>
      <c r="J6" s="68">
        <f t="shared" si="3"/>
        <v>11.89</v>
      </c>
      <c r="K6" s="68">
        <f t="shared" si="4"/>
        <v>9.19</v>
      </c>
      <c r="L6" s="68">
        <f t="shared" si="5"/>
        <v>14.33</v>
      </c>
      <c r="M6" s="68">
        <f>ROUND(100*((($B6/$B14)^(1/COUNT($A6:$A14)) )-1),2)</f>
        <v>21.42</v>
      </c>
    </row>
    <row r="7" spans="1:14" ht="18">
      <c r="A7" s="31">
        <v>2016</v>
      </c>
      <c r="B7" s="57">
        <f>輸入!M7</f>
        <v>2.2675000000000001</v>
      </c>
      <c r="C7" s="58">
        <v>8</v>
      </c>
      <c r="D7" s="58">
        <f>ROUND(100*((($B$2/B9)^(1/COUNT($A$2:$A9)) )-1),2)</f>
        <v>13.65</v>
      </c>
      <c r="F7" s="176"/>
      <c r="G7" s="68">
        <f t="shared" si="0"/>
        <v>0.82</v>
      </c>
      <c r="H7" s="69">
        <f t="shared" si="1"/>
        <v>8.64</v>
      </c>
      <c r="I7" s="68">
        <f t="shared" si="2"/>
        <v>9.39</v>
      </c>
      <c r="J7" s="68">
        <f t="shared" si="3"/>
        <v>6.72</v>
      </c>
      <c r="K7" s="68">
        <f t="shared" si="4"/>
        <v>12.86</v>
      </c>
      <c r="L7" s="68">
        <f t="shared" si="5"/>
        <v>20.95</v>
      </c>
    </row>
    <row r="8" spans="1:14" ht="18">
      <c r="A8" s="31">
        <v>2015</v>
      </c>
      <c r="B8" s="57">
        <f>輸入!M8</f>
        <v>2.1375000000000002</v>
      </c>
      <c r="C8" s="58">
        <v>9</v>
      </c>
      <c r="D8" s="58">
        <f>ROUND(100*((($B$2/B10)^(1/COUNT($A$2:$A10)) )-1),2)</f>
        <v>15.94</v>
      </c>
      <c r="F8" s="176"/>
      <c r="G8" s="68">
        <f t="shared" si="0"/>
        <v>9.51</v>
      </c>
      <c r="H8" s="69">
        <f t="shared" si="1"/>
        <v>10.24</v>
      </c>
      <c r="I8" s="68">
        <f t="shared" si="2"/>
        <v>6.85</v>
      </c>
      <c r="J8" s="68">
        <f t="shared" si="3"/>
        <v>14.03</v>
      </c>
      <c r="K8" s="68">
        <f t="shared" si="4"/>
        <v>23.24</v>
      </c>
    </row>
    <row r="9" spans="1:14" ht="18">
      <c r="A9" s="31">
        <v>2014</v>
      </c>
      <c r="B9" s="57">
        <f>輸入!M9</f>
        <v>2.2124999999999999</v>
      </c>
      <c r="C9" s="58">
        <v>10</v>
      </c>
      <c r="D9" s="58">
        <f>ROUND(100*((($B$2/B11)^(1/COUNT($A$2:$A11)) )-1),2)</f>
        <v>15.58</v>
      </c>
      <c r="F9" s="176"/>
      <c r="G9" s="68">
        <f t="shared" si="0"/>
        <v>15.19</v>
      </c>
      <c r="H9" s="69">
        <f t="shared" si="1"/>
        <v>9.57</v>
      </c>
      <c r="I9" s="68">
        <f t="shared" si="2"/>
        <v>17.87</v>
      </c>
      <c r="J9" s="68">
        <f t="shared" si="3"/>
        <v>28.35</v>
      </c>
    </row>
    <row r="10" spans="1:14" ht="18">
      <c r="A10" s="31">
        <v>2013</v>
      </c>
      <c r="B10" s="57">
        <f>輸入!M10</f>
        <v>1.6275000000000002</v>
      </c>
      <c r="C10" s="58">
        <v>11</v>
      </c>
      <c r="D10" s="58">
        <f>ROUND(100*((($B$2/B12)^(1/COUNT($A$2:$A12)) )-1),2)</f>
        <v>13.46</v>
      </c>
      <c r="F10" s="176"/>
      <c r="G10" s="68">
        <f t="shared" si="0"/>
        <v>1.97</v>
      </c>
      <c r="H10" s="69">
        <f t="shared" si="1"/>
        <v>13.74</v>
      </c>
      <c r="I10" s="68">
        <f t="shared" si="2"/>
        <v>26.88</v>
      </c>
    </row>
    <row r="11" spans="1:14" ht="18">
      <c r="A11" s="31">
        <v>2012</v>
      </c>
      <c r="B11" s="57">
        <f>輸入!M11</f>
        <v>1.4475</v>
      </c>
      <c r="C11" s="58">
        <v>12</v>
      </c>
      <c r="D11" s="58">
        <f>ROUND(100*((($B$2/B13)^(1/COUNT($A$2:$A13)) )-1),2)</f>
        <v>16.63</v>
      </c>
      <c r="F11" s="176"/>
      <c r="G11" s="68">
        <f t="shared" si="0"/>
        <v>14.18</v>
      </c>
      <c r="H11" s="69">
        <f t="shared" si="1"/>
        <v>30.77</v>
      </c>
    </row>
    <row r="12" spans="1:14" ht="18">
      <c r="A12" s="31">
        <v>2011</v>
      </c>
      <c r="B12" s="57">
        <f>輸入!M12</f>
        <v>1.5349999999999999</v>
      </c>
      <c r="C12" s="58">
        <v>13</v>
      </c>
      <c r="D12" s="58">
        <f>ROUND(100*((($B$2/B14)^(1/COUNT($A$2:$A14)) )-1),2)</f>
        <v>21.4</v>
      </c>
      <c r="F12" s="176"/>
      <c r="G12" s="68">
        <f t="shared" si="0"/>
        <v>45.83</v>
      </c>
      <c r="J12" s="65"/>
      <c r="K12" s="65"/>
      <c r="L12" s="65"/>
      <c r="M12" s="65"/>
    </row>
    <row r="13" spans="1:14" ht="18">
      <c r="A13" s="31">
        <v>2010</v>
      </c>
      <c r="B13" s="57">
        <f>輸入!M13</f>
        <v>0.97250000000000003</v>
      </c>
      <c r="C13" s="29"/>
    </row>
    <row r="14" spans="1:14" ht="18">
      <c r="A14" s="31">
        <v>2009</v>
      </c>
      <c r="B14" s="57">
        <f>輸入!M14</f>
        <v>0.495</v>
      </c>
      <c r="D14"/>
    </row>
    <row r="15" spans="1:14">
      <c r="F15" s="62"/>
      <c r="G15" s="1" t="s">
        <v>56</v>
      </c>
      <c r="H15" s="1" t="s">
        <v>57</v>
      </c>
      <c r="I15" s="1" t="s">
        <v>53</v>
      </c>
    </row>
    <row r="16" spans="1:14">
      <c r="F16" s="1" t="s">
        <v>41</v>
      </c>
      <c r="G16" s="58">
        <f>輸入!B8</f>
        <v>8</v>
      </c>
      <c r="H16" s="58">
        <f>輸入!B5</f>
        <v>45</v>
      </c>
      <c r="I16" s="58">
        <f>輸入!B11</f>
        <v>0.74</v>
      </c>
    </row>
    <row r="17" spans="6:18">
      <c r="F17" s="1" t="s">
        <v>59</v>
      </c>
      <c r="G17" s="80">
        <f>輸入!L17</f>
        <v>3.82</v>
      </c>
      <c r="H17" s="58">
        <f>輸入!K5</f>
        <v>20.43</v>
      </c>
      <c r="I17" s="73"/>
    </row>
    <row r="18" spans="6:18">
      <c r="F18" s="1" t="s">
        <v>61</v>
      </c>
      <c r="G18" s="1">
        <v>3</v>
      </c>
      <c r="H18" s="1">
        <v>5</v>
      </c>
      <c r="I18" s="1">
        <v>10</v>
      </c>
    </row>
    <row r="19" spans="6:18">
      <c r="F19" s="70" t="s">
        <v>58</v>
      </c>
      <c r="G19" s="67">
        <f>(1+AVERAGE(輸入!L20:'輸入'!L30)/100)</f>
        <v>1.1562555555555556</v>
      </c>
      <c r="H19" s="67">
        <f>(1+AVERAGE(輸入!N20:'輸入'!N28)/100)</f>
        <v>1.1361571428571429</v>
      </c>
      <c r="I19" s="67">
        <f>(1+AVERAGE(輸入!S20:'輸入'!S23)/100)</f>
        <v>1.1649</v>
      </c>
    </row>
    <row r="20" spans="6:18">
      <c r="F20" s="70" t="s">
        <v>53</v>
      </c>
      <c r="G20" s="67">
        <f>ROUND((1+$I16/100)^G1,2)</f>
        <v>1.02</v>
      </c>
      <c r="H20" s="67">
        <f>ROUND((1+$I16/100)^I1,2)</f>
        <v>1.04</v>
      </c>
      <c r="I20" s="67">
        <f>ROUND((1+$I16/100)^N1,2)</f>
        <v>1.08</v>
      </c>
    </row>
    <row r="21" spans="6:18" ht="25">
      <c r="F21" s="70" t="s">
        <v>41</v>
      </c>
      <c r="G21" s="71">
        <f t="shared" ref="G21:I22" si="6">$H16*G$20*$G16*G$19</f>
        <v>424.57704000000001</v>
      </c>
      <c r="H21" s="71">
        <f t="shared" si="6"/>
        <v>425.37723428571434</v>
      </c>
      <c r="I21" s="71">
        <f t="shared" si="6"/>
        <v>452.91312000000005</v>
      </c>
    </row>
    <row r="22" spans="6:18">
      <c r="F22" s="70" t="s">
        <v>59</v>
      </c>
      <c r="G22" s="72">
        <f t="shared" si="6"/>
        <v>92.041933616399987</v>
      </c>
      <c r="H22" s="72">
        <f t="shared" si="6"/>
        <v>92.21540373462858</v>
      </c>
      <c r="I22" s="72">
        <f t="shared" si="6"/>
        <v>98.184770719200017</v>
      </c>
    </row>
    <row r="23" spans="6:18" ht="25">
      <c r="F23" s="70" t="s">
        <v>60</v>
      </c>
      <c r="G23" s="71">
        <f>G22*(1.05)^3</f>
        <v>106.55004340268505</v>
      </c>
      <c r="H23" s="71">
        <f>H22*(1.05)^5</f>
        <v>117.69281956500011</v>
      </c>
      <c r="I23" s="71">
        <f>I22*(1.05)^10</f>
        <v>159.93264545587999</v>
      </c>
    </row>
    <row r="27" spans="6:18">
      <c r="F27" s="62" t="s">
        <v>75</v>
      </c>
      <c r="G27" s="82">
        <f>ROUND(I19-1,2)*100</f>
        <v>16</v>
      </c>
      <c r="H27" s="81">
        <f>ROUND(H19-1,2)*100</f>
        <v>14.000000000000002</v>
      </c>
      <c r="I27" s="81">
        <f>ROUND(G19-1,2)*100</f>
        <v>16</v>
      </c>
      <c r="J27" s="86">
        <f>G27-I27</f>
        <v>0</v>
      </c>
    </row>
    <row r="28" spans="6:18">
      <c r="G28" s="177">
        <f>G27-H27</f>
        <v>1.9999999999999982</v>
      </c>
      <c r="H28" s="178"/>
      <c r="I28" s="83">
        <f>ROUND(I21-H21,1)</f>
        <v>27.5</v>
      </c>
    </row>
    <row r="29" spans="6:18">
      <c r="H29" s="179">
        <f>H27-I27</f>
        <v>-1.9999999999999982</v>
      </c>
      <c r="I29" s="179"/>
      <c r="J29" s="84">
        <f>ROUND(H21-G21,1)</f>
        <v>0.8</v>
      </c>
      <c r="K29" s="85">
        <f>ROUND(AVERAGE(I28,J29),0)*2</f>
        <v>28</v>
      </c>
      <c r="M29" s="1" t="s">
        <v>76</v>
      </c>
      <c r="N29" s="1">
        <v>5</v>
      </c>
      <c r="O29" s="1">
        <v>10</v>
      </c>
      <c r="P29" s="1">
        <v>15</v>
      </c>
      <c r="Q29" s="1">
        <v>20</v>
      </c>
    </row>
    <row r="30" spans="6:18">
      <c r="G30" s="29"/>
      <c r="H30" s="29"/>
      <c r="L30" s="87" t="e">
        <f>ROUND(K29/J27,2)</f>
        <v>#DIV/0!</v>
      </c>
      <c r="M30" s="1" t="s">
        <v>77</v>
      </c>
      <c r="N30" s="88" t="e">
        <f>$H21-($H$27-N29)*$L$30</f>
        <v>#DIV/0!</v>
      </c>
      <c r="O30" s="88" t="e">
        <f>$H21-($H$27-O29)*$L$30</f>
        <v>#DIV/0!</v>
      </c>
      <c r="P30" s="88" t="e">
        <f>$H21-($H$27-P29)*$L$30</f>
        <v>#DIV/0!</v>
      </c>
      <c r="Q30" s="88" t="e">
        <f>$H21-($H$27-Q29)*$L$30</f>
        <v>#DIV/0!</v>
      </c>
    </row>
    <row r="31" spans="6:18">
      <c r="G31" s="29"/>
      <c r="H31" s="29"/>
    </row>
    <row r="32" spans="6:18">
      <c r="G32" s="29"/>
      <c r="H32" s="29"/>
      <c r="I32" s="90"/>
      <c r="J32" s="89"/>
      <c r="K32" s="89"/>
      <c r="L32" s="90"/>
      <c r="M32" s="90"/>
      <c r="N32" s="90"/>
      <c r="O32" s="90"/>
      <c r="P32" s="90"/>
      <c r="Q32" s="90"/>
      <c r="R32" s="90"/>
    </row>
    <row r="33" spans="6:18">
      <c r="G33" s="29"/>
      <c r="H33" s="29"/>
      <c r="I33" s="89"/>
      <c r="J33" s="90"/>
      <c r="K33" s="89"/>
      <c r="L33" s="90"/>
      <c r="M33" s="90"/>
      <c r="N33" s="90"/>
      <c r="O33" s="90"/>
      <c r="P33" s="90"/>
      <c r="Q33" s="90"/>
      <c r="R33" s="90"/>
    </row>
    <row r="34" spans="6:18">
      <c r="F34" s="66"/>
      <c r="G34" s="66"/>
      <c r="H34" s="91"/>
      <c r="I34" s="91"/>
      <c r="J34" s="89"/>
      <c r="K34" s="89"/>
      <c r="L34" s="90"/>
      <c r="M34" s="90"/>
      <c r="N34" s="90"/>
      <c r="O34" s="90"/>
      <c r="P34" s="90"/>
      <c r="Q34" s="90"/>
      <c r="R34" s="90"/>
    </row>
    <row r="35" spans="6:18">
      <c r="H35" s="89"/>
      <c r="I35" s="89"/>
      <c r="J35" s="89"/>
      <c r="K35" s="89"/>
      <c r="L35" s="90"/>
      <c r="M35" s="90"/>
      <c r="N35" s="90"/>
      <c r="O35" s="90"/>
      <c r="P35" s="90"/>
      <c r="Q35" s="90"/>
      <c r="R35" s="90"/>
    </row>
    <row r="36" spans="6:18">
      <c r="H36" s="89"/>
      <c r="I36" s="89"/>
      <c r="J36" s="89"/>
      <c r="K36" s="89"/>
      <c r="L36" s="90"/>
      <c r="M36" s="90"/>
      <c r="N36" s="90"/>
      <c r="O36" s="90"/>
      <c r="P36" s="90"/>
      <c r="Q36" s="90"/>
      <c r="R36" s="90"/>
    </row>
    <row r="37" spans="6:18">
      <c r="L37" s="90"/>
      <c r="M37" s="90"/>
      <c r="N37" s="90"/>
      <c r="O37" s="90"/>
      <c r="P37" s="90"/>
      <c r="Q37" s="90"/>
      <c r="R37" s="90"/>
    </row>
    <row r="38" spans="6:18">
      <c r="L38" s="90"/>
      <c r="M38" s="90"/>
      <c r="N38" s="90"/>
      <c r="O38" s="90"/>
      <c r="P38" s="90"/>
      <c r="Q38" s="90"/>
      <c r="R38" s="90"/>
    </row>
    <row r="39" spans="6:18">
      <c r="L39" s="90"/>
      <c r="M39" s="90"/>
      <c r="N39" s="90"/>
      <c r="O39" s="90"/>
      <c r="P39" s="90"/>
      <c r="Q39" s="90"/>
      <c r="R39" s="90"/>
    </row>
  </sheetData>
  <mergeCells count="3">
    <mergeCell ref="F2:F12"/>
    <mergeCell ref="G28:H28"/>
    <mergeCell ref="H29:I2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查詢網站</vt:lpstr>
      <vt:lpstr>輸入</vt:lpstr>
      <vt:lpstr>data</vt:lpstr>
      <vt:lpstr>data2</vt:lpstr>
      <vt:lpstr>現金流量折現法(PE+EPS)</vt:lpstr>
      <vt:lpstr>EPS &amp; PE 成長率法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2022-04-29T16:18:56Z</dcterms:created>
  <dcterms:modified xsi:type="dcterms:W3CDTF">2022-08-24T10:05:34Z</dcterms:modified>
</cp:coreProperties>
</file>