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GOOGL/"/>
    </mc:Choice>
  </mc:AlternateContent>
  <xr:revisionPtr revIDLastSave="0" documentId="13_ncr:1_{F49D896F-0CA5-4144-89F9-2E1E050486CF}" xr6:coauthVersionLast="47" xr6:coauthVersionMax="47" xr10:uidLastSave="{00000000-0000-0000-0000-000000000000}"/>
  <bookViews>
    <workbookView xWindow="2580" yWindow="980" windowWidth="25940" windowHeight="15140" activeTab="3" xr2:uid="{7BE21583-5D16-4846-9B49-7381C2CD4ADE}"/>
  </bookViews>
  <sheets>
    <sheet name="查詢網站" sheetId="5" r:id="rId1"/>
    <sheet name="輸入" sheetId="8" r:id="rId2"/>
    <sheet name="data" sheetId="13" r:id="rId3"/>
    <sheet name="data2" sheetId="14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6" i="8" l="1"/>
  <c r="Y34" i="8" s="1"/>
  <c r="A6" i="14"/>
  <c r="M111" i="14"/>
  <c r="M112" i="14"/>
  <c r="M113" i="14"/>
  <c r="M114" i="14"/>
  <c r="M115" i="14"/>
  <c r="M116" i="14"/>
  <c r="M117" i="14"/>
  <c r="M118" i="14"/>
  <c r="A12" i="14"/>
  <c r="I6" i="14"/>
  <c r="A7" i="14"/>
  <c r="A8" i="14"/>
  <c r="A9" i="14"/>
  <c r="A10" i="14"/>
  <c r="A11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M22" i="13"/>
  <c r="M23" i="13"/>
  <c r="M24" i="13"/>
  <c r="M25" i="13"/>
  <c r="M26" i="13"/>
  <c r="I6" i="13"/>
  <c r="K6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M7" i="13"/>
  <c r="K7" i="13"/>
  <c r="I7" i="13"/>
  <c r="M4" i="14" l="1"/>
  <c r="M2" i="14"/>
  <c r="M4" i="13"/>
  <c r="M2" i="13"/>
  <c r="W36" i="8" l="1"/>
  <c r="W37" i="8" s="1"/>
  <c r="M6" i="13" s="1"/>
  <c r="K2" i="8"/>
  <c r="K5" i="8" l="1"/>
  <c r="L17" i="8"/>
  <c r="N14" i="8"/>
  <c r="B9" i="8" s="1"/>
  <c r="G17" i="11" l="1"/>
  <c r="G16" i="11"/>
  <c r="I16" i="11"/>
  <c r="G20" i="11" s="1"/>
  <c r="H16" i="11"/>
  <c r="H17" i="11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D2" i="11" l="1"/>
  <c r="D5" i="11"/>
  <c r="G2" i="11"/>
  <c r="L20" i="8" s="1"/>
  <c r="D3" i="1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O5" i="8"/>
  <c r="O3" i="8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<sst xmlns="http://schemas.openxmlformats.org/spreadsheetml/2006/main" count="404" uniqueCount="343">
  <si>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</si>
  <si>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</si>
  <si>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</si>
  <si>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</si>
  <si>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</si>
  <si>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</si>
  <si>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</si>
  <si>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</si>
  <si>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</si>
  <si>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</si>
  <si>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</si>
  <si>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</si>
  <si>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</si>
  <si>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</si>
  <si>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</si>
  <si>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</si>
  <si>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</si>
  <si>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</si>
  <si>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</si>
  <si>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</si>
  <si>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</si>
  <si>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</si>
  <si>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</si>
  <si>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</si>
  <si>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</si>
  <si>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</si>
  <si>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</si>
  <si>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</si>
  <si>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</si>
  <si>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</si>
  <si>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</si>
  <si>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</si>
  <si>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</si>
  <si>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</si>
  <si>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</si>
  <si>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</si>
  <si>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</si>
  <si>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</si>
  <si>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</si>
  <si>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</si>
  <si>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</si>
  <si>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</si>
  <si>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</si>
  <si>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</si>
  <si>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</si>
  <si>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</si>
  <si>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</si>
  <si>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</si>
  <si>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</si>
  <si>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</si>
  <si>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</si>
  <si>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</si>
  <si>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</si>
  <si>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</si>
  <si>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</si>
  <si>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</si>
  <si>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</si>
  <si>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</si>
  <si>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</si>
  <si>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</si>
  <si>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</si>
  <si>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</si>
  <si>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</si>
  <si>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</si>
  <si>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3 (~2019)</t>
    <phoneticPr fontId="2" type="noConversion"/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</si>
  <si>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</si>
  <si>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</si>
  <si>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</si>
  <si>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</si>
  <si>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</si>
  <si>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</si>
  <si>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</si>
  <si>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</si>
  <si>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</si>
  <si>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</si>
  <si>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</si>
  <si>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</si>
  <si>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</si>
  <si>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</si>
  <si>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</si>
  <si>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</si>
  <si>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</si>
  <si>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</si>
  <si>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</si>
  <si>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</si>
  <si>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GOOGL</t>
    <phoneticPr fontId="2" type="noConversion"/>
  </si>
  <si>
    <t>↓= PE*EPS</t>
    <phoneticPr fontId="2" type="noConversion"/>
  </si>
  <si>
    <t>https://www.wsj.com/market-data/quotes/GOOGL?mod=searchresults_companyquotes</t>
  </si>
  <si>
    <t>平均值</t>
    <phoneticPr fontId="2" type="noConversion"/>
  </si>
  <si>
    <t>Date</t>
  </si>
  <si>
    <t>Stock Price</t>
  </si>
  <si>
    <t>TTM Net EPS</t>
  </si>
  <si>
    <t>PE Ratio</t>
  </si>
  <si>
    <t>Price Log</t>
    <phoneticPr fontId="2" type="noConversion"/>
  </si>
  <si>
    <t>EPS Log</t>
    <phoneticPr fontId="2" type="noConversion"/>
  </si>
  <si>
    <t>PE Log</t>
    <phoneticPr fontId="2" type="noConversion"/>
  </si>
  <si>
    <t>7/28/2022</t>
  </si>
  <si>
    <t>7/27/2022</t>
  </si>
  <si>
    <t>7/26/2022</t>
  </si>
  <si>
    <t>7/25/2022</t>
  </si>
  <si>
    <t>7/22/2022</t>
  </si>
  <si>
    <t>7/13/2022</t>
  </si>
  <si>
    <t>7/1/2022</t>
  </si>
  <si>
    <t>6/29/2022</t>
  </si>
  <si>
    <t>6/28/2022</t>
  </si>
  <si>
    <t>6/27/2022</t>
  </si>
  <si>
    <t>6/22/2022</t>
  </si>
  <si>
    <t>6/10/2022</t>
  </si>
  <si>
    <t>6/1/2022</t>
  </si>
  <si>
    <t>5/20/2022</t>
  </si>
  <si>
    <t>5/11/2022</t>
  </si>
  <si>
    <t>5/2/2022</t>
  </si>
  <si>
    <t>4/29/2022</t>
  </si>
  <si>
    <t>4/28/2022</t>
  </si>
  <si>
    <t>4/27/2022</t>
  </si>
  <si>
    <t>4/21/2022</t>
  </si>
  <si>
    <t>4/11/2022</t>
  </si>
  <si>
    <t>3/31/2022</t>
  </si>
  <si>
    <t>3/22/2022</t>
  </si>
  <si>
    <t>3/11/2022</t>
  </si>
  <si>
    <t>3/2/2022</t>
  </si>
  <si>
    <t>2/18/2022</t>
  </si>
  <si>
    <t>2/9/2022</t>
  </si>
  <si>
    <t>2/1/2022</t>
  </si>
  <si>
    <t>1/31/2022</t>
  </si>
  <si>
    <t>1/28/2022</t>
  </si>
  <si>
    <t>1/27/2022</t>
  </si>
  <si>
    <t>1/26/2022</t>
  </si>
  <si>
    <t>1/25/2022</t>
  </si>
  <si>
    <t>1/20/2022</t>
  </si>
  <si>
    <t>1/10/2022</t>
  </si>
  <si>
    <t>12/30/2021</t>
  </si>
  <si>
    <t>12/20/2021</t>
  </si>
  <si>
    <t>12/9/2021</t>
  </si>
  <si>
    <t>11/30/2021</t>
  </si>
  <si>
    <t>11/18/2021</t>
  </si>
  <si>
    <t>11/9/2021</t>
  </si>
  <si>
    <t>10/29/2021</t>
  </si>
  <si>
    <t>10/20/2021</t>
  </si>
  <si>
    <t>10/11/2021</t>
  </si>
  <si>
    <t>9/30/2021</t>
  </si>
  <si>
    <t>9/21/2021</t>
  </si>
  <si>
    <t>9/10/2021</t>
  </si>
  <si>
    <t>8/31/2021</t>
  </si>
  <si>
    <t>8/20/2021</t>
  </si>
  <si>
    <t>8/11/2021</t>
  </si>
  <si>
    <t>8/2/2021</t>
  </si>
  <si>
    <t>7/30/2021</t>
  </si>
  <si>
    <t>7/29/2021</t>
  </si>
  <si>
    <t>7/28/2021</t>
  </si>
  <si>
    <t>7/27/2021</t>
  </si>
  <si>
    <t>7/26/2021</t>
  </si>
  <si>
    <t>7/22/2021</t>
  </si>
  <si>
    <t>6/30/2021</t>
  </si>
  <si>
    <t>6/9/2021</t>
  </si>
  <si>
    <t>5/18/2021</t>
  </si>
  <si>
    <t>4/27/2021</t>
  </si>
  <si>
    <t>4/6/2021</t>
  </si>
  <si>
    <t>3/15/2021</t>
  </si>
  <si>
    <t>2/22/2021</t>
  </si>
  <si>
    <t>1/29/2021</t>
  </si>
  <si>
    <t>1/7/2021</t>
  </si>
  <si>
    <t>12/15/2020</t>
  </si>
  <si>
    <t>11/23/2020</t>
  </si>
  <si>
    <t>11/2/2020</t>
  </si>
  <si>
    <t>10/12/2020</t>
  </si>
  <si>
    <t>9/21/2020</t>
  </si>
  <si>
    <t>8/28/2020</t>
  </si>
  <si>
    <t>8/7/2020</t>
  </si>
  <si>
    <t>7/17/2020</t>
  </si>
  <si>
    <t>6/25/2020</t>
  </si>
  <si>
    <t>6/4/2020</t>
  </si>
  <si>
    <t>5/13/2020</t>
  </si>
  <si>
    <t>4/22/2020</t>
  </si>
  <si>
    <t>3/31/2020</t>
  </si>
  <si>
    <t>3/10/2020</t>
  </si>
  <si>
    <t>2/18/2020</t>
  </si>
  <si>
    <t>1/27/2020</t>
  </si>
  <si>
    <t>1/3/2020</t>
  </si>
  <si>
    <t>12/11/2019</t>
  </si>
  <si>
    <t>11/19/2019</t>
  </si>
  <si>
    <t>10/29/2019</t>
  </si>
  <si>
    <t>10/8/2019</t>
  </si>
  <si>
    <t>9/17/2019</t>
  </si>
  <si>
    <t>8/26/2019</t>
  </si>
  <si>
    <t>8/5/2019</t>
  </si>
  <si>
    <t>8/2/2019</t>
  </si>
  <si>
    <t>8/1/2019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</si>
  <si>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</si>
  <si>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</si>
  <si>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</si>
  <si>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</si>
  <si>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</si>
  <si>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</si>
  <si>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</si>
  <si>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7/22/2019</t>
  </si>
  <si>
    <t>7/15/2019</t>
  </si>
  <si>
    <t>5/30/2019</t>
  </si>
  <si>
    <t>4/15/2019</t>
  </si>
  <si>
    <t>3/1/2019</t>
  </si>
  <si>
    <t>1/15/2019</t>
  </si>
  <si>
    <t>11/28/2018</t>
  </si>
  <si>
    <t>10/15/2018</t>
  </si>
  <si>
    <t>8/30/2018</t>
  </si>
  <si>
    <t>7/18/2018</t>
  </si>
  <si>
    <t>6/4/2018</t>
  </si>
  <si>
    <t>4/19/2018</t>
  </si>
  <si>
    <t>3/6/2018</t>
  </si>
  <si>
    <t>1/19/2018</t>
  </si>
  <si>
    <t>12/4/2017</t>
  </si>
  <si>
    <t>10/19/2017</t>
  </si>
  <si>
    <t>9/6/2017</t>
  </si>
  <si>
    <t>8/3/2017</t>
  </si>
  <si>
    <t>8/2/2017</t>
  </si>
  <si>
    <t>8/1/2017</t>
  </si>
  <si>
    <t>7/31/2017</t>
  </si>
  <si>
    <t>7/28/2017</t>
  </si>
  <si>
    <t>7/27/2017</t>
  </si>
  <si>
    <t>7/26/2017</t>
  </si>
  <si>
    <t>7/25/2017</t>
  </si>
  <si>
    <t>7/24/2017</t>
  </si>
  <si>
    <t>3/15/2017</t>
  </si>
  <si>
    <t>11/2/2016</t>
  </si>
  <si>
    <t>6/27/2016</t>
  </si>
  <si>
    <t>2/18/2016</t>
  </si>
  <si>
    <t>10/8/2015</t>
  </si>
  <si>
    <t>6/2/2015</t>
  </si>
  <si>
    <t>1/22/2015</t>
  </si>
  <si>
    <t>9/12/2014</t>
  </si>
  <si>
    <t>5/6/2014</t>
  </si>
  <si>
    <t>3/27/2014</t>
  </si>
  <si>
    <t>2022/7/28</t>
  </si>
  <si>
    <t>2022/7/27</t>
  </si>
  <si>
    <t>2022/7/26</t>
  </si>
  <si>
    <t>2022/7/25</t>
  </si>
  <si>
    <t>2022/7/22</t>
  </si>
  <si>
    <t>2022/7/13</t>
  </si>
  <si>
    <t>2022/6/29</t>
  </si>
  <si>
    <t>2022/6/28</t>
  </si>
  <si>
    <t>2022/6/27</t>
  </si>
  <si>
    <t>2022/6/22</t>
  </si>
  <si>
    <t>2022/6/10</t>
  </si>
  <si>
    <t>2022/5/20</t>
  </si>
  <si>
    <t>2022/5/11</t>
  </si>
  <si>
    <t>2022/4/29</t>
  </si>
  <si>
    <t>2022/4/28</t>
  </si>
  <si>
    <t>2022/4/27</t>
  </si>
  <si>
    <t>2022/4/21</t>
  </si>
  <si>
    <t>2022/4/11</t>
  </si>
  <si>
    <t>2022/3/31</t>
  </si>
  <si>
    <t>2022/3/22</t>
  </si>
  <si>
    <t>2022/3/11</t>
  </si>
  <si>
    <t>2022/2/18</t>
  </si>
  <si>
    <t>2022/1/31</t>
  </si>
  <si>
    <t>2022/1/28</t>
  </si>
  <si>
    <t>2022/1/27</t>
  </si>
  <si>
    <t>2022/1/26</t>
  </si>
  <si>
    <t>2022/1/25</t>
  </si>
  <si>
    <t>2022/1/20</t>
  </si>
  <si>
    <t>2022/1/10</t>
  </si>
  <si>
    <t>2021/12/3</t>
  </si>
  <si>
    <t>2021/12/2</t>
  </si>
  <si>
    <t>2021/12/9</t>
  </si>
  <si>
    <t>2021/11/3</t>
  </si>
  <si>
    <t>2021/11/1</t>
  </si>
  <si>
    <t>2021/11/9</t>
  </si>
  <si>
    <t>2021/10/2</t>
  </si>
  <si>
    <t>2021/10/1</t>
  </si>
  <si>
    <t>2021/9/30</t>
  </si>
  <si>
    <t>2021/9/21</t>
  </si>
  <si>
    <t>2021/9/10</t>
  </si>
  <si>
    <t>2021/8/31</t>
  </si>
  <si>
    <t>2021/8/20</t>
  </si>
  <si>
    <t>2021/8/11</t>
  </si>
  <si>
    <t>2021/7/30</t>
  </si>
  <si>
    <t>2021/7/29</t>
  </si>
  <si>
    <t>2021/7/28</t>
  </si>
  <si>
    <t>2021/7/27</t>
  </si>
  <si>
    <t>2021/7/26</t>
  </si>
  <si>
    <t>2021/7/22</t>
  </si>
  <si>
    <t>2021/6/30</t>
  </si>
  <si>
    <t>2021/5/18</t>
  </si>
  <si>
    <t>2021/4/27</t>
  </si>
  <si>
    <t>2021/3/15</t>
  </si>
  <si>
    <t>2021/2/22</t>
  </si>
  <si>
    <t>2021/1/29</t>
  </si>
  <si>
    <t>2020/12/1</t>
  </si>
  <si>
    <t>2020/11/2</t>
  </si>
  <si>
    <t>2020/10/1</t>
  </si>
  <si>
    <t>2020/9/21</t>
  </si>
  <si>
    <t>2020/8/28</t>
  </si>
  <si>
    <t>2020/7/17</t>
  </si>
  <si>
    <t>2020/6/25</t>
  </si>
  <si>
    <t>2020/5/13</t>
  </si>
  <si>
    <t>2020/4/22</t>
  </si>
  <si>
    <t>2020/3/31</t>
  </si>
  <si>
    <t>2020/3/10</t>
  </si>
  <si>
    <t>2020/2/18</t>
  </si>
  <si>
    <t>2020/1/27</t>
  </si>
  <si>
    <t>2019/12/1</t>
  </si>
  <si>
    <t>2019/11/1</t>
  </si>
  <si>
    <t>2019/10/2</t>
  </si>
  <si>
    <t>2019/10/8</t>
  </si>
  <si>
    <t>2019/9/17</t>
  </si>
  <si>
    <t>2019/8/26</t>
  </si>
  <si>
    <t>2019/7/31</t>
  </si>
  <si>
    <t>2019/7/30</t>
  </si>
  <si>
    <t>2019/7/29</t>
  </si>
  <si>
    <t>2019/7/26</t>
  </si>
  <si>
    <t>2019/7/25</t>
  </si>
  <si>
    <t>2019/7/24</t>
  </si>
  <si>
    <t>2019/7/23</t>
  </si>
  <si>
    <t>2019/7/22</t>
  </si>
  <si>
    <t>2019/7/15</t>
  </si>
  <si>
    <t>2019/5/30</t>
  </si>
  <si>
    <t>2019/4/15</t>
  </si>
  <si>
    <t>2019/1/15</t>
  </si>
  <si>
    <t>2018/11/2</t>
  </si>
  <si>
    <t>2018/10/1</t>
  </si>
  <si>
    <t>2018/8/30</t>
  </si>
  <si>
    <t>2018/7/18</t>
  </si>
  <si>
    <t>2018/4/19</t>
  </si>
  <si>
    <t>2018/1/19</t>
  </si>
  <si>
    <t>2017/12/4</t>
  </si>
  <si>
    <t>2017/10/1</t>
  </si>
  <si>
    <t>2017/7/31</t>
  </si>
  <si>
    <t>2017/7/28</t>
  </si>
  <si>
    <t>2017/7/27</t>
  </si>
  <si>
    <t>2017/7/26</t>
  </si>
  <si>
    <t>2017/7/25</t>
  </si>
  <si>
    <t>2017/7/24</t>
  </si>
  <si>
    <t>2017/3/15</t>
  </si>
  <si>
    <t>2016/11/2</t>
  </si>
  <si>
    <t>2016/6/27</t>
  </si>
  <si>
    <t>2016/2/18</t>
  </si>
  <si>
    <t>2015/10/8</t>
  </si>
  <si>
    <t>2015/1/22</t>
  </si>
  <si>
    <t>2014/9/12</t>
  </si>
  <si>
    <t>2014/3/27</t>
  </si>
  <si>
    <t>← KEY IN</t>
    <phoneticPr fontId="2" type="noConversion"/>
  </si>
  <si>
    <t>P/E</t>
    <phoneticPr fontId="2" type="noConversion"/>
  </si>
  <si>
    <t xml:space="preserve"> EPS</t>
    <phoneticPr fontId="2" type="noConversion"/>
  </si>
  <si>
    <t>8/5 股價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</si>
</sst>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yyyy/mm/dd;;"/>
    <numFmt numFmtId="182" formatCode="0.0000000000000_ "/>
  </numFmts>
  <fonts count="5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2"/>
      <color theme="0"/>
      <name val="新細明體"/>
      <family val="2"/>
      <charset val="136"/>
      <scheme val="minor"/>
    </font>
    <font>
      <b/>
      <sz val="14"/>
      <color rgb="FF4A4D4B"/>
      <name val="Arial"/>
      <family val="2"/>
    </font>
    <font>
      <sz val="18"/>
      <color rgb="FF212529"/>
      <name val="Helvetica Neue"/>
      <family val="2"/>
    </font>
    <font>
      <sz val="19"/>
      <color rgb="FF222222"/>
      <name val="微軟正黑體"/>
      <family val="2"/>
      <charset val="136"/>
    </font>
  </fonts>
  <fills count="3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5" borderId="1" xfId="0" applyFont="1" applyFill="1" applyBorder="1" applyAlignment="1">
      <alignment horizontal="center" vertical="center"/>
    </xf>
    <xf numFmtId="0" fontId="14" fillId="0" borderId="0" xfId="3">
      <alignment vertical="center"/>
    </xf>
    <xf numFmtId="178" fontId="0" fillId="0" borderId="11" xfId="0" applyNumberFormat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178" fontId="0" fillId="9" borderId="11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7" fillId="0" borderId="0" xfId="0" applyFont="1" applyAlignment="1">
      <alignment horizontal="center" vertical="center"/>
    </xf>
    <xf numFmtId="14" fontId="6" fillId="18" borderId="0" xfId="0" applyNumberFormat="1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6" fillId="18" borderId="0" xfId="0" applyNumberFormat="1" applyFont="1" applyFill="1" applyAlignment="1">
      <alignment horizontal="center" vertical="center"/>
    </xf>
    <xf numFmtId="14" fontId="6" fillId="27" borderId="0" xfId="0" applyNumberFormat="1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8" fontId="6" fillId="27" borderId="0" xfId="0" applyNumberFormat="1" applyFont="1" applyFill="1" applyAlignment="1">
      <alignment horizontal="center" vertical="center"/>
    </xf>
    <xf numFmtId="14" fontId="6" fillId="28" borderId="0" xfId="0" applyNumberFormat="1" applyFont="1" applyFill="1" applyAlignment="1">
      <alignment horizontal="center" vertical="center"/>
    </xf>
    <xf numFmtId="0" fontId="6" fillId="28" borderId="0" xfId="0" applyFont="1" applyFill="1" applyAlignment="1">
      <alignment horizontal="center" vertical="center"/>
    </xf>
    <xf numFmtId="8" fontId="6" fillId="28" borderId="0" xfId="0" applyNumberFormat="1" applyFont="1" applyFill="1" applyAlignment="1">
      <alignment horizontal="center" vertical="center"/>
    </xf>
    <xf numFmtId="14" fontId="6" fillId="29" borderId="0" xfId="0" applyNumberFormat="1" applyFont="1" applyFill="1" applyAlignment="1">
      <alignment horizontal="center" vertical="center"/>
    </xf>
    <xf numFmtId="0" fontId="6" fillId="29" borderId="0" xfId="0" applyFont="1" applyFill="1" applyAlignment="1">
      <alignment horizontal="center" vertical="center"/>
    </xf>
    <xf numFmtId="8" fontId="6" fillId="29" borderId="0" xfId="0" applyNumberFormat="1" applyFont="1" applyFill="1" applyAlignment="1">
      <alignment horizontal="center" vertical="center"/>
    </xf>
    <xf numFmtId="14" fontId="6" fillId="23" borderId="0" xfId="0" applyNumberFormat="1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8" fontId="6" fillId="23" borderId="0" xfId="0" applyNumberFormat="1" applyFont="1" applyFill="1" applyAlignment="1">
      <alignment horizontal="center" vertical="center"/>
    </xf>
    <xf numFmtId="14" fontId="6" fillId="22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8" fontId="6" fillId="22" borderId="0" xfId="0" applyNumberFormat="1" applyFont="1" applyFill="1" applyAlignment="1">
      <alignment horizontal="center" vertical="center"/>
    </xf>
    <xf numFmtId="14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8" fontId="6" fillId="8" borderId="0" xfId="0" applyNumberFormat="1" applyFont="1" applyFill="1" applyAlignment="1">
      <alignment horizontal="center" vertical="center"/>
    </xf>
    <xf numFmtId="14" fontId="6" fillId="16" borderId="0" xfId="0" applyNumberFormat="1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8" fontId="6" fillId="16" borderId="0" xfId="0" applyNumberFormat="1" applyFont="1" applyFill="1" applyAlignment="1">
      <alignment horizontal="center" vertical="center"/>
    </xf>
    <xf numFmtId="14" fontId="6" fillId="30" borderId="0" xfId="0" applyNumberFormat="1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8" fontId="6" fillId="30" borderId="0" xfId="0" applyNumberFormat="1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8" fontId="6" fillId="5" borderId="0" xfId="0" applyNumberFormat="1" applyFont="1" applyFill="1" applyAlignment="1">
      <alignment horizontal="center" vertical="center"/>
    </xf>
    <xf numFmtId="14" fontId="6" fillId="24" borderId="0" xfId="0" applyNumberFormat="1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8" fontId="6" fillId="24" borderId="0" xfId="0" applyNumberFormat="1" applyFont="1" applyFill="1" applyAlignment="1">
      <alignment horizontal="center" vertical="center"/>
    </xf>
    <xf numFmtId="14" fontId="6" fillId="11" borderId="0" xfId="0" applyNumberFormat="1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8" fontId="6" fillId="11" borderId="0" xfId="0" applyNumberFormat="1" applyFont="1" applyFill="1" applyAlignment="1">
      <alignment horizontal="center" vertical="center"/>
    </xf>
    <xf numFmtId="14" fontId="6" fillId="9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8" fontId="6" fillId="9" borderId="0" xfId="0" applyNumberFormat="1" applyFont="1" applyFill="1" applyAlignment="1">
      <alignment horizontal="center" vertical="center"/>
    </xf>
    <xf numFmtId="14" fontId="6" fillId="31" borderId="0" xfId="0" applyNumberFormat="1" applyFont="1" applyFill="1" applyAlignment="1">
      <alignment horizontal="center" vertical="center"/>
    </xf>
    <xf numFmtId="0" fontId="6" fillId="31" borderId="0" xfId="0" applyFont="1" applyFill="1" applyAlignment="1">
      <alignment horizontal="center" vertical="center"/>
    </xf>
    <xf numFmtId="8" fontId="6" fillId="31" borderId="0" xfId="0" applyNumberFormat="1" applyFont="1" applyFill="1" applyAlignment="1">
      <alignment horizontal="center" vertical="center"/>
    </xf>
    <xf numFmtId="0" fontId="48" fillId="0" borderId="0" xfId="0" applyFont="1">
      <alignment vertical="center"/>
    </xf>
    <xf numFmtId="8" fontId="6" fillId="0" borderId="0" xfId="0" applyNumberFormat="1" applyFont="1" applyFill="1" applyAlignment="1">
      <alignment horizontal="center" vertical="center"/>
    </xf>
    <xf numFmtId="0" fontId="49" fillId="0" borderId="0" xfId="0" applyFont="1">
      <alignment vertical="center"/>
    </xf>
    <xf numFmtId="181" fontId="49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81" fontId="49" fillId="0" borderId="0" xfId="0" applyNumberFormat="1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4" fontId="49" fillId="0" borderId="0" xfId="0" applyNumberFormat="1" applyFont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78" fontId="46" fillId="26" borderId="0" xfId="0" applyNumberFormat="1" applyFont="1" applyFill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4" fillId="25" borderId="9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輸入!$I$2:$I$31</c:f>
              <c:numCache>
                <c:formatCode>m/d/yy</c:formatCode>
                <c:ptCount val="30"/>
                <c:pt idx="0">
                  <c:v>44761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  <c:pt idx="26">
                  <c:v>42369</c:v>
                </c:pt>
                <c:pt idx="27">
                  <c:v>42277</c:v>
                </c:pt>
                <c:pt idx="28">
                  <c:v>42185</c:v>
                </c:pt>
                <c:pt idx="29">
                  <c:v>42094</c:v>
                </c:pt>
              </c:numCache>
            </c:numRef>
          </c:xVal>
          <c:yVal>
            <c:numRef>
              <c:f>輸入!$J$2:$J$31</c:f>
              <c:numCache>
                <c:formatCode>General</c:formatCode>
                <c:ptCount val="30"/>
                <c:pt idx="0">
                  <c:v>1.03</c:v>
                </c:pt>
                <c:pt idx="1">
                  <c:v>1.26</c:v>
                </c:pt>
                <c:pt idx="2">
                  <c:v>1.29</c:v>
                </c:pt>
                <c:pt idx="3">
                  <c:v>1.29</c:v>
                </c:pt>
                <c:pt idx="4">
                  <c:v>1.6</c:v>
                </c:pt>
                <c:pt idx="5">
                  <c:v>1.37</c:v>
                </c:pt>
                <c:pt idx="6">
                  <c:v>1.49</c:v>
                </c:pt>
                <c:pt idx="7">
                  <c:v>1.42</c:v>
                </c:pt>
                <c:pt idx="8">
                  <c:v>1.56</c:v>
                </c:pt>
                <c:pt idx="9">
                  <c:v>1.17</c:v>
                </c:pt>
                <c:pt idx="10">
                  <c:v>1.36</c:v>
                </c:pt>
                <c:pt idx="11">
                  <c:v>1.31</c:v>
                </c:pt>
                <c:pt idx="12">
                  <c:v>1.0900000000000001</c:v>
                </c:pt>
                <c:pt idx="13">
                  <c:v>1.48</c:v>
                </c:pt>
                <c:pt idx="14">
                  <c:v>1.2</c:v>
                </c:pt>
                <c:pt idx="19">
                  <c:v>1.63</c:v>
                </c:pt>
                <c:pt idx="20">
                  <c:v>1.69</c:v>
                </c:pt>
                <c:pt idx="21">
                  <c:v>1.44</c:v>
                </c:pt>
                <c:pt idx="22">
                  <c:v>1.42</c:v>
                </c:pt>
                <c:pt idx="23">
                  <c:v>1.47</c:v>
                </c:pt>
                <c:pt idx="24">
                  <c:v>1.36</c:v>
                </c:pt>
                <c:pt idx="25">
                  <c:v>1.61</c:v>
                </c:pt>
                <c:pt idx="26">
                  <c:v>1.7</c:v>
                </c:pt>
                <c:pt idx="27">
                  <c:v>1.4</c:v>
                </c:pt>
                <c:pt idx="28">
                  <c:v>1.28</c:v>
                </c:pt>
                <c:pt idx="29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data!$H$6:$H$57</c:f>
              <c:numCache>
                <c:formatCode>m/d/yy</c:formatCode>
                <c:ptCount val="52"/>
                <c:pt idx="0">
                  <c:v>44771</c:v>
                </c:pt>
                <c:pt idx="1">
                  <c:v>44742</c:v>
                </c:pt>
                <c:pt idx="2">
                  <c:v>44651</c:v>
                </c:pt>
                <c:pt idx="3">
                  <c:v>44561</c:v>
                </c:pt>
                <c:pt idx="4">
                  <c:v>44469</c:v>
                </c:pt>
                <c:pt idx="5">
                  <c:v>44377</c:v>
                </c:pt>
                <c:pt idx="6">
                  <c:v>44286</c:v>
                </c:pt>
                <c:pt idx="7">
                  <c:v>44196</c:v>
                </c:pt>
                <c:pt idx="8">
                  <c:v>44104</c:v>
                </c:pt>
                <c:pt idx="9">
                  <c:v>44012</c:v>
                </c:pt>
                <c:pt idx="10">
                  <c:v>43921</c:v>
                </c:pt>
                <c:pt idx="11">
                  <c:v>43830</c:v>
                </c:pt>
                <c:pt idx="12">
                  <c:v>43738</c:v>
                </c:pt>
                <c:pt idx="13">
                  <c:v>43646</c:v>
                </c:pt>
                <c:pt idx="14">
                  <c:v>43555</c:v>
                </c:pt>
                <c:pt idx="15">
                  <c:v>43465</c:v>
                </c:pt>
                <c:pt idx="16">
                  <c:v>43373</c:v>
                </c:pt>
                <c:pt idx="17">
                  <c:v>43281</c:v>
                </c:pt>
                <c:pt idx="18">
                  <c:v>43190</c:v>
                </c:pt>
                <c:pt idx="19">
                  <c:v>43100</c:v>
                </c:pt>
                <c:pt idx="20">
                  <c:v>43008</c:v>
                </c:pt>
                <c:pt idx="21">
                  <c:v>42916</c:v>
                </c:pt>
                <c:pt idx="22">
                  <c:v>42825</c:v>
                </c:pt>
                <c:pt idx="23">
                  <c:v>42735</c:v>
                </c:pt>
                <c:pt idx="24">
                  <c:v>42643</c:v>
                </c:pt>
                <c:pt idx="25">
                  <c:v>42551</c:v>
                </c:pt>
                <c:pt idx="26">
                  <c:v>42460</c:v>
                </c:pt>
                <c:pt idx="27">
                  <c:v>42369</c:v>
                </c:pt>
                <c:pt idx="28">
                  <c:v>42277</c:v>
                </c:pt>
                <c:pt idx="29">
                  <c:v>42185</c:v>
                </c:pt>
                <c:pt idx="30">
                  <c:v>42094</c:v>
                </c:pt>
                <c:pt idx="31">
                  <c:v>42004</c:v>
                </c:pt>
                <c:pt idx="32">
                  <c:v>41912</c:v>
                </c:pt>
                <c:pt idx="33">
                  <c:v>41820</c:v>
                </c:pt>
                <c:pt idx="34">
                  <c:v>41729</c:v>
                </c:pt>
                <c:pt idx="35">
                  <c:v>41639</c:v>
                </c:pt>
                <c:pt idx="36">
                  <c:v>41547</c:v>
                </c:pt>
                <c:pt idx="37">
                  <c:v>41455</c:v>
                </c:pt>
                <c:pt idx="38">
                  <c:v>41274</c:v>
                </c:pt>
                <c:pt idx="39">
                  <c:v>41182</c:v>
                </c:pt>
                <c:pt idx="40">
                  <c:v>41090</c:v>
                </c:pt>
                <c:pt idx="41">
                  <c:v>40999</c:v>
                </c:pt>
                <c:pt idx="42">
                  <c:v>40908</c:v>
                </c:pt>
                <c:pt idx="43">
                  <c:v>41364</c:v>
                </c:pt>
                <c:pt idx="44">
                  <c:v>40816</c:v>
                </c:pt>
                <c:pt idx="45">
                  <c:v>40724</c:v>
                </c:pt>
                <c:pt idx="46">
                  <c:v>40633</c:v>
                </c:pt>
                <c:pt idx="47">
                  <c:v>40543</c:v>
                </c:pt>
                <c:pt idx="48">
                  <c:v>40451</c:v>
                </c:pt>
                <c:pt idx="49">
                  <c:v>40268</c:v>
                </c:pt>
                <c:pt idx="50">
                  <c:v>40178</c:v>
                </c:pt>
                <c:pt idx="51">
                  <c:v>40086</c:v>
                </c:pt>
              </c:numCache>
            </c:numRef>
          </c:xVal>
          <c:yVal>
            <c:numRef>
              <c:f>data!$I$6:$I$57</c:f>
              <c:numCache>
                <c:formatCode>General</c:formatCode>
                <c:ptCount val="52"/>
                <c:pt idx="0">
                  <c:v>2.0656543935149627</c:v>
                </c:pt>
                <c:pt idx="1">
                  <c:v>2.0372670945687101</c:v>
                </c:pt>
                <c:pt idx="2">
                  <c:v>2.1432334546531702</c:v>
                </c:pt>
                <c:pt idx="3">
                  <c:v>2.1609184995397808</c:v>
                </c:pt>
                <c:pt idx="4">
                  <c:v>2.1260664368853348</c:v>
                </c:pt>
                <c:pt idx="5">
                  <c:v>2.0866800937346244</c:v>
                </c:pt>
                <c:pt idx="6">
                  <c:v>2.0133850177496853</c:v>
                </c:pt>
                <c:pt idx="7">
                  <c:v>1.9426528116932122</c:v>
                </c:pt>
                <c:pt idx="8">
                  <c:v>1.864985460659794</c:v>
                </c:pt>
                <c:pt idx="9">
                  <c:v>1.8506462351830666</c:v>
                </c:pt>
                <c:pt idx="10">
                  <c:v>1.7641761323903307</c:v>
                </c:pt>
                <c:pt idx="11">
                  <c:v>1.8258802989361795</c:v>
                </c:pt>
                <c:pt idx="12">
                  <c:v>1.7857567999626429</c:v>
                </c:pt>
                <c:pt idx="13">
                  <c:v>1.7335182514344876</c:v>
                </c:pt>
                <c:pt idx="14">
                  <c:v>1.7696726640554925</c:v>
                </c:pt>
                <c:pt idx="15">
                  <c:v>1.7180862947830917</c:v>
                </c:pt>
                <c:pt idx="16">
                  <c:v>1.7806772744333681</c:v>
                </c:pt>
                <c:pt idx="17">
                  <c:v>1.7517408738109006</c:v>
                </c:pt>
                <c:pt idx="18">
                  <c:v>1.7148325124333326</c:v>
                </c:pt>
                <c:pt idx="19">
                  <c:v>1.7215633183574808</c:v>
                </c:pt>
                <c:pt idx="20">
                  <c:v>1.6874397745458942</c:v>
                </c:pt>
                <c:pt idx="21">
                  <c:v>1.6672661193822742</c:v>
                </c:pt>
                <c:pt idx="22">
                  <c:v>1.6272634165682212</c:v>
                </c:pt>
                <c:pt idx="23">
                  <c:v>1.5979144712025282</c:v>
                </c:pt>
                <c:pt idx="24">
                  <c:v>1.6042260530844701</c:v>
                </c:pt>
                <c:pt idx="25">
                  <c:v>1.5462958351214424</c:v>
                </c:pt>
                <c:pt idx="26">
                  <c:v>1.5814945422908993</c:v>
                </c:pt>
                <c:pt idx="27">
                  <c:v>1.5899496013257077</c:v>
                </c:pt>
                <c:pt idx="28">
                  <c:v>1.5032457714651126</c:v>
                </c:pt>
                <c:pt idx="29">
                  <c:v>1.4313637641589874</c:v>
                </c:pt>
                <c:pt idx="30">
                  <c:v>1.443106456737266</c:v>
                </c:pt>
                <c:pt idx="31">
                  <c:v>1.4237372499823291</c:v>
                </c:pt>
                <c:pt idx="32">
                  <c:v>1.4686426683915113</c:v>
                </c:pt>
                <c:pt idx="33">
                  <c:v>1.4658288153574364</c:v>
                </c:pt>
                <c:pt idx="34">
                  <c:v>1.4463818122224421</c:v>
                </c:pt>
                <c:pt idx="35">
                  <c:v>1.4487063199050798</c:v>
                </c:pt>
                <c:pt idx="36">
                  <c:v>1.3418300569205104</c:v>
                </c:pt>
                <c:pt idx="37">
                  <c:v>1.3439990690571613</c:v>
                </c:pt>
                <c:pt idx="38">
                  <c:v>1.2489536154957075</c:v>
                </c:pt>
                <c:pt idx="39">
                  <c:v>1.2769211320657741</c:v>
                </c:pt>
                <c:pt idx="40">
                  <c:v>1.1628629933219261</c:v>
                </c:pt>
                <c:pt idx="41">
                  <c:v>1.2062860444124324</c:v>
                </c:pt>
                <c:pt idx="42">
                  <c:v>1.209515014542631</c:v>
                </c:pt>
                <c:pt idx="43">
                  <c:v>1.2992893340876799</c:v>
                </c:pt>
                <c:pt idx="44">
                  <c:v>1.1112625136590653</c:v>
                </c:pt>
                <c:pt idx="45">
                  <c:v>1.1038037209559568</c:v>
                </c:pt>
                <c:pt idx="46">
                  <c:v>1.1676126727275302</c:v>
                </c:pt>
                <c:pt idx="47">
                  <c:v>1.173186268412274</c:v>
                </c:pt>
                <c:pt idx="48">
                  <c:v>1.1202447955463652</c:v>
                </c:pt>
                <c:pt idx="49">
                  <c:v>1.1528995963937476</c:v>
                </c:pt>
                <c:pt idx="50">
                  <c:v>1.1917303933628562</c:v>
                </c:pt>
                <c:pt idx="51">
                  <c:v>1.0944711286416449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7-9A45-936B-F68F4543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82655"/>
        <c:axId val="1167001103"/>
      </c:scatterChart>
      <c:valAx>
        <c:axId val="1166982655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7001103"/>
        <c:crosses val="autoZero"/>
        <c:crossBetween val="midCat"/>
      </c:valAx>
      <c:valAx>
        <c:axId val="11670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698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data!$J$6:$J$57</c:f>
              <c:numCache>
                <c:formatCode>m/d/yy</c:formatCode>
                <c:ptCount val="52"/>
                <c:pt idx="0">
                  <c:v>44771</c:v>
                </c:pt>
                <c:pt idx="1">
                  <c:v>44742</c:v>
                </c:pt>
                <c:pt idx="2">
                  <c:v>44651</c:v>
                </c:pt>
                <c:pt idx="3">
                  <c:v>44561</c:v>
                </c:pt>
                <c:pt idx="4">
                  <c:v>44469</c:v>
                </c:pt>
                <c:pt idx="5">
                  <c:v>44377</c:v>
                </c:pt>
                <c:pt idx="6">
                  <c:v>44286</c:v>
                </c:pt>
                <c:pt idx="7">
                  <c:v>44196</c:v>
                </c:pt>
                <c:pt idx="8">
                  <c:v>44104</c:v>
                </c:pt>
                <c:pt idx="9">
                  <c:v>44012</c:v>
                </c:pt>
                <c:pt idx="10">
                  <c:v>43921</c:v>
                </c:pt>
                <c:pt idx="11">
                  <c:v>43830</c:v>
                </c:pt>
                <c:pt idx="12">
                  <c:v>43738</c:v>
                </c:pt>
                <c:pt idx="13">
                  <c:v>43646</c:v>
                </c:pt>
                <c:pt idx="14">
                  <c:v>43555</c:v>
                </c:pt>
                <c:pt idx="15">
                  <c:v>43465</c:v>
                </c:pt>
                <c:pt idx="16">
                  <c:v>43373</c:v>
                </c:pt>
                <c:pt idx="17">
                  <c:v>43281</c:v>
                </c:pt>
                <c:pt idx="18">
                  <c:v>43190</c:v>
                </c:pt>
                <c:pt idx="19">
                  <c:v>43100</c:v>
                </c:pt>
                <c:pt idx="20">
                  <c:v>43008</c:v>
                </c:pt>
                <c:pt idx="21">
                  <c:v>42916</c:v>
                </c:pt>
                <c:pt idx="22">
                  <c:v>42825</c:v>
                </c:pt>
                <c:pt idx="23">
                  <c:v>42735</c:v>
                </c:pt>
                <c:pt idx="24">
                  <c:v>42643</c:v>
                </c:pt>
                <c:pt idx="25">
                  <c:v>42551</c:v>
                </c:pt>
                <c:pt idx="26">
                  <c:v>42460</c:v>
                </c:pt>
                <c:pt idx="27">
                  <c:v>42369</c:v>
                </c:pt>
                <c:pt idx="28">
                  <c:v>42277</c:v>
                </c:pt>
                <c:pt idx="29">
                  <c:v>42185</c:v>
                </c:pt>
                <c:pt idx="30">
                  <c:v>42094</c:v>
                </c:pt>
                <c:pt idx="31">
                  <c:v>42004</c:v>
                </c:pt>
                <c:pt idx="32">
                  <c:v>41912</c:v>
                </c:pt>
                <c:pt idx="33">
                  <c:v>41820</c:v>
                </c:pt>
                <c:pt idx="34">
                  <c:v>41729</c:v>
                </c:pt>
                <c:pt idx="35">
                  <c:v>41639</c:v>
                </c:pt>
                <c:pt idx="36">
                  <c:v>41547</c:v>
                </c:pt>
                <c:pt idx="37">
                  <c:v>41455</c:v>
                </c:pt>
                <c:pt idx="38">
                  <c:v>41274</c:v>
                </c:pt>
                <c:pt idx="39">
                  <c:v>41182</c:v>
                </c:pt>
                <c:pt idx="40">
                  <c:v>41090</c:v>
                </c:pt>
                <c:pt idx="41">
                  <c:v>40999</c:v>
                </c:pt>
                <c:pt idx="42">
                  <c:v>40908</c:v>
                </c:pt>
                <c:pt idx="43">
                  <c:v>41364</c:v>
                </c:pt>
                <c:pt idx="44">
                  <c:v>40816</c:v>
                </c:pt>
                <c:pt idx="45">
                  <c:v>40724</c:v>
                </c:pt>
                <c:pt idx="46">
                  <c:v>40633</c:v>
                </c:pt>
                <c:pt idx="47">
                  <c:v>40543</c:v>
                </c:pt>
                <c:pt idx="48">
                  <c:v>40451</c:v>
                </c:pt>
                <c:pt idx="49">
                  <c:v>40268</c:v>
                </c:pt>
                <c:pt idx="50">
                  <c:v>40178</c:v>
                </c:pt>
                <c:pt idx="51">
                  <c:v>40086</c:v>
                </c:pt>
              </c:numCache>
            </c:numRef>
          </c:xVal>
          <c:yVal>
            <c:numRef>
              <c:f>data!$K$6:$K$57</c:f>
              <c:numCache>
                <c:formatCode>General</c:formatCode>
                <c:ptCount val="52"/>
                <c:pt idx="0">
                  <c:v>0.72997428569955558</c:v>
                </c:pt>
                <c:pt idx="1">
                  <c:v>0.62013605497375746</c:v>
                </c:pt>
                <c:pt idx="2">
                  <c:v>0.74272513130469831</c:v>
                </c:pt>
                <c:pt idx="3">
                  <c:v>0.74896286125616141</c:v>
                </c:pt>
                <c:pt idx="4">
                  <c:v>0.71516735784845786</c:v>
                </c:pt>
                <c:pt idx="5">
                  <c:v>0.6637009253896482</c:v>
                </c:pt>
                <c:pt idx="6">
                  <c:v>0.57518784492766106</c:v>
                </c:pt>
                <c:pt idx="7">
                  <c:v>0.46834733041215726</c:v>
                </c:pt>
                <c:pt idx="8">
                  <c:v>0.4132997640812518</c:v>
                </c:pt>
                <c:pt idx="9">
                  <c:v>0.35602585719312274</c:v>
                </c:pt>
                <c:pt idx="10">
                  <c:v>0.39445168082621629</c:v>
                </c:pt>
                <c:pt idx="11">
                  <c:v>0.39093510710337914</c:v>
                </c:pt>
                <c:pt idx="12">
                  <c:v>0.36735592102601899</c:v>
                </c:pt>
                <c:pt idx="13">
                  <c:v>0.39445168082621629</c:v>
                </c:pt>
                <c:pt idx="14">
                  <c:v>0.29885307640970665</c:v>
                </c:pt>
                <c:pt idx="15">
                  <c:v>0.34044411484011833</c:v>
                </c:pt>
                <c:pt idx="16">
                  <c:v>0.12385164096708581</c:v>
                </c:pt>
                <c:pt idx="17">
                  <c:v>6.069784035361165E-2</c:v>
                </c:pt>
                <c:pt idx="18">
                  <c:v>7.1882007306125359E-2</c:v>
                </c:pt>
                <c:pt idx="19">
                  <c:v>-4.5757490560675115E-2</c:v>
                </c:pt>
                <c:pt idx="20">
                  <c:v>0.17318626841227402</c:v>
                </c:pt>
                <c:pt idx="21">
                  <c:v>0.13987908640123647</c:v>
                </c:pt>
                <c:pt idx="22">
                  <c:v>0.17026171539495738</c:v>
                </c:pt>
                <c:pt idx="23">
                  <c:v>0.14301480025409505</c:v>
                </c:pt>
                <c:pt idx="24">
                  <c:v>0.13672056715640679</c:v>
                </c:pt>
                <c:pt idx="25">
                  <c:v>0.11058971029924898</c:v>
                </c:pt>
                <c:pt idx="26">
                  <c:v>7.554696139253074E-2</c:v>
                </c:pt>
                <c:pt idx="27">
                  <c:v>6.069784035361165E-2</c:v>
                </c:pt>
                <c:pt idx="28">
                  <c:v>5.6904851336472557E-2</c:v>
                </c:pt>
                <c:pt idx="29">
                  <c:v>2.5305865264770262E-2</c:v>
                </c:pt>
                <c:pt idx="30">
                  <c:v>2.5305865264770262E-2</c:v>
                </c:pt>
                <c:pt idx="31">
                  <c:v>2.1189299069938092E-2</c:v>
                </c:pt>
                <c:pt idx="32">
                  <c:v>-2.2276394711152253E-2</c:v>
                </c:pt>
                <c:pt idx="33">
                  <c:v>-1.322826573375516E-2</c:v>
                </c:pt>
                <c:pt idx="34">
                  <c:v>-1.7728766960431602E-2</c:v>
                </c:pt>
                <c:pt idx="35">
                  <c:v>-3.6212172654444715E-2</c:v>
                </c:pt>
                <c:pt idx="36">
                  <c:v>-7.5720713938118356E-2</c:v>
                </c:pt>
                <c:pt idx="37">
                  <c:v>-8.092190762392612E-2</c:v>
                </c:pt>
                <c:pt idx="38">
                  <c:v>-9.1514981121350217E-2</c:v>
                </c:pt>
                <c:pt idx="39">
                  <c:v>-9.6910013008056392E-2</c:v>
                </c:pt>
                <c:pt idx="40">
                  <c:v>-5.551732784983137E-2</c:v>
                </c:pt>
                <c:pt idx="41">
                  <c:v>-5.551732784983137E-2</c:v>
                </c:pt>
                <c:pt idx="42">
                  <c:v>-7.0581074285707285E-2</c:v>
                </c:pt>
                <c:pt idx="43">
                  <c:v>-8.092190762392612E-2</c:v>
                </c:pt>
                <c:pt idx="44">
                  <c:v>-0.11350927482751812</c:v>
                </c:pt>
                <c:pt idx="45">
                  <c:v>-0.13667713987954411</c:v>
                </c:pt>
                <c:pt idx="46">
                  <c:v>-0.16115090926274472</c:v>
                </c:pt>
                <c:pt idx="47">
                  <c:v>-0.17392519729917355</c:v>
                </c:pt>
                <c:pt idx="48">
                  <c:v>-0.22184874961635639</c:v>
                </c:pt>
                <c:pt idx="49">
                  <c:v>-0.25963731050575611</c:v>
                </c:pt>
                <c:pt idx="50">
                  <c:v>-0.29242982390206362</c:v>
                </c:pt>
                <c:pt idx="51">
                  <c:v>-0.3010299956639812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7-D44D-9E2A-5AA81FD6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57023"/>
        <c:axId val="1206346623"/>
      </c:scatterChart>
      <c:valAx>
        <c:axId val="1171157023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346623"/>
        <c:crosses val="autoZero"/>
        <c:crossBetween val="midCat"/>
      </c:valAx>
      <c:valAx>
        <c:axId val="12063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115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data!$L$6:$L$57</c:f>
              <c:numCache>
                <c:formatCode>m/d/yy</c:formatCode>
                <c:ptCount val="52"/>
                <c:pt idx="0">
                  <c:v>44771</c:v>
                </c:pt>
                <c:pt idx="1">
                  <c:v>44742</c:v>
                </c:pt>
                <c:pt idx="2">
                  <c:v>44651</c:v>
                </c:pt>
                <c:pt idx="3">
                  <c:v>44561</c:v>
                </c:pt>
                <c:pt idx="4">
                  <c:v>44469</c:v>
                </c:pt>
                <c:pt idx="5">
                  <c:v>44377</c:v>
                </c:pt>
                <c:pt idx="6">
                  <c:v>44286</c:v>
                </c:pt>
                <c:pt idx="7">
                  <c:v>44196</c:v>
                </c:pt>
                <c:pt idx="8">
                  <c:v>44104</c:v>
                </c:pt>
                <c:pt idx="9">
                  <c:v>44012</c:v>
                </c:pt>
                <c:pt idx="10">
                  <c:v>43921</c:v>
                </c:pt>
                <c:pt idx="11">
                  <c:v>43830</c:v>
                </c:pt>
                <c:pt idx="12">
                  <c:v>43738</c:v>
                </c:pt>
                <c:pt idx="13">
                  <c:v>43646</c:v>
                </c:pt>
                <c:pt idx="14">
                  <c:v>43555</c:v>
                </c:pt>
                <c:pt idx="15">
                  <c:v>43465</c:v>
                </c:pt>
                <c:pt idx="16">
                  <c:v>43373</c:v>
                </c:pt>
                <c:pt idx="17">
                  <c:v>43281</c:v>
                </c:pt>
                <c:pt idx="18">
                  <c:v>43190</c:v>
                </c:pt>
                <c:pt idx="19">
                  <c:v>43100</c:v>
                </c:pt>
                <c:pt idx="20">
                  <c:v>43008</c:v>
                </c:pt>
                <c:pt idx="21">
                  <c:v>42916</c:v>
                </c:pt>
                <c:pt idx="22">
                  <c:v>42825</c:v>
                </c:pt>
                <c:pt idx="23">
                  <c:v>42735</c:v>
                </c:pt>
                <c:pt idx="24">
                  <c:v>42643</c:v>
                </c:pt>
                <c:pt idx="25">
                  <c:v>42551</c:v>
                </c:pt>
                <c:pt idx="26">
                  <c:v>42460</c:v>
                </c:pt>
                <c:pt idx="27">
                  <c:v>42369</c:v>
                </c:pt>
                <c:pt idx="28">
                  <c:v>42277</c:v>
                </c:pt>
                <c:pt idx="29">
                  <c:v>42185</c:v>
                </c:pt>
                <c:pt idx="30">
                  <c:v>42094</c:v>
                </c:pt>
                <c:pt idx="31">
                  <c:v>42004</c:v>
                </c:pt>
                <c:pt idx="32">
                  <c:v>41912</c:v>
                </c:pt>
                <c:pt idx="33">
                  <c:v>41820</c:v>
                </c:pt>
                <c:pt idx="34">
                  <c:v>41729</c:v>
                </c:pt>
                <c:pt idx="35">
                  <c:v>41639</c:v>
                </c:pt>
                <c:pt idx="36">
                  <c:v>41547</c:v>
                </c:pt>
                <c:pt idx="37">
                  <c:v>41455</c:v>
                </c:pt>
                <c:pt idx="38">
                  <c:v>41274</c:v>
                </c:pt>
                <c:pt idx="39">
                  <c:v>41182</c:v>
                </c:pt>
                <c:pt idx="40">
                  <c:v>41090</c:v>
                </c:pt>
                <c:pt idx="41">
                  <c:v>40999</c:v>
                </c:pt>
                <c:pt idx="42">
                  <c:v>40908</c:v>
                </c:pt>
                <c:pt idx="43">
                  <c:v>41364</c:v>
                </c:pt>
                <c:pt idx="44">
                  <c:v>40816</c:v>
                </c:pt>
                <c:pt idx="45">
                  <c:v>40724</c:v>
                </c:pt>
                <c:pt idx="46">
                  <c:v>40633</c:v>
                </c:pt>
                <c:pt idx="47">
                  <c:v>40543</c:v>
                </c:pt>
                <c:pt idx="48">
                  <c:v>40451</c:v>
                </c:pt>
                <c:pt idx="49">
                  <c:v>40268</c:v>
                </c:pt>
                <c:pt idx="50">
                  <c:v>40178</c:v>
                </c:pt>
                <c:pt idx="51">
                  <c:v>40086</c:v>
                </c:pt>
              </c:numCache>
            </c:numRef>
          </c:xVal>
          <c:yVal>
            <c:numRef>
              <c:f>data!$M$6:$M$57</c:f>
              <c:numCache>
                <c:formatCode>General</c:formatCode>
                <c:ptCount val="52"/>
                <c:pt idx="0">
                  <c:v>1.3631779024128257</c:v>
                </c:pt>
                <c:pt idx="1">
                  <c:v>1.4176377396522297</c:v>
                </c:pt>
                <c:pt idx="2">
                  <c:v>1.4007106367732314</c:v>
                </c:pt>
                <c:pt idx="3">
                  <c:v>1.4117880045438689</c:v>
                </c:pt>
                <c:pt idx="4">
                  <c:v>1.4107772333772097</c:v>
                </c:pt>
                <c:pt idx="5">
                  <c:v>1.4227539413013481</c:v>
                </c:pt>
                <c:pt idx="6">
                  <c:v>1.4387005329007363</c:v>
                </c:pt>
                <c:pt idx="7">
                  <c:v>1.4750898033890065</c:v>
                </c:pt>
                <c:pt idx="8">
                  <c:v>1.4520932490177314</c:v>
                </c:pt>
                <c:pt idx="9">
                  <c:v>1.4940153747571439</c:v>
                </c:pt>
                <c:pt idx="10">
                  <c:v>1.3701428470511021</c:v>
                </c:pt>
                <c:pt idx="11">
                  <c:v>1.4350476413399647</c:v>
                </c:pt>
                <c:pt idx="12">
                  <c:v>1.4183012913197455</c:v>
                </c:pt>
                <c:pt idx="13">
                  <c:v>1.3396501576136839</c:v>
                </c:pt>
                <c:pt idx="14">
                  <c:v>1.470116353151004</c:v>
                </c:pt>
                <c:pt idx="15">
                  <c:v>1.3785795761157749</c:v>
                </c:pt>
                <c:pt idx="16">
                  <c:v>1.6571515019009666</c:v>
                </c:pt>
                <c:pt idx="17">
                  <c:v>1.6893088591236203</c:v>
                </c:pt>
                <c:pt idx="18">
                  <c:v>1.6436500382173291</c:v>
                </c:pt>
                <c:pt idx="19">
                  <c:v>1.7682680164515481</c:v>
                </c:pt>
                <c:pt idx="20">
                  <c:v>1.5132176000679389</c:v>
                </c:pt>
                <c:pt idx="21">
                  <c:v>1.5282737771670438</c:v>
                </c:pt>
                <c:pt idx="22">
                  <c:v>1.4578818967339924</c:v>
                </c:pt>
                <c:pt idx="23">
                  <c:v>1.454387467146955</c:v>
                </c:pt>
                <c:pt idx="24">
                  <c:v>1.4686426683915113</c:v>
                </c:pt>
                <c:pt idx="25">
                  <c:v>1.4355258514986549</c:v>
                </c:pt>
                <c:pt idx="26">
                  <c:v>1.5070458724273257</c:v>
                </c:pt>
                <c:pt idx="27">
                  <c:v>1.5307118379816569</c:v>
                </c:pt>
                <c:pt idx="28">
                  <c:v>1.4468477101558088</c:v>
                </c:pt>
                <c:pt idx="29">
                  <c:v>1.4075608494863625</c:v>
                </c:pt>
                <c:pt idx="30">
                  <c:v>1.417969642214737</c:v>
                </c:pt>
                <c:pt idx="31">
                  <c:v>1.4019172505175745</c:v>
                </c:pt>
                <c:pt idx="32">
                  <c:v>1.4893959217271295</c:v>
                </c:pt>
                <c:pt idx="33">
                  <c:v>1.4800069429571505</c:v>
                </c:pt>
                <c:pt idx="34">
                  <c:v>1.4653828514484182</c:v>
                </c:pt>
                <c:pt idx="35">
                  <c:v>1.4847268042986619</c:v>
                </c:pt>
                <c:pt idx="36">
                  <c:v>1.4192947217534606</c:v>
                </c:pt>
                <c:pt idx="37">
                  <c:v>1.4258601450778403</c:v>
                </c:pt>
                <c:pt idx="38">
                  <c:v>1.3412366232386923</c:v>
                </c:pt>
                <c:pt idx="39">
                  <c:v>1.3747483460101038</c:v>
                </c:pt>
                <c:pt idx="40">
                  <c:v>1.2164298308762511</c:v>
                </c:pt>
                <c:pt idx="41">
                  <c:v>1.2610248339923973</c:v>
                </c:pt>
                <c:pt idx="42">
                  <c:v>1.2778383330020475</c:v>
                </c:pt>
                <c:pt idx="43">
                  <c:v>1.3827372657613304</c:v>
                </c:pt>
                <c:pt idx="44">
                  <c:v>1.2234959409623944</c:v>
                </c:pt>
                <c:pt idx="45">
                  <c:v>1.2395497208404731</c:v>
                </c:pt>
                <c:pt idx="46">
                  <c:v>1.3281756614383224</c:v>
                </c:pt>
                <c:pt idx="47">
                  <c:v>1.3479151865016914</c:v>
                </c:pt>
                <c:pt idx="48">
                  <c:v>1.3408405498123315</c:v>
                </c:pt>
                <c:pt idx="49">
                  <c:v>1.4126285205443752</c:v>
                </c:pt>
                <c:pt idx="50">
                  <c:v>1.4834446480985353</c:v>
                </c:pt>
                <c:pt idx="51">
                  <c:v>1.3953263930693509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F-564F-B8B1-1F427631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05183"/>
        <c:axId val="1121306831"/>
      </c:scatterChart>
      <c:valAx>
        <c:axId val="1121305183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1306831"/>
        <c:crosses val="autoZero"/>
        <c:crossBetween val="midCat"/>
      </c:valAx>
      <c:valAx>
        <c:axId val="1121306831"/>
        <c:scaling>
          <c:orientation val="minMax"/>
          <c:max val="1.9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130518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>
                    <a:alpha val="99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data2!$H$6:$H$140</c:f>
              <c:numCache>
                <c:formatCode>m/d/yy</c:formatCode>
                <c:ptCount val="135"/>
                <c:pt idx="0" formatCode="yyyy/mm/dd;;">
                  <c:v>44770</c:v>
                </c:pt>
                <c:pt idx="1">
                  <c:v>44769</c:v>
                </c:pt>
                <c:pt idx="2">
                  <c:v>44768</c:v>
                </c:pt>
                <c:pt idx="3">
                  <c:v>44767</c:v>
                </c:pt>
                <c:pt idx="4">
                  <c:v>44764</c:v>
                </c:pt>
                <c:pt idx="5">
                  <c:v>44755</c:v>
                </c:pt>
                <c:pt idx="6">
                  <c:v>44743</c:v>
                </c:pt>
                <c:pt idx="7">
                  <c:v>44741</c:v>
                </c:pt>
                <c:pt idx="8">
                  <c:v>44740</c:v>
                </c:pt>
                <c:pt idx="9">
                  <c:v>44739</c:v>
                </c:pt>
                <c:pt idx="10">
                  <c:v>44734</c:v>
                </c:pt>
                <c:pt idx="11">
                  <c:v>44722</c:v>
                </c:pt>
                <c:pt idx="12">
                  <c:v>44713</c:v>
                </c:pt>
                <c:pt idx="13">
                  <c:v>44701</c:v>
                </c:pt>
                <c:pt idx="14">
                  <c:v>44692</c:v>
                </c:pt>
                <c:pt idx="15">
                  <c:v>44683</c:v>
                </c:pt>
                <c:pt idx="16">
                  <c:v>44680</c:v>
                </c:pt>
                <c:pt idx="17">
                  <c:v>44679</c:v>
                </c:pt>
                <c:pt idx="18">
                  <c:v>44678</c:v>
                </c:pt>
                <c:pt idx="19">
                  <c:v>44672</c:v>
                </c:pt>
                <c:pt idx="20">
                  <c:v>44662</c:v>
                </c:pt>
                <c:pt idx="21">
                  <c:v>44651</c:v>
                </c:pt>
                <c:pt idx="22">
                  <c:v>44642</c:v>
                </c:pt>
                <c:pt idx="23">
                  <c:v>44631</c:v>
                </c:pt>
                <c:pt idx="24">
                  <c:v>44622</c:v>
                </c:pt>
                <c:pt idx="25">
                  <c:v>44610</c:v>
                </c:pt>
                <c:pt idx="26">
                  <c:v>44601</c:v>
                </c:pt>
                <c:pt idx="27">
                  <c:v>44593</c:v>
                </c:pt>
                <c:pt idx="28">
                  <c:v>44592</c:v>
                </c:pt>
                <c:pt idx="29">
                  <c:v>44589</c:v>
                </c:pt>
                <c:pt idx="30">
                  <c:v>44588</c:v>
                </c:pt>
                <c:pt idx="31">
                  <c:v>44587</c:v>
                </c:pt>
                <c:pt idx="32">
                  <c:v>44586</c:v>
                </c:pt>
                <c:pt idx="33">
                  <c:v>44581</c:v>
                </c:pt>
                <c:pt idx="34">
                  <c:v>44571</c:v>
                </c:pt>
                <c:pt idx="35">
                  <c:v>44533</c:v>
                </c:pt>
                <c:pt idx="36">
                  <c:v>44532</c:v>
                </c:pt>
                <c:pt idx="37">
                  <c:v>44539</c:v>
                </c:pt>
                <c:pt idx="38">
                  <c:v>44503</c:v>
                </c:pt>
                <c:pt idx="39">
                  <c:v>44501</c:v>
                </c:pt>
                <c:pt idx="40">
                  <c:v>44509</c:v>
                </c:pt>
                <c:pt idx="41">
                  <c:v>44471</c:v>
                </c:pt>
                <c:pt idx="42">
                  <c:v>44471</c:v>
                </c:pt>
                <c:pt idx="43">
                  <c:v>44470</c:v>
                </c:pt>
                <c:pt idx="44">
                  <c:v>44469</c:v>
                </c:pt>
                <c:pt idx="45">
                  <c:v>44460</c:v>
                </c:pt>
                <c:pt idx="46">
                  <c:v>44449</c:v>
                </c:pt>
                <c:pt idx="47">
                  <c:v>44439</c:v>
                </c:pt>
                <c:pt idx="48">
                  <c:v>44428</c:v>
                </c:pt>
                <c:pt idx="49">
                  <c:v>44419</c:v>
                </c:pt>
                <c:pt idx="50">
                  <c:v>44410</c:v>
                </c:pt>
                <c:pt idx="51">
                  <c:v>44407</c:v>
                </c:pt>
                <c:pt idx="52">
                  <c:v>44406</c:v>
                </c:pt>
                <c:pt idx="53">
                  <c:v>44405</c:v>
                </c:pt>
                <c:pt idx="54">
                  <c:v>44404</c:v>
                </c:pt>
                <c:pt idx="55">
                  <c:v>44403</c:v>
                </c:pt>
                <c:pt idx="56">
                  <c:v>44399</c:v>
                </c:pt>
                <c:pt idx="57">
                  <c:v>44377</c:v>
                </c:pt>
                <c:pt idx="58">
                  <c:v>44356</c:v>
                </c:pt>
                <c:pt idx="59">
                  <c:v>44334</c:v>
                </c:pt>
                <c:pt idx="60">
                  <c:v>44313</c:v>
                </c:pt>
                <c:pt idx="61">
                  <c:v>44292</c:v>
                </c:pt>
                <c:pt idx="62">
                  <c:v>44270</c:v>
                </c:pt>
                <c:pt idx="63">
                  <c:v>44249</c:v>
                </c:pt>
                <c:pt idx="64">
                  <c:v>44225</c:v>
                </c:pt>
                <c:pt idx="65">
                  <c:v>44203</c:v>
                </c:pt>
                <c:pt idx="66">
                  <c:v>44166</c:v>
                </c:pt>
                <c:pt idx="67">
                  <c:v>44137</c:v>
                </c:pt>
                <c:pt idx="68">
                  <c:v>44137</c:v>
                </c:pt>
                <c:pt idx="69">
                  <c:v>44105</c:v>
                </c:pt>
                <c:pt idx="70">
                  <c:v>44095</c:v>
                </c:pt>
                <c:pt idx="71">
                  <c:v>44071</c:v>
                </c:pt>
                <c:pt idx="72">
                  <c:v>44050</c:v>
                </c:pt>
                <c:pt idx="73">
                  <c:v>44029</c:v>
                </c:pt>
                <c:pt idx="74">
                  <c:v>44007</c:v>
                </c:pt>
                <c:pt idx="75">
                  <c:v>43986</c:v>
                </c:pt>
                <c:pt idx="76">
                  <c:v>43964</c:v>
                </c:pt>
                <c:pt idx="77">
                  <c:v>43943</c:v>
                </c:pt>
                <c:pt idx="78">
                  <c:v>43921</c:v>
                </c:pt>
                <c:pt idx="79">
                  <c:v>43900</c:v>
                </c:pt>
                <c:pt idx="80">
                  <c:v>43879</c:v>
                </c:pt>
                <c:pt idx="81">
                  <c:v>43857</c:v>
                </c:pt>
                <c:pt idx="82">
                  <c:v>43833</c:v>
                </c:pt>
                <c:pt idx="83">
                  <c:v>43800</c:v>
                </c:pt>
                <c:pt idx="84">
                  <c:v>43770</c:v>
                </c:pt>
                <c:pt idx="85">
                  <c:v>43740</c:v>
                </c:pt>
                <c:pt idx="86">
                  <c:v>43746</c:v>
                </c:pt>
                <c:pt idx="87">
                  <c:v>43725</c:v>
                </c:pt>
                <c:pt idx="88">
                  <c:v>43703</c:v>
                </c:pt>
                <c:pt idx="89">
                  <c:v>43682</c:v>
                </c:pt>
                <c:pt idx="90">
                  <c:v>43679</c:v>
                </c:pt>
                <c:pt idx="91">
                  <c:v>43678</c:v>
                </c:pt>
                <c:pt idx="92">
                  <c:v>43677</c:v>
                </c:pt>
                <c:pt idx="93">
                  <c:v>43676</c:v>
                </c:pt>
                <c:pt idx="94">
                  <c:v>43675</c:v>
                </c:pt>
                <c:pt idx="95">
                  <c:v>43672</c:v>
                </c:pt>
                <c:pt idx="96">
                  <c:v>43671</c:v>
                </c:pt>
                <c:pt idx="97">
                  <c:v>43670</c:v>
                </c:pt>
                <c:pt idx="98">
                  <c:v>43669</c:v>
                </c:pt>
                <c:pt idx="99">
                  <c:v>43668</c:v>
                </c:pt>
                <c:pt idx="100">
                  <c:v>43661</c:v>
                </c:pt>
                <c:pt idx="101">
                  <c:v>43615</c:v>
                </c:pt>
                <c:pt idx="102">
                  <c:v>43570</c:v>
                </c:pt>
                <c:pt idx="103">
                  <c:v>43525</c:v>
                </c:pt>
                <c:pt idx="104">
                  <c:v>43480</c:v>
                </c:pt>
                <c:pt idx="105">
                  <c:v>43406</c:v>
                </c:pt>
                <c:pt idx="106">
                  <c:v>43374</c:v>
                </c:pt>
                <c:pt idx="107">
                  <c:v>43342</c:v>
                </c:pt>
                <c:pt idx="108">
                  <c:v>43299</c:v>
                </c:pt>
                <c:pt idx="109">
                  <c:v>43255</c:v>
                </c:pt>
                <c:pt idx="110">
                  <c:v>43209</c:v>
                </c:pt>
                <c:pt idx="111">
                  <c:v>43165</c:v>
                </c:pt>
                <c:pt idx="112">
                  <c:v>43119</c:v>
                </c:pt>
                <c:pt idx="113">
                  <c:v>43073</c:v>
                </c:pt>
                <c:pt idx="114">
                  <c:v>43009</c:v>
                </c:pt>
                <c:pt idx="115">
                  <c:v>42984</c:v>
                </c:pt>
                <c:pt idx="116">
                  <c:v>42950</c:v>
                </c:pt>
                <c:pt idx="117">
                  <c:v>42949</c:v>
                </c:pt>
                <c:pt idx="118">
                  <c:v>42948</c:v>
                </c:pt>
                <c:pt idx="119">
                  <c:v>42947</c:v>
                </c:pt>
                <c:pt idx="120">
                  <c:v>42944</c:v>
                </c:pt>
                <c:pt idx="121">
                  <c:v>42943</c:v>
                </c:pt>
                <c:pt idx="122">
                  <c:v>42942</c:v>
                </c:pt>
                <c:pt idx="123">
                  <c:v>42941</c:v>
                </c:pt>
                <c:pt idx="124">
                  <c:v>42940</c:v>
                </c:pt>
                <c:pt idx="125">
                  <c:v>42809</c:v>
                </c:pt>
                <c:pt idx="126">
                  <c:v>42676</c:v>
                </c:pt>
                <c:pt idx="127">
                  <c:v>42548</c:v>
                </c:pt>
                <c:pt idx="128">
                  <c:v>42418</c:v>
                </c:pt>
                <c:pt idx="129">
                  <c:v>42285</c:v>
                </c:pt>
                <c:pt idx="130">
                  <c:v>42157</c:v>
                </c:pt>
                <c:pt idx="131">
                  <c:v>42026</c:v>
                </c:pt>
                <c:pt idx="132">
                  <c:v>41894</c:v>
                </c:pt>
                <c:pt idx="133">
                  <c:v>41765</c:v>
                </c:pt>
                <c:pt idx="134">
                  <c:v>41725</c:v>
                </c:pt>
              </c:numCache>
            </c:numRef>
          </c:xVal>
          <c:yVal>
            <c:numRef>
              <c:f>data2!$I$6:$I$140</c:f>
              <c:numCache>
                <c:formatCode>General</c:formatCode>
                <c:ptCount val="135"/>
                <c:pt idx="0">
                  <c:v>0.73479982958884693</c:v>
                </c:pt>
                <c:pt idx="1">
                  <c:v>0.73479982958884693</c:v>
                </c:pt>
                <c:pt idx="2">
                  <c:v>0.73479982958884693</c:v>
                </c:pt>
                <c:pt idx="3">
                  <c:v>0.73479982958884693</c:v>
                </c:pt>
                <c:pt idx="4">
                  <c:v>0.73479982958884693</c:v>
                </c:pt>
                <c:pt idx="5">
                  <c:v>0.73479982958884693</c:v>
                </c:pt>
                <c:pt idx="6">
                  <c:v>0.73479982958884693</c:v>
                </c:pt>
                <c:pt idx="7">
                  <c:v>0.73479982958884693</c:v>
                </c:pt>
                <c:pt idx="8">
                  <c:v>0.73479982958884693</c:v>
                </c:pt>
                <c:pt idx="9">
                  <c:v>0.73479982958884693</c:v>
                </c:pt>
                <c:pt idx="10">
                  <c:v>0.73479982958884693</c:v>
                </c:pt>
                <c:pt idx="11">
                  <c:v>0.73479982958884693</c:v>
                </c:pt>
                <c:pt idx="12">
                  <c:v>0.73479982958884693</c:v>
                </c:pt>
                <c:pt idx="13">
                  <c:v>0.73479982958884693</c:v>
                </c:pt>
                <c:pt idx="14">
                  <c:v>0.73479982958884693</c:v>
                </c:pt>
                <c:pt idx="15">
                  <c:v>0.73479982958884693</c:v>
                </c:pt>
                <c:pt idx="16">
                  <c:v>0.73479982958884693</c:v>
                </c:pt>
                <c:pt idx="17">
                  <c:v>0.73479982958884693</c:v>
                </c:pt>
                <c:pt idx="18">
                  <c:v>0.73479982958884693</c:v>
                </c:pt>
                <c:pt idx="19">
                  <c:v>0.73479982958884693</c:v>
                </c:pt>
                <c:pt idx="20">
                  <c:v>0.73479982958884693</c:v>
                </c:pt>
                <c:pt idx="21">
                  <c:v>0.73479982958884693</c:v>
                </c:pt>
                <c:pt idx="22">
                  <c:v>0.74193907772919887</c:v>
                </c:pt>
                <c:pt idx="23">
                  <c:v>0.74193907772919887</c:v>
                </c:pt>
                <c:pt idx="24">
                  <c:v>0.74193907772919887</c:v>
                </c:pt>
                <c:pt idx="25">
                  <c:v>0.74193907772919887</c:v>
                </c:pt>
                <c:pt idx="26">
                  <c:v>0.74193907772919887</c:v>
                </c:pt>
                <c:pt idx="27">
                  <c:v>0.74193907772919887</c:v>
                </c:pt>
                <c:pt idx="28">
                  <c:v>0.74193907772919887</c:v>
                </c:pt>
                <c:pt idx="29">
                  <c:v>0.74193907772919887</c:v>
                </c:pt>
                <c:pt idx="30">
                  <c:v>0.74193907772919887</c:v>
                </c:pt>
                <c:pt idx="31">
                  <c:v>0.74193907772919887</c:v>
                </c:pt>
                <c:pt idx="32">
                  <c:v>0.74193907772919887</c:v>
                </c:pt>
                <c:pt idx="33">
                  <c:v>0.74193907772919887</c:v>
                </c:pt>
                <c:pt idx="34">
                  <c:v>0.74193907772919887</c:v>
                </c:pt>
                <c:pt idx="35">
                  <c:v>0.70926996097583073</c:v>
                </c:pt>
                <c:pt idx="36">
                  <c:v>0.70926996097583073</c:v>
                </c:pt>
                <c:pt idx="37">
                  <c:v>0.70926996097583073</c:v>
                </c:pt>
                <c:pt idx="38">
                  <c:v>0.70926996097583073</c:v>
                </c:pt>
                <c:pt idx="39">
                  <c:v>0.70926996097583073</c:v>
                </c:pt>
                <c:pt idx="40">
                  <c:v>0.70926996097583073</c:v>
                </c:pt>
                <c:pt idx="41">
                  <c:v>0.70926996097583073</c:v>
                </c:pt>
                <c:pt idx="42">
                  <c:v>0.70926996097583073</c:v>
                </c:pt>
                <c:pt idx="43">
                  <c:v>0.70926996097583073</c:v>
                </c:pt>
                <c:pt idx="44">
                  <c:v>0.70926996097583073</c:v>
                </c:pt>
                <c:pt idx="45">
                  <c:v>0.65705585285710388</c:v>
                </c:pt>
                <c:pt idx="46">
                  <c:v>0.65705585285710388</c:v>
                </c:pt>
                <c:pt idx="47">
                  <c:v>0.65705585285710388</c:v>
                </c:pt>
                <c:pt idx="48">
                  <c:v>0.65705585285710388</c:v>
                </c:pt>
                <c:pt idx="49">
                  <c:v>0.65705585285710388</c:v>
                </c:pt>
                <c:pt idx="50">
                  <c:v>0.65705585285710388</c:v>
                </c:pt>
                <c:pt idx="51">
                  <c:v>0.65705585285710388</c:v>
                </c:pt>
                <c:pt idx="52">
                  <c:v>0.65705585285710388</c:v>
                </c:pt>
                <c:pt idx="53">
                  <c:v>0.65705585285710388</c:v>
                </c:pt>
                <c:pt idx="54">
                  <c:v>0.65705585285710388</c:v>
                </c:pt>
                <c:pt idx="55">
                  <c:v>0.65705585285710388</c:v>
                </c:pt>
                <c:pt idx="56">
                  <c:v>0.65705585285710388</c:v>
                </c:pt>
                <c:pt idx="57">
                  <c:v>0.65705585285710388</c:v>
                </c:pt>
                <c:pt idx="58">
                  <c:v>0.56702636615906032</c:v>
                </c:pt>
                <c:pt idx="59">
                  <c:v>0.56702636615906032</c:v>
                </c:pt>
                <c:pt idx="60">
                  <c:v>0.56702636615906032</c:v>
                </c:pt>
                <c:pt idx="61">
                  <c:v>0.56702636615906032</c:v>
                </c:pt>
                <c:pt idx="62">
                  <c:v>0.456366033129043</c:v>
                </c:pt>
                <c:pt idx="63">
                  <c:v>0.456366033129043</c:v>
                </c:pt>
                <c:pt idx="64">
                  <c:v>0.456366033129043</c:v>
                </c:pt>
                <c:pt idx="65">
                  <c:v>0.456366033129043</c:v>
                </c:pt>
                <c:pt idx="66">
                  <c:v>0.40483371661993806</c:v>
                </c:pt>
                <c:pt idx="67">
                  <c:v>0.40483371661993806</c:v>
                </c:pt>
                <c:pt idx="68">
                  <c:v>0.40483371661993806</c:v>
                </c:pt>
                <c:pt idx="69">
                  <c:v>0.40483371661993806</c:v>
                </c:pt>
                <c:pt idx="70">
                  <c:v>0.34830486304816066</c:v>
                </c:pt>
                <c:pt idx="71">
                  <c:v>0.34830486304816066</c:v>
                </c:pt>
                <c:pt idx="72">
                  <c:v>0.34830486304816066</c:v>
                </c:pt>
                <c:pt idx="73">
                  <c:v>0.34830486304816066</c:v>
                </c:pt>
                <c:pt idx="74">
                  <c:v>0.38560627359831223</c:v>
                </c:pt>
                <c:pt idx="75">
                  <c:v>0.38560627359831223</c:v>
                </c:pt>
                <c:pt idx="76">
                  <c:v>0.38560627359831223</c:v>
                </c:pt>
                <c:pt idx="77">
                  <c:v>0.38560627359831223</c:v>
                </c:pt>
                <c:pt idx="78">
                  <c:v>0.38560627359831223</c:v>
                </c:pt>
                <c:pt idx="79">
                  <c:v>0.3820170425748684</c:v>
                </c:pt>
                <c:pt idx="80">
                  <c:v>0.3820170425748684</c:v>
                </c:pt>
                <c:pt idx="81">
                  <c:v>0.3820170425748684</c:v>
                </c:pt>
                <c:pt idx="82">
                  <c:v>0.3820170425748684</c:v>
                </c:pt>
                <c:pt idx="83">
                  <c:v>0.36735592102601899</c:v>
                </c:pt>
                <c:pt idx="84">
                  <c:v>0.36735592102601899</c:v>
                </c:pt>
                <c:pt idx="85">
                  <c:v>0.36735592102601899</c:v>
                </c:pt>
                <c:pt idx="86">
                  <c:v>0.36735592102601899</c:v>
                </c:pt>
                <c:pt idx="87">
                  <c:v>0.39445168082621629</c:v>
                </c:pt>
                <c:pt idx="88">
                  <c:v>0.39445168082621629</c:v>
                </c:pt>
                <c:pt idx="89">
                  <c:v>0.39445168082621629</c:v>
                </c:pt>
                <c:pt idx="90">
                  <c:v>0.39445168082621629</c:v>
                </c:pt>
                <c:pt idx="91">
                  <c:v>0.39445168082621629</c:v>
                </c:pt>
                <c:pt idx="92">
                  <c:v>0.39445168082621629</c:v>
                </c:pt>
                <c:pt idx="93">
                  <c:v>0.39445168082621629</c:v>
                </c:pt>
                <c:pt idx="94">
                  <c:v>0.39445168082621629</c:v>
                </c:pt>
                <c:pt idx="95">
                  <c:v>0.39445168082621629</c:v>
                </c:pt>
                <c:pt idx="96">
                  <c:v>0.39445168082621629</c:v>
                </c:pt>
                <c:pt idx="97">
                  <c:v>0.39445168082621629</c:v>
                </c:pt>
                <c:pt idx="98">
                  <c:v>0.39445168082621629</c:v>
                </c:pt>
                <c:pt idx="99">
                  <c:v>0.39445168082621629</c:v>
                </c:pt>
                <c:pt idx="100">
                  <c:v>0.39445168082621629</c:v>
                </c:pt>
                <c:pt idx="101">
                  <c:v>0.29885307640970665</c:v>
                </c:pt>
                <c:pt idx="102">
                  <c:v>0.29885307640970665</c:v>
                </c:pt>
                <c:pt idx="103">
                  <c:v>0.34044411484011833</c:v>
                </c:pt>
                <c:pt idx="104">
                  <c:v>0.34044411484011833</c:v>
                </c:pt>
                <c:pt idx="105">
                  <c:v>0.12385164096708581</c:v>
                </c:pt>
                <c:pt idx="106">
                  <c:v>0.12385164096708581</c:v>
                </c:pt>
                <c:pt idx="107">
                  <c:v>6.069784035361165E-2</c:v>
                </c:pt>
                <c:pt idx="108">
                  <c:v>6.069784035361165E-2</c:v>
                </c:pt>
                <c:pt idx="109">
                  <c:v>7.1882007306125359E-2</c:v>
                </c:pt>
                <c:pt idx="110">
                  <c:v>7.1882007306125359E-2</c:v>
                </c:pt>
                <c:pt idx="111">
                  <c:v>-4.5757490560675115E-2</c:v>
                </c:pt>
                <c:pt idx="112">
                  <c:v>-4.5757490560675115E-2</c:v>
                </c:pt>
                <c:pt idx="113">
                  <c:v>0.17609125905568124</c:v>
                </c:pt>
                <c:pt idx="114">
                  <c:v>0.17609125905568124</c:v>
                </c:pt>
                <c:pt idx="115">
                  <c:v>0.13987908640123647</c:v>
                </c:pt>
                <c:pt idx="116">
                  <c:v>0.13987908640123647</c:v>
                </c:pt>
                <c:pt idx="117">
                  <c:v>0.13987908640123647</c:v>
                </c:pt>
                <c:pt idx="118">
                  <c:v>0.13987908640123647</c:v>
                </c:pt>
                <c:pt idx="119">
                  <c:v>0.13987908640123647</c:v>
                </c:pt>
                <c:pt idx="120">
                  <c:v>0.13987908640123647</c:v>
                </c:pt>
                <c:pt idx="121">
                  <c:v>0.13987908640123647</c:v>
                </c:pt>
                <c:pt idx="122">
                  <c:v>0.13987908640123647</c:v>
                </c:pt>
                <c:pt idx="123">
                  <c:v>0.13987908640123647</c:v>
                </c:pt>
                <c:pt idx="124">
                  <c:v>0.13987908640123647</c:v>
                </c:pt>
                <c:pt idx="125">
                  <c:v>0.14612803567823801</c:v>
                </c:pt>
                <c:pt idx="126">
                  <c:v>0.13672056715640679</c:v>
                </c:pt>
                <c:pt idx="127">
                  <c:v>8.6359830674748214E-2</c:v>
                </c:pt>
                <c:pt idx="128">
                  <c:v>7.1882007306125359E-2</c:v>
                </c:pt>
                <c:pt idx="129">
                  <c:v>6.8185861746161619E-2</c:v>
                </c:pt>
                <c:pt idx="130">
                  <c:v>1.703333929878037E-2</c:v>
                </c:pt>
                <c:pt idx="131">
                  <c:v>1.2837224705172217E-2</c:v>
                </c:pt>
                <c:pt idx="132">
                  <c:v>-5.551732784983137E-2</c:v>
                </c:pt>
                <c:pt idx="133">
                  <c:v>-5.551732784983137E-2</c:v>
                </c:pt>
                <c:pt idx="134">
                  <c:v>-5.551732784983137E-2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9F4D-AE55-6413F74E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71424"/>
        <c:axId val="366006656"/>
      </c:scatterChart>
      <c:valAx>
        <c:axId val="3659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;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006656"/>
        <c:crosses val="autoZero"/>
        <c:crossBetween val="midCat"/>
      </c:valAx>
      <c:valAx>
        <c:axId val="366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9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data2!$J$6:$J$140</c:f>
              <c:numCache>
                <c:formatCode>m/d/yy</c:formatCode>
                <c:ptCount val="135"/>
                <c:pt idx="0" formatCode="yyyy/mm/dd;;">
                  <c:v>44770</c:v>
                </c:pt>
                <c:pt idx="1">
                  <c:v>44769</c:v>
                </c:pt>
                <c:pt idx="2">
                  <c:v>44768</c:v>
                </c:pt>
                <c:pt idx="3">
                  <c:v>44767</c:v>
                </c:pt>
                <c:pt idx="4">
                  <c:v>44764</c:v>
                </c:pt>
                <c:pt idx="5">
                  <c:v>44755</c:v>
                </c:pt>
                <c:pt idx="6">
                  <c:v>44743</c:v>
                </c:pt>
                <c:pt idx="7">
                  <c:v>44741</c:v>
                </c:pt>
                <c:pt idx="8">
                  <c:v>44740</c:v>
                </c:pt>
                <c:pt idx="9">
                  <c:v>44739</c:v>
                </c:pt>
                <c:pt idx="10">
                  <c:v>44734</c:v>
                </c:pt>
                <c:pt idx="11">
                  <c:v>44722</c:v>
                </c:pt>
                <c:pt idx="12">
                  <c:v>44713</c:v>
                </c:pt>
                <c:pt idx="13">
                  <c:v>44701</c:v>
                </c:pt>
                <c:pt idx="14">
                  <c:v>44692</c:v>
                </c:pt>
                <c:pt idx="15">
                  <c:v>44683</c:v>
                </c:pt>
                <c:pt idx="16">
                  <c:v>44680</c:v>
                </c:pt>
                <c:pt idx="17">
                  <c:v>44679</c:v>
                </c:pt>
                <c:pt idx="18">
                  <c:v>44678</c:v>
                </c:pt>
                <c:pt idx="19">
                  <c:v>44672</c:v>
                </c:pt>
                <c:pt idx="20">
                  <c:v>44662</c:v>
                </c:pt>
                <c:pt idx="21">
                  <c:v>44651</c:v>
                </c:pt>
                <c:pt idx="22">
                  <c:v>44642</c:v>
                </c:pt>
                <c:pt idx="23">
                  <c:v>44631</c:v>
                </c:pt>
                <c:pt idx="24">
                  <c:v>44622</c:v>
                </c:pt>
                <c:pt idx="25">
                  <c:v>44610</c:v>
                </c:pt>
                <c:pt idx="26">
                  <c:v>44601</c:v>
                </c:pt>
                <c:pt idx="27">
                  <c:v>44593</c:v>
                </c:pt>
                <c:pt idx="28">
                  <c:v>44592</c:v>
                </c:pt>
                <c:pt idx="29">
                  <c:v>44589</c:v>
                </c:pt>
                <c:pt idx="30">
                  <c:v>44588</c:v>
                </c:pt>
                <c:pt idx="31">
                  <c:v>44587</c:v>
                </c:pt>
                <c:pt idx="32">
                  <c:v>44586</c:v>
                </c:pt>
                <c:pt idx="33">
                  <c:v>44581</c:v>
                </c:pt>
                <c:pt idx="34">
                  <c:v>44571</c:v>
                </c:pt>
                <c:pt idx="35">
                  <c:v>44533</c:v>
                </c:pt>
                <c:pt idx="36">
                  <c:v>44532</c:v>
                </c:pt>
                <c:pt idx="37">
                  <c:v>44539</c:v>
                </c:pt>
                <c:pt idx="38">
                  <c:v>44503</c:v>
                </c:pt>
                <c:pt idx="39">
                  <c:v>44501</c:v>
                </c:pt>
                <c:pt idx="40">
                  <c:v>44509</c:v>
                </c:pt>
                <c:pt idx="41">
                  <c:v>44471</c:v>
                </c:pt>
                <c:pt idx="42">
                  <c:v>44471</c:v>
                </c:pt>
                <c:pt idx="43">
                  <c:v>44470</c:v>
                </c:pt>
                <c:pt idx="44">
                  <c:v>44469</c:v>
                </c:pt>
                <c:pt idx="45">
                  <c:v>44460</c:v>
                </c:pt>
                <c:pt idx="46">
                  <c:v>44449</c:v>
                </c:pt>
                <c:pt idx="47">
                  <c:v>44439</c:v>
                </c:pt>
                <c:pt idx="48">
                  <c:v>44428</c:v>
                </c:pt>
                <c:pt idx="49">
                  <c:v>44419</c:v>
                </c:pt>
                <c:pt idx="50">
                  <c:v>44410</c:v>
                </c:pt>
                <c:pt idx="51">
                  <c:v>44407</c:v>
                </c:pt>
                <c:pt idx="52">
                  <c:v>44406</c:v>
                </c:pt>
                <c:pt idx="53">
                  <c:v>44405</c:v>
                </c:pt>
                <c:pt idx="54">
                  <c:v>44404</c:v>
                </c:pt>
                <c:pt idx="55">
                  <c:v>44403</c:v>
                </c:pt>
                <c:pt idx="56">
                  <c:v>44399</c:v>
                </c:pt>
                <c:pt idx="57">
                  <c:v>44377</c:v>
                </c:pt>
                <c:pt idx="58">
                  <c:v>44356</c:v>
                </c:pt>
                <c:pt idx="59">
                  <c:v>44334</c:v>
                </c:pt>
                <c:pt idx="60">
                  <c:v>44313</c:v>
                </c:pt>
                <c:pt idx="61">
                  <c:v>44292</c:v>
                </c:pt>
                <c:pt idx="62">
                  <c:v>44270</c:v>
                </c:pt>
                <c:pt idx="63">
                  <c:v>44249</c:v>
                </c:pt>
                <c:pt idx="64">
                  <c:v>44225</c:v>
                </c:pt>
                <c:pt idx="65">
                  <c:v>44203</c:v>
                </c:pt>
                <c:pt idx="66">
                  <c:v>44166</c:v>
                </c:pt>
                <c:pt idx="67">
                  <c:v>44137</c:v>
                </c:pt>
                <c:pt idx="68">
                  <c:v>44137</c:v>
                </c:pt>
                <c:pt idx="69">
                  <c:v>44105</c:v>
                </c:pt>
                <c:pt idx="70">
                  <c:v>44095</c:v>
                </c:pt>
                <c:pt idx="71">
                  <c:v>44071</c:v>
                </c:pt>
                <c:pt idx="72">
                  <c:v>44050</c:v>
                </c:pt>
                <c:pt idx="73">
                  <c:v>44029</c:v>
                </c:pt>
                <c:pt idx="74">
                  <c:v>44007</c:v>
                </c:pt>
                <c:pt idx="75">
                  <c:v>43986</c:v>
                </c:pt>
                <c:pt idx="76">
                  <c:v>43964</c:v>
                </c:pt>
                <c:pt idx="77">
                  <c:v>43943</c:v>
                </c:pt>
                <c:pt idx="78">
                  <c:v>43921</c:v>
                </c:pt>
                <c:pt idx="79">
                  <c:v>43900</c:v>
                </c:pt>
                <c:pt idx="80">
                  <c:v>43879</c:v>
                </c:pt>
                <c:pt idx="81">
                  <c:v>43857</c:v>
                </c:pt>
                <c:pt idx="82">
                  <c:v>43833</c:v>
                </c:pt>
                <c:pt idx="83">
                  <c:v>43800</c:v>
                </c:pt>
                <c:pt idx="84">
                  <c:v>43770</c:v>
                </c:pt>
                <c:pt idx="85">
                  <c:v>43740</c:v>
                </c:pt>
                <c:pt idx="86">
                  <c:v>43746</c:v>
                </c:pt>
                <c:pt idx="87">
                  <c:v>43725</c:v>
                </c:pt>
                <c:pt idx="88">
                  <c:v>43703</c:v>
                </c:pt>
                <c:pt idx="89">
                  <c:v>43682</c:v>
                </c:pt>
                <c:pt idx="90">
                  <c:v>43679</c:v>
                </c:pt>
                <c:pt idx="91">
                  <c:v>43678</c:v>
                </c:pt>
                <c:pt idx="92">
                  <c:v>43677</c:v>
                </c:pt>
                <c:pt idx="93">
                  <c:v>43676</c:v>
                </c:pt>
                <c:pt idx="94">
                  <c:v>43675</c:v>
                </c:pt>
                <c:pt idx="95">
                  <c:v>43672</c:v>
                </c:pt>
                <c:pt idx="96">
                  <c:v>43671</c:v>
                </c:pt>
                <c:pt idx="97">
                  <c:v>43670</c:v>
                </c:pt>
                <c:pt idx="98">
                  <c:v>43669</c:v>
                </c:pt>
                <c:pt idx="99">
                  <c:v>43668</c:v>
                </c:pt>
                <c:pt idx="100">
                  <c:v>43661</c:v>
                </c:pt>
                <c:pt idx="101">
                  <c:v>43615</c:v>
                </c:pt>
                <c:pt idx="102">
                  <c:v>43570</c:v>
                </c:pt>
                <c:pt idx="103">
                  <c:v>43525</c:v>
                </c:pt>
                <c:pt idx="104">
                  <c:v>43480</c:v>
                </c:pt>
                <c:pt idx="105">
                  <c:v>43406</c:v>
                </c:pt>
                <c:pt idx="106">
                  <c:v>43374</c:v>
                </c:pt>
                <c:pt idx="107">
                  <c:v>43342</c:v>
                </c:pt>
                <c:pt idx="108">
                  <c:v>43299</c:v>
                </c:pt>
                <c:pt idx="109">
                  <c:v>43255</c:v>
                </c:pt>
                <c:pt idx="110">
                  <c:v>43209</c:v>
                </c:pt>
                <c:pt idx="111">
                  <c:v>43165</c:v>
                </c:pt>
                <c:pt idx="112">
                  <c:v>43119</c:v>
                </c:pt>
                <c:pt idx="113">
                  <c:v>43073</c:v>
                </c:pt>
                <c:pt idx="114">
                  <c:v>43009</c:v>
                </c:pt>
                <c:pt idx="115">
                  <c:v>42984</c:v>
                </c:pt>
                <c:pt idx="116">
                  <c:v>42950</c:v>
                </c:pt>
                <c:pt idx="117">
                  <c:v>42949</c:v>
                </c:pt>
                <c:pt idx="118">
                  <c:v>42948</c:v>
                </c:pt>
                <c:pt idx="119">
                  <c:v>42947</c:v>
                </c:pt>
                <c:pt idx="120">
                  <c:v>42944</c:v>
                </c:pt>
                <c:pt idx="121">
                  <c:v>42943</c:v>
                </c:pt>
                <c:pt idx="122">
                  <c:v>42942</c:v>
                </c:pt>
                <c:pt idx="123">
                  <c:v>42941</c:v>
                </c:pt>
                <c:pt idx="124">
                  <c:v>42940</c:v>
                </c:pt>
                <c:pt idx="125">
                  <c:v>42809</c:v>
                </c:pt>
                <c:pt idx="126">
                  <c:v>42676</c:v>
                </c:pt>
                <c:pt idx="127">
                  <c:v>42548</c:v>
                </c:pt>
                <c:pt idx="128">
                  <c:v>42418</c:v>
                </c:pt>
                <c:pt idx="129">
                  <c:v>42285</c:v>
                </c:pt>
                <c:pt idx="130">
                  <c:v>42157</c:v>
                </c:pt>
                <c:pt idx="131">
                  <c:v>42026</c:v>
                </c:pt>
                <c:pt idx="132">
                  <c:v>41894</c:v>
                </c:pt>
                <c:pt idx="133">
                  <c:v>41765</c:v>
                </c:pt>
                <c:pt idx="134">
                  <c:v>41725</c:v>
                </c:pt>
              </c:numCache>
            </c:numRef>
          </c:xVal>
          <c:yVal>
            <c:numRef>
              <c:f>data2!$K$6:$K$140</c:f>
              <c:numCache>
                <c:formatCode>General</c:formatCode>
                <c:ptCount val="135"/>
                <c:pt idx="0">
                  <c:v>2.0591467194261983</c:v>
                </c:pt>
                <c:pt idx="1">
                  <c:v>2.055378331375</c:v>
                </c:pt>
                <c:pt idx="2">
                  <c:v>2.0230053972499347</c:v>
                </c:pt>
                <c:pt idx="3">
                  <c:v>2.0342673970380254</c:v>
                </c:pt>
                <c:pt idx="4">
                  <c:v>2.0348689963611308</c:v>
                </c:pt>
                <c:pt idx="5">
                  <c:v>2.0499541480220462</c:v>
                </c:pt>
                <c:pt idx="6">
                  <c:v>2.0377451292695921</c:v>
                </c:pt>
                <c:pt idx="7">
                  <c:v>2.0502250378836537</c:v>
                </c:pt>
                <c:pt idx="8">
                  <c:v>2.0514226660890347</c:v>
                </c:pt>
                <c:pt idx="9">
                  <c:v>2.0667730370850257</c:v>
                </c:pt>
                <c:pt idx="10">
                  <c:v>2.0493343359722838</c:v>
                </c:pt>
                <c:pt idx="11">
                  <c:v>2.0470021305185053</c:v>
                </c:pt>
                <c:pt idx="12">
                  <c:v>2.0574378682129395</c:v>
                </c:pt>
                <c:pt idx="13">
                  <c:v>2.0386598943024961</c:v>
                </c:pt>
                <c:pt idx="14">
                  <c:v>2.0567524405674393</c:v>
                </c:pt>
                <c:pt idx="15">
                  <c:v>2.0687793630095612</c:v>
                </c:pt>
                <c:pt idx="16">
                  <c:v>2.0605845313608646</c:v>
                </c:pt>
                <c:pt idx="17">
                  <c:v>2.077040698342461</c:v>
                </c:pt>
                <c:pt idx="18">
                  <c:v>2.0607733632617062</c:v>
                </c:pt>
                <c:pt idx="19">
                  <c:v>2.0967015016100028</c:v>
                </c:pt>
                <c:pt idx="20">
                  <c:v>2.1132746924643504</c:v>
                </c:pt>
                <c:pt idx="21">
                  <c:v>2.1450409400370241</c:v>
                </c:pt>
                <c:pt idx="22">
                  <c:v>2.1469957572094649</c:v>
                </c:pt>
                <c:pt idx="23">
                  <c:v>2.1155439480322196</c:v>
                </c:pt>
                <c:pt idx="24">
                  <c:v>2.1295287738587763</c:v>
                </c:pt>
                <c:pt idx="25">
                  <c:v>2.1155106623849984</c:v>
                </c:pt>
                <c:pt idx="26">
                  <c:v>2.1506029517930094</c:v>
                </c:pt>
                <c:pt idx="27">
                  <c:v>2.1395012747359101</c:v>
                </c:pt>
                <c:pt idx="28">
                  <c:v>2.1325798476597368</c:v>
                </c:pt>
                <c:pt idx="29">
                  <c:v>2.1247975679605333</c:v>
                </c:pt>
                <c:pt idx="30">
                  <c:v>2.1109935173779952</c:v>
                </c:pt>
                <c:pt idx="31">
                  <c:v>2.1113969493456066</c:v>
                </c:pt>
                <c:pt idx="32">
                  <c:v>2.1029137027892206</c:v>
                </c:pt>
                <c:pt idx="33">
                  <c:v>2.1255137959041148</c:v>
                </c:pt>
                <c:pt idx="34">
                  <c:v>2.1416692169662093</c:v>
                </c:pt>
                <c:pt idx="35">
                  <c:v>2.1643528557844371</c:v>
                </c:pt>
                <c:pt idx="36">
                  <c:v>2.1535099893008374</c:v>
                </c:pt>
                <c:pt idx="37">
                  <c:v>2.1705843819391935</c:v>
                </c:pt>
                <c:pt idx="38">
                  <c:v>2.1536624535754956</c:v>
                </c:pt>
                <c:pt idx="39">
                  <c:v>2.1781420698377438</c:v>
                </c:pt>
                <c:pt idx="40">
                  <c:v>2.1739143398014069</c:v>
                </c:pt>
                <c:pt idx="41">
                  <c:v>2.171053287559376</c:v>
                </c:pt>
                <c:pt idx="42">
                  <c:v>2.1535709814337802</c:v>
                </c:pt>
                <c:pt idx="43">
                  <c:v>2.1425458840862763</c:v>
                </c:pt>
                <c:pt idx="44">
                  <c:v>2.1247323977200296</c:v>
                </c:pt>
                <c:pt idx="45">
                  <c:v>2.1450409400370241</c:v>
                </c:pt>
                <c:pt idx="46">
                  <c:v>2.1520436024876513</c:v>
                </c:pt>
                <c:pt idx="47">
                  <c:v>2.1627435832354154</c:v>
                </c:pt>
                <c:pt idx="48">
                  <c:v>2.14126159062209</c:v>
                </c:pt>
                <c:pt idx="49">
                  <c:v>2.1389023999335937</c:v>
                </c:pt>
                <c:pt idx="50">
                  <c:v>2.1335069737783501</c:v>
                </c:pt>
                <c:pt idx="51">
                  <c:v>2.1310409316000989</c:v>
                </c:pt>
                <c:pt idx="52">
                  <c:v>2.1352598985156583</c:v>
                </c:pt>
                <c:pt idx="53">
                  <c:v>2.1347506861086143</c:v>
                </c:pt>
                <c:pt idx="54">
                  <c:v>2.1360860973840974</c:v>
                </c:pt>
                <c:pt idx="55">
                  <c:v>2.1450098401421411</c:v>
                </c:pt>
                <c:pt idx="56">
                  <c:v>2.1249278791105333</c:v>
                </c:pt>
                <c:pt idx="57">
                  <c:v>2.0980203862096674</c:v>
                </c:pt>
                <c:pt idx="58">
                  <c:v>2.0954134644484466</c:v>
                </c:pt>
                <c:pt idx="59">
                  <c:v>2.0613393668370672</c:v>
                </c:pt>
                <c:pt idx="60">
                  <c:v>2.062055247375354</c:v>
                </c:pt>
                <c:pt idx="61">
                  <c:v>2.0462609801921219</c:v>
                </c:pt>
                <c:pt idx="62">
                  <c:v>2.0141843975012796</c:v>
                </c:pt>
                <c:pt idx="63">
                  <c:v>2.0138479958718314</c:v>
                </c:pt>
                <c:pt idx="64">
                  <c:v>1.9627953698572331</c:v>
                </c:pt>
                <c:pt idx="65">
                  <c:v>1.9511431601075526</c:v>
                </c:pt>
                <c:pt idx="66">
                  <c:v>1.9464031338990546</c:v>
                </c:pt>
                <c:pt idx="67">
                  <c:v>1.938219417812743</c:v>
                </c:pt>
                <c:pt idx="68">
                  <c:v>1.9100905455940682</c:v>
                </c:pt>
                <c:pt idx="69">
                  <c:v>1.8946483037935171</c:v>
                </c:pt>
                <c:pt idx="70">
                  <c:v>1.8546703318953355</c:v>
                </c:pt>
                <c:pt idx="71">
                  <c:v>1.9149774724443309</c:v>
                </c:pt>
                <c:pt idx="72">
                  <c:v>1.8734368632220368</c:v>
                </c:pt>
                <c:pt idx="73">
                  <c:v>1.8795546009389743</c:v>
                </c:pt>
                <c:pt idx="74">
                  <c:v>1.8577545220594422</c:v>
                </c:pt>
                <c:pt idx="75">
                  <c:v>1.8488662114947794</c:v>
                </c:pt>
                <c:pt idx="76">
                  <c:v>1.8291107101552946</c:v>
                </c:pt>
                <c:pt idx="77">
                  <c:v>1.8004421213362567</c:v>
                </c:pt>
                <c:pt idx="78">
                  <c:v>1.764475027434409</c:v>
                </c:pt>
                <c:pt idx="79">
                  <c:v>1.8063156698081135</c:v>
                </c:pt>
                <c:pt idx="80">
                  <c:v>1.8806992892187016</c:v>
                </c:pt>
                <c:pt idx="81">
                  <c:v>1.8555191556678001</c:v>
                </c:pt>
                <c:pt idx="82">
                  <c:v>1.8327004709605674</c:v>
                </c:pt>
                <c:pt idx="83">
                  <c:v>1.8276922886744456</c:v>
                </c:pt>
                <c:pt idx="84">
                  <c:v>1.8180278418592561</c:v>
                </c:pt>
                <c:pt idx="85">
                  <c:v>1.800235789327354</c:v>
                </c:pt>
                <c:pt idx="86">
                  <c:v>1.7742249048689189</c:v>
                </c:pt>
                <c:pt idx="87">
                  <c:v>1.7885925559203595</c:v>
                </c:pt>
                <c:pt idx="88">
                  <c:v>1.7667102072622591</c:v>
                </c:pt>
                <c:pt idx="89">
                  <c:v>1.7605732539443941</c:v>
                </c:pt>
                <c:pt idx="90">
                  <c:v>1.7759743311293692</c:v>
                </c:pt>
                <c:pt idx="91">
                  <c:v>1.7813963051967907</c:v>
                </c:pt>
                <c:pt idx="92">
                  <c:v>1.7841178164629232</c:v>
                </c:pt>
                <c:pt idx="93">
                  <c:v>1.7871769924705538</c:v>
                </c:pt>
                <c:pt idx="94">
                  <c:v>1.7921814961496787</c:v>
                </c:pt>
                <c:pt idx="95">
                  <c:v>1.7960189693471493</c:v>
                </c:pt>
                <c:pt idx="96">
                  <c:v>1.7528931548845939</c:v>
                </c:pt>
                <c:pt idx="97">
                  <c:v>1.7550359337677714</c:v>
                </c:pt>
                <c:pt idx="98">
                  <c:v>1.7582304084577496</c:v>
                </c:pt>
                <c:pt idx="99">
                  <c:v>1.7551122663950711</c:v>
                </c:pt>
                <c:pt idx="100">
                  <c:v>1.7598188773748262</c:v>
                </c:pt>
                <c:pt idx="101">
                  <c:v>1.7474118078864234</c:v>
                </c:pt>
                <c:pt idx="102">
                  <c:v>1.7857567999626429</c:v>
                </c:pt>
                <c:pt idx="103">
                  <c:v>1.7562556487542333</c:v>
                </c:pt>
                <c:pt idx="104">
                  <c:v>1.7312663490754916</c:v>
                </c:pt>
                <c:pt idx="105">
                  <c:v>1.7348798027926275</c:v>
                </c:pt>
                <c:pt idx="106">
                  <c:v>1.7372721765355434</c:v>
                </c:pt>
                <c:pt idx="107">
                  <c:v>1.7921114090871684</c:v>
                </c:pt>
                <c:pt idx="108">
                  <c:v>1.77662855342015</c:v>
                </c:pt>
                <c:pt idx="109">
                  <c:v>1.7555699806287999</c:v>
                </c:pt>
                <c:pt idx="110">
                  <c:v>1.735519058815171</c:v>
                </c:pt>
                <c:pt idx="111">
                  <c:v>1.738384123512156</c:v>
                </c:pt>
                <c:pt idx="112">
                  <c:v>1.7549595877217099</c:v>
                </c:pt>
                <c:pt idx="113">
                  <c:v>1.6983615660551097</c:v>
                </c:pt>
                <c:pt idx="114">
                  <c:v>1.6921416093667836</c:v>
                </c:pt>
                <c:pt idx="115">
                  <c:v>1.6664243725187595</c:v>
                </c:pt>
                <c:pt idx="116">
                  <c:v>1.6644539285811575</c:v>
                </c:pt>
                <c:pt idx="117">
                  <c:v>1.6676397060564108</c:v>
                </c:pt>
                <c:pt idx="118">
                  <c:v>1.6678263789507111</c:v>
                </c:pt>
                <c:pt idx="119">
                  <c:v>1.6677330525332674</c:v>
                </c:pt>
                <c:pt idx="120">
                  <c:v>1.6728364541713971</c:v>
                </c:pt>
                <c:pt idx="121">
                  <c:v>1.6693168805661123</c:v>
                </c:pt>
                <c:pt idx="122">
                  <c:v>1.6756867086994012</c:v>
                </c:pt>
                <c:pt idx="123">
                  <c:v>1.6770591773921615</c:v>
                </c:pt>
                <c:pt idx="124">
                  <c:v>1.6903733069160591</c:v>
                </c:pt>
                <c:pt idx="125">
                  <c:v>1.6269559514354475</c:v>
                </c:pt>
                <c:pt idx="126">
                  <c:v>1.5847833789965078</c:v>
                </c:pt>
                <c:pt idx="127">
                  <c:v>1.5238764756381313</c:v>
                </c:pt>
                <c:pt idx="128">
                  <c:v>1.5424519473759766</c:v>
                </c:pt>
                <c:pt idx="129">
                  <c:v>1.5046067706419537</c:v>
                </c:pt>
                <c:pt idx="130">
                  <c:v>1.4307198878632823</c:v>
                </c:pt>
                <c:pt idx="131">
                  <c:v>1.4256972133625911</c:v>
                </c:pt>
                <c:pt idx="132">
                  <c:v>1.4578818967339924</c:v>
                </c:pt>
                <c:pt idx="133">
                  <c:v>1.4097641042663462</c:v>
                </c:pt>
                <c:pt idx="134">
                  <c:v>1.4448251995097476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5-C642-A6CB-3A82821A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36864"/>
        <c:axId val="543845536"/>
      </c:scatterChart>
      <c:valAx>
        <c:axId val="5501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;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845536"/>
        <c:crosses val="autoZero"/>
        <c:crossBetween val="midCat"/>
      </c:valAx>
      <c:valAx>
        <c:axId val="54384553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1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data2!$L$6:$L$140</c:f>
              <c:numCache>
                <c:formatCode>m/d/yy</c:formatCode>
                <c:ptCount val="135"/>
                <c:pt idx="0" formatCode="yyyy/mm/dd;;">
                  <c:v>44770</c:v>
                </c:pt>
                <c:pt idx="1">
                  <c:v>44769</c:v>
                </c:pt>
                <c:pt idx="2">
                  <c:v>44768</c:v>
                </c:pt>
                <c:pt idx="3">
                  <c:v>44767</c:v>
                </c:pt>
                <c:pt idx="4">
                  <c:v>44764</c:v>
                </c:pt>
                <c:pt idx="5">
                  <c:v>44755</c:v>
                </c:pt>
                <c:pt idx="6">
                  <c:v>44743</c:v>
                </c:pt>
                <c:pt idx="7">
                  <c:v>44741</c:v>
                </c:pt>
                <c:pt idx="8">
                  <c:v>44740</c:v>
                </c:pt>
                <c:pt idx="9">
                  <c:v>44739</c:v>
                </c:pt>
                <c:pt idx="10">
                  <c:v>44734</c:v>
                </c:pt>
                <c:pt idx="11">
                  <c:v>44722</c:v>
                </c:pt>
                <c:pt idx="12">
                  <c:v>44713</c:v>
                </c:pt>
                <c:pt idx="13">
                  <c:v>44701</c:v>
                </c:pt>
                <c:pt idx="14">
                  <c:v>44692</c:v>
                </c:pt>
                <c:pt idx="15">
                  <c:v>44683</c:v>
                </c:pt>
                <c:pt idx="16">
                  <c:v>44680</c:v>
                </c:pt>
                <c:pt idx="17">
                  <c:v>44679</c:v>
                </c:pt>
                <c:pt idx="18">
                  <c:v>44678</c:v>
                </c:pt>
                <c:pt idx="19">
                  <c:v>44672</c:v>
                </c:pt>
                <c:pt idx="20">
                  <c:v>44662</c:v>
                </c:pt>
                <c:pt idx="21">
                  <c:v>44651</c:v>
                </c:pt>
                <c:pt idx="22">
                  <c:v>44642</c:v>
                </c:pt>
                <c:pt idx="23">
                  <c:v>44631</c:v>
                </c:pt>
                <c:pt idx="24">
                  <c:v>44622</c:v>
                </c:pt>
                <c:pt idx="25">
                  <c:v>44610</c:v>
                </c:pt>
                <c:pt idx="26">
                  <c:v>44601</c:v>
                </c:pt>
                <c:pt idx="27">
                  <c:v>44593</c:v>
                </c:pt>
                <c:pt idx="28">
                  <c:v>44592</c:v>
                </c:pt>
                <c:pt idx="29">
                  <c:v>44589</c:v>
                </c:pt>
                <c:pt idx="30">
                  <c:v>44588</c:v>
                </c:pt>
                <c:pt idx="31">
                  <c:v>44587</c:v>
                </c:pt>
                <c:pt idx="32">
                  <c:v>44586</c:v>
                </c:pt>
                <c:pt idx="33">
                  <c:v>44581</c:v>
                </c:pt>
                <c:pt idx="34">
                  <c:v>44571</c:v>
                </c:pt>
                <c:pt idx="35">
                  <c:v>44533</c:v>
                </c:pt>
                <c:pt idx="36">
                  <c:v>44532</c:v>
                </c:pt>
                <c:pt idx="37">
                  <c:v>44539</c:v>
                </c:pt>
                <c:pt idx="38">
                  <c:v>44503</c:v>
                </c:pt>
                <c:pt idx="39">
                  <c:v>44501</c:v>
                </c:pt>
                <c:pt idx="40">
                  <c:v>44509</c:v>
                </c:pt>
                <c:pt idx="41">
                  <c:v>44471</c:v>
                </c:pt>
                <c:pt idx="42">
                  <c:v>44471</c:v>
                </c:pt>
                <c:pt idx="43">
                  <c:v>44470</c:v>
                </c:pt>
                <c:pt idx="44">
                  <c:v>44469</c:v>
                </c:pt>
                <c:pt idx="45">
                  <c:v>44460</c:v>
                </c:pt>
                <c:pt idx="46">
                  <c:v>44449</c:v>
                </c:pt>
                <c:pt idx="47">
                  <c:v>44439</c:v>
                </c:pt>
                <c:pt idx="48">
                  <c:v>44428</c:v>
                </c:pt>
                <c:pt idx="49">
                  <c:v>44419</c:v>
                </c:pt>
                <c:pt idx="50">
                  <c:v>44410</c:v>
                </c:pt>
                <c:pt idx="51">
                  <c:v>44407</c:v>
                </c:pt>
                <c:pt idx="52">
                  <c:v>44406</c:v>
                </c:pt>
                <c:pt idx="53">
                  <c:v>44405</c:v>
                </c:pt>
                <c:pt idx="54">
                  <c:v>44404</c:v>
                </c:pt>
                <c:pt idx="55">
                  <c:v>44403</c:v>
                </c:pt>
                <c:pt idx="56">
                  <c:v>44399</c:v>
                </c:pt>
                <c:pt idx="57">
                  <c:v>44377</c:v>
                </c:pt>
                <c:pt idx="58">
                  <c:v>44356</c:v>
                </c:pt>
                <c:pt idx="59">
                  <c:v>44334</c:v>
                </c:pt>
                <c:pt idx="60">
                  <c:v>44313</c:v>
                </c:pt>
                <c:pt idx="61">
                  <c:v>44292</c:v>
                </c:pt>
                <c:pt idx="62">
                  <c:v>44270</c:v>
                </c:pt>
                <c:pt idx="63">
                  <c:v>44249</c:v>
                </c:pt>
                <c:pt idx="64">
                  <c:v>44225</c:v>
                </c:pt>
                <c:pt idx="65">
                  <c:v>44203</c:v>
                </c:pt>
                <c:pt idx="66">
                  <c:v>44166</c:v>
                </c:pt>
                <c:pt idx="67">
                  <c:v>44137</c:v>
                </c:pt>
                <c:pt idx="68">
                  <c:v>44137</c:v>
                </c:pt>
                <c:pt idx="69">
                  <c:v>44105</c:v>
                </c:pt>
                <c:pt idx="70">
                  <c:v>44095</c:v>
                </c:pt>
                <c:pt idx="71">
                  <c:v>44071</c:v>
                </c:pt>
                <c:pt idx="72">
                  <c:v>44050</c:v>
                </c:pt>
                <c:pt idx="73">
                  <c:v>44029</c:v>
                </c:pt>
                <c:pt idx="74">
                  <c:v>44007</c:v>
                </c:pt>
                <c:pt idx="75">
                  <c:v>43986</c:v>
                </c:pt>
                <c:pt idx="76">
                  <c:v>43964</c:v>
                </c:pt>
                <c:pt idx="77">
                  <c:v>43943</c:v>
                </c:pt>
                <c:pt idx="78">
                  <c:v>43921</c:v>
                </c:pt>
                <c:pt idx="79">
                  <c:v>43900</c:v>
                </c:pt>
                <c:pt idx="80">
                  <c:v>43879</c:v>
                </c:pt>
                <c:pt idx="81">
                  <c:v>43857</c:v>
                </c:pt>
                <c:pt idx="82">
                  <c:v>43833</c:v>
                </c:pt>
                <c:pt idx="83">
                  <c:v>43800</c:v>
                </c:pt>
                <c:pt idx="84">
                  <c:v>43770</c:v>
                </c:pt>
                <c:pt idx="85">
                  <c:v>43740</c:v>
                </c:pt>
                <c:pt idx="86">
                  <c:v>43746</c:v>
                </c:pt>
                <c:pt idx="87">
                  <c:v>43725</c:v>
                </c:pt>
                <c:pt idx="88">
                  <c:v>43703</c:v>
                </c:pt>
                <c:pt idx="89">
                  <c:v>43682</c:v>
                </c:pt>
                <c:pt idx="90">
                  <c:v>43679</c:v>
                </c:pt>
                <c:pt idx="91">
                  <c:v>43678</c:v>
                </c:pt>
                <c:pt idx="92">
                  <c:v>43677</c:v>
                </c:pt>
                <c:pt idx="93">
                  <c:v>43676</c:v>
                </c:pt>
                <c:pt idx="94">
                  <c:v>43675</c:v>
                </c:pt>
                <c:pt idx="95">
                  <c:v>43672</c:v>
                </c:pt>
                <c:pt idx="96">
                  <c:v>43671</c:v>
                </c:pt>
                <c:pt idx="97">
                  <c:v>43670</c:v>
                </c:pt>
                <c:pt idx="98">
                  <c:v>43669</c:v>
                </c:pt>
                <c:pt idx="99">
                  <c:v>43668</c:v>
                </c:pt>
                <c:pt idx="100">
                  <c:v>43661</c:v>
                </c:pt>
                <c:pt idx="101">
                  <c:v>43615</c:v>
                </c:pt>
                <c:pt idx="102">
                  <c:v>43570</c:v>
                </c:pt>
                <c:pt idx="103">
                  <c:v>43525</c:v>
                </c:pt>
                <c:pt idx="104">
                  <c:v>43480</c:v>
                </c:pt>
                <c:pt idx="105">
                  <c:v>43406</c:v>
                </c:pt>
                <c:pt idx="106">
                  <c:v>43374</c:v>
                </c:pt>
                <c:pt idx="107">
                  <c:v>43342</c:v>
                </c:pt>
                <c:pt idx="108">
                  <c:v>43299</c:v>
                </c:pt>
                <c:pt idx="109">
                  <c:v>43255</c:v>
                </c:pt>
                <c:pt idx="110">
                  <c:v>43209</c:v>
                </c:pt>
                <c:pt idx="111">
                  <c:v>43165</c:v>
                </c:pt>
                <c:pt idx="112">
                  <c:v>43119</c:v>
                </c:pt>
                <c:pt idx="113">
                  <c:v>43073</c:v>
                </c:pt>
                <c:pt idx="114">
                  <c:v>43009</c:v>
                </c:pt>
                <c:pt idx="115">
                  <c:v>42984</c:v>
                </c:pt>
                <c:pt idx="116">
                  <c:v>42950</c:v>
                </c:pt>
                <c:pt idx="117">
                  <c:v>42949</c:v>
                </c:pt>
                <c:pt idx="118">
                  <c:v>42948</c:v>
                </c:pt>
                <c:pt idx="119">
                  <c:v>42947</c:v>
                </c:pt>
                <c:pt idx="120">
                  <c:v>42944</c:v>
                </c:pt>
                <c:pt idx="121">
                  <c:v>42943</c:v>
                </c:pt>
                <c:pt idx="122">
                  <c:v>42942</c:v>
                </c:pt>
                <c:pt idx="123">
                  <c:v>42941</c:v>
                </c:pt>
                <c:pt idx="124">
                  <c:v>42940</c:v>
                </c:pt>
                <c:pt idx="125">
                  <c:v>42809</c:v>
                </c:pt>
                <c:pt idx="126">
                  <c:v>42676</c:v>
                </c:pt>
                <c:pt idx="127">
                  <c:v>42548</c:v>
                </c:pt>
                <c:pt idx="128">
                  <c:v>42418</c:v>
                </c:pt>
                <c:pt idx="129">
                  <c:v>42285</c:v>
                </c:pt>
                <c:pt idx="130">
                  <c:v>42157</c:v>
                </c:pt>
                <c:pt idx="131">
                  <c:v>42026</c:v>
                </c:pt>
                <c:pt idx="132">
                  <c:v>41894</c:v>
                </c:pt>
                <c:pt idx="133">
                  <c:v>41765</c:v>
                </c:pt>
                <c:pt idx="134">
                  <c:v>41725</c:v>
                </c:pt>
              </c:numCache>
            </c:numRef>
          </c:xVal>
          <c:yVal>
            <c:numRef>
              <c:f>data2!$M$6:$M$140</c:f>
              <c:numCache>
                <c:formatCode>General</c:formatCode>
                <c:ptCount val="135"/>
                <c:pt idx="0">
                  <c:v>1.3240765797394864</c:v>
                </c:pt>
                <c:pt idx="1">
                  <c:v>1.3203540328176719</c:v>
                </c:pt>
                <c:pt idx="2">
                  <c:v>1.2880255353883627</c:v>
                </c:pt>
                <c:pt idx="3">
                  <c:v>1.2992893340876799</c:v>
                </c:pt>
                <c:pt idx="4">
                  <c:v>1.2999429000227669</c:v>
                </c:pt>
                <c:pt idx="5">
                  <c:v>1.3149200559924199</c:v>
                </c:pt>
                <c:pt idx="6">
                  <c:v>1.3027637084729817</c:v>
                </c:pt>
                <c:pt idx="7">
                  <c:v>1.3151303171836017</c:v>
                </c:pt>
                <c:pt idx="8">
                  <c:v>1.3163897510731954</c:v>
                </c:pt>
                <c:pt idx="9">
                  <c:v>1.3318320444362486</c:v>
                </c:pt>
                <c:pt idx="10">
                  <c:v>1.3142886609474977</c:v>
                </c:pt>
                <c:pt idx="11">
                  <c:v>1.3119656603683663</c:v>
                </c:pt>
                <c:pt idx="12">
                  <c:v>1.3224260524059526</c:v>
                </c:pt>
                <c:pt idx="13">
                  <c:v>1.3036279763838898</c:v>
                </c:pt>
                <c:pt idx="14">
                  <c:v>1.321805483857539</c:v>
                </c:pt>
                <c:pt idx="15">
                  <c:v>1.3338501451025451</c:v>
                </c:pt>
                <c:pt idx="16">
                  <c:v>1.3255156633631482</c:v>
                </c:pt>
                <c:pt idx="17">
                  <c:v>1.3420276880874717</c:v>
                </c:pt>
                <c:pt idx="18">
                  <c:v>1.325720858019412</c:v>
                </c:pt>
                <c:pt idx="19">
                  <c:v>1.3617278360175928</c:v>
                </c:pt>
                <c:pt idx="20">
                  <c:v>1.3782161497498779</c:v>
                </c:pt>
                <c:pt idx="21">
                  <c:v>1.4101020766428607</c:v>
                </c:pt>
                <c:pt idx="22">
                  <c:v>1.4053463601757088</c:v>
                </c:pt>
                <c:pt idx="23">
                  <c:v>1.3740147402919116</c:v>
                </c:pt>
                <c:pt idx="24">
                  <c:v>1.3879234669734368</c:v>
                </c:pt>
                <c:pt idx="25">
                  <c:v>1.3738311450738303</c:v>
                </c:pt>
                <c:pt idx="26">
                  <c:v>1.409087369447835</c:v>
                </c:pt>
                <c:pt idx="27">
                  <c:v>1.3979400086720377</c:v>
                </c:pt>
                <c:pt idx="28">
                  <c:v>1.3909351071033791</c:v>
                </c:pt>
                <c:pt idx="29">
                  <c:v>1.3832766504076504</c:v>
                </c:pt>
                <c:pt idx="30">
                  <c:v>1.3694014136966244</c:v>
                </c:pt>
                <c:pt idx="31">
                  <c:v>1.3697722885969628</c:v>
                </c:pt>
                <c:pt idx="32">
                  <c:v>1.3613500243522665</c:v>
                </c:pt>
                <c:pt idx="33">
                  <c:v>1.3838153659804313</c:v>
                </c:pt>
                <c:pt idx="34">
                  <c:v>1.4000196350651586</c:v>
                </c:pt>
                <c:pt idx="35">
                  <c:v>1.4549972173094601</c:v>
                </c:pt>
                <c:pt idx="36">
                  <c:v>1.4442009888641596</c:v>
                </c:pt>
                <c:pt idx="37">
                  <c:v>1.4611982886224932</c:v>
                </c:pt>
                <c:pt idx="38">
                  <c:v>1.4442009888641596</c:v>
                </c:pt>
                <c:pt idx="39">
                  <c:v>1.4687902620996109</c:v>
                </c:pt>
                <c:pt idx="40">
                  <c:v>1.4644895474339714</c:v>
                </c:pt>
                <c:pt idx="41">
                  <c:v>1.461648568063455</c:v>
                </c:pt>
                <c:pt idx="42">
                  <c:v>1.4442009888641596</c:v>
                </c:pt>
                <c:pt idx="43">
                  <c:v>1.4331295175804855</c:v>
                </c:pt>
                <c:pt idx="44">
                  <c:v>1.4153072922255674</c:v>
                </c:pt>
                <c:pt idx="45">
                  <c:v>1.4878451201114355</c:v>
                </c:pt>
                <c:pt idx="46">
                  <c:v>1.494850021680094</c:v>
                </c:pt>
                <c:pt idx="47">
                  <c:v>1.5055569386638217</c:v>
                </c:pt>
                <c:pt idx="48">
                  <c:v>1.4840149626675629</c:v>
                </c:pt>
                <c:pt idx="49">
                  <c:v>1.4817291969600159</c:v>
                </c:pt>
                <c:pt idx="50">
                  <c:v>1.4762517960070336</c:v>
                </c:pt>
                <c:pt idx="51">
                  <c:v>1.4737788346467247</c:v>
                </c:pt>
                <c:pt idx="52">
                  <c:v>1.4779889762508893</c:v>
                </c:pt>
                <c:pt idx="53">
                  <c:v>1.4775553321989812</c:v>
                </c:pt>
                <c:pt idx="54">
                  <c:v>1.4788549675286631</c:v>
                </c:pt>
                <c:pt idx="55">
                  <c:v>1.4878451201114355</c:v>
                </c:pt>
                <c:pt idx="56">
                  <c:v>1.4677560512440329</c:v>
                </c:pt>
                <c:pt idx="57">
                  <c:v>1.4407517004791854</c:v>
                </c:pt>
                <c:pt idx="58">
                  <c:v>1.5289167002776547</c:v>
                </c:pt>
                <c:pt idx="59">
                  <c:v>1.494850021680094</c:v>
                </c:pt>
                <c:pt idx="60">
                  <c:v>1.4955443375464486</c:v>
                </c:pt>
                <c:pt idx="61">
                  <c:v>1.479719235439571</c:v>
                </c:pt>
                <c:pt idx="62">
                  <c:v>1.557146142318363</c:v>
                </c:pt>
                <c:pt idx="63">
                  <c:v>1.5567847823070253</c:v>
                </c:pt>
                <c:pt idx="64">
                  <c:v>1.5056925074122001</c:v>
                </c:pt>
                <c:pt idx="65">
                  <c:v>1.4940153747571439</c:v>
                </c:pt>
                <c:pt idx="66">
                  <c:v>1.541579243946581</c:v>
                </c:pt>
                <c:pt idx="67">
                  <c:v>1.5335178620169674</c:v>
                </c:pt>
                <c:pt idx="68">
                  <c:v>1.5052856741441323</c:v>
                </c:pt>
                <c:pt idx="69">
                  <c:v>1.4898179083014507</c:v>
                </c:pt>
                <c:pt idx="70">
                  <c:v>1.5071809772602409</c:v>
                </c:pt>
                <c:pt idx="71">
                  <c:v>1.5674968911042226</c:v>
                </c:pt>
                <c:pt idx="72">
                  <c:v>1.5259513412480126</c:v>
                </c:pt>
                <c:pt idx="73">
                  <c:v>1.5321171162488039</c:v>
                </c:pt>
                <c:pt idx="74">
                  <c:v>1.4721711466923633</c:v>
                </c:pt>
                <c:pt idx="75">
                  <c:v>1.4632956099620027</c:v>
                </c:pt>
                <c:pt idx="76">
                  <c:v>1.4435758797502576</c:v>
                </c:pt>
                <c:pt idx="77">
                  <c:v>1.4148062795010126</c:v>
                </c:pt>
                <c:pt idx="78">
                  <c:v>1.3789426986134374</c:v>
                </c:pt>
                <c:pt idx="79">
                  <c:v>1.424064525417488</c:v>
                </c:pt>
                <c:pt idx="80">
                  <c:v>1.4985862088175177</c:v>
                </c:pt>
                <c:pt idx="81">
                  <c:v>1.4733409641859354</c:v>
                </c:pt>
                <c:pt idx="82">
                  <c:v>1.4505570094183291</c:v>
                </c:pt>
                <c:pt idx="83">
                  <c:v>1.4602963267574753</c:v>
                </c:pt>
                <c:pt idx="84">
                  <c:v>1.4507108781469193</c:v>
                </c:pt>
                <c:pt idx="85">
                  <c:v>1.4329692908744058</c:v>
                </c:pt>
                <c:pt idx="86">
                  <c:v>1.4068806700491248</c:v>
                </c:pt>
                <c:pt idx="87">
                  <c:v>1.394626764272209</c:v>
                </c:pt>
                <c:pt idx="88">
                  <c:v>1.3729120029701065</c:v>
                </c:pt>
                <c:pt idx="89">
                  <c:v>1.3666097103924297</c:v>
                </c:pt>
                <c:pt idx="90">
                  <c:v>1.3820170425748683</c:v>
                </c:pt>
                <c:pt idx="91">
                  <c:v>1.3875677794171886</c:v>
                </c:pt>
                <c:pt idx="92">
                  <c:v>1.3902283624691301</c:v>
                </c:pt>
                <c:pt idx="93">
                  <c:v>1.3932241163612973</c:v>
                </c:pt>
                <c:pt idx="94">
                  <c:v>1.3982873053574012</c:v>
                </c:pt>
                <c:pt idx="95">
                  <c:v>1.4020893505720966</c:v>
                </c:pt>
                <c:pt idx="96">
                  <c:v>1.3590762260592628</c:v>
                </c:pt>
                <c:pt idx="97">
                  <c:v>1.3611609951950261</c:v>
                </c:pt>
                <c:pt idx="98">
                  <c:v>1.3643633546157308</c:v>
                </c:pt>
                <c:pt idx="99">
                  <c:v>1.3613500243522665</c:v>
                </c:pt>
                <c:pt idx="100">
                  <c:v>1.365862215402555</c:v>
                </c:pt>
                <c:pt idx="101">
                  <c:v>1.4477780092946211</c:v>
                </c:pt>
                <c:pt idx="102">
                  <c:v>1.4861469968065726</c:v>
                </c:pt>
                <c:pt idx="103">
                  <c:v>1.4168068718229445</c:v>
                </c:pt>
                <c:pt idx="104">
                  <c:v>1.3918169236132487</c:v>
                </c:pt>
                <c:pt idx="105">
                  <c:v>1.6112983622964288</c:v>
                </c:pt>
                <c:pt idx="106">
                  <c:v>1.6136304349252406</c:v>
                </c:pt>
                <c:pt idx="107">
                  <c:v>1.7296506683359201</c:v>
                </c:pt>
                <c:pt idx="108">
                  <c:v>1.7141620460988531</c:v>
                </c:pt>
                <c:pt idx="109">
                  <c:v>1.6844862921887342</c:v>
                </c:pt>
                <c:pt idx="110">
                  <c:v>1.6643598745511412</c:v>
                </c:pt>
                <c:pt idx="111">
                  <c:v>1.7851874200293618</c:v>
                </c:pt>
                <c:pt idx="112">
                  <c:v>1.8017466192194602</c:v>
                </c:pt>
                <c:pt idx="113">
                  <c:v>1.5220528008688226</c:v>
                </c:pt>
                <c:pt idx="114">
                  <c:v>1.515873843711679</c:v>
                </c:pt>
                <c:pt idx="115">
                  <c:v>1.5250448070368452</c:v>
                </c:pt>
                <c:pt idx="116">
                  <c:v>1.5230958382525679</c:v>
                </c:pt>
                <c:pt idx="117">
                  <c:v>1.5262100038416644</c:v>
                </c:pt>
                <c:pt idx="118">
                  <c:v>1.5264685124694775</c:v>
                </c:pt>
                <c:pt idx="119">
                  <c:v>1.5263392773898441</c:v>
                </c:pt>
                <c:pt idx="120">
                  <c:v>1.5313511645830598</c:v>
                </c:pt>
                <c:pt idx="121">
                  <c:v>1.5278875659527047</c:v>
                </c:pt>
                <c:pt idx="122">
                  <c:v>1.5342800052050816</c:v>
                </c:pt>
                <c:pt idx="123">
                  <c:v>1.5355472791766678</c:v>
                </c:pt>
                <c:pt idx="124">
                  <c:v>1.5488805626375148</c:v>
                </c:pt>
                <c:pt idx="125">
                  <c:v>1.4812992733328558</c:v>
                </c:pt>
                <c:pt idx="126">
                  <c:v>1.4491697321652008</c:v>
                </c:pt>
                <c:pt idx="127">
                  <c:v>1.4358443659844413</c:v>
                </c:pt>
                <c:pt idx="128">
                  <c:v>1.4708513245261177</c:v>
                </c:pt>
                <c:pt idx="129">
                  <c:v>1.4380674504534938</c:v>
                </c:pt>
                <c:pt idx="130">
                  <c:v>1.4146391467370092</c:v>
                </c:pt>
                <c:pt idx="131">
                  <c:v>1.4134674129858249</c:v>
                </c:pt>
                <c:pt idx="132">
                  <c:v>1.51241754860084</c:v>
                </c:pt>
                <c:pt idx="133">
                  <c:v>1.4670158184384354</c:v>
                </c:pt>
                <c:pt idx="134">
                  <c:v>1.5006480633719119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0044-8A39-CF0349AC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32544"/>
        <c:axId val="552332944"/>
      </c:scatterChart>
      <c:valAx>
        <c:axId val="5523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;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332944"/>
        <c:crosses val="autoZero"/>
        <c:crossBetween val="midCat"/>
      </c:valAx>
      <c:valAx>
        <c:axId val="552332944"/>
        <c:scaling>
          <c:orientation val="minMax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33254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899946</xdr:colOff>
      <xdr:row>34</xdr:row>
      <xdr:rowOff>169995</xdr:rowOff>
    </xdr:from>
    <xdr:to>
      <xdr:col>21</xdr:col>
      <xdr:colOff>191440</xdr:colOff>
      <xdr:row>36</xdr:row>
      <xdr:rowOff>29399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293110">
          <a:off x="12647446" y="9974395"/>
          <a:ext cx="7508394" cy="418204"/>
          <a:chOff x="12323705" y="9219259"/>
          <a:chExt cx="7537684" cy="396568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23705" y="9615826"/>
            <a:ext cx="7514165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942626</xdr:colOff>
      <xdr:row>32</xdr:row>
      <xdr:rowOff>39312</xdr:rowOff>
    </xdr:from>
    <xdr:to>
      <xdr:col>20</xdr:col>
      <xdr:colOff>949327</xdr:colOff>
      <xdr:row>42</xdr:row>
      <xdr:rowOff>140559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B2E4B9B-B52D-FF44-9EB5-298D4A4AE789}"/>
            </a:ext>
          </a:extLst>
        </xdr:cNvPr>
        <xdr:cNvCxnSpPr/>
      </xdr:nvCxnSpPr>
      <xdr:spPr>
        <a:xfrm flipV="1">
          <a:off x="19850386" y="9386512"/>
          <a:ext cx="6701" cy="2641247"/>
        </a:xfrm>
        <a:prstGeom prst="line">
          <a:avLst/>
        </a:prstGeom>
        <a:ln w="25400">
          <a:solidFill>
            <a:srgbClr val="FF000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766379</xdr:colOff>
      <xdr:row>37</xdr:row>
      <xdr:rowOff>120431</xdr:rowOff>
    </xdr:from>
    <xdr:to>
      <xdr:col>25</xdr:col>
      <xdr:colOff>907581</xdr:colOff>
      <xdr:row>37</xdr:row>
      <xdr:rowOff>208288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B5CE1107-FE16-5946-A233-AF9533883701}"/>
            </a:ext>
          </a:extLst>
        </xdr:cNvPr>
        <xdr:cNvGrpSpPr/>
      </xdr:nvGrpSpPr>
      <xdr:grpSpPr>
        <a:xfrm>
          <a:off x="22381779" y="10712231"/>
          <a:ext cx="1792202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EE4D9BB6-BA96-E009-1B1B-FE34574F2FDC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EBE7BCD3-E861-8C4D-BAC8-50906D5F0020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367393</xdr:colOff>
      <xdr:row>1</xdr:row>
      <xdr:rowOff>77162</xdr:rowOff>
    </xdr:from>
    <xdr:to>
      <xdr:col>20</xdr:col>
      <xdr:colOff>281926</xdr:colOff>
      <xdr:row>14</xdr:row>
      <xdr:rowOff>32017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421C4-DB71-AECF-E4DD-E6915F5B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362056</xdr:colOff>
      <xdr:row>14</xdr:row>
      <xdr:rowOff>124294</xdr:rowOff>
    </xdr:from>
    <xdr:to>
      <xdr:col>20</xdr:col>
      <xdr:colOff>281925</xdr:colOff>
      <xdr:row>28</xdr:row>
      <xdr:rowOff>32016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CA97AC9-7EC3-C8F4-A2D1-56BD6EB3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362056</xdr:colOff>
      <xdr:row>28</xdr:row>
      <xdr:rowOff>124296</xdr:rowOff>
    </xdr:from>
    <xdr:to>
      <xdr:col>20</xdr:col>
      <xdr:colOff>312163</xdr:colOff>
      <xdr:row>41</xdr:row>
      <xdr:rowOff>104944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9205694-B864-7D05-0F0F-711F2EBC9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786189</xdr:colOff>
      <xdr:row>1</xdr:row>
      <xdr:rowOff>88047</xdr:rowOff>
    </xdr:from>
    <xdr:to>
      <xdr:col>19</xdr:col>
      <xdr:colOff>532987</xdr:colOff>
      <xdr:row>46</xdr:row>
      <xdr:rowOff>209591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EF0FFC1E-2722-F84E-AC67-786814DB31B8}"/>
            </a:ext>
          </a:extLst>
        </xdr:cNvPr>
        <xdr:cNvGrpSpPr/>
      </xdr:nvGrpSpPr>
      <xdr:grpSpPr>
        <a:xfrm>
          <a:off x="13452322" y="308180"/>
          <a:ext cx="4725198" cy="10738744"/>
          <a:chOff x="13930791" y="10993"/>
          <a:chExt cx="4662522" cy="10302020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325B40C3-009A-6A8C-03CE-8123C923284C}"/>
              </a:ext>
            </a:extLst>
          </xdr:cNvPr>
          <xdr:cNvCxnSpPr/>
        </xdr:nvCxnSpPr>
        <xdr:spPr>
          <a:xfrm>
            <a:off x="18578012" y="10993"/>
            <a:ext cx="15301" cy="10179844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E6C9D3A5-E2DC-03C7-E05E-1DF1F42D1E67}"/>
              </a:ext>
            </a:extLst>
          </xdr:cNvPr>
          <xdr:cNvCxnSpPr/>
        </xdr:nvCxnSpPr>
        <xdr:spPr>
          <a:xfrm>
            <a:off x="13930791" y="60593"/>
            <a:ext cx="612" cy="10252420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492758</xdr:colOff>
      <xdr:row>34</xdr:row>
      <xdr:rowOff>58828</xdr:rowOff>
    </xdr:from>
    <xdr:to>
      <xdr:col>21</xdr:col>
      <xdr:colOff>456761</xdr:colOff>
      <xdr:row>36</xdr:row>
      <xdr:rowOff>96665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4B28B60-3F4E-3041-B155-C2D91C832622}"/>
            </a:ext>
          </a:extLst>
        </xdr:cNvPr>
        <xdr:cNvGrpSpPr/>
      </xdr:nvGrpSpPr>
      <xdr:grpSpPr>
        <a:xfrm rot="21420000">
          <a:off x="13158891" y="8051361"/>
          <a:ext cx="6601870" cy="511971"/>
          <a:chOff x="419072" y="6229810"/>
          <a:chExt cx="7576158" cy="485774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D97733CC-0205-8087-B351-EF0CE58B03C7}"/>
              </a:ext>
            </a:extLst>
          </xdr:cNvPr>
          <xdr:cNvGrpSpPr/>
        </xdr:nvGrpSpPr>
        <xdr:grpSpPr>
          <a:xfrm>
            <a:off x="440268" y="6229810"/>
            <a:ext cx="7554962" cy="234075"/>
            <a:chOff x="12323705" y="9865475"/>
            <a:chExt cx="7537685" cy="213318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DC0CFECD-BDA2-99F6-4C9C-4D244AC4753B}"/>
                </a:ext>
              </a:extLst>
            </xdr:cNvPr>
            <xdr:cNvCxnSpPr/>
          </xdr:nvCxnSpPr>
          <xdr:spPr>
            <a:xfrm flipV="1">
              <a:off x="12336406" y="9865475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2ED1E173-6405-CD25-799B-F8021AE91420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9687093F-A5DA-9343-7910-BB2C26165987}"/>
              </a:ext>
            </a:extLst>
          </xdr:cNvPr>
          <xdr:cNvCxnSpPr/>
        </xdr:nvCxnSpPr>
        <xdr:spPr>
          <a:xfrm flipV="1">
            <a:off x="419072" y="6699584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35718</xdr:colOff>
      <xdr:row>4</xdr:row>
      <xdr:rowOff>57149</xdr:rowOff>
    </xdr:from>
    <xdr:to>
      <xdr:col>40</xdr:col>
      <xdr:colOff>0</xdr:colOff>
      <xdr:row>20</xdr:row>
      <xdr:rowOff>197069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0B8598-06FF-3BF1-25C6-E2865B9E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823309</xdr:colOff>
      <xdr:row>21</xdr:row>
      <xdr:rowOff>40728</xdr:rowOff>
    </xdr:from>
    <xdr:to>
      <xdr:col>39</xdr:col>
      <xdr:colOff>810172</xdr:colOff>
      <xdr:row>39</xdr:row>
      <xdr:rowOff>43793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17B5590-81F4-09AB-62CE-A3C8E0FC6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35034</xdr:colOff>
      <xdr:row>40</xdr:row>
      <xdr:rowOff>18830</xdr:rowOff>
    </xdr:from>
    <xdr:to>
      <xdr:col>40</xdr:col>
      <xdr:colOff>0</xdr:colOff>
      <xdr:row>59</xdr:row>
      <xdr:rowOff>218965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598A99E-C38C-FD9E-0E31-8FE6DC628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33763</xdr:colOff>
      <xdr:row>4</xdr:row>
      <xdr:rowOff>203615</xdr:rowOff>
    </xdr:from>
    <xdr:to>
      <xdr:col>37</xdr:col>
      <xdr:colOff>730339</xdr:colOff>
      <xdr:row>64</xdr:row>
      <xdr:rowOff>314324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854EB20B-E536-154E-ACBA-11E64C1A7D93}"/>
            </a:ext>
          </a:extLst>
        </xdr:cNvPr>
        <xdr:cNvGrpSpPr/>
      </xdr:nvGrpSpPr>
      <xdr:grpSpPr>
        <a:xfrm>
          <a:off x="18810225" y="1063307"/>
          <a:ext cx="17929499" cy="21095017"/>
          <a:chOff x="15169168" y="10993"/>
          <a:chExt cx="4927086" cy="19475028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2552F8DC-C027-911E-4F12-F331B4B55548}"/>
              </a:ext>
            </a:extLst>
          </xdr:cNvPr>
          <xdr:cNvCxnSpPr/>
        </xdr:nvCxnSpPr>
        <xdr:spPr>
          <a:xfrm>
            <a:off x="20095218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F007F73E-D262-A906-65A1-023709874A7D}"/>
              </a:ext>
            </a:extLst>
          </xdr:cNvPr>
          <xdr:cNvCxnSpPr/>
        </xdr:nvCxnSpPr>
        <xdr:spPr>
          <a:xfrm>
            <a:off x="15169168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439306</xdr:colOff>
      <xdr:row>48</xdr:row>
      <xdr:rowOff>334613</xdr:rowOff>
    </xdr:from>
    <xdr:to>
      <xdr:col>39</xdr:col>
      <xdr:colOff>46470</xdr:colOff>
      <xdr:row>53</xdr:row>
      <xdr:rowOff>267385</xdr:rowOff>
    </xdr:to>
    <xdr:grpSp>
      <xdr:nvGrpSpPr>
        <xdr:cNvPr id="17" name="群組 16">
          <a:extLst>
            <a:ext uri="{FF2B5EF4-FFF2-40B4-BE49-F238E27FC236}">
              <a16:creationId xmlns:a16="http://schemas.microsoft.com/office/drawing/2014/main" id="{17D27321-7F94-4D41-BD4B-F3C73567D78D}"/>
            </a:ext>
          </a:extLst>
        </xdr:cNvPr>
        <xdr:cNvGrpSpPr/>
      </xdr:nvGrpSpPr>
      <xdr:grpSpPr>
        <a:xfrm rot="295188">
          <a:off x="15913768" y="16551536"/>
          <a:ext cx="21783317" cy="1691234"/>
          <a:chOff x="419072" y="5700671"/>
          <a:chExt cx="7557324" cy="1570276"/>
        </a:xfrm>
      </xdr:grpSpPr>
      <xdr:grpSp>
        <xdr:nvGrpSpPr>
          <xdr:cNvPr id="18" name="群組 17">
            <a:extLst>
              <a:ext uri="{FF2B5EF4-FFF2-40B4-BE49-F238E27FC236}">
                <a16:creationId xmlns:a16="http://schemas.microsoft.com/office/drawing/2014/main" id="{3C475570-1E41-9281-30A6-3422BCAD09E3}"/>
              </a:ext>
            </a:extLst>
          </xdr:cNvPr>
          <xdr:cNvGrpSpPr/>
        </xdr:nvGrpSpPr>
        <xdr:grpSpPr>
          <a:xfrm>
            <a:off x="434163" y="5700671"/>
            <a:ext cx="7542233" cy="762928"/>
            <a:chOff x="12317611" y="9383501"/>
            <a:chExt cx="7524984" cy="695292"/>
          </a:xfrm>
        </xdr:grpSpPr>
        <xdr:cxnSp macro="">
          <xdr:nvCxnSpPr>
            <xdr:cNvPr id="20" name="直線接點 19">
              <a:extLst>
                <a:ext uri="{FF2B5EF4-FFF2-40B4-BE49-F238E27FC236}">
                  <a16:creationId xmlns:a16="http://schemas.microsoft.com/office/drawing/2014/main" id="{47967883-B652-60E5-BD02-2FD544165FE6}"/>
                </a:ext>
              </a:extLst>
            </xdr:cNvPr>
            <xdr:cNvCxnSpPr/>
          </xdr:nvCxnSpPr>
          <xdr:spPr>
            <a:xfrm flipV="1">
              <a:off x="12317611" y="9383501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線接點 20">
              <a:extLst>
                <a:ext uri="{FF2B5EF4-FFF2-40B4-BE49-F238E27FC236}">
                  <a16:creationId xmlns:a16="http://schemas.microsoft.com/office/drawing/2014/main" id="{091F03DE-0CBE-751D-D672-F8C2BE9A78B0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4D32DF75-BAF2-7EBA-8040-F975D4D05E51}"/>
              </a:ext>
            </a:extLst>
          </xdr:cNvPr>
          <xdr:cNvCxnSpPr/>
        </xdr:nvCxnSpPr>
        <xdr:spPr>
          <a:xfrm flipV="1">
            <a:off x="419072" y="7254947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299750</xdr:colOff>
      <xdr:row>54</xdr:row>
      <xdr:rowOff>183494</xdr:rowOff>
    </xdr:from>
    <xdr:to>
      <xdr:col>39</xdr:col>
      <xdr:colOff>427263</xdr:colOff>
      <xdr:row>54</xdr:row>
      <xdr:rowOff>271351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CDBC639E-EB4F-20F2-E5DF-74842666912D}"/>
            </a:ext>
          </a:extLst>
        </xdr:cNvPr>
        <xdr:cNvGrpSpPr/>
      </xdr:nvGrpSpPr>
      <xdr:grpSpPr>
        <a:xfrm>
          <a:off x="36309135" y="18510571"/>
          <a:ext cx="1768743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A798DD78-E870-BA41-9D5D-0D10CD84283A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1EFCEBFC-2C14-421C-BC2D-780746D14206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567266</xdr:colOff>
      <xdr:row>62</xdr:row>
      <xdr:rowOff>220133</xdr:rowOff>
    </xdr:from>
    <xdr:to>
      <xdr:col>40</xdr:col>
      <xdr:colOff>752513</xdr:colOff>
      <xdr:row>62</xdr:row>
      <xdr:rowOff>234089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A9290057-E2F9-4240-8ED0-90FDA3575F7E}"/>
            </a:ext>
          </a:extLst>
        </xdr:cNvPr>
        <xdr:cNvCxnSpPr/>
      </xdr:nvCxnSpPr>
      <xdr:spPr>
        <a:xfrm flipH="1" flipV="1">
          <a:off x="22716066" y="20641733"/>
          <a:ext cx="16779914" cy="13956"/>
        </a:xfrm>
        <a:prstGeom prst="line">
          <a:avLst/>
        </a:prstGeom>
        <a:solidFill>
          <a:srgbClr val="FFFF00"/>
        </a:solidFill>
        <a:ln w="635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GOOGL?mod=searchresults_companyquotes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GOOG/income-statement/eps-diluted-ttm" TargetMode="External"/><Relationship Id="rId21" Type="http://schemas.openxmlformats.org/officeDocument/2006/relationships/hyperlink" Target="https://www.financecharts.com/stocks/GOOG/income-statement/eps-diluted-ttm" TargetMode="External"/><Relationship Id="rId63" Type="http://schemas.openxmlformats.org/officeDocument/2006/relationships/hyperlink" Target="https://www.financecharts.com/stocks/GOOG/income-statement/eps-diluted-ttm" TargetMode="External"/><Relationship Id="rId159" Type="http://schemas.openxmlformats.org/officeDocument/2006/relationships/hyperlink" Target="https://www.financecharts.com/stocks/GOOG/income-statement/eps-diluted-ttm" TargetMode="External"/><Relationship Id="rId170" Type="http://schemas.openxmlformats.org/officeDocument/2006/relationships/hyperlink" Target="https://www.financecharts.com/stocks/GOOG/summary/price" TargetMode="External"/><Relationship Id="rId226" Type="http://schemas.openxmlformats.org/officeDocument/2006/relationships/hyperlink" Target="https://www.financecharts.com/stocks/GOOG/summary/price" TargetMode="External"/><Relationship Id="rId268" Type="http://schemas.openxmlformats.org/officeDocument/2006/relationships/hyperlink" Target="https://www.financecharts.com/stocks/GOOG/summary/price" TargetMode="External"/><Relationship Id="rId11" Type="http://schemas.openxmlformats.org/officeDocument/2006/relationships/hyperlink" Target="https://www.financecharts.com/stocks/GOOG/income-statement/eps-diluted-ttm" TargetMode="External"/><Relationship Id="rId32" Type="http://schemas.openxmlformats.org/officeDocument/2006/relationships/hyperlink" Target="https://www.financecharts.com/stocks/GOOG/summary/price" TargetMode="External"/><Relationship Id="rId53" Type="http://schemas.openxmlformats.org/officeDocument/2006/relationships/hyperlink" Target="https://www.financecharts.com/stocks/GOOG/income-statement/eps-diluted-ttm" TargetMode="External"/><Relationship Id="rId74" Type="http://schemas.openxmlformats.org/officeDocument/2006/relationships/hyperlink" Target="https://www.financecharts.com/stocks/GOOG/summary/price" TargetMode="External"/><Relationship Id="rId128" Type="http://schemas.openxmlformats.org/officeDocument/2006/relationships/hyperlink" Target="https://www.financecharts.com/stocks/GOOG/summary/price" TargetMode="External"/><Relationship Id="rId149" Type="http://schemas.openxmlformats.org/officeDocument/2006/relationships/hyperlink" Target="https://www.financecharts.com/stocks/GOOG/income-statement/eps-diluted-ttm" TargetMode="External"/><Relationship Id="rId5" Type="http://schemas.openxmlformats.org/officeDocument/2006/relationships/hyperlink" Target="https://www.financecharts.com/stocks/GOOG/income-statement/eps-diluted-ttm" TargetMode="External"/><Relationship Id="rId95" Type="http://schemas.openxmlformats.org/officeDocument/2006/relationships/hyperlink" Target="https://www.financecharts.com/stocks/GOOG/income-statement/eps-diluted-ttm" TargetMode="External"/><Relationship Id="rId160" Type="http://schemas.openxmlformats.org/officeDocument/2006/relationships/hyperlink" Target="https://www.financecharts.com/stocks/GOOG/summary/price" TargetMode="External"/><Relationship Id="rId181" Type="http://schemas.openxmlformats.org/officeDocument/2006/relationships/hyperlink" Target="https://www.financecharts.com/stocks/GOOG/income-statement/eps-diluted-ttm" TargetMode="External"/><Relationship Id="rId216" Type="http://schemas.openxmlformats.org/officeDocument/2006/relationships/hyperlink" Target="https://www.financecharts.com/stocks/GOOG/summary/price" TargetMode="External"/><Relationship Id="rId237" Type="http://schemas.openxmlformats.org/officeDocument/2006/relationships/hyperlink" Target="https://www.financecharts.com/stocks/GOOG/income-statement/eps-diluted-ttm" TargetMode="External"/><Relationship Id="rId258" Type="http://schemas.openxmlformats.org/officeDocument/2006/relationships/hyperlink" Target="https://www.financecharts.com/stocks/GOOG/summary/price" TargetMode="External"/><Relationship Id="rId22" Type="http://schemas.openxmlformats.org/officeDocument/2006/relationships/hyperlink" Target="https://www.financecharts.com/stocks/GOOG/summary/price" TargetMode="External"/><Relationship Id="rId43" Type="http://schemas.openxmlformats.org/officeDocument/2006/relationships/hyperlink" Target="https://www.financecharts.com/stocks/GOOG/income-statement/eps-diluted-ttm" TargetMode="External"/><Relationship Id="rId64" Type="http://schemas.openxmlformats.org/officeDocument/2006/relationships/hyperlink" Target="https://www.financecharts.com/stocks/GOOG/summary/price" TargetMode="External"/><Relationship Id="rId118" Type="http://schemas.openxmlformats.org/officeDocument/2006/relationships/hyperlink" Target="https://www.financecharts.com/stocks/GOOG/summary/price" TargetMode="External"/><Relationship Id="rId139" Type="http://schemas.openxmlformats.org/officeDocument/2006/relationships/hyperlink" Target="https://www.financecharts.com/stocks/GOOG/income-statement/eps-diluted-ttm" TargetMode="External"/><Relationship Id="rId85" Type="http://schemas.openxmlformats.org/officeDocument/2006/relationships/hyperlink" Target="https://www.financecharts.com/stocks/GOOG/income-statement/eps-diluted-ttm" TargetMode="External"/><Relationship Id="rId150" Type="http://schemas.openxmlformats.org/officeDocument/2006/relationships/hyperlink" Target="https://www.financecharts.com/stocks/GOOG/summary/price" TargetMode="External"/><Relationship Id="rId171" Type="http://schemas.openxmlformats.org/officeDocument/2006/relationships/hyperlink" Target="https://www.financecharts.com/stocks/GOOG/income-statement/eps-diluted-ttm" TargetMode="External"/><Relationship Id="rId192" Type="http://schemas.openxmlformats.org/officeDocument/2006/relationships/hyperlink" Target="https://www.financecharts.com/stocks/GOOG/summary/price" TargetMode="External"/><Relationship Id="rId206" Type="http://schemas.openxmlformats.org/officeDocument/2006/relationships/hyperlink" Target="https://www.financecharts.com/stocks/GOOG/summary/price" TargetMode="External"/><Relationship Id="rId227" Type="http://schemas.openxmlformats.org/officeDocument/2006/relationships/hyperlink" Target="https://www.financecharts.com/stocks/GOOG/income-statement/eps-diluted-ttm" TargetMode="External"/><Relationship Id="rId248" Type="http://schemas.openxmlformats.org/officeDocument/2006/relationships/hyperlink" Target="https://www.financecharts.com/stocks/GOOG/summary/price" TargetMode="External"/><Relationship Id="rId269" Type="http://schemas.openxmlformats.org/officeDocument/2006/relationships/hyperlink" Target="https://www.financecharts.com/stocks/GOOG/income-statement/eps-diluted-ttm" TargetMode="External"/><Relationship Id="rId12" Type="http://schemas.openxmlformats.org/officeDocument/2006/relationships/hyperlink" Target="https://www.financecharts.com/stocks/GOOG/summary/price" TargetMode="External"/><Relationship Id="rId33" Type="http://schemas.openxmlformats.org/officeDocument/2006/relationships/hyperlink" Target="https://www.financecharts.com/stocks/GOOG/income-statement/eps-diluted-ttm" TargetMode="External"/><Relationship Id="rId108" Type="http://schemas.openxmlformats.org/officeDocument/2006/relationships/hyperlink" Target="https://www.financecharts.com/stocks/GOOG/summary/price" TargetMode="External"/><Relationship Id="rId129" Type="http://schemas.openxmlformats.org/officeDocument/2006/relationships/hyperlink" Target="https://www.financecharts.com/stocks/GOOG/income-statement/eps-diluted-ttm" TargetMode="External"/><Relationship Id="rId54" Type="http://schemas.openxmlformats.org/officeDocument/2006/relationships/hyperlink" Target="https://www.financecharts.com/stocks/GOOG/summary/price" TargetMode="External"/><Relationship Id="rId75" Type="http://schemas.openxmlformats.org/officeDocument/2006/relationships/hyperlink" Target="https://www.financecharts.com/stocks/GOOG/income-statement/eps-diluted-ttm" TargetMode="External"/><Relationship Id="rId96" Type="http://schemas.openxmlformats.org/officeDocument/2006/relationships/hyperlink" Target="https://www.financecharts.com/stocks/GOOG/summary/price" TargetMode="External"/><Relationship Id="rId140" Type="http://schemas.openxmlformats.org/officeDocument/2006/relationships/hyperlink" Target="https://www.financecharts.com/stocks/GOOG/summary/price" TargetMode="External"/><Relationship Id="rId161" Type="http://schemas.openxmlformats.org/officeDocument/2006/relationships/hyperlink" Target="https://www.financecharts.com/stocks/GOOG/income-statement/eps-diluted-ttm" TargetMode="External"/><Relationship Id="rId182" Type="http://schemas.openxmlformats.org/officeDocument/2006/relationships/hyperlink" Target="https://www.financecharts.com/stocks/GOOG/summary/price" TargetMode="External"/><Relationship Id="rId217" Type="http://schemas.openxmlformats.org/officeDocument/2006/relationships/hyperlink" Target="https://www.financecharts.com/stocks/GOOG/income-statement/eps-diluted-ttm" TargetMode="External"/><Relationship Id="rId6" Type="http://schemas.openxmlformats.org/officeDocument/2006/relationships/hyperlink" Target="https://www.financecharts.com/stocks/GOOG/summary/price" TargetMode="External"/><Relationship Id="rId238" Type="http://schemas.openxmlformats.org/officeDocument/2006/relationships/hyperlink" Target="https://www.financecharts.com/stocks/GOOG/summary/price" TargetMode="External"/><Relationship Id="rId259" Type="http://schemas.openxmlformats.org/officeDocument/2006/relationships/hyperlink" Target="https://www.financecharts.com/stocks/GOOG/income-statement/eps-diluted-ttm" TargetMode="External"/><Relationship Id="rId23" Type="http://schemas.openxmlformats.org/officeDocument/2006/relationships/hyperlink" Target="https://www.financecharts.com/stocks/GOOG/income-statement/eps-diluted-ttm" TargetMode="External"/><Relationship Id="rId119" Type="http://schemas.openxmlformats.org/officeDocument/2006/relationships/hyperlink" Target="https://www.financecharts.com/stocks/GOOG/income-statement/eps-diluted-ttm" TargetMode="External"/><Relationship Id="rId270" Type="http://schemas.openxmlformats.org/officeDocument/2006/relationships/hyperlink" Target="https://www.financecharts.com/stocks/GOOG/summary/price" TargetMode="External"/><Relationship Id="rId44" Type="http://schemas.openxmlformats.org/officeDocument/2006/relationships/hyperlink" Target="https://www.financecharts.com/stocks/GOOG/summary/price" TargetMode="External"/><Relationship Id="rId65" Type="http://schemas.openxmlformats.org/officeDocument/2006/relationships/hyperlink" Target="https://www.financecharts.com/stocks/GOOG/income-statement/eps-diluted-ttm" TargetMode="External"/><Relationship Id="rId86" Type="http://schemas.openxmlformats.org/officeDocument/2006/relationships/hyperlink" Target="https://www.financecharts.com/stocks/GOOG/summary/price" TargetMode="External"/><Relationship Id="rId130" Type="http://schemas.openxmlformats.org/officeDocument/2006/relationships/hyperlink" Target="https://www.financecharts.com/stocks/GOOG/summary/price" TargetMode="External"/><Relationship Id="rId151" Type="http://schemas.openxmlformats.org/officeDocument/2006/relationships/hyperlink" Target="https://www.financecharts.com/stocks/GOOG/income-statement/eps-diluted-ttm" TargetMode="External"/><Relationship Id="rId172" Type="http://schemas.openxmlformats.org/officeDocument/2006/relationships/hyperlink" Target="https://www.financecharts.com/stocks/GOOG/summary/price" TargetMode="External"/><Relationship Id="rId193" Type="http://schemas.openxmlformats.org/officeDocument/2006/relationships/hyperlink" Target="https://www.financecharts.com/stocks/GOOG/income-statement/eps-diluted-ttm" TargetMode="External"/><Relationship Id="rId207" Type="http://schemas.openxmlformats.org/officeDocument/2006/relationships/hyperlink" Target="https://www.financecharts.com/stocks/GOOG/income-statement/eps-diluted-ttm" TargetMode="External"/><Relationship Id="rId228" Type="http://schemas.openxmlformats.org/officeDocument/2006/relationships/hyperlink" Target="https://www.financecharts.com/stocks/GOOG/summary/price" TargetMode="External"/><Relationship Id="rId249" Type="http://schemas.openxmlformats.org/officeDocument/2006/relationships/hyperlink" Target="https://www.financecharts.com/stocks/GOOG/income-statement/eps-diluted-ttm" TargetMode="External"/><Relationship Id="rId13" Type="http://schemas.openxmlformats.org/officeDocument/2006/relationships/hyperlink" Target="https://www.financecharts.com/stocks/GOOG/income-statement/eps-diluted-ttm" TargetMode="External"/><Relationship Id="rId109" Type="http://schemas.openxmlformats.org/officeDocument/2006/relationships/hyperlink" Target="https://www.financecharts.com/stocks/GOOG/income-statement/eps-diluted-ttm" TargetMode="External"/><Relationship Id="rId260" Type="http://schemas.openxmlformats.org/officeDocument/2006/relationships/hyperlink" Target="https://www.financecharts.com/stocks/GOOG/summary/price" TargetMode="External"/><Relationship Id="rId34" Type="http://schemas.openxmlformats.org/officeDocument/2006/relationships/hyperlink" Target="https://www.financecharts.com/stocks/GOOG/summary/price" TargetMode="External"/><Relationship Id="rId55" Type="http://schemas.openxmlformats.org/officeDocument/2006/relationships/hyperlink" Target="https://www.financecharts.com/stocks/GOOG/income-statement/eps-diluted-ttm" TargetMode="External"/><Relationship Id="rId76" Type="http://schemas.openxmlformats.org/officeDocument/2006/relationships/hyperlink" Target="https://www.financecharts.com/stocks/GOOG/summary/price" TargetMode="External"/><Relationship Id="rId97" Type="http://schemas.openxmlformats.org/officeDocument/2006/relationships/hyperlink" Target="https://www.financecharts.com/stocks/GOOG/income-statement/eps-diluted-ttm" TargetMode="External"/><Relationship Id="rId120" Type="http://schemas.openxmlformats.org/officeDocument/2006/relationships/hyperlink" Target="https://www.financecharts.com/stocks/GOOG/summary/price" TargetMode="External"/><Relationship Id="rId141" Type="http://schemas.openxmlformats.org/officeDocument/2006/relationships/hyperlink" Target="https://www.financecharts.com/stocks/GOOG/income-statement/eps-diluted-ttm" TargetMode="External"/><Relationship Id="rId7" Type="http://schemas.openxmlformats.org/officeDocument/2006/relationships/hyperlink" Target="https://www.financecharts.com/stocks/GOOG/income-statement/eps-diluted-ttm" TargetMode="External"/><Relationship Id="rId162" Type="http://schemas.openxmlformats.org/officeDocument/2006/relationships/hyperlink" Target="https://www.financecharts.com/stocks/GOOG/summary/price" TargetMode="External"/><Relationship Id="rId183" Type="http://schemas.openxmlformats.org/officeDocument/2006/relationships/hyperlink" Target="https://www.financecharts.com/stocks/GOOG/income-statement/eps-diluted-ttm" TargetMode="External"/><Relationship Id="rId218" Type="http://schemas.openxmlformats.org/officeDocument/2006/relationships/hyperlink" Target="https://www.financecharts.com/stocks/GOOG/summary/price" TargetMode="External"/><Relationship Id="rId239" Type="http://schemas.openxmlformats.org/officeDocument/2006/relationships/hyperlink" Target="https://www.financecharts.com/stocks/GOOG/income-statement/eps-diluted-ttm" TargetMode="External"/><Relationship Id="rId250" Type="http://schemas.openxmlformats.org/officeDocument/2006/relationships/hyperlink" Target="https://www.financecharts.com/stocks/GOOG/summary/price" TargetMode="External"/><Relationship Id="rId271" Type="http://schemas.openxmlformats.org/officeDocument/2006/relationships/drawing" Target="../drawings/drawing3.xml"/><Relationship Id="rId24" Type="http://schemas.openxmlformats.org/officeDocument/2006/relationships/hyperlink" Target="https://www.financecharts.com/stocks/GOOG/summary/price" TargetMode="External"/><Relationship Id="rId45" Type="http://schemas.openxmlformats.org/officeDocument/2006/relationships/hyperlink" Target="https://www.financecharts.com/stocks/GOOG/income-statement/eps-diluted-ttm" TargetMode="External"/><Relationship Id="rId66" Type="http://schemas.openxmlformats.org/officeDocument/2006/relationships/hyperlink" Target="https://www.financecharts.com/stocks/GOOG/summary/price" TargetMode="External"/><Relationship Id="rId87" Type="http://schemas.openxmlformats.org/officeDocument/2006/relationships/hyperlink" Target="https://www.financecharts.com/stocks/GOOG/income-statement/eps-diluted-ttm" TargetMode="External"/><Relationship Id="rId110" Type="http://schemas.openxmlformats.org/officeDocument/2006/relationships/hyperlink" Target="https://www.financecharts.com/stocks/GOOG/summary/price" TargetMode="External"/><Relationship Id="rId131" Type="http://schemas.openxmlformats.org/officeDocument/2006/relationships/hyperlink" Target="https://www.financecharts.com/stocks/GOOG/income-statement/eps-diluted-ttm" TargetMode="External"/><Relationship Id="rId152" Type="http://schemas.openxmlformats.org/officeDocument/2006/relationships/hyperlink" Target="https://www.financecharts.com/stocks/GOOG/summary/price" TargetMode="External"/><Relationship Id="rId173" Type="http://schemas.openxmlformats.org/officeDocument/2006/relationships/hyperlink" Target="https://www.financecharts.com/stocks/GOOG/income-statement/eps-diluted-ttm" TargetMode="External"/><Relationship Id="rId194" Type="http://schemas.openxmlformats.org/officeDocument/2006/relationships/hyperlink" Target="https://www.financecharts.com/stocks/GOOG/summary/price" TargetMode="External"/><Relationship Id="rId208" Type="http://schemas.openxmlformats.org/officeDocument/2006/relationships/hyperlink" Target="https://www.financecharts.com/stocks/GOOG/summary/price" TargetMode="External"/><Relationship Id="rId229" Type="http://schemas.openxmlformats.org/officeDocument/2006/relationships/hyperlink" Target="https://www.financecharts.com/stocks/GOOG/income-statement/eps-diluted-ttm" TargetMode="External"/><Relationship Id="rId240" Type="http://schemas.openxmlformats.org/officeDocument/2006/relationships/hyperlink" Target="https://www.financecharts.com/stocks/GOOG/summary/price" TargetMode="External"/><Relationship Id="rId261" Type="http://schemas.openxmlformats.org/officeDocument/2006/relationships/hyperlink" Target="https://www.financecharts.com/stocks/GOOG/income-statement/eps-diluted-ttm" TargetMode="External"/><Relationship Id="rId14" Type="http://schemas.openxmlformats.org/officeDocument/2006/relationships/hyperlink" Target="https://www.financecharts.com/stocks/GOOG/summary/price" TargetMode="External"/><Relationship Id="rId35" Type="http://schemas.openxmlformats.org/officeDocument/2006/relationships/hyperlink" Target="https://www.financecharts.com/stocks/GOOG/income-statement/eps-diluted-ttm" TargetMode="External"/><Relationship Id="rId56" Type="http://schemas.openxmlformats.org/officeDocument/2006/relationships/hyperlink" Target="https://www.financecharts.com/stocks/GOOG/summary/price" TargetMode="External"/><Relationship Id="rId77" Type="http://schemas.openxmlformats.org/officeDocument/2006/relationships/hyperlink" Target="https://www.financecharts.com/stocks/GOOG/income-statement/eps-diluted-ttm" TargetMode="External"/><Relationship Id="rId100" Type="http://schemas.openxmlformats.org/officeDocument/2006/relationships/hyperlink" Target="https://www.financecharts.com/stocks/GOOG/summary/price" TargetMode="External"/><Relationship Id="rId8" Type="http://schemas.openxmlformats.org/officeDocument/2006/relationships/hyperlink" Target="https://www.financecharts.com/stocks/GOOG/summary/price" TargetMode="External"/><Relationship Id="rId98" Type="http://schemas.openxmlformats.org/officeDocument/2006/relationships/hyperlink" Target="https://www.financecharts.com/stocks/GOOG/summary/price" TargetMode="External"/><Relationship Id="rId121" Type="http://schemas.openxmlformats.org/officeDocument/2006/relationships/hyperlink" Target="https://www.financecharts.com/stocks/GOOG/income-statement/eps-diluted-ttm" TargetMode="External"/><Relationship Id="rId142" Type="http://schemas.openxmlformats.org/officeDocument/2006/relationships/hyperlink" Target="https://www.financecharts.com/stocks/GOOG/summary/price" TargetMode="External"/><Relationship Id="rId163" Type="http://schemas.openxmlformats.org/officeDocument/2006/relationships/hyperlink" Target="https://www.financecharts.com/stocks/GOOG/income-statement/eps-diluted-ttm" TargetMode="External"/><Relationship Id="rId184" Type="http://schemas.openxmlformats.org/officeDocument/2006/relationships/hyperlink" Target="https://www.financecharts.com/stocks/GOOG/summary/price" TargetMode="External"/><Relationship Id="rId219" Type="http://schemas.openxmlformats.org/officeDocument/2006/relationships/hyperlink" Target="https://www.financecharts.com/stocks/GOOG/income-statement/eps-diluted-ttm" TargetMode="External"/><Relationship Id="rId230" Type="http://schemas.openxmlformats.org/officeDocument/2006/relationships/hyperlink" Target="https://www.financecharts.com/stocks/GOOG/summary/price" TargetMode="External"/><Relationship Id="rId251" Type="http://schemas.openxmlformats.org/officeDocument/2006/relationships/hyperlink" Target="https://www.financecharts.com/stocks/GOOG/income-statement/eps-diluted-ttm" TargetMode="External"/><Relationship Id="rId25" Type="http://schemas.openxmlformats.org/officeDocument/2006/relationships/hyperlink" Target="https://www.financecharts.com/stocks/GOOG/income-statement/eps-diluted-ttm" TargetMode="External"/><Relationship Id="rId46" Type="http://schemas.openxmlformats.org/officeDocument/2006/relationships/hyperlink" Target="https://www.financecharts.com/stocks/GOOG/summary/price" TargetMode="External"/><Relationship Id="rId67" Type="http://schemas.openxmlformats.org/officeDocument/2006/relationships/hyperlink" Target="https://www.financecharts.com/stocks/GOOG/income-statement/eps-diluted-ttm" TargetMode="External"/><Relationship Id="rId88" Type="http://schemas.openxmlformats.org/officeDocument/2006/relationships/hyperlink" Target="https://www.financecharts.com/stocks/GOOG/summary/price" TargetMode="External"/><Relationship Id="rId111" Type="http://schemas.openxmlformats.org/officeDocument/2006/relationships/hyperlink" Target="https://www.financecharts.com/stocks/GOOG/income-statement/eps-diluted-ttm" TargetMode="External"/><Relationship Id="rId132" Type="http://schemas.openxmlformats.org/officeDocument/2006/relationships/hyperlink" Target="https://www.financecharts.com/stocks/GOOG/summary/price" TargetMode="External"/><Relationship Id="rId153" Type="http://schemas.openxmlformats.org/officeDocument/2006/relationships/hyperlink" Target="https://www.financecharts.com/stocks/GOOG/income-statement/eps-diluted-ttm" TargetMode="External"/><Relationship Id="rId174" Type="http://schemas.openxmlformats.org/officeDocument/2006/relationships/hyperlink" Target="https://www.financecharts.com/stocks/GOOG/summary/price" TargetMode="External"/><Relationship Id="rId195" Type="http://schemas.openxmlformats.org/officeDocument/2006/relationships/hyperlink" Target="https://www.financecharts.com/stocks/GOOG/income-statement/eps-diluted-ttm" TargetMode="External"/><Relationship Id="rId209" Type="http://schemas.openxmlformats.org/officeDocument/2006/relationships/hyperlink" Target="https://www.financecharts.com/stocks/GOOG/income-statement/eps-diluted-ttm" TargetMode="External"/><Relationship Id="rId220" Type="http://schemas.openxmlformats.org/officeDocument/2006/relationships/hyperlink" Target="https://www.financecharts.com/stocks/GOOG/summary/price" TargetMode="External"/><Relationship Id="rId241" Type="http://schemas.openxmlformats.org/officeDocument/2006/relationships/hyperlink" Target="https://www.financecharts.com/stocks/GOOG/income-statement/eps-diluted-ttm" TargetMode="External"/><Relationship Id="rId15" Type="http://schemas.openxmlformats.org/officeDocument/2006/relationships/hyperlink" Target="https://www.financecharts.com/stocks/GOOG/income-statement/eps-diluted-ttm" TargetMode="External"/><Relationship Id="rId36" Type="http://schemas.openxmlformats.org/officeDocument/2006/relationships/hyperlink" Target="https://www.financecharts.com/stocks/GOOG/summary/price" TargetMode="External"/><Relationship Id="rId57" Type="http://schemas.openxmlformats.org/officeDocument/2006/relationships/hyperlink" Target="https://www.financecharts.com/stocks/GOOG/income-statement/eps-diluted-ttm" TargetMode="External"/><Relationship Id="rId262" Type="http://schemas.openxmlformats.org/officeDocument/2006/relationships/hyperlink" Target="https://www.financecharts.com/stocks/GOOG/summary/price" TargetMode="External"/><Relationship Id="rId78" Type="http://schemas.openxmlformats.org/officeDocument/2006/relationships/hyperlink" Target="https://www.financecharts.com/stocks/GOOG/summary/price" TargetMode="External"/><Relationship Id="rId99" Type="http://schemas.openxmlformats.org/officeDocument/2006/relationships/hyperlink" Target="https://www.financecharts.com/stocks/GOOG/income-statement/eps-diluted-ttm" TargetMode="External"/><Relationship Id="rId101" Type="http://schemas.openxmlformats.org/officeDocument/2006/relationships/hyperlink" Target="https://www.financecharts.com/stocks/GOOG/income-statement/eps-diluted-ttm" TargetMode="External"/><Relationship Id="rId122" Type="http://schemas.openxmlformats.org/officeDocument/2006/relationships/hyperlink" Target="https://www.financecharts.com/stocks/GOOG/summary/price" TargetMode="External"/><Relationship Id="rId143" Type="http://schemas.openxmlformats.org/officeDocument/2006/relationships/hyperlink" Target="https://www.financecharts.com/stocks/GOOG/income-statement/eps-diluted-ttm" TargetMode="External"/><Relationship Id="rId164" Type="http://schemas.openxmlformats.org/officeDocument/2006/relationships/hyperlink" Target="https://www.financecharts.com/stocks/GOOG/summary/price" TargetMode="External"/><Relationship Id="rId185" Type="http://schemas.openxmlformats.org/officeDocument/2006/relationships/hyperlink" Target="https://www.financecharts.com/stocks/GOOG/income-statement/eps-diluted-ttm" TargetMode="External"/><Relationship Id="rId9" Type="http://schemas.openxmlformats.org/officeDocument/2006/relationships/hyperlink" Target="https://www.financecharts.com/stocks/GOOG/income-statement/eps-diluted-ttm" TargetMode="External"/><Relationship Id="rId210" Type="http://schemas.openxmlformats.org/officeDocument/2006/relationships/hyperlink" Target="https://www.financecharts.com/stocks/GOOG/summary/price" TargetMode="External"/><Relationship Id="rId26" Type="http://schemas.openxmlformats.org/officeDocument/2006/relationships/hyperlink" Target="https://www.financecharts.com/stocks/GOOG/summary/price" TargetMode="External"/><Relationship Id="rId231" Type="http://schemas.openxmlformats.org/officeDocument/2006/relationships/hyperlink" Target="https://www.financecharts.com/stocks/GOOG/income-statement/eps-diluted-ttm" TargetMode="External"/><Relationship Id="rId252" Type="http://schemas.openxmlformats.org/officeDocument/2006/relationships/hyperlink" Target="https://www.financecharts.com/stocks/GOOG/summary/price" TargetMode="External"/><Relationship Id="rId47" Type="http://schemas.openxmlformats.org/officeDocument/2006/relationships/hyperlink" Target="https://www.financecharts.com/stocks/GOOG/income-statement/eps-diluted-ttm" TargetMode="External"/><Relationship Id="rId68" Type="http://schemas.openxmlformats.org/officeDocument/2006/relationships/hyperlink" Target="https://www.financecharts.com/stocks/GOOG/summary/price" TargetMode="External"/><Relationship Id="rId89" Type="http://schemas.openxmlformats.org/officeDocument/2006/relationships/hyperlink" Target="https://www.financecharts.com/stocks/GOOG/income-statement/eps-diluted-ttm" TargetMode="External"/><Relationship Id="rId112" Type="http://schemas.openxmlformats.org/officeDocument/2006/relationships/hyperlink" Target="https://www.financecharts.com/stocks/GOOG/summary/price" TargetMode="External"/><Relationship Id="rId133" Type="http://schemas.openxmlformats.org/officeDocument/2006/relationships/hyperlink" Target="https://www.financecharts.com/stocks/GOOG/income-statement/eps-diluted-ttm" TargetMode="External"/><Relationship Id="rId154" Type="http://schemas.openxmlformats.org/officeDocument/2006/relationships/hyperlink" Target="https://www.financecharts.com/stocks/GOOG/summary/price" TargetMode="External"/><Relationship Id="rId175" Type="http://schemas.openxmlformats.org/officeDocument/2006/relationships/hyperlink" Target="https://www.financecharts.com/stocks/GOOG/income-statement/eps-diluted-ttm" TargetMode="External"/><Relationship Id="rId196" Type="http://schemas.openxmlformats.org/officeDocument/2006/relationships/hyperlink" Target="https://www.financecharts.com/stocks/GOOG/summary/price" TargetMode="External"/><Relationship Id="rId200" Type="http://schemas.openxmlformats.org/officeDocument/2006/relationships/hyperlink" Target="https://www.financecharts.com/stocks/GOOG/summary/price" TargetMode="External"/><Relationship Id="rId16" Type="http://schemas.openxmlformats.org/officeDocument/2006/relationships/hyperlink" Target="https://www.financecharts.com/stocks/GOOG/summary/price" TargetMode="External"/><Relationship Id="rId221" Type="http://schemas.openxmlformats.org/officeDocument/2006/relationships/hyperlink" Target="https://www.financecharts.com/stocks/GOOG/income-statement/eps-diluted-ttm" TargetMode="External"/><Relationship Id="rId242" Type="http://schemas.openxmlformats.org/officeDocument/2006/relationships/hyperlink" Target="https://www.financecharts.com/stocks/GOOG/summary/price" TargetMode="External"/><Relationship Id="rId263" Type="http://schemas.openxmlformats.org/officeDocument/2006/relationships/hyperlink" Target="https://www.financecharts.com/stocks/GOOG/income-statement/eps-diluted-ttm" TargetMode="External"/><Relationship Id="rId37" Type="http://schemas.openxmlformats.org/officeDocument/2006/relationships/hyperlink" Target="https://www.financecharts.com/stocks/GOOG/income-statement/eps-diluted-ttm" TargetMode="External"/><Relationship Id="rId58" Type="http://schemas.openxmlformats.org/officeDocument/2006/relationships/hyperlink" Target="https://www.financecharts.com/stocks/GOOG/summary/price" TargetMode="External"/><Relationship Id="rId79" Type="http://schemas.openxmlformats.org/officeDocument/2006/relationships/hyperlink" Target="https://www.financecharts.com/stocks/GOOG/income-statement/eps-diluted-ttm" TargetMode="External"/><Relationship Id="rId102" Type="http://schemas.openxmlformats.org/officeDocument/2006/relationships/hyperlink" Target="https://www.financecharts.com/stocks/GOOG/summary/price" TargetMode="External"/><Relationship Id="rId123" Type="http://schemas.openxmlformats.org/officeDocument/2006/relationships/hyperlink" Target="https://www.financecharts.com/stocks/GOOG/income-statement/eps-diluted-ttm" TargetMode="External"/><Relationship Id="rId144" Type="http://schemas.openxmlformats.org/officeDocument/2006/relationships/hyperlink" Target="https://www.financecharts.com/stocks/GOOG/summary/price" TargetMode="External"/><Relationship Id="rId90" Type="http://schemas.openxmlformats.org/officeDocument/2006/relationships/hyperlink" Target="https://www.financecharts.com/stocks/GOOG/summary/price" TargetMode="External"/><Relationship Id="rId165" Type="http://schemas.openxmlformats.org/officeDocument/2006/relationships/hyperlink" Target="https://www.financecharts.com/stocks/GOOG/income-statement/eps-diluted-ttm" TargetMode="External"/><Relationship Id="rId186" Type="http://schemas.openxmlformats.org/officeDocument/2006/relationships/hyperlink" Target="https://www.financecharts.com/stocks/GOOG/summary/price" TargetMode="External"/><Relationship Id="rId211" Type="http://schemas.openxmlformats.org/officeDocument/2006/relationships/hyperlink" Target="https://www.financecharts.com/stocks/GOOG/income-statement/eps-diluted-ttm" TargetMode="External"/><Relationship Id="rId232" Type="http://schemas.openxmlformats.org/officeDocument/2006/relationships/hyperlink" Target="https://www.financecharts.com/stocks/GOOG/summary/price" TargetMode="External"/><Relationship Id="rId253" Type="http://schemas.openxmlformats.org/officeDocument/2006/relationships/hyperlink" Target="https://www.financecharts.com/stocks/GOOG/income-statement/eps-diluted-ttm" TargetMode="External"/><Relationship Id="rId27" Type="http://schemas.openxmlformats.org/officeDocument/2006/relationships/hyperlink" Target="https://www.financecharts.com/stocks/GOOG/income-statement/eps-diluted-ttm" TargetMode="External"/><Relationship Id="rId48" Type="http://schemas.openxmlformats.org/officeDocument/2006/relationships/hyperlink" Target="https://www.financecharts.com/stocks/GOOG/summary/price" TargetMode="External"/><Relationship Id="rId69" Type="http://schemas.openxmlformats.org/officeDocument/2006/relationships/hyperlink" Target="https://www.financecharts.com/stocks/GOOG/income-statement/eps-diluted-ttm" TargetMode="External"/><Relationship Id="rId113" Type="http://schemas.openxmlformats.org/officeDocument/2006/relationships/hyperlink" Target="https://www.financecharts.com/stocks/GOOG/income-statement/eps-diluted-ttm" TargetMode="External"/><Relationship Id="rId134" Type="http://schemas.openxmlformats.org/officeDocument/2006/relationships/hyperlink" Target="https://www.financecharts.com/stocks/GOOG/summary/price" TargetMode="External"/><Relationship Id="rId80" Type="http://schemas.openxmlformats.org/officeDocument/2006/relationships/hyperlink" Target="https://www.financecharts.com/stocks/GOOG/summary/price" TargetMode="External"/><Relationship Id="rId155" Type="http://schemas.openxmlformats.org/officeDocument/2006/relationships/hyperlink" Target="https://www.financecharts.com/stocks/GOOG/income-statement/eps-diluted-ttm" TargetMode="External"/><Relationship Id="rId176" Type="http://schemas.openxmlformats.org/officeDocument/2006/relationships/hyperlink" Target="https://www.financecharts.com/stocks/GOOG/summary/price" TargetMode="External"/><Relationship Id="rId197" Type="http://schemas.openxmlformats.org/officeDocument/2006/relationships/hyperlink" Target="https://www.financecharts.com/stocks/GOOG/income-statement/eps-diluted-ttm" TargetMode="External"/><Relationship Id="rId201" Type="http://schemas.openxmlformats.org/officeDocument/2006/relationships/hyperlink" Target="https://www.financecharts.com/stocks/GOOG/income-statement/eps-diluted-ttm" TargetMode="External"/><Relationship Id="rId222" Type="http://schemas.openxmlformats.org/officeDocument/2006/relationships/hyperlink" Target="https://www.financecharts.com/stocks/GOOG/summary/price" TargetMode="External"/><Relationship Id="rId243" Type="http://schemas.openxmlformats.org/officeDocument/2006/relationships/hyperlink" Target="https://www.financecharts.com/stocks/GOOG/income-statement/eps-diluted-ttm" TargetMode="External"/><Relationship Id="rId264" Type="http://schemas.openxmlformats.org/officeDocument/2006/relationships/hyperlink" Target="https://www.financecharts.com/stocks/GOOG/summary/price" TargetMode="External"/><Relationship Id="rId17" Type="http://schemas.openxmlformats.org/officeDocument/2006/relationships/hyperlink" Target="https://www.financecharts.com/stocks/GOOG/income-statement/eps-diluted-ttm" TargetMode="External"/><Relationship Id="rId38" Type="http://schemas.openxmlformats.org/officeDocument/2006/relationships/hyperlink" Target="https://www.financecharts.com/stocks/GOOG/summary/price" TargetMode="External"/><Relationship Id="rId59" Type="http://schemas.openxmlformats.org/officeDocument/2006/relationships/hyperlink" Target="https://www.financecharts.com/stocks/GOOG/income-statement/eps-diluted-ttm" TargetMode="External"/><Relationship Id="rId103" Type="http://schemas.openxmlformats.org/officeDocument/2006/relationships/hyperlink" Target="https://www.financecharts.com/stocks/GOOG/income-statement/eps-diluted-ttm" TargetMode="External"/><Relationship Id="rId124" Type="http://schemas.openxmlformats.org/officeDocument/2006/relationships/hyperlink" Target="https://www.financecharts.com/stocks/GOOG/summary/price" TargetMode="External"/><Relationship Id="rId70" Type="http://schemas.openxmlformats.org/officeDocument/2006/relationships/hyperlink" Target="https://www.financecharts.com/stocks/GOOG/summary/price" TargetMode="External"/><Relationship Id="rId91" Type="http://schemas.openxmlformats.org/officeDocument/2006/relationships/hyperlink" Target="https://www.financecharts.com/stocks/GOOG/income-statement/eps-diluted-ttm" TargetMode="External"/><Relationship Id="rId145" Type="http://schemas.openxmlformats.org/officeDocument/2006/relationships/hyperlink" Target="https://www.financecharts.com/stocks/GOOG/income-statement/eps-diluted-ttm" TargetMode="External"/><Relationship Id="rId166" Type="http://schemas.openxmlformats.org/officeDocument/2006/relationships/hyperlink" Target="https://www.financecharts.com/stocks/GOOG/summary/price" TargetMode="External"/><Relationship Id="rId187" Type="http://schemas.openxmlformats.org/officeDocument/2006/relationships/hyperlink" Target="https://www.financecharts.com/stocks/GOOG/income-statement/eps-diluted-ttm" TargetMode="External"/><Relationship Id="rId1" Type="http://schemas.openxmlformats.org/officeDocument/2006/relationships/hyperlink" Target="https://www.financecharts.com/stocks/GOOG/income-statement/eps-diluted-ttm" TargetMode="External"/><Relationship Id="rId212" Type="http://schemas.openxmlformats.org/officeDocument/2006/relationships/hyperlink" Target="https://www.financecharts.com/stocks/GOOG/summary/price" TargetMode="External"/><Relationship Id="rId233" Type="http://schemas.openxmlformats.org/officeDocument/2006/relationships/hyperlink" Target="https://www.financecharts.com/stocks/GOOG/income-statement/eps-diluted-ttm" TargetMode="External"/><Relationship Id="rId254" Type="http://schemas.openxmlformats.org/officeDocument/2006/relationships/hyperlink" Target="https://www.financecharts.com/stocks/GOOG/summary/price" TargetMode="External"/><Relationship Id="rId28" Type="http://schemas.openxmlformats.org/officeDocument/2006/relationships/hyperlink" Target="https://www.financecharts.com/stocks/GOOG/summary/price" TargetMode="External"/><Relationship Id="rId49" Type="http://schemas.openxmlformats.org/officeDocument/2006/relationships/hyperlink" Target="https://www.financecharts.com/stocks/GOOG/income-statement/eps-diluted-ttm" TargetMode="External"/><Relationship Id="rId114" Type="http://schemas.openxmlformats.org/officeDocument/2006/relationships/hyperlink" Target="https://www.financecharts.com/stocks/GOOG/summary/price" TargetMode="External"/><Relationship Id="rId60" Type="http://schemas.openxmlformats.org/officeDocument/2006/relationships/hyperlink" Target="https://www.financecharts.com/stocks/GOOG/summary/price" TargetMode="External"/><Relationship Id="rId81" Type="http://schemas.openxmlformats.org/officeDocument/2006/relationships/hyperlink" Target="https://www.financecharts.com/stocks/GOOG/income-statement/eps-diluted-ttm" TargetMode="External"/><Relationship Id="rId135" Type="http://schemas.openxmlformats.org/officeDocument/2006/relationships/hyperlink" Target="https://www.financecharts.com/stocks/GOOG/income-statement/eps-diluted-ttm" TargetMode="External"/><Relationship Id="rId156" Type="http://schemas.openxmlformats.org/officeDocument/2006/relationships/hyperlink" Target="https://www.financecharts.com/stocks/GOOG/summary/price" TargetMode="External"/><Relationship Id="rId177" Type="http://schemas.openxmlformats.org/officeDocument/2006/relationships/hyperlink" Target="https://www.financecharts.com/stocks/GOOG/income-statement/eps-diluted-ttm" TargetMode="External"/><Relationship Id="rId198" Type="http://schemas.openxmlformats.org/officeDocument/2006/relationships/hyperlink" Target="https://www.financecharts.com/stocks/GOOG/summary/price" TargetMode="External"/><Relationship Id="rId202" Type="http://schemas.openxmlformats.org/officeDocument/2006/relationships/hyperlink" Target="https://www.financecharts.com/stocks/GOOG/summary/price" TargetMode="External"/><Relationship Id="rId223" Type="http://schemas.openxmlformats.org/officeDocument/2006/relationships/hyperlink" Target="https://www.financecharts.com/stocks/GOOG/income-statement/eps-diluted-ttm" TargetMode="External"/><Relationship Id="rId244" Type="http://schemas.openxmlformats.org/officeDocument/2006/relationships/hyperlink" Target="https://www.financecharts.com/stocks/GOOG/summary/price" TargetMode="External"/><Relationship Id="rId18" Type="http://schemas.openxmlformats.org/officeDocument/2006/relationships/hyperlink" Target="https://www.financecharts.com/stocks/GOOG/summary/price" TargetMode="External"/><Relationship Id="rId39" Type="http://schemas.openxmlformats.org/officeDocument/2006/relationships/hyperlink" Target="https://www.financecharts.com/stocks/GOOG/income-statement/eps-diluted-ttm" TargetMode="External"/><Relationship Id="rId265" Type="http://schemas.openxmlformats.org/officeDocument/2006/relationships/hyperlink" Target="https://www.financecharts.com/stocks/GOOG/income-statement/eps-diluted-ttm" TargetMode="External"/><Relationship Id="rId50" Type="http://schemas.openxmlformats.org/officeDocument/2006/relationships/hyperlink" Target="https://www.financecharts.com/stocks/GOOG/summary/price" TargetMode="External"/><Relationship Id="rId104" Type="http://schemas.openxmlformats.org/officeDocument/2006/relationships/hyperlink" Target="https://www.financecharts.com/stocks/GOOG/summary/price" TargetMode="External"/><Relationship Id="rId125" Type="http://schemas.openxmlformats.org/officeDocument/2006/relationships/hyperlink" Target="https://www.financecharts.com/stocks/GOOG/income-statement/eps-diluted-ttm" TargetMode="External"/><Relationship Id="rId146" Type="http://schemas.openxmlformats.org/officeDocument/2006/relationships/hyperlink" Target="https://www.financecharts.com/stocks/GOOG/summary/price" TargetMode="External"/><Relationship Id="rId167" Type="http://schemas.openxmlformats.org/officeDocument/2006/relationships/hyperlink" Target="https://www.financecharts.com/stocks/GOOG/income-statement/eps-diluted-ttm" TargetMode="External"/><Relationship Id="rId188" Type="http://schemas.openxmlformats.org/officeDocument/2006/relationships/hyperlink" Target="https://www.financecharts.com/stocks/GOOG/summary/price" TargetMode="External"/><Relationship Id="rId71" Type="http://schemas.openxmlformats.org/officeDocument/2006/relationships/hyperlink" Target="https://www.financecharts.com/stocks/GOOG/income-statement/eps-diluted-ttm" TargetMode="External"/><Relationship Id="rId92" Type="http://schemas.openxmlformats.org/officeDocument/2006/relationships/hyperlink" Target="https://www.financecharts.com/stocks/GOOG/summary/price" TargetMode="External"/><Relationship Id="rId213" Type="http://schemas.openxmlformats.org/officeDocument/2006/relationships/hyperlink" Target="https://www.financecharts.com/stocks/GOOG/income-statement/eps-diluted-ttm" TargetMode="External"/><Relationship Id="rId234" Type="http://schemas.openxmlformats.org/officeDocument/2006/relationships/hyperlink" Target="https://www.financecharts.com/stocks/GOOG/summary/price" TargetMode="External"/><Relationship Id="rId2" Type="http://schemas.openxmlformats.org/officeDocument/2006/relationships/hyperlink" Target="https://www.financecharts.com/stocks/GOOG/summary/price" TargetMode="External"/><Relationship Id="rId29" Type="http://schemas.openxmlformats.org/officeDocument/2006/relationships/hyperlink" Target="https://www.financecharts.com/stocks/GOOG/income-statement/eps-diluted-ttm" TargetMode="External"/><Relationship Id="rId255" Type="http://schemas.openxmlformats.org/officeDocument/2006/relationships/hyperlink" Target="https://www.financecharts.com/stocks/GOOG/income-statement/eps-diluted-ttm" TargetMode="External"/><Relationship Id="rId40" Type="http://schemas.openxmlformats.org/officeDocument/2006/relationships/hyperlink" Target="https://www.financecharts.com/stocks/GOOG/summary/price" TargetMode="External"/><Relationship Id="rId115" Type="http://schemas.openxmlformats.org/officeDocument/2006/relationships/hyperlink" Target="https://www.financecharts.com/stocks/GOOG/income-statement/eps-diluted-ttm" TargetMode="External"/><Relationship Id="rId136" Type="http://schemas.openxmlformats.org/officeDocument/2006/relationships/hyperlink" Target="https://www.financecharts.com/stocks/GOOG/summary/price" TargetMode="External"/><Relationship Id="rId157" Type="http://schemas.openxmlformats.org/officeDocument/2006/relationships/hyperlink" Target="https://www.financecharts.com/stocks/GOOG/income-statement/eps-diluted-ttm" TargetMode="External"/><Relationship Id="rId178" Type="http://schemas.openxmlformats.org/officeDocument/2006/relationships/hyperlink" Target="https://www.financecharts.com/stocks/GOOG/summary/price" TargetMode="External"/><Relationship Id="rId61" Type="http://schemas.openxmlformats.org/officeDocument/2006/relationships/hyperlink" Target="https://www.financecharts.com/stocks/GOOG/income-statement/eps-diluted-ttm" TargetMode="External"/><Relationship Id="rId82" Type="http://schemas.openxmlformats.org/officeDocument/2006/relationships/hyperlink" Target="https://www.financecharts.com/stocks/GOOG/summary/price" TargetMode="External"/><Relationship Id="rId199" Type="http://schemas.openxmlformats.org/officeDocument/2006/relationships/hyperlink" Target="https://www.financecharts.com/stocks/GOOG/income-statement/eps-diluted-ttm" TargetMode="External"/><Relationship Id="rId203" Type="http://schemas.openxmlformats.org/officeDocument/2006/relationships/hyperlink" Target="https://www.financecharts.com/stocks/GOOG/income-statement/eps-diluted-ttm" TargetMode="External"/><Relationship Id="rId19" Type="http://schemas.openxmlformats.org/officeDocument/2006/relationships/hyperlink" Target="https://www.financecharts.com/stocks/GOOG/income-statement/eps-diluted-ttm" TargetMode="External"/><Relationship Id="rId224" Type="http://schemas.openxmlformats.org/officeDocument/2006/relationships/hyperlink" Target="https://www.financecharts.com/stocks/GOOG/summary/price" TargetMode="External"/><Relationship Id="rId245" Type="http://schemas.openxmlformats.org/officeDocument/2006/relationships/hyperlink" Target="https://www.financecharts.com/stocks/GOOG/income-statement/eps-diluted-ttm" TargetMode="External"/><Relationship Id="rId266" Type="http://schemas.openxmlformats.org/officeDocument/2006/relationships/hyperlink" Target="https://www.financecharts.com/stocks/GOOG/summary/price" TargetMode="External"/><Relationship Id="rId30" Type="http://schemas.openxmlformats.org/officeDocument/2006/relationships/hyperlink" Target="https://www.financecharts.com/stocks/GOOG/summary/price" TargetMode="External"/><Relationship Id="rId105" Type="http://schemas.openxmlformats.org/officeDocument/2006/relationships/hyperlink" Target="https://www.financecharts.com/stocks/GOOG/income-statement/eps-diluted-ttm" TargetMode="External"/><Relationship Id="rId126" Type="http://schemas.openxmlformats.org/officeDocument/2006/relationships/hyperlink" Target="https://www.financecharts.com/stocks/GOOG/summary/price" TargetMode="External"/><Relationship Id="rId147" Type="http://schemas.openxmlformats.org/officeDocument/2006/relationships/hyperlink" Target="https://www.financecharts.com/stocks/GOOG/income-statement/eps-diluted-ttm" TargetMode="External"/><Relationship Id="rId168" Type="http://schemas.openxmlformats.org/officeDocument/2006/relationships/hyperlink" Target="https://www.financecharts.com/stocks/GOOG/summary/price" TargetMode="External"/><Relationship Id="rId51" Type="http://schemas.openxmlformats.org/officeDocument/2006/relationships/hyperlink" Target="https://www.financecharts.com/stocks/GOOG/income-statement/eps-diluted-ttm" TargetMode="External"/><Relationship Id="rId72" Type="http://schemas.openxmlformats.org/officeDocument/2006/relationships/hyperlink" Target="https://www.financecharts.com/stocks/GOOG/summary/price" TargetMode="External"/><Relationship Id="rId93" Type="http://schemas.openxmlformats.org/officeDocument/2006/relationships/hyperlink" Target="https://www.financecharts.com/stocks/GOOG/income-statement/eps-diluted-ttm" TargetMode="External"/><Relationship Id="rId189" Type="http://schemas.openxmlformats.org/officeDocument/2006/relationships/hyperlink" Target="https://www.financecharts.com/stocks/GOOG/income-statement/eps-diluted-ttm" TargetMode="External"/><Relationship Id="rId3" Type="http://schemas.openxmlformats.org/officeDocument/2006/relationships/hyperlink" Target="https://www.financecharts.com/stocks/GOOG/income-statement/eps-diluted-ttm" TargetMode="External"/><Relationship Id="rId214" Type="http://schemas.openxmlformats.org/officeDocument/2006/relationships/hyperlink" Target="https://www.financecharts.com/stocks/GOOG/summary/price" TargetMode="External"/><Relationship Id="rId235" Type="http://schemas.openxmlformats.org/officeDocument/2006/relationships/hyperlink" Target="https://www.financecharts.com/stocks/GOOG/income-statement/eps-diluted-ttm" TargetMode="External"/><Relationship Id="rId256" Type="http://schemas.openxmlformats.org/officeDocument/2006/relationships/hyperlink" Target="https://www.financecharts.com/stocks/GOOG/summary/price" TargetMode="External"/><Relationship Id="rId116" Type="http://schemas.openxmlformats.org/officeDocument/2006/relationships/hyperlink" Target="https://www.financecharts.com/stocks/GOOG/summary/price" TargetMode="External"/><Relationship Id="rId137" Type="http://schemas.openxmlformats.org/officeDocument/2006/relationships/hyperlink" Target="https://www.financecharts.com/stocks/GOOG/income-statement/eps-diluted-ttm" TargetMode="External"/><Relationship Id="rId158" Type="http://schemas.openxmlformats.org/officeDocument/2006/relationships/hyperlink" Target="https://www.financecharts.com/stocks/GOOG/summary/price" TargetMode="External"/><Relationship Id="rId20" Type="http://schemas.openxmlformats.org/officeDocument/2006/relationships/hyperlink" Target="https://www.financecharts.com/stocks/GOOG/summary/price" TargetMode="External"/><Relationship Id="rId41" Type="http://schemas.openxmlformats.org/officeDocument/2006/relationships/hyperlink" Target="https://www.financecharts.com/stocks/GOOG/income-statement/eps-diluted-ttm" TargetMode="External"/><Relationship Id="rId62" Type="http://schemas.openxmlformats.org/officeDocument/2006/relationships/hyperlink" Target="https://www.financecharts.com/stocks/GOOG/summary/price" TargetMode="External"/><Relationship Id="rId83" Type="http://schemas.openxmlformats.org/officeDocument/2006/relationships/hyperlink" Target="https://www.financecharts.com/stocks/GOOG/income-statement/eps-diluted-ttm" TargetMode="External"/><Relationship Id="rId179" Type="http://schemas.openxmlformats.org/officeDocument/2006/relationships/hyperlink" Target="https://www.financecharts.com/stocks/GOOG/income-statement/eps-diluted-ttm" TargetMode="External"/><Relationship Id="rId190" Type="http://schemas.openxmlformats.org/officeDocument/2006/relationships/hyperlink" Target="https://www.financecharts.com/stocks/GOOG/summary/price" TargetMode="External"/><Relationship Id="rId204" Type="http://schemas.openxmlformats.org/officeDocument/2006/relationships/hyperlink" Target="https://www.financecharts.com/stocks/GOOG/summary/price" TargetMode="External"/><Relationship Id="rId225" Type="http://schemas.openxmlformats.org/officeDocument/2006/relationships/hyperlink" Target="https://www.financecharts.com/stocks/GOOG/income-statement/eps-diluted-ttm" TargetMode="External"/><Relationship Id="rId246" Type="http://schemas.openxmlformats.org/officeDocument/2006/relationships/hyperlink" Target="https://www.financecharts.com/stocks/GOOG/summary/price" TargetMode="External"/><Relationship Id="rId267" Type="http://schemas.openxmlformats.org/officeDocument/2006/relationships/hyperlink" Target="https://www.financecharts.com/stocks/GOOG/income-statement/eps-diluted-ttm" TargetMode="External"/><Relationship Id="rId106" Type="http://schemas.openxmlformats.org/officeDocument/2006/relationships/hyperlink" Target="https://www.financecharts.com/stocks/GOOG/summary/price" TargetMode="External"/><Relationship Id="rId127" Type="http://schemas.openxmlformats.org/officeDocument/2006/relationships/hyperlink" Target="https://www.financecharts.com/stocks/GOOG/income-statement/eps-diluted-ttm" TargetMode="External"/><Relationship Id="rId10" Type="http://schemas.openxmlformats.org/officeDocument/2006/relationships/hyperlink" Target="https://www.financecharts.com/stocks/GOOG/summary/price" TargetMode="External"/><Relationship Id="rId31" Type="http://schemas.openxmlformats.org/officeDocument/2006/relationships/hyperlink" Target="https://www.financecharts.com/stocks/GOOG/income-statement/eps-diluted-ttm" TargetMode="External"/><Relationship Id="rId52" Type="http://schemas.openxmlformats.org/officeDocument/2006/relationships/hyperlink" Target="https://www.financecharts.com/stocks/GOOG/summary/price" TargetMode="External"/><Relationship Id="rId73" Type="http://schemas.openxmlformats.org/officeDocument/2006/relationships/hyperlink" Target="https://www.financecharts.com/stocks/GOOG/income-statement/eps-diluted-ttm" TargetMode="External"/><Relationship Id="rId94" Type="http://schemas.openxmlformats.org/officeDocument/2006/relationships/hyperlink" Target="https://www.financecharts.com/stocks/GOOG/summary/price" TargetMode="External"/><Relationship Id="rId148" Type="http://schemas.openxmlformats.org/officeDocument/2006/relationships/hyperlink" Target="https://www.financecharts.com/stocks/GOOG/summary/price" TargetMode="External"/><Relationship Id="rId169" Type="http://schemas.openxmlformats.org/officeDocument/2006/relationships/hyperlink" Target="https://www.financecharts.com/stocks/GOOG/income-statement/eps-diluted-ttm" TargetMode="External"/><Relationship Id="rId4" Type="http://schemas.openxmlformats.org/officeDocument/2006/relationships/hyperlink" Target="https://www.financecharts.com/stocks/GOOG/summary/price" TargetMode="External"/><Relationship Id="rId180" Type="http://schemas.openxmlformats.org/officeDocument/2006/relationships/hyperlink" Target="https://www.financecharts.com/stocks/GOOG/summary/price" TargetMode="External"/><Relationship Id="rId215" Type="http://schemas.openxmlformats.org/officeDocument/2006/relationships/hyperlink" Target="https://www.financecharts.com/stocks/GOOG/income-statement/eps-diluted-ttm" TargetMode="External"/><Relationship Id="rId236" Type="http://schemas.openxmlformats.org/officeDocument/2006/relationships/hyperlink" Target="https://www.financecharts.com/stocks/GOOG/summary/price" TargetMode="External"/><Relationship Id="rId257" Type="http://schemas.openxmlformats.org/officeDocument/2006/relationships/hyperlink" Target="https://www.financecharts.com/stocks/GOOG/income-statement/eps-diluted-ttm" TargetMode="External"/><Relationship Id="rId42" Type="http://schemas.openxmlformats.org/officeDocument/2006/relationships/hyperlink" Target="https://www.financecharts.com/stocks/GOOG/summary/price" TargetMode="External"/><Relationship Id="rId84" Type="http://schemas.openxmlformats.org/officeDocument/2006/relationships/hyperlink" Target="https://www.financecharts.com/stocks/GOOG/summary/price" TargetMode="External"/><Relationship Id="rId138" Type="http://schemas.openxmlformats.org/officeDocument/2006/relationships/hyperlink" Target="https://www.financecharts.com/stocks/GOOG/summary/price" TargetMode="External"/><Relationship Id="rId191" Type="http://schemas.openxmlformats.org/officeDocument/2006/relationships/hyperlink" Target="https://www.financecharts.com/stocks/GOOG/income-statement/eps-diluted-ttm" TargetMode="External"/><Relationship Id="rId205" Type="http://schemas.openxmlformats.org/officeDocument/2006/relationships/hyperlink" Target="https://www.financecharts.com/stocks/GOOG/income-statement/eps-diluted-ttm" TargetMode="External"/><Relationship Id="rId247" Type="http://schemas.openxmlformats.org/officeDocument/2006/relationships/hyperlink" Target="https://www.financecharts.com/stocks/GOOG/income-statement/eps-diluted-ttm" TargetMode="External"/><Relationship Id="rId107" Type="http://schemas.openxmlformats.org/officeDocument/2006/relationships/hyperlink" Target="https://www.financecharts.com/stocks/GOOG/income-statement/eps-diluted-t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opLeftCell="I20" zoomScaleNormal="75" workbookViewId="0">
      <selection activeCell="W35" sqref="W35:X35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5.3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  <col min="25" max="25" width="10.83203125" style="29"/>
    <col min="26" max="26" width="14.33203125" customWidth="1"/>
  </cols>
  <sheetData>
    <row r="1" spans="1:17" ht="36">
      <c r="A1" s="28" t="s">
        <v>22</v>
      </c>
      <c r="B1" s="49">
        <v>112</v>
      </c>
      <c r="C1" s="53" t="s">
        <v>85</v>
      </c>
      <c r="D1" s="52" t="s">
        <v>46</v>
      </c>
      <c r="F1" s="174" t="s">
        <v>51</v>
      </c>
      <c r="G1" s="174"/>
      <c r="H1" s="75"/>
      <c r="I1" s="30" t="s">
        <v>23</v>
      </c>
      <c r="J1" s="99" t="s">
        <v>45</v>
      </c>
      <c r="K1" s="76" t="s">
        <v>37</v>
      </c>
      <c r="L1" s="77" t="s">
        <v>23</v>
      </c>
      <c r="M1" s="78" t="s">
        <v>6</v>
      </c>
      <c r="N1" s="77" t="s">
        <v>61</v>
      </c>
      <c r="O1" s="78" t="s">
        <v>52</v>
      </c>
      <c r="Q1" s="56"/>
    </row>
    <row r="2" spans="1:17" ht="29">
      <c r="A2" s="14" t="s">
        <v>7</v>
      </c>
      <c r="B2" s="8">
        <v>13</v>
      </c>
      <c r="C2" s="29">
        <f>(1+(B2/100))</f>
        <v>1.1299999999999999</v>
      </c>
      <c r="F2" s="175" t="s">
        <v>49</v>
      </c>
      <c r="G2" s="177"/>
      <c r="I2" s="82">
        <v>44761</v>
      </c>
      <c r="J2" s="81">
        <v>1.03</v>
      </c>
      <c r="K2" s="100">
        <f>ROUND(STDEV(J2:J31),2)</f>
        <v>0.17</v>
      </c>
      <c r="L2" s="81">
        <v>2022</v>
      </c>
      <c r="M2" s="108">
        <v>110.56</v>
      </c>
      <c r="N2" s="62" t="s">
        <v>64</v>
      </c>
      <c r="O2" s="61">
        <f>'EPS &amp; PE 成長率法'!D2</f>
        <v>29.11</v>
      </c>
      <c r="P2" s="29">
        <v>29.11</v>
      </c>
      <c r="Q2" s="56"/>
    </row>
    <row r="3" spans="1:17" ht="29">
      <c r="A3" s="14" t="s">
        <v>8</v>
      </c>
      <c r="B3" s="8">
        <v>10</v>
      </c>
      <c r="C3" s="29">
        <f>(1+(B3/100))</f>
        <v>1.1000000000000001</v>
      </c>
      <c r="F3" s="176"/>
      <c r="G3" s="177"/>
      <c r="I3" s="82">
        <v>44651</v>
      </c>
      <c r="J3" s="81">
        <v>1.26</v>
      </c>
      <c r="K3" s="186" t="s">
        <v>63</v>
      </c>
      <c r="L3" s="81">
        <v>2021</v>
      </c>
      <c r="M3" s="108">
        <v>95.86</v>
      </c>
      <c r="N3" s="62" t="s">
        <v>65</v>
      </c>
      <c r="O3" s="61">
        <f>'EPS &amp; PE 成長率法'!D3</f>
        <v>24.31</v>
      </c>
      <c r="P3" s="29">
        <v>24.31</v>
      </c>
      <c r="Q3" s="56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97">
        <v>1</v>
      </c>
      <c r="G4" s="55"/>
      <c r="I4" s="82">
        <v>44561</v>
      </c>
      <c r="J4" s="81">
        <v>1.29</v>
      </c>
      <c r="K4" s="187"/>
      <c r="L4" s="81">
        <v>2020</v>
      </c>
      <c r="M4" s="108">
        <v>51.367500000000007</v>
      </c>
      <c r="N4" s="62" t="s">
        <v>66</v>
      </c>
      <c r="O4" s="61">
        <f>'EPS &amp; PE 成長率法'!D4</f>
        <v>30.48</v>
      </c>
      <c r="P4" s="29"/>
      <c r="Q4" s="56"/>
    </row>
    <row r="5" spans="1:17" ht="29">
      <c r="A5" s="14" t="s">
        <v>78</v>
      </c>
      <c r="B5" s="8">
        <v>45</v>
      </c>
      <c r="D5" s="54" t="s">
        <v>82</v>
      </c>
      <c r="F5" s="97">
        <v>2</v>
      </c>
      <c r="G5" s="55"/>
      <c r="I5" s="82">
        <v>44469</v>
      </c>
      <c r="J5" s="81">
        <v>1.29</v>
      </c>
      <c r="K5" s="101">
        <f>ROUND(AVERAGE(J2:J31),2)</f>
        <v>1.39</v>
      </c>
      <c r="L5" s="81">
        <v>2019</v>
      </c>
      <c r="M5" s="108">
        <v>46.297499999999999</v>
      </c>
      <c r="N5" s="62" t="s">
        <v>67</v>
      </c>
      <c r="O5" s="61">
        <f>'EPS &amp; PE 成長率法'!D5</f>
        <v>27.1</v>
      </c>
      <c r="P5" s="29">
        <v>27.1</v>
      </c>
      <c r="Q5" s="56"/>
    </row>
    <row r="6" spans="1:17" ht="22" customHeight="1">
      <c r="A6" s="14" t="s">
        <v>4</v>
      </c>
      <c r="B6" s="35">
        <v>0.6</v>
      </c>
      <c r="F6" s="97">
        <v>3</v>
      </c>
      <c r="G6" s="98"/>
      <c r="I6" s="82">
        <v>44377</v>
      </c>
      <c r="J6" s="81">
        <v>1.6</v>
      </c>
      <c r="K6" s="10"/>
      <c r="L6" s="81">
        <v>2018</v>
      </c>
      <c r="M6" s="108">
        <v>29.232500000000002</v>
      </c>
      <c r="N6" s="64" t="s">
        <v>68</v>
      </c>
      <c r="O6" s="65">
        <f>'EPS &amp; PE 成長率法'!D6</f>
        <v>22.85</v>
      </c>
      <c r="P6" s="29">
        <v>22.85</v>
      </c>
    </row>
    <row r="7" spans="1:17" ht="22" customHeight="1">
      <c r="A7" s="14" t="s">
        <v>21</v>
      </c>
      <c r="B7" s="35">
        <v>0</v>
      </c>
      <c r="C7" s="29">
        <f>(1+(B7/100))</f>
        <v>1</v>
      </c>
      <c r="F7" s="97">
        <v>4</v>
      </c>
      <c r="G7" s="55"/>
      <c r="I7" s="82">
        <v>44286</v>
      </c>
      <c r="J7" s="81">
        <v>1.37</v>
      </c>
      <c r="K7" s="10"/>
      <c r="L7" s="81">
        <v>2017</v>
      </c>
      <c r="M7" s="108">
        <v>26.229999999999997</v>
      </c>
      <c r="N7" s="62" t="s">
        <v>69</v>
      </c>
      <c r="O7" s="61">
        <f>'EPS &amp; PE 成長率法'!D7</f>
        <v>22.36</v>
      </c>
      <c r="P7" s="29">
        <v>22.36</v>
      </c>
    </row>
    <row r="8" spans="1:17" ht="22" customHeight="1">
      <c r="A8" s="96" t="s">
        <v>79</v>
      </c>
      <c r="B8" s="8">
        <v>8</v>
      </c>
      <c r="D8" s="63" t="s">
        <v>81</v>
      </c>
      <c r="F8" s="97">
        <v>5</v>
      </c>
      <c r="G8" s="55"/>
      <c r="I8" s="82">
        <v>44196</v>
      </c>
      <c r="J8" s="81">
        <v>1.49</v>
      </c>
      <c r="K8" s="10"/>
      <c r="L8" s="81">
        <v>2016</v>
      </c>
      <c r="M8" s="108">
        <v>26.177499999999998</v>
      </c>
      <c r="N8" s="62" t="s">
        <v>70</v>
      </c>
      <c r="O8" s="61">
        <f>'EPS &amp; PE 成長率法'!D8</f>
        <v>21.16</v>
      </c>
      <c r="P8" s="29">
        <v>21.16</v>
      </c>
    </row>
    <row r="9" spans="1:17" ht="22" customHeight="1">
      <c r="A9" s="46" t="s">
        <v>80</v>
      </c>
      <c r="B9" s="60">
        <f>N14</f>
        <v>22.716666666666669</v>
      </c>
      <c r="C9" s="29">
        <f>(1+(B9/100))</f>
        <v>1.2271666666666667</v>
      </c>
      <c r="F9" s="97">
        <v>6</v>
      </c>
      <c r="G9" s="55"/>
      <c r="I9" s="82">
        <v>44104</v>
      </c>
      <c r="J9" s="81">
        <v>1.42</v>
      </c>
      <c r="K9" s="10"/>
      <c r="L9" s="81">
        <v>2015</v>
      </c>
      <c r="M9" s="108">
        <v>22.002499999999998</v>
      </c>
      <c r="N9" s="62" t="s">
        <v>71</v>
      </c>
      <c r="O9" s="61">
        <f>'EPS &amp; PE 成長率法'!D9</f>
        <v>19.97</v>
      </c>
      <c r="P9" s="29">
        <v>19.97</v>
      </c>
    </row>
    <row r="10" spans="1:17" ht="18" customHeight="1">
      <c r="A10" s="46" t="s">
        <v>38</v>
      </c>
      <c r="B10" s="50">
        <v>5</v>
      </c>
      <c r="C10" s="29">
        <f>(1+(B10/100))</f>
        <v>1.05</v>
      </c>
      <c r="D10" s="63" t="s">
        <v>41</v>
      </c>
      <c r="F10" s="97">
        <v>7</v>
      </c>
      <c r="G10" s="55"/>
      <c r="I10" s="82">
        <v>44012</v>
      </c>
      <c r="J10" s="81">
        <v>1.56</v>
      </c>
      <c r="K10" s="10"/>
      <c r="L10" s="31">
        <v>2014</v>
      </c>
      <c r="M10" s="63">
        <v>19.649999999999999</v>
      </c>
      <c r="N10" s="62" t="s">
        <v>72</v>
      </c>
      <c r="O10" s="61">
        <f>'EPS &amp; PE 成長率法'!D10</f>
        <v>18.96</v>
      </c>
      <c r="P10" s="29">
        <v>18.96</v>
      </c>
    </row>
    <row r="11" spans="1:17" ht="22">
      <c r="A11" s="46" t="s">
        <v>54</v>
      </c>
      <c r="B11" s="50">
        <v>0.74</v>
      </c>
      <c r="F11" s="97">
        <v>8</v>
      </c>
      <c r="G11" s="55"/>
      <c r="I11" s="82">
        <v>43921</v>
      </c>
      <c r="J11" s="81">
        <v>1.17</v>
      </c>
      <c r="K11" s="10"/>
      <c r="L11" s="31">
        <v>2013</v>
      </c>
      <c r="M11" s="63">
        <v>17.895</v>
      </c>
      <c r="N11" s="62" t="s">
        <v>73</v>
      </c>
      <c r="O11" s="61">
        <f>'EPS &amp; PE 成長率法'!D11</f>
        <v>18.22</v>
      </c>
      <c r="P11" s="29"/>
    </row>
    <row r="12" spans="1:17" ht="22" customHeight="1">
      <c r="F12" s="97">
        <v>9</v>
      </c>
      <c r="G12" s="55"/>
      <c r="I12" s="82">
        <v>43830</v>
      </c>
      <c r="J12" s="81">
        <v>1.36</v>
      </c>
      <c r="K12" s="10"/>
      <c r="L12" s="31">
        <v>2012</v>
      </c>
      <c r="M12" s="63">
        <v>16.377500000000001</v>
      </c>
      <c r="N12" s="62" t="s">
        <v>74</v>
      </c>
      <c r="O12" s="61">
        <f>'EPS &amp; PE 成長率法'!D12</f>
        <v>18.63</v>
      </c>
      <c r="P12" s="29">
        <v>18.63</v>
      </c>
    </row>
    <row r="13" spans="1:17" ht="22" customHeight="1">
      <c r="A13" s="179" t="s">
        <v>48</v>
      </c>
      <c r="B13" s="180"/>
      <c r="F13" s="97">
        <v>10</v>
      </c>
      <c r="G13" s="55"/>
      <c r="I13" s="82">
        <v>43738</v>
      </c>
      <c r="J13" s="81">
        <v>1.31</v>
      </c>
      <c r="K13" s="10"/>
      <c r="L13" s="31">
        <v>2011</v>
      </c>
      <c r="M13" s="63">
        <v>14.84</v>
      </c>
      <c r="N13" s="192" t="s">
        <v>55</v>
      </c>
      <c r="O13" s="193"/>
    </row>
    <row r="14" spans="1:17" ht="20" customHeight="1">
      <c r="A14" s="178" t="s">
        <v>47</v>
      </c>
      <c r="B14" s="178"/>
      <c r="F14" s="97">
        <v>11</v>
      </c>
      <c r="G14" s="55"/>
      <c r="I14" s="82">
        <v>43646</v>
      </c>
      <c r="J14" s="81">
        <v>1.0900000000000001</v>
      </c>
      <c r="K14" s="10"/>
      <c r="L14" s="31">
        <v>2010</v>
      </c>
      <c r="M14" s="63">
        <v>12.0025</v>
      </c>
      <c r="N14" s="191">
        <f>AVERAGE(P2:P12)</f>
        <v>22.716666666666669</v>
      </c>
      <c r="O14" s="191"/>
    </row>
    <row r="15" spans="1:17" ht="22">
      <c r="F15" s="97">
        <v>12</v>
      </c>
      <c r="G15" s="55"/>
      <c r="I15" s="82">
        <v>43555</v>
      </c>
      <c r="J15" s="81">
        <v>1.48</v>
      </c>
      <c r="K15" s="10"/>
      <c r="L15" s="188" t="s">
        <v>63</v>
      </c>
      <c r="M15" s="188"/>
    </row>
    <row r="16" spans="1:17" ht="26" customHeight="1">
      <c r="A16" s="79" t="s">
        <v>43</v>
      </c>
      <c r="F16" s="97">
        <v>13</v>
      </c>
      <c r="G16" s="55"/>
      <c r="I16" s="82">
        <v>43465</v>
      </c>
      <c r="J16" s="81">
        <v>1.2</v>
      </c>
      <c r="K16" s="10"/>
      <c r="L16" s="188"/>
      <c r="M16" s="188"/>
      <c r="N16" s="10"/>
      <c r="O16" s="11"/>
    </row>
    <row r="17" spans="1:23" ht="24" customHeight="1">
      <c r="A17" s="80" t="s">
        <v>11</v>
      </c>
      <c r="B17" s="20" t="s">
        <v>15</v>
      </c>
      <c r="C17" s="20" t="s">
        <v>16</v>
      </c>
      <c r="D17" s="20" t="s">
        <v>17</v>
      </c>
      <c r="F17" s="97">
        <v>14</v>
      </c>
      <c r="G17" s="55"/>
      <c r="I17" s="82">
        <v>43373</v>
      </c>
      <c r="J17" s="81"/>
      <c r="K17" s="10"/>
      <c r="L17" s="189">
        <f>ROUND(AVERAGE(M2:M9),2)</f>
        <v>50.97</v>
      </c>
      <c r="M17" s="190"/>
      <c r="N17" s="10"/>
      <c r="O17" s="10"/>
    </row>
    <row r="18" spans="1:23" ht="18" customHeight="1">
      <c r="A18" s="80" t="s">
        <v>18</v>
      </c>
      <c r="B18" s="9">
        <f>'現金流量折現法(PE+EPS)'!B30</f>
        <v>462.00923743865746</v>
      </c>
      <c r="C18" s="9">
        <f>'現金流量折現法(PE+EPS)'!C30</f>
        <v>544.50569726881577</v>
      </c>
      <c r="D18" s="9">
        <f>'現金流量折現法(PE+EPS)'!D30</f>
        <v>822.50453939291992</v>
      </c>
      <c r="F18" s="97">
        <v>15</v>
      </c>
      <c r="G18" s="55"/>
      <c r="I18" s="82">
        <v>43281</v>
      </c>
      <c r="J18" s="81"/>
      <c r="K18" s="10"/>
      <c r="N18" s="10"/>
      <c r="O18" s="10"/>
    </row>
    <row r="19" spans="1:23" ht="47" customHeight="1">
      <c r="A19" s="80" t="s">
        <v>19</v>
      </c>
      <c r="B19" s="9">
        <f>'現金流量折現法(PE+EPS)'!B31</f>
        <v>500.22052775313284</v>
      </c>
      <c r="C19" s="9">
        <f>'現金流量折現法(PE+EPS)'!C31</f>
        <v>622.29222545007519</v>
      </c>
      <c r="D19" s="9">
        <f>'現金流量折現法(PE+EPS)'!D31</f>
        <v>1076.5599955760611</v>
      </c>
      <c r="F19" s="97">
        <v>16</v>
      </c>
      <c r="G19" s="55"/>
      <c r="I19" s="82">
        <v>43190</v>
      </c>
      <c r="J19" s="81"/>
      <c r="K19" s="102" t="s">
        <v>83</v>
      </c>
      <c r="L19" s="76">
        <v>3</v>
      </c>
      <c r="M19" s="103">
        <v>4</v>
      </c>
      <c r="N19" s="76">
        <v>5</v>
      </c>
      <c r="O19" s="103">
        <v>6</v>
      </c>
      <c r="P19" s="103">
        <v>7</v>
      </c>
      <c r="Q19" s="103">
        <v>8</v>
      </c>
      <c r="R19" s="103">
        <v>9</v>
      </c>
      <c r="S19" s="76">
        <v>10</v>
      </c>
    </row>
    <row r="20" spans="1:23" ht="20" customHeight="1">
      <c r="A20" s="80" t="s">
        <v>20</v>
      </c>
      <c r="B20" s="9">
        <f>'現金流量折現法(PE+EPS)'!B32</f>
        <v>594.01187670684521</v>
      </c>
      <c r="C20" s="9">
        <f>'現金流量折現法(PE+EPS)'!C32</f>
        <v>821.22170735624684</v>
      </c>
      <c r="D20" s="9">
        <f>'現金流量折現法(PE+EPS)'!D32</f>
        <v>1883.9799922581071</v>
      </c>
      <c r="F20" s="97">
        <v>17</v>
      </c>
      <c r="G20" s="55"/>
      <c r="I20" s="82">
        <v>43100</v>
      </c>
      <c r="J20" s="81"/>
      <c r="K20" s="185" t="s">
        <v>84</v>
      </c>
      <c r="L20" s="104">
        <f>'EPS &amp; PE 成長率法'!G2</f>
        <v>29.11</v>
      </c>
      <c r="M20" s="105">
        <f>'EPS &amp; PE 成長率法'!H2</f>
        <v>24.31</v>
      </c>
      <c r="N20" s="104"/>
      <c r="O20" s="105">
        <f>'EPS &amp; PE 成長率法'!J2</f>
        <v>27.1</v>
      </c>
      <c r="P20" s="105">
        <f>'EPS &amp; PE 成長率法'!K2</f>
        <v>22.85</v>
      </c>
      <c r="Q20" s="105">
        <f>'EPS &amp; PE 成長率法'!L2</f>
        <v>22.36</v>
      </c>
      <c r="R20" s="105">
        <f>'EPS &amp; PE 成長率法'!M2</f>
        <v>21.16</v>
      </c>
      <c r="S20" s="104"/>
    </row>
    <row r="21" spans="1:23" ht="18" customHeight="1">
      <c r="A21" s="75"/>
      <c r="C21"/>
      <c r="D21"/>
      <c r="F21" s="97">
        <v>18</v>
      </c>
      <c r="G21" s="55"/>
      <c r="I21" s="82">
        <v>43008</v>
      </c>
      <c r="J21" s="81">
        <v>1.63</v>
      </c>
      <c r="K21" s="185"/>
      <c r="L21" s="104">
        <f>'EPS &amp; PE 成長率法'!G3</f>
        <v>27.46</v>
      </c>
      <c r="M21" s="105">
        <f>'EPS &amp; PE 成長率法'!H3</f>
        <v>34.57</v>
      </c>
      <c r="N21" s="104">
        <f>'EPS &amp; PE 成長率法'!I3</f>
        <v>29.59</v>
      </c>
      <c r="O21" s="105">
        <f>'EPS &amp; PE 成長率法'!J3</f>
        <v>24.15</v>
      </c>
      <c r="P21" s="105">
        <f>'EPS &amp; PE 成長率法'!K3</f>
        <v>23.4</v>
      </c>
      <c r="Q21" s="105">
        <f>'EPS &amp; PE 成長率法'!L3</f>
        <v>21.91</v>
      </c>
      <c r="R21" s="105">
        <f>'EPS &amp; PE 成長率法'!M3</f>
        <v>20.5</v>
      </c>
      <c r="S21" s="104">
        <f>'EPS &amp; PE 成長率法'!N3</f>
        <v>19.329999999999998</v>
      </c>
    </row>
    <row r="22" spans="1:23" ht="18" customHeight="1">
      <c r="A22" s="79" t="s">
        <v>50</v>
      </c>
      <c r="F22" s="97">
        <v>19</v>
      </c>
      <c r="G22" s="55"/>
      <c r="I22" s="82">
        <v>42916</v>
      </c>
      <c r="J22" s="81">
        <v>1.69</v>
      </c>
      <c r="K22" s="185"/>
      <c r="L22" s="104"/>
      <c r="M22" s="105">
        <f>'EPS &amp; PE 成長率法'!H4</f>
        <v>18.3</v>
      </c>
      <c r="N22" s="104">
        <f>'EPS &amp; PE 成長率法'!I4</f>
        <v>14.43</v>
      </c>
      <c r="O22" s="105">
        <f>'EPS &amp; PE 成長率法'!J4</f>
        <v>15.18</v>
      </c>
      <c r="P22" s="105">
        <f>'EPS &amp; PE 成長率法'!K4</f>
        <v>14.71</v>
      </c>
      <c r="Q22" s="105">
        <f>'EPS &amp; PE 成長率法'!L4</f>
        <v>14.09</v>
      </c>
      <c r="R22" s="105">
        <f>'EPS &amp; PE 成長率法'!M4</f>
        <v>13.54</v>
      </c>
      <c r="S22" s="104"/>
    </row>
    <row r="23" spans="1:23" ht="20" customHeight="1">
      <c r="A23" s="80" t="s">
        <v>11</v>
      </c>
      <c r="B23" s="20" t="s">
        <v>15</v>
      </c>
      <c r="C23" s="20" t="s">
        <v>16</v>
      </c>
      <c r="D23" s="20" t="s">
        <v>17</v>
      </c>
      <c r="F23" s="97">
        <v>20</v>
      </c>
      <c r="G23" s="55"/>
      <c r="I23" s="82">
        <v>42825</v>
      </c>
      <c r="J23" s="81">
        <v>1.44</v>
      </c>
      <c r="K23" s="185"/>
      <c r="L23" s="104">
        <f>'EPS &amp; PE 成長率法'!G5</f>
        <v>20.85</v>
      </c>
      <c r="M23" s="105">
        <f>'EPS &amp; PE 成長率法'!H5</f>
        <v>15.32</v>
      </c>
      <c r="N23" s="104">
        <f>'EPS &amp; PE 成長率法'!I5</f>
        <v>16.04</v>
      </c>
      <c r="O23" s="105">
        <f>'EPS &amp; PE 成長率法'!J5</f>
        <v>15.35</v>
      </c>
      <c r="P23" s="105">
        <f>'EPS &amp; PE 成長率法'!K5</f>
        <v>14.54</v>
      </c>
      <c r="Q23" s="105">
        <f>'EPS &amp; PE 成長率法'!L5</f>
        <v>13.87</v>
      </c>
      <c r="R23" s="105">
        <f>'EPS &amp; PE 成長率法'!M5</f>
        <v>13.48</v>
      </c>
      <c r="S23" s="104">
        <f>'EPS &amp; PE 成長率法'!N5</f>
        <v>14.45</v>
      </c>
    </row>
    <row r="24" spans="1:23" ht="18" customHeight="1">
      <c r="A24" s="80" t="s">
        <v>75</v>
      </c>
      <c r="B24" s="95">
        <f>'EPS &amp; PE 成長率法'!G19-1</f>
        <v>0.13803333333333345</v>
      </c>
      <c r="C24" s="95">
        <f>'EPS &amp; PE 成長率法'!H19-1</f>
        <v>0.13771428571428568</v>
      </c>
      <c r="D24" s="95">
        <f>'EPS &amp; PE 成長率法'!I19-1</f>
        <v>0.16890000000000005</v>
      </c>
      <c r="F24" s="97">
        <v>21</v>
      </c>
      <c r="G24" s="55"/>
      <c r="I24" s="82">
        <v>42735</v>
      </c>
      <c r="J24" s="81">
        <v>1.42</v>
      </c>
      <c r="K24" s="185"/>
      <c r="L24" s="104"/>
      <c r="M24" s="105">
        <f>'EPS &amp; PE 成長率法'!H6</f>
        <v>7.36</v>
      </c>
      <c r="N24" s="104"/>
      <c r="O24" s="105">
        <f>'EPS &amp; PE 成長率法'!J6</f>
        <v>8.52</v>
      </c>
      <c r="P24" s="105">
        <f>'EPS &amp; PE 成長率法'!K6</f>
        <v>8.6300000000000008</v>
      </c>
      <c r="Q24" s="105">
        <f>'EPS &amp; PE 成長率法'!L6</f>
        <v>8.84</v>
      </c>
      <c r="R24" s="105">
        <f>'EPS &amp; PE 成長率法'!M6</f>
        <v>10.4</v>
      </c>
    </row>
    <row r="25" spans="1:23" ht="20" customHeight="1">
      <c r="A25" s="80" t="s">
        <v>41</v>
      </c>
      <c r="B25" s="9">
        <f>'EPS &amp; PE 成長率法'!G21</f>
        <v>417.88584000000003</v>
      </c>
      <c r="C25" s="9">
        <f>'EPS &amp; PE 成長率法'!H21</f>
        <v>425.96022857142862</v>
      </c>
      <c r="D25" s="9">
        <f>'EPS &amp; PE 成長率法'!I21</f>
        <v>454.46832000000001</v>
      </c>
      <c r="F25" s="97">
        <v>22</v>
      </c>
      <c r="G25" s="55"/>
      <c r="I25" s="82">
        <v>42643</v>
      </c>
      <c r="J25" s="81">
        <v>1.47</v>
      </c>
      <c r="K25" s="185"/>
      <c r="L25" s="104">
        <f>'EPS &amp; PE 成長率法'!G7</f>
        <v>6.03</v>
      </c>
      <c r="M25" s="105">
        <f>'EPS &amp; PE 成長率法'!H7</f>
        <v>7.49</v>
      </c>
      <c r="N25" s="104">
        <f>'EPS &amp; PE 成長率法'!I7</f>
        <v>7.95</v>
      </c>
      <c r="O25" s="105">
        <f>'EPS &amp; PE 成長率法'!J7</f>
        <v>8.17</v>
      </c>
      <c r="P25" s="105">
        <f>'EPS &amp; PE 成長率法'!K7</f>
        <v>8.48</v>
      </c>
      <c r="Q25" s="105">
        <f>'EPS &amp; PE 成長率法'!L7</f>
        <v>10.27</v>
      </c>
      <c r="R25" s="106"/>
    </row>
    <row r="26" spans="1:23" ht="18" customHeight="1">
      <c r="A26" s="80" t="s">
        <v>59</v>
      </c>
      <c r="B26" s="9">
        <f>'EPS &amp; PE 成長率法'!G23</f>
        <v>95.2034059295503</v>
      </c>
      <c r="C26" s="9">
        <f>'EPS &amp; PE 成長率法'!H23</f>
        <v>106.98982565898628</v>
      </c>
      <c r="D26" s="9">
        <f>'EPS &amp; PE 成長率法'!I23</f>
        <v>145.68791858418783</v>
      </c>
      <c r="F26" s="97">
        <v>23</v>
      </c>
      <c r="G26" s="55"/>
      <c r="I26" s="82">
        <v>42551</v>
      </c>
      <c r="J26" s="81">
        <v>1.36</v>
      </c>
      <c r="K26" s="185"/>
      <c r="L26" s="104">
        <f>'EPS &amp; PE 成長率法'!G8</f>
        <v>10.029999999999999</v>
      </c>
      <c r="M26" s="105">
        <f>'EPS &amp; PE 成長率法'!H8</f>
        <v>9.98</v>
      </c>
      <c r="N26" s="104">
        <f>'EPS &amp; PE 成長率法'!I8</f>
        <v>9.83</v>
      </c>
      <c r="O26" s="105">
        <f>'EPS &amp; PE 成長率法'!J8</f>
        <v>9.92</v>
      </c>
      <c r="P26" s="105">
        <f>'EPS &amp; PE 成長率法'!K8</f>
        <v>11.78</v>
      </c>
      <c r="Q26" s="106"/>
      <c r="R26" s="106"/>
    </row>
    <row r="27" spans="1:23" ht="18" customHeight="1">
      <c r="F27" s="97">
        <v>24</v>
      </c>
      <c r="G27" s="55"/>
      <c r="I27" s="82">
        <v>42460</v>
      </c>
      <c r="J27" s="81">
        <v>1.61</v>
      </c>
      <c r="K27" s="185"/>
      <c r="L27" s="104">
        <f>'EPS &amp; PE 成長率法'!G9</f>
        <v>7.13</v>
      </c>
      <c r="M27" s="105">
        <f>'EPS &amp; PE 成長率法'!H9</f>
        <v>7.66</v>
      </c>
      <c r="N27" s="104">
        <f>'EPS &amp; PE 成長率法'!I9</f>
        <v>8.1999999999999993</v>
      </c>
      <c r="O27" s="105">
        <f>'EPS &amp; PE 成長率法'!J9</f>
        <v>10.63</v>
      </c>
      <c r="P27" s="106"/>
      <c r="Q27" s="106"/>
      <c r="R27" s="106"/>
    </row>
    <row r="28" spans="1:23" ht="22">
      <c r="C28"/>
      <c r="F28" s="97">
        <v>25</v>
      </c>
      <c r="G28" s="55"/>
      <c r="I28" s="82">
        <v>42369</v>
      </c>
      <c r="J28" s="81">
        <v>1.7</v>
      </c>
      <c r="K28" s="185"/>
      <c r="L28" s="104">
        <f>'EPS &amp; PE 成長率法'!G10</f>
        <v>6.26</v>
      </c>
      <c r="M28" s="105">
        <f>'EPS &amp; PE 成長率法'!H10</f>
        <v>7.27</v>
      </c>
      <c r="N28" s="104">
        <f>'EPS &amp; PE 成長率法'!I10</f>
        <v>10.36</v>
      </c>
      <c r="O28" s="106"/>
      <c r="P28" s="106"/>
      <c r="Q28" s="106"/>
      <c r="R28" s="106"/>
    </row>
    <row r="29" spans="1:23" ht="18" customHeight="1">
      <c r="F29" s="97">
        <v>26</v>
      </c>
      <c r="G29" s="55"/>
      <c r="I29" s="82">
        <v>42277</v>
      </c>
      <c r="J29" s="81">
        <v>1.4</v>
      </c>
      <c r="K29" s="185"/>
      <c r="L29" s="104">
        <f>'EPS &amp; PE 成長率法'!G11</f>
        <v>6.44</v>
      </c>
      <c r="M29" s="105">
        <f>'EPS &amp; PE 成長率法'!H11</f>
        <v>10.5</v>
      </c>
      <c r="O29" s="106"/>
      <c r="P29" s="106"/>
      <c r="Q29" s="106"/>
      <c r="R29" s="106"/>
    </row>
    <row r="30" spans="1:23" ht="20" customHeight="1">
      <c r="F30" s="97">
        <v>27</v>
      </c>
      <c r="G30" s="55"/>
      <c r="I30" s="82">
        <v>42185</v>
      </c>
      <c r="J30" s="81">
        <v>1.28</v>
      </c>
      <c r="K30" s="185"/>
      <c r="L30" s="104">
        <f>'EPS &amp; PE 成長率法'!G12</f>
        <v>10.92</v>
      </c>
      <c r="O30" s="66"/>
      <c r="P30" s="66"/>
      <c r="Q30" s="66"/>
      <c r="R30" s="66"/>
    </row>
    <row r="31" spans="1:23" ht="22">
      <c r="F31" s="97">
        <v>28</v>
      </c>
      <c r="G31" s="55"/>
      <c r="I31" s="82">
        <v>42094</v>
      </c>
      <c r="J31" s="81">
        <v>1.31</v>
      </c>
    </row>
    <row r="32" spans="1:23" ht="22">
      <c r="A32" s="29"/>
      <c r="B32" s="29"/>
      <c r="F32" s="97">
        <v>29</v>
      </c>
      <c r="G32" s="55"/>
      <c r="I32" s="45">
        <v>42004</v>
      </c>
      <c r="J32" s="107">
        <v>1.26</v>
      </c>
      <c r="W32" s="111" t="s">
        <v>87</v>
      </c>
    </row>
    <row r="33" spans="6:26" ht="22">
      <c r="F33" s="97">
        <v>30</v>
      </c>
      <c r="G33" s="55"/>
      <c r="I33" s="45">
        <v>41912</v>
      </c>
      <c r="J33" s="107">
        <v>1.54</v>
      </c>
      <c r="W33" s="110" t="s">
        <v>342</v>
      </c>
      <c r="X33" s="110" t="s">
        <v>341</v>
      </c>
      <c r="Y33" s="169" t="s">
        <v>86</v>
      </c>
    </row>
    <row r="34" spans="6:26" ht="22">
      <c r="F34" s="97">
        <v>31</v>
      </c>
      <c r="G34" s="55"/>
      <c r="I34" s="45">
        <v>41820</v>
      </c>
      <c r="J34" s="107">
        <v>1.51</v>
      </c>
      <c r="W34" s="63">
        <v>120</v>
      </c>
      <c r="X34" s="63">
        <v>5.2</v>
      </c>
      <c r="Y34" s="170">
        <f>Y36*X34</f>
        <v>110.6632303911011</v>
      </c>
      <c r="Z34" s="109"/>
    </row>
    <row r="35" spans="6:26" ht="22">
      <c r="F35" s="97">
        <v>32</v>
      </c>
      <c r="G35" s="55"/>
      <c r="I35" s="45">
        <v>41729</v>
      </c>
      <c r="J35" s="107">
        <v>1.46</v>
      </c>
      <c r="W35" s="181" t="s">
        <v>340</v>
      </c>
      <c r="X35" s="182"/>
    </row>
    <row r="36" spans="6:26" ht="22">
      <c r="F36" s="97">
        <v>33</v>
      </c>
      <c r="G36" s="55"/>
      <c r="I36" s="45">
        <v>41639</v>
      </c>
      <c r="J36" s="107">
        <v>1.47</v>
      </c>
      <c r="W36" s="183">
        <f>W34/X34</f>
        <v>23.076923076923077</v>
      </c>
      <c r="X36" s="184"/>
      <c r="Y36" s="172">
        <f>10^Y37</f>
        <v>21.281390459827133</v>
      </c>
    </row>
    <row r="37" spans="6:26" ht="18">
      <c r="I37" s="45">
        <v>41547</v>
      </c>
      <c r="J37" s="107">
        <v>1.19</v>
      </c>
      <c r="W37" s="173">
        <f>LOG10(W36)</f>
        <v>1.3631779024128257</v>
      </c>
      <c r="X37" s="173"/>
      <c r="Y37" s="168">
        <v>1.3280000000000001</v>
      </c>
      <c r="Z37" s="171" t="s">
        <v>339</v>
      </c>
    </row>
    <row r="38" spans="6:26" ht="18">
      <c r="I38" s="45">
        <v>41455</v>
      </c>
      <c r="J38" s="107">
        <v>1.27</v>
      </c>
    </row>
    <row r="39" spans="6:26" ht="18">
      <c r="I39" s="45">
        <v>41364</v>
      </c>
      <c r="J39" s="107">
        <v>1.19</v>
      </c>
    </row>
    <row r="40" spans="6:26" ht="18">
      <c r="I40" s="45">
        <v>41274</v>
      </c>
      <c r="J40" s="107">
        <v>1.1000000000000001</v>
      </c>
    </row>
    <row r="41" spans="6:26" ht="18">
      <c r="I41" s="45">
        <v>41182</v>
      </c>
      <c r="J41" s="107">
        <v>1.18</v>
      </c>
    </row>
    <row r="42" spans="6:26" ht="18">
      <c r="I42" s="45">
        <v>41090</v>
      </c>
      <c r="J42" s="107">
        <v>0.86</v>
      </c>
    </row>
    <row r="43" spans="6:26" ht="18">
      <c r="I43" s="45">
        <v>40999</v>
      </c>
      <c r="J43" s="107">
        <v>0.97</v>
      </c>
    </row>
    <row r="44" spans="6:26" ht="18">
      <c r="I44" s="45">
        <v>40908</v>
      </c>
      <c r="J44" s="107">
        <v>1.04</v>
      </c>
    </row>
    <row r="45" spans="6:26" ht="18">
      <c r="I45" s="45">
        <v>40816</v>
      </c>
      <c r="J45" s="107">
        <v>0.84</v>
      </c>
    </row>
    <row r="46" spans="6:26" ht="18">
      <c r="I46" s="45">
        <v>40724</v>
      </c>
      <c r="J46" s="107">
        <v>0.87</v>
      </c>
    </row>
    <row r="47" spans="6:26" ht="18">
      <c r="I47" s="45">
        <v>40633</v>
      </c>
      <c r="J47" s="107">
        <v>1.08</v>
      </c>
    </row>
    <row r="48" spans="6:26" ht="18">
      <c r="I48" s="45">
        <v>40543</v>
      </c>
      <c r="J48" s="107">
        <v>1.1299999999999999</v>
      </c>
      <c r="K48" s="11"/>
    </row>
    <row r="49" spans="6:13" ht="18">
      <c r="I49" s="45">
        <v>40451</v>
      </c>
      <c r="J49" s="107">
        <v>1.07</v>
      </c>
      <c r="K49" s="11"/>
    </row>
    <row r="50" spans="6:13" ht="18" customHeight="1">
      <c r="I50" s="45">
        <v>40359</v>
      </c>
      <c r="J50" s="107">
        <v>0.97</v>
      </c>
      <c r="K50" s="11"/>
    </row>
    <row r="51" spans="6:13" ht="18">
      <c r="I51" s="45">
        <v>40268</v>
      </c>
      <c r="J51" s="107">
        <v>1.29</v>
      </c>
      <c r="K51" s="11"/>
    </row>
    <row r="52" spans="6:13" ht="18" customHeight="1">
      <c r="I52" s="45">
        <v>40178</v>
      </c>
      <c r="J52" s="107">
        <v>1.52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4">
    <mergeCell ref="W37:X37"/>
    <mergeCell ref="F1:G1"/>
    <mergeCell ref="F2:F3"/>
    <mergeCell ref="G2:G3"/>
    <mergeCell ref="A14:B14"/>
    <mergeCell ref="A13:B13"/>
    <mergeCell ref="W35:X35"/>
    <mergeCell ref="W36:X36"/>
    <mergeCell ref="K20:K30"/>
    <mergeCell ref="K3:K4"/>
    <mergeCell ref="L15:M16"/>
    <mergeCell ref="L17:M17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4BB3-FDED-394E-B99D-E843956C0B8C}">
  <dimension ref="C1:M57"/>
  <sheetViews>
    <sheetView topLeftCell="E11" zoomScale="75" zoomScaleNormal="50" workbookViewId="0">
      <selection activeCell="C6" sqref="C6:C8"/>
    </sheetView>
  </sheetViews>
  <sheetFormatPr baseColWidth="10" defaultRowHeight="15"/>
  <cols>
    <col min="3" max="3" width="14.1640625" style="29" bestFit="1" customWidth="1"/>
    <col min="4" max="4" width="15" style="29" bestFit="1" customWidth="1"/>
    <col min="5" max="5" width="17.1640625" style="29" bestFit="1" customWidth="1"/>
    <col min="6" max="6" width="11.6640625" style="29" bestFit="1" customWidth="1"/>
    <col min="8" max="8" width="14.1640625" style="29" bestFit="1" customWidth="1"/>
    <col min="10" max="10" width="14.1640625" style="29" bestFit="1" customWidth="1"/>
    <col min="12" max="12" width="14.1640625" style="29" bestFit="1" customWidth="1"/>
  </cols>
  <sheetData>
    <row r="1" spans="3:13" ht="17" thickTop="1" thickBot="1">
      <c r="M1" s="113" t="s">
        <v>37</v>
      </c>
    </row>
    <row r="2" spans="3:13" ht="17" thickTop="1" thickBot="1">
      <c r="M2" s="112">
        <f>STDEV(M7:M56)</f>
        <v>0.10769638856474545</v>
      </c>
    </row>
    <row r="3" spans="3:13" ht="17" thickTop="1" thickBot="1">
      <c r="M3" s="114" t="s">
        <v>88</v>
      </c>
    </row>
    <row r="4" spans="3:13" ht="17" thickTop="1" thickBot="1">
      <c r="M4" s="112">
        <f>AVERAGE(M7:M56)</f>
        <v>1.4331699614025684</v>
      </c>
    </row>
    <row r="5" spans="3:13" ht="19" thickTop="1">
      <c r="C5" s="116" t="s">
        <v>89</v>
      </c>
      <c r="D5" s="116" t="s">
        <v>90</v>
      </c>
      <c r="E5" s="116" t="s">
        <v>91</v>
      </c>
      <c r="F5" s="116" t="s">
        <v>92</v>
      </c>
      <c r="H5" s="116" t="s">
        <v>89</v>
      </c>
      <c r="I5" s="116" t="s">
        <v>93</v>
      </c>
      <c r="J5" s="116" t="s">
        <v>89</v>
      </c>
      <c r="K5" s="116" t="s">
        <v>94</v>
      </c>
      <c r="L5" s="116" t="s">
        <v>89</v>
      </c>
      <c r="M5" s="116" t="s">
        <v>95</v>
      </c>
    </row>
    <row r="6" spans="3:13" ht="18">
      <c r="C6" s="117">
        <v>44771</v>
      </c>
      <c r="D6" s="118">
        <v>116.32</v>
      </c>
      <c r="E6" s="120">
        <v>5.37</v>
      </c>
      <c r="F6" s="119">
        <v>27.93</v>
      </c>
      <c r="H6" s="117">
        <v>44771</v>
      </c>
      <c r="I6">
        <f>LOG10(D6)</f>
        <v>2.0656543935149627</v>
      </c>
      <c r="J6" s="117">
        <v>44771</v>
      </c>
      <c r="K6">
        <f>LOG10(E6)</f>
        <v>0.72997428569955558</v>
      </c>
      <c r="L6" s="117">
        <v>44771</v>
      </c>
      <c r="M6">
        <f>輸入!W37</f>
        <v>1.3631779024128257</v>
      </c>
    </row>
    <row r="7" spans="3:13" ht="18">
      <c r="C7" s="117">
        <v>44742</v>
      </c>
      <c r="D7" s="118">
        <v>108.96</v>
      </c>
      <c r="E7" s="120">
        <v>4.17</v>
      </c>
      <c r="F7" s="119">
        <v>26.16</v>
      </c>
      <c r="H7" s="117">
        <v>44742</v>
      </c>
      <c r="I7">
        <f>LOG10(D7)</f>
        <v>2.0372670945687101</v>
      </c>
      <c r="J7" s="117">
        <v>44742</v>
      </c>
      <c r="K7">
        <f>LOG10(E7)</f>
        <v>0.62013605497375746</v>
      </c>
      <c r="L7" s="117">
        <v>44742</v>
      </c>
      <c r="M7">
        <f>LOG10(F7)</f>
        <v>1.4176377396522297</v>
      </c>
    </row>
    <row r="8" spans="3:13" ht="18">
      <c r="C8" s="121">
        <v>44651</v>
      </c>
      <c r="D8" s="122">
        <v>139.07</v>
      </c>
      <c r="E8" s="123">
        <v>5.53</v>
      </c>
      <c r="F8" s="119">
        <v>25.16</v>
      </c>
      <c r="H8" s="121">
        <v>44651</v>
      </c>
      <c r="I8">
        <f t="shared" ref="I8:I57" si="0">LOG10(D8)</f>
        <v>2.1432334546531702</v>
      </c>
      <c r="J8" s="121">
        <v>44651</v>
      </c>
      <c r="K8">
        <f t="shared" ref="K8:K57" si="1">LOG10(E8)</f>
        <v>0.74272513130469831</v>
      </c>
      <c r="L8" s="121">
        <v>44651</v>
      </c>
      <c r="M8">
        <f t="shared" ref="M8:M57" si="2">LOG10(F8)</f>
        <v>1.4007106367732314</v>
      </c>
    </row>
    <row r="9" spans="3:13" ht="18">
      <c r="C9" s="121">
        <v>44561</v>
      </c>
      <c r="D9" s="122">
        <v>144.85</v>
      </c>
      <c r="E9" s="123">
        <v>5.61</v>
      </c>
      <c r="F9" s="119">
        <v>25.81</v>
      </c>
      <c r="H9" s="121">
        <v>44561</v>
      </c>
      <c r="I9">
        <f t="shared" si="0"/>
        <v>2.1609184995397808</v>
      </c>
      <c r="J9" s="121">
        <v>44561</v>
      </c>
      <c r="K9">
        <f t="shared" si="1"/>
        <v>0.74896286125616141</v>
      </c>
      <c r="L9" s="121">
        <v>44561</v>
      </c>
      <c r="M9">
        <f t="shared" si="2"/>
        <v>1.4117880045438689</v>
      </c>
    </row>
    <row r="10" spans="3:13" ht="18">
      <c r="C10" s="121">
        <v>44469</v>
      </c>
      <c r="D10" s="122">
        <v>133.68</v>
      </c>
      <c r="E10" s="123">
        <v>5.19</v>
      </c>
      <c r="F10" s="119">
        <v>25.75</v>
      </c>
      <c r="H10" s="121">
        <v>44469</v>
      </c>
      <c r="I10">
        <f t="shared" si="0"/>
        <v>2.1260664368853348</v>
      </c>
      <c r="J10" s="121">
        <v>44469</v>
      </c>
      <c r="K10">
        <f t="shared" si="1"/>
        <v>0.71516735784845786</v>
      </c>
      <c r="L10" s="121">
        <v>44469</v>
      </c>
      <c r="M10">
        <f t="shared" si="2"/>
        <v>1.4107772333772097</v>
      </c>
    </row>
    <row r="11" spans="3:13" ht="18">
      <c r="C11" s="121">
        <v>44377</v>
      </c>
      <c r="D11" s="122">
        <v>122.09</v>
      </c>
      <c r="E11" s="123">
        <v>4.6100000000000003</v>
      </c>
      <c r="F11" s="119">
        <v>26.47</v>
      </c>
      <c r="H11" s="121">
        <v>44377</v>
      </c>
      <c r="I11">
        <f t="shared" si="0"/>
        <v>2.0866800937346244</v>
      </c>
      <c r="J11" s="121">
        <v>44377</v>
      </c>
      <c r="K11">
        <f t="shared" si="1"/>
        <v>0.6637009253896482</v>
      </c>
      <c r="L11" s="121">
        <v>44377</v>
      </c>
      <c r="M11">
        <f t="shared" si="2"/>
        <v>1.4227539413013481</v>
      </c>
    </row>
    <row r="12" spans="3:13" ht="18">
      <c r="C12" s="124">
        <v>44286</v>
      </c>
      <c r="D12" s="125">
        <v>103.13</v>
      </c>
      <c r="E12" s="126">
        <v>3.76</v>
      </c>
      <c r="F12" s="119">
        <v>27.46</v>
      </c>
      <c r="H12" s="124">
        <v>44286</v>
      </c>
      <c r="I12">
        <f t="shared" si="0"/>
        <v>2.0133850177496853</v>
      </c>
      <c r="J12" s="124">
        <v>44286</v>
      </c>
      <c r="K12">
        <f t="shared" si="1"/>
        <v>0.57518784492766106</v>
      </c>
      <c r="L12" s="124">
        <v>44286</v>
      </c>
      <c r="M12">
        <f t="shared" si="2"/>
        <v>1.4387005329007363</v>
      </c>
    </row>
    <row r="13" spans="3:13" ht="18">
      <c r="C13" s="124">
        <v>44196</v>
      </c>
      <c r="D13" s="125">
        <v>87.63</v>
      </c>
      <c r="E13" s="126">
        <v>2.94</v>
      </c>
      <c r="F13" s="119">
        <v>29.86</v>
      </c>
      <c r="H13" s="124">
        <v>44196</v>
      </c>
      <c r="I13">
        <f t="shared" si="0"/>
        <v>1.9426528116932122</v>
      </c>
      <c r="J13" s="124">
        <v>44196</v>
      </c>
      <c r="K13">
        <f t="shared" si="1"/>
        <v>0.46834733041215726</v>
      </c>
      <c r="L13" s="124">
        <v>44196</v>
      </c>
      <c r="M13">
        <f t="shared" si="2"/>
        <v>1.4750898033890065</v>
      </c>
    </row>
    <row r="14" spans="3:13" ht="18">
      <c r="C14" s="124">
        <v>44104</v>
      </c>
      <c r="D14" s="125">
        <v>73.28</v>
      </c>
      <c r="E14" s="126">
        <v>2.59</v>
      </c>
      <c r="F14" s="119">
        <v>28.32</v>
      </c>
      <c r="H14" s="124">
        <v>44104</v>
      </c>
      <c r="I14">
        <f t="shared" si="0"/>
        <v>1.864985460659794</v>
      </c>
      <c r="J14" s="124">
        <v>44104</v>
      </c>
      <c r="K14">
        <f t="shared" si="1"/>
        <v>0.4132997640812518</v>
      </c>
      <c r="L14" s="124">
        <v>44104</v>
      </c>
      <c r="M14">
        <f t="shared" si="2"/>
        <v>1.4520932490177314</v>
      </c>
    </row>
    <row r="15" spans="3:13" ht="18">
      <c r="C15" s="124">
        <v>44012</v>
      </c>
      <c r="D15" s="125">
        <v>70.900000000000006</v>
      </c>
      <c r="E15" s="126">
        <v>2.27</v>
      </c>
      <c r="F15" s="119">
        <v>31.19</v>
      </c>
      <c r="H15" s="124">
        <v>44012</v>
      </c>
      <c r="I15">
        <f t="shared" si="0"/>
        <v>1.8506462351830666</v>
      </c>
      <c r="J15" s="124">
        <v>44012</v>
      </c>
      <c r="K15">
        <f t="shared" si="1"/>
        <v>0.35602585719312274</v>
      </c>
      <c r="L15" s="124">
        <v>44012</v>
      </c>
      <c r="M15">
        <f t="shared" si="2"/>
        <v>1.4940153747571439</v>
      </c>
    </row>
    <row r="16" spans="3:13" ht="18">
      <c r="C16" s="127">
        <v>43921</v>
      </c>
      <c r="D16" s="128">
        <v>58.1</v>
      </c>
      <c r="E16" s="129">
        <v>2.48</v>
      </c>
      <c r="F16" s="119">
        <v>23.45</v>
      </c>
      <c r="H16" s="127">
        <v>43921</v>
      </c>
      <c r="I16">
        <f t="shared" si="0"/>
        <v>1.7641761323903307</v>
      </c>
      <c r="J16" s="127">
        <v>43921</v>
      </c>
      <c r="K16">
        <f t="shared" si="1"/>
        <v>0.39445168082621629</v>
      </c>
      <c r="L16" s="127">
        <v>43921</v>
      </c>
      <c r="M16">
        <f t="shared" si="2"/>
        <v>1.3701428470511021</v>
      </c>
    </row>
    <row r="17" spans="3:13" ht="18">
      <c r="C17" s="127">
        <v>43830</v>
      </c>
      <c r="D17" s="128">
        <v>66.97</v>
      </c>
      <c r="E17" s="129">
        <v>2.46</v>
      </c>
      <c r="F17" s="119">
        <v>27.23</v>
      </c>
      <c r="H17" s="127">
        <v>43830</v>
      </c>
      <c r="I17">
        <f t="shared" si="0"/>
        <v>1.8258802989361795</v>
      </c>
      <c r="J17" s="127">
        <v>43830</v>
      </c>
      <c r="K17">
        <f t="shared" si="1"/>
        <v>0.39093510710337914</v>
      </c>
      <c r="L17" s="127">
        <v>43830</v>
      </c>
      <c r="M17">
        <f t="shared" si="2"/>
        <v>1.4350476413399647</v>
      </c>
    </row>
    <row r="18" spans="3:13" ht="18">
      <c r="C18" s="127">
        <v>43738</v>
      </c>
      <c r="D18" s="128">
        <v>61.06</v>
      </c>
      <c r="E18" s="129">
        <v>2.33</v>
      </c>
      <c r="F18" s="119">
        <v>26.2</v>
      </c>
      <c r="H18" s="127">
        <v>43738</v>
      </c>
      <c r="I18">
        <f t="shared" si="0"/>
        <v>1.7857567999626429</v>
      </c>
      <c r="J18" s="127">
        <v>43738</v>
      </c>
      <c r="K18">
        <f t="shared" si="1"/>
        <v>0.36735592102601899</v>
      </c>
      <c r="L18" s="127">
        <v>43738</v>
      </c>
      <c r="M18">
        <f t="shared" si="2"/>
        <v>1.4183012913197455</v>
      </c>
    </row>
    <row r="19" spans="3:13" ht="18">
      <c r="C19" s="127">
        <v>43646</v>
      </c>
      <c r="D19" s="128">
        <v>54.14</v>
      </c>
      <c r="E19" s="129">
        <v>2.48</v>
      </c>
      <c r="F19" s="119">
        <v>21.86</v>
      </c>
      <c r="H19" s="127">
        <v>43646</v>
      </c>
      <c r="I19">
        <f t="shared" si="0"/>
        <v>1.7335182514344876</v>
      </c>
      <c r="J19" s="127">
        <v>43646</v>
      </c>
      <c r="K19">
        <f t="shared" si="1"/>
        <v>0.39445168082621629</v>
      </c>
      <c r="L19" s="127">
        <v>43646</v>
      </c>
      <c r="M19">
        <f t="shared" si="2"/>
        <v>1.3396501576136839</v>
      </c>
    </row>
    <row r="20" spans="3:13" ht="18">
      <c r="C20" s="130">
        <v>43555</v>
      </c>
      <c r="D20" s="131">
        <v>58.84</v>
      </c>
      <c r="E20" s="132">
        <v>1.99</v>
      </c>
      <c r="F20" s="119">
        <v>29.52</v>
      </c>
      <c r="H20" s="130">
        <v>43555</v>
      </c>
      <c r="I20">
        <f t="shared" si="0"/>
        <v>1.7696726640554925</v>
      </c>
      <c r="J20" s="130">
        <v>43555</v>
      </c>
      <c r="K20">
        <f t="shared" si="1"/>
        <v>0.29885307640970665</v>
      </c>
      <c r="L20" s="130">
        <v>43555</v>
      </c>
      <c r="M20">
        <f t="shared" si="2"/>
        <v>1.470116353151004</v>
      </c>
    </row>
    <row r="21" spans="3:13" ht="18">
      <c r="C21" s="130">
        <v>43465</v>
      </c>
      <c r="D21" s="131">
        <v>52.25</v>
      </c>
      <c r="E21" s="132">
        <v>2.19</v>
      </c>
      <c r="F21" s="119">
        <v>23.91</v>
      </c>
      <c r="H21" s="130">
        <v>43465</v>
      </c>
      <c r="I21">
        <f t="shared" si="0"/>
        <v>1.7180862947830917</v>
      </c>
      <c r="J21" s="130">
        <v>43465</v>
      </c>
      <c r="K21">
        <f t="shared" si="1"/>
        <v>0.34044411484011833</v>
      </c>
      <c r="L21" s="130">
        <v>43465</v>
      </c>
      <c r="M21">
        <f t="shared" si="2"/>
        <v>1.3785795761157749</v>
      </c>
    </row>
    <row r="22" spans="3:13" ht="18">
      <c r="C22" s="130">
        <v>43373</v>
      </c>
      <c r="D22" s="131">
        <v>60.35</v>
      </c>
      <c r="E22" s="132">
        <v>1.33</v>
      </c>
      <c r="F22" s="119">
        <v>45.41</v>
      </c>
      <c r="H22" s="130">
        <v>43373</v>
      </c>
      <c r="I22">
        <f t="shared" si="0"/>
        <v>1.7806772744333681</v>
      </c>
      <c r="J22" s="130">
        <v>43373</v>
      </c>
      <c r="K22">
        <f t="shared" si="1"/>
        <v>0.12385164096708581</v>
      </c>
      <c r="L22" s="130">
        <v>43373</v>
      </c>
      <c r="M22">
        <f t="shared" si="2"/>
        <v>1.6571515019009666</v>
      </c>
    </row>
    <row r="23" spans="3:13" ht="18">
      <c r="C23" s="130">
        <v>43281</v>
      </c>
      <c r="D23" s="131">
        <v>56.46</v>
      </c>
      <c r="E23" s="132">
        <v>1.1499999999999999</v>
      </c>
      <c r="F23" s="119">
        <v>48.9</v>
      </c>
      <c r="H23" s="130">
        <v>43281</v>
      </c>
      <c r="I23">
        <f t="shared" si="0"/>
        <v>1.7517408738109006</v>
      </c>
      <c r="J23" s="130">
        <v>43281</v>
      </c>
      <c r="K23">
        <f t="shared" si="1"/>
        <v>6.069784035361165E-2</v>
      </c>
      <c r="L23" s="130">
        <v>43281</v>
      </c>
      <c r="M23">
        <f t="shared" si="2"/>
        <v>1.6893088591236203</v>
      </c>
    </row>
    <row r="24" spans="3:13" ht="18">
      <c r="C24" s="133">
        <v>43190</v>
      </c>
      <c r="D24" s="134">
        <v>51.86</v>
      </c>
      <c r="E24" s="135">
        <v>1.18</v>
      </c>
      <c r="F24" s="119">
        <v>44.02</v>
      </c>
      <c r="H24" s="133">
        <v>43190</v>
      </c>
      <c r="I24">
        <f t="shared" si="0"/>
        <v>1.7148325124333326</v>
      </c>
      <c r="J24" s="133">
        <v>43190</v>
      </c>
      <c r="K24">
        <f t="shared" si="1"/>
        <v>7.1882007306125359E-2</v>
      </c>
      <c r="L24" s="133">
        <v>43190</v>
      </c>
      <c r="M24">
        <f t="shared" si="2"/>
        <v>1.6436500382173291</v>
      </c>
    </row>
    <row r="25" spans="3:13" ht="18">
      <c r="C25" s="133">
        <v>43100</v>
      </c>
      <c r="D25" s="134">
        <v>52.67</v>
      </c>
      <c r="E25" s="135">
        <v>0.9</v>
      </c>
      <c r="F25" s="119">
        <v>58.65</v>
      </c>
      <c r="H25" s="133">
        <v>43100</v>
      </c>
      <c r="I25">
        <f t="shared" si="0"/>
        <v>1.7215633183574808</v>
      </c>
      <c r="J25" s="133">
        <v>43100</v>
      </c>
      <c r="K25">
        <f t="shared" si="1"/>
        <v>-4.5757490560675115E-2</v>
      </c>
      <c r="L25" s="133">
        <v>43100</v>
      </c>
      <c r="M25">
        <f t="shared" si="2"/>
        <v>1.7682680164515481</v>
      </c>
    </row>
    <row r="26" spans="3:13" ht="18">
      <c r="C26" s="133">
        <v>43008</v>
      </c>
      <c r="D26" s="134">
        <v>48.69</v>
      </c>
      <c r="E26" s="135">
        <v>1.49</v>
      </c>
      <c r="F26" s="119">
        <v>32.6</v>
      </c>
      <c r="H26" s="133">
        <v>43008</v>
      </c>
      <c r="I26">
        <f t="shared" si="0"/>
        <v>1.6874397745458942</v>
      </c>
      <c r="J26" s="133">
        <v>43008</v>
      </c>
      <c r="K26">
        <f t="shared" si="1"/>
        <v>0.17318626841227402</v>
      </c>
      <c r="L26" s="133">
        <v>43008</v>
      </c>
      <c r="M26">
        <f t="shared" si="2"/>
        <v>1.5132176000679389</v>
      </c>
    </row>
    <row r="27" spans="3:13" ht="18">
      <c r="C27" s="133">
        <v>42916</v>
      </c>
      <c r="D27" s="134">
        <v>46.48</v>
      </c>
      <c r="E27" s="135">
        <v>1.38</v>
      </c>
      <c r="F27" s="119">
        <v>33.75</v>
      </c>
      <c r="H27" s="133">
        <v>42916</v>
      </c>
      <c r="I27">
        <f t="shared" si="0"/>
        <v>1.6672661193822742</v>
      </c>
      <c r="J27" s="133">
        <v>42916</v>
      </c>
      <c r="K27">
        <f t="shared" si="1"/>
        <v>0.13987908640123647</v>
      </c>
      <c r="L27" s="133">
        <v>42916</v>
      </c>
      <c r="M27">
        <f t="shared" si="2"/>
        <v>1.5282737771670438</v>
      </c>
    </row>
    <row r="28" spans="3:13" ht="18">
      <c r="C28" s="136">
        <v>42825</v>
      </c>
      <c r="D28" s="137">
        <v>42.39</v>
      </c>
      <c r="E28" s="138">
        <v>1.48</v>
      </c>
      <c r="F28" s="119">
        <v>28.7</v>
      </c>
      <c r="H28" s="136">
        <v>42825</v>
      </c>
      <c r="I28">
        <f t="shared" si="0"/>
        <v>1.6272634165682212</v>
      </c>
      <c r="J28" s="136">
        <v>42825</v>
      </c>
      <c r="K28">
        <f t="shared" si="1"/>
        <v>0.17026171539495738</v>
      </c>
      <c r="L28" s="136">
        <v>42825</v>
      </c>
      <c r="M28">
        <f t="shared" si="2"/>
        <v>1.4578818967339924</v>
      </c>
    </row>
    <row r="29" spans="3:13" ht="18">
      <c r="C29" s="136">
        <v>42735</v>
      </c>
      <c r="D29" s="137">
        <v>39.619999999999997</v>
      </c>
      <c r="E29" s="138">
        <v>1.39</v>
      </c>
      <c r="F29" s="119">
        <v>28.47</v>
      </c>
      <c r="H29" s="136">
        <v>42735</v>
      </c>
      <c r="I29">
        <f t="shared" si="0"/>
        <v>1.5979144712025282</v>
      </c>
      <c r="J29" s="136">
        <v>42735</v>
      </c>
      <c r="K29">
        <f t="shared" si="1"/>
        <v>0.14301480025409505</v>
      </c>
      <c r="L29" s="136">
        <v>42735</v>
      </c>
      <c r="M29">
        <f t="shared" si="2"/>
        <v>1.454387467146955</v>
      </c>
    </row>
    <row r="30" spans="3:13" ht="18">
      <c r="C30" s="136">
        <v>42643</v>
      </c>
      <c r="D30" s="137">
        <v>40.200000000000003</v>
      </c>
      <c r="E30" s="138">
        <v>1.37</v>
      </c>
      <c r="F30" s="119">
        <v>29.42</v>
      </c>
      <c r="H30" s="136">
        <v>42643</v>
      </c>
      <c r="I30">
        <f t="shared" si="0"/>
        <v>1.6042260530844701</v>
      </c>
      <c r="J30" s="136">
        <v>42643</v>
      </c>
      <c r="K30">
        <f t="shared" si="1"/>
        <v>0.13672056715640679</v>
      </c>
      <c r="L30" s="136">
        <v>42643</v>
      </c>
      <c r="M30">
        <f t="shared" si="2"/>
        <v>1.4686426683915113</v>
      </c>
    </row>
    <row r="31" spans="3:13" ht="18">
      <c r="C31" s="136">
        <v>42551</v>
      </c>
      <c r="D31" s="137">
        <v>35.18</v>
      </c>
      <c r="E31" s="138">
        <v>1.29</v>
      </c>
      <c r="F31" s="119">
        <v>27.26</v>
      </c>
      <c r="H31" s="136">
        <v>42551</v>
      </c>
      <c r="I31">
        <f t="shared" si="0"/>
        <v>1.5462958351214424</v>
      </c>
      <c r="J31" s="136">
        <v>42551</v>
      </c>
      <c r="K31">
        <f t="shared" si="1"/>
        <v>0.11058971029924898</v>
      </c>
      <c r="L31" s="136">
        <v>42551</v>
      </c>
      <c r="M31">
        <f t="shared" si="2"/>
        <v>1.4355258514986549</v>
      </c>
    </row>
    <row r="32" spans="3:13" ht="18">
      <c r="C32" s="139">
        <v>42460</v>
      </c>
      <c r="D32" s="140">
        <v>38.15</v>
      </c>
      <c r="E32" s="141">
        <v>1.19</v>
      </c>
      <c r="F32" s="119">
        <v>32.14</v>
      </c>
      <c r="H32" s="139">
        <v>42460</v>
      </c>
      <c r="I32">
        <f t="shared" si="0"/>
        <v>1.5814945422908993</v>
      </c>
      <c r="J32" s="139">
        <v>42460</v>
      </c>
      <c r="K32">
        <f t="shared" si="1"/>
        <v>7.554696139253074E-2</v>
      </c>
      <c r="L32" s="139">
        <v>42460</v>
      </c>
      <c r="M32">
        <f t="shared" si="2"/>
        <v>1.5070458724273257</v>
      </c>
    </row>
    <row r="33" spans="3:13" ht="18">
      <c r="C33" s="139">
        <v>42369</v>
      </c>
      <c r="D33" s="140">
        <v>38.9</v>
      </c>
      <c r="E33" s="141">
        <v>1.1499999999999999</v>
      </c>
      <c r="F33" s="119">
        <v>33.94</v>
      </c>
      <c r="H33" s="139">
        <v>42369</v>
      </c>
      <c r="I33">
        <f t="shared" si="0"/>
        <v>1.5899496013257077</v>
      </c>
      <c r="J33" s="139">
        <v>42369</v>
      </c>
      <c r="K33">
        <f t="shared" si="1"/>
        <v>6.069784035361165E-2</v>
      </c>
      <c r="L33" s="139">
        <v>42369</v>
      </c>
      <c r="M33">
        <f t="shared" si="2"/>
        <v>1.5307118379816569</v>
      </c>
    </row>
    <row r="34" spans="3:13" ht="18">
      <c r="C34" s="139">
        <v>42277</v>
      </c>
      <c r="D34" s="140">
        <v>31.86</v>
      </c>
      <c r="E34" s="141">
        <v>1.1399999999999999</v>
      </c>
      <c r="F34" s="119">
        <v>27.98</v>
      </c>
      <c r="H34" s="139">
        <v>42277</v>
      </c>
      <c r="I34">
        <f t="shared" si="0"/>
        <v>1.5032457714651126</v>
      </c>
      <c r="J34" s="139">
        <v>42277</v>
      </c>
      <c r="K34">
        <f t="shared" si="1"/>
        <v>5.6904851336472557E-2</v>
      </c>
      <c r="L34" s="139">
        <v>42277</v>
      </c>
      <c r="M34">
        <f t="shared" si="2"/>
        <v>1.4468477101558088</v>
      </c>
    </row>
    <row r="35" spans="3:13" ht="18">
      <c r="C35" s="139">
        <v>42185</v>
      </c>
      <c r="D35" s="140">
        <v>27</v>
      </c>
      <c r="E35" s="141">
        <v>1.06</v>
      </c>
      <c r="F35" s="119">
        <v>25.56</v>
      </c>
      <c r="H35" s="139">
        <v>42185</v>
      </c>
      <c r="I35">
        <f t="shared" si="0"/>
        <v>1.4313637641589874</v>
      </c>
      <c r="J35" s="139">
        <v>42185</v>
      </c>
      <c r="K35">
        <f t="shared" si="1"/>
        <v>2.5305865264770262E-2</v>
      </c>
      <c r="L35" s="139">
        <v>42185</v>
      </c>
      <c r="M35">
        <f t="shared" si="2"/>
        <v>1.4075608494863625</v>
      </c>
    </row>
    <row r="36" spans="3:13" ht="18">
      <c r="C36" s="142">
        <v>42094</v>
      </c>
      <c r="D36" s="143">
        <v>27.74</v>
      </c>
      <c r="E36" s="144">
        <v>1.06</v>
      </c>
      <c r="F36" s="119">
        <v>26.18</v>
      </c>
      <c r="H36" s="142">
        <v>42094</v>
      </c>
      <c r="I36">
        <f t="shared" si="0"/>
        <v>1.443106456737266</v>
      </c>
      <c r="J36" s="142">
        <v>42094</v>
      </c>
      <c r="K36">
        <f t="shared" si="1"/>
        <v>2.5305865264770262E-2</v>
      </c>
      <c r="L36" s="142">
        <v>42094</v>
      </c>
      <c r="M36">
        <f t="shared" si="2"/>
        <v>1.417969642214737</v>
      </c>
    </row>
    <row r="37" spans="3:13" ht="18">
      <c r="C37" s="142">
        <v>42004</v>
      </c>
      <c r="D37" s="143">
        <v>26.53</v>
      </c>
      <c r="E37" s="144">
        <v>1.05</v>
      </c>
      <c r="F37" s="119">
        <v>25.23</v>
      </c>
      <c r="H37" s="142">
        <v>42004</v>
      </c>
      <c r="I37">
        <f t="shared" si="0"/>
        <v>1.4237372499823291</v>
      </c>
      <c r="J37" s="142">
        <v>42004</v>
      </c>
      <c r="K37">
        <f t="shared" si="1"/>
        <v>2.1189299069938092E-2</v>
      </c>
      <c r="L37" s="142">
        <v>42004</v>
      </c>
      <c r="M37">
        <f t="shared" si="2"/>
        <v>1.4019172505175745</v>
      </c>
    </row>
    <row r="38" spans="3:13" ht="18">
      <c r="C38" s="142">
        <v>41912</v>
      </c>
      <c r="D38" s="143">
        <v>29.42</v>
      </c>
      <c r="E38" s="144">
        <v>0.95</v>
      </c>
      <c r="F38" s="119">
        <v>30.86</v>
      </c>
      <c r="H38" s="142">
        <v>41912</v>
      </c>
      <c r="I38">
        <f t="shared" si="0"/>
        <v>1.4686426683915113</v>
      </c>
      <c r="J38" s="142">
        <v>41912</v>
      </c>
      <c r="K38">
        <f t="shared" si="1"/>
        <v>-2.2276394711152253E-2</v>
      </c>
      <c r="L38" s="142">
        <v>41912</v>
      </c>
      <c r="M38">
        <f t="shared" si="2"/>
        <v>1.4893959217271295</v>
      </c>
    </row>
    <row r="39" spans="3:13" ht="18">
      <c r="C39" s="142">
        <v>41820</v>
      </c>
      <c r="D39" s="143">
        <v>29.23</v>
      </c>
      <c r="E39" s="144">
        <v>0.97</v>
      </c>
      <c r="F39" s="119">
        <v>30.2</v>
      </c>
      <c r="H39" s="142">
        <v>41820</v>
      </c>
      <c r="I39">
        <f t="shared" si="0"/>
        <v>1.4658288153574364</v>
      </c>
      <c r="J39" s="142">
        <v>41820</v>
      </c>
      <c r="K39">
        <f t="shared" si="1"/>
        <v>-1.322826573375516E-2</v>
      </c>
      <c r="L39" s="142">
        <v>41820</v>
      </c>
      <c r="M39">
        <f t="shared" si="2"/>
        <v>1.4800069429571505</v>
      </c>
    </row>
    <row r="40" spans="3:13" ht="18">
      <c r="C40" s="145">
        <v>41729</v>
      </c>
      <c r="D40" s="146">
        <v>27.95</v>
      </c>
      <c r="E40" s="147">
        <v>0.96</v>
      </c>
      <c r="F40" s="119">
        <v>29.2</v>
      </c>
      <c r="H40" s="145">
        <v>41729</v>
      </c>
      <c r="I40">
        <f t="shared" si="0"/>
        <v>1.4463818122224421</v>
      </c>
      <c r="J40" s="145">
        <v>41729</v>
      </c>
      <c r="K40">
        <f t="shared" si="1"/>
        <v>-1.7728766960431602E-2</v>
      </c>
      <c r="L40" s="145">
        <v>41729</v>
      </c>
      <c r="M40">
        <f t="shared" si="2"/>
        <v>1.4653828514484182</v>
      </c>
    </row>
    <row r="41" spans="3:13" ht="18">
      <c r="C41" s="145">
        <v>41639</v>
      </c>
      <c r="D41" s="146">
        <v>28.1</v>
      </c>
      <c r="E41" s="147">
        <v>0.92</v>
      </c>
      <c r="F41" s="119">
        <v>30.53</v>
      </c>
      <c r="H41" s="145">
        <v>41639</v>
      </c>
      <c r="I41">
        <f t="shared" si="0"/>
        <v>1.4487063199050798</v>
      </c>
      <c r="J41" s="145">
        <v>41639</v>
      </c>
      <c r="K41">
        <f t="shared" si="1"/>
        <v>-3.6212172654444715E-2</v>
      </c>
      <c r="L41" s="145">
        <v>41639</v>
      </c>
      <c r="M41">
        <f t="shared" si="2"/>
        <v>1.4847268042986619</v>
      </c>
    </row>
    <row r="42" spans="3:13" ht="18">
      <c r="C42" s="145">
        <v>41547</v>
      </c>
      <c r="D42" s="146">
        <v>21.97</v>
      </c>
      <c r="E42" s="147">
        <v>0.84</v>
      </c>
      <c r="F42" s="119">
        <v>26.26</v>
      </c>
      <c r="H42" s="145">
        <v>41547</v>
      </c>
      <c r="I42">
        <f t="shared" si="0"/>
        <v>1.3418300569205104</v>
      </c>
      <c r="J42" s="145">
        <v>41547</v>
      </c>
      <c r="K42">
        <f t="shared" si="1"/>
        <v>-7.5720713938118356E-2</v>
      </c>
      <c r="L42" s="145">
        <v>41547</v>
      </c>
      <c r="M42">
        <f t="shared" si="2"/>
        <v>1.4192947217534606</v>
      </c>
    </row>
    <row r="43" spans="3:13" ht="18">
      <c r="C43" s="145">
        <v>41455</v>
      </c>
      <c r="D43" s="146">
        <v>22.08</v>
      </c>
      <c r="E43" s="147">
        <v>0.83</v>
      </c>
      <c r="F43" s="119">
        <v>26.66</v>
      </c>
      <c r="H43" s="145">
        <v>41455</v>
      </c>
      <c r="I43">
        <f t="shared" si="0"/>
        <v>1.3439990690571613</v>
      </c>
      <c r="J43" s="145">
        <v>41455</v>
      </c>
      <c r="K43">
        <f t="shared" si="1"/>
        <v>-8.092190762392612E-2</v>
      </c>
      <c r="L43" s="145">
        <v>41455</v>
      </c>
      <c r="M43">
        <f t="shared" si="2"/>
        <v>1.4258601450778403</v>
      </c>
    </row>
    <row r="44" spans="3:13" ht="18">
      <c r="C44" s="148">
        <v>41274</v>
      </c>
      <c r="D44" s="149">
        <v>17.739999999999998</v>
      </c>
      <c r="E44" s="150">
        <v>0.81</v>
      </c>
      <c r="F44" s="119">
        <v>21.94</v>
      </c>
      <c r="H44" s="148">
        <v>41274</v>
      </c>
      <c r="I44">
        <f t="shared" si="0"/>
        <v>1.2489536154957075</v>
      </c>
      <c r="J44" s="148">
        <v>41274</v>
      </c>
      <c r="K44">
        <f t="shared" si="1"/>
        <v>-9.1514981121350217E-2</v>
      </c>
      <c r="L44" s="148">
        <v>41274</v>
      </c>
      <c r="M44">
        <f t="shared" si="2"/>
        <v>1.3412366232386923</v>
      </c>
    </row>
    <row r="45" spans="3:13" ht="18">
      <c r="C45" s="148">
        <v>41182</v>
      </c>
      <c r="D45" s="149">
        <v>18.920000000000002</v>
      </c>
      <c r="E45" s="150">
        <v>0.8</v>
      </c>
      <c r="F45" s="119">
        <v>23.7</v>
      </c>
      <c r="H45" s="148">
        <v>41182</v>
      </c>
      <c r="I45">
        <f t="shared" si="0"/>
        <v>1.2769211320657741</v>
      </c>
      <c r="J45" s="148">
        <v>41182</v>
      </c>
      <c r="K45">
        <f t="shared" si="1"/>
        <v>-9.6910013008056392E-2</v>
      </c>
      <c r="L45" s="148">
        <v>41182</v>
      </c>
      <c r="M45">
        <f t="shared" si="2"/>
        <v>1.3747483460101038</v>
      </c>
    </row>
    <row r="46" spans="3:13" ht="18">
      <c r="C46" s="148">
        <v>41090</v>
      </c>
      <c r="D46" s="149">
        <v>14.55</v>
      </c>
      <c r="E46" s="150">
        <v>0.88</v>
      </c>
      <c r="F46" s="119">
        <v>16.46</v>
      </c>
      <c r="H46" s="148">
        <v>41090</v>
      </c>
      <c r="I46">
        <f t="shared" si="0"/>
        <v>1.1628629933219261</v>
      </c>
      <c r="J46" s="148">
        <v>41090</v>
      </c>
      <c r="K46">
        <f t="shared" si="1"/>
        <v>-5.551732784983137E-2</v>
      </c>
      <c r="L46" s="148">
        <v>41090</v>
      </c>
      <c r="M46">
        <f t="shared" si="2"/>
        <v>1.2164298308762511</v>
      </c>
    </row>
    <row r="47" spans="3:13" ht="18">
      <c r="C47" s="148">
        <v>40999</v>
      </c>
      <c r="D47" s="149">
        <v>16.079999999999998</v>
      </c>
      <c r="E47" s="150">
        <v>0.88</v>
      </c>
      <c r="F47" s="119">
        <v>18.239999999999998</v>
      </c>
      <c r="H47" s="148">
        <v>40999</v>
      </c>
      <c r="I47">
        <f t="shared" si="0"/>
        <v>1.2062860444124324</v>
      </c>
      <c r="J47" s="148">
        <v>40999</v>
      </c>
      <c r="K47">
        <f t="shared" si="1"/>
        <v>-5.551732784983137E-2</v>
      </c>
      <c r="L47" s="148">
        <v>40999</v>
      </c>
      <c r="M47">
        <f t="shared" si="2"/>
        <v>1.2610248339923973</v>
      </c>
    </row>
    <row r="48" spans="3:13" ht="18">
      <c r="C48" s="151">
        <v>40908</v>
      </c>
      <c r="D48" s="152">
        <v>16.2</v>
      </c>
      <c r="E48" s="153">
        <v>0.85</v>
      </c>
      <c r="F48" s="119">
        <v>18.96</v>
      </c>
      <c r="H48" s="151">
        <v>40908</v>
      </c>
      <c r="I48">
        <f t="shared" si="0"/>
        <v>1.209515014542631</v>
      </c>
      <c r="J48" s="151">
        <v>40908</v>
      </c>
      <c r="K48">
        <f t="shared" si="1"/>
        <v>-7.0581074285707285E-2</v>
      </c>
      <c r="L48" s="151">
        <v>40908</v>
      </c>
      <c r="M48">
        <f t="shared" si="2"/>
        <v>1.2778383330020475</v>
      </c>
    </row>
    <row r="49" spans="3:13" ht="18">
      <c r="C49" s="151">
        <v>41364</v>
      </c>
      <c r="D49" s="152">
        <v>19.920000000000002</v>
      </c>
      <c r="E49" s="153">
        <v>0.83</v>
      </c>
      <c r="F49" s="119">
        <v>24.14</v>
      </c>
      <c r="H49" s="151">
        <v>41364</v>
      </c>
      <c r="I49">
        <f t="shared" si="0"/>
        <v>1.2992893340876799</v>
      </c>
      <c r="J49" s="151">
        <v>41364</v>
      </c>
      <c r="K49">
        <f t="shared" si="1"/>
        <v>-8.092190762392612E-2</v>
      </c>
      <c r="L49" s="151">
        <v>41364</v>
      </c>
      <c r="M49">
        <f t="shared" si="2"/>
        <v>1.3827372657613304</v>
      </c>
    </row>
    <row r="50" spans="3:13" ht="18">
      <c r="C50" s="151">
        <v>40816</v>
      </c>
      <c r="D50" s="152">
        <v>12.92</v>
      </c>
      <c r="E50" s="153">
        <v>0.77</v>
      </c>
      <c r="F50" s="119">
        <v>16.73</v>
      </c>
      <c r="H50" s="151">
        <v>40816</v>
      </c>
      <c r="I50">
        <f t="shared" si="0"/>
        <v>1.1112625136590653</v>
      </c>
      <c r="J50" s="151">
        <v>40816</v>
      </c>
      <c r="K50">
        <f t="shared" si="1"/>
        <v>-0.11350927482751812</v>
      </c>
      <c r="L50" s="151">
        <v>40816</v>
      </c>
      <c r="M50">
        <f t="shared" si="2"/>
        <v>1.2234959409623944</v>
      </c>
    </row>
    <row r="51" spans="3:13" ht="18">
      <c r="C51" s="151">
        <v>40724</v>
      </c>
      <c r="D51" s="152">
        <v>12.7</v>
      </c>
      <c r="E51" s="153">
        <v>0.73</v>
      </c>
      <c r="F51" s="119">
        <v>17.36</v>
      </c>
      <c r="H51" s="151">
        <v>40724</v>
      </c>
      <c r="I51">
        <f t="shared" si="0"/>
        <v>1.1038037209559568</v>
      </c>
      <c r="J51" s="151">
        <v>40724</v>
      </c>
      <c r="K51">
        <f t="shared" si="1"/>
        <v>-0.13667713987954411</v>
      </c>
      <c r="L51" s="151">
        <v>40724</v>
      </c>
      <c r="M51">
        <f t="shared" si="2"/>
        <v>1.2395497208404731</v>
      </c>
    </row>
    <row r="52" spans="3:13" ht="18">
      <c r="C52" s="154">
        <v>40633</v>
      </c>
      <c r="D52" s="155">
        <v>14.71</v>
      </c>
      <c r="E52" s="156">
        <v>0.69</v>
      </c>
      <c r="F52" s="119">
        <v>21.29</v>
      </c>
      <c r="H52" s="154">
        <v>40633</v>
      </c>
      <c r="I52">
        <f t="shared" si="0"/>
        <v>1.1676126727275302</v>
      </c>
      <c r="J52" s="154">
        <v>40633</v>
      </c>
      <c r="K52">
        <f t="shared" si="1"/>
        <v>-0.16115090926274472</v>
      </c>
      <c r="L52" s="154">
        <v>40633</v>
      </c>
      <c r="M52">
        <f t="shared" si="2"/>
        <v>1.3281756614383224</v>
      </c>
    </row>
    <row r="53" spans="3:13" ht="18">
      <c r="C53" s="154">
        <v>40543</v>
      </c>
      <c r="D53" s="155">
        <v>14.9</v>
      </c>
      <c r="E53" s="156">
        <v>0.67</v>
      </c>
      <c r="F53" s="119">
        <v>22.28</v>
      </c>
      <c r="H53" s="154">
        <v>40543</v>
      </c>
      <c r="I53">
        <f t="shared" si="0"/>
        <v>1.173186268412274</v>
      </c>
      <c r="J53" s="154">
        <v>40543</v>
      </c>
      <c r="K53">
        <f t="shared" si="1"/>
        <v>-0.17392519729917355</v>
      </c>
      <c r="L53" s="154">
        <v>40543</v>
      </c>
      <c r="M53">
        <f t="shared" si="2"/>
        <v>1.3479151865016914</v>
      </c>
    </row>
    <row r="54" spans="3:13" ht="18">
      <c r="C54" s="154">
        <v>40451</v>
      </c>
      <c r="D54" s="155">
        <v>13.19</v>
      </c>
      <c r="E54" s="156">
        <v>0.6</v>
      </c>
      <c r="F54" s="119">
        <v>21.92</v>
      </c>
      <c r="H54" s="154">
        <v>40451</v>
      </c>
      <c r="I54">
        <f t="shared" si="0"/>
        <v>1.1202447955463652</v>
      </c>
      <c r="J54" s="154">
        <v>40451</v>
      </c>
      <c r="K54">
        <f t="shared" si="1"/>
        <v>-0.22184874961635639</v>
      </c>
      <c r="L54" s="154">
        <v>40451</v>
      </c>
      <c r="M54">
        <f t="shared" si="2"/>
        <v>1.3408405498123315</v>
      </c>
    </row>
    <row r="55" spans="3:13" ht="18">
      <c r="C55" s="154">
        <v>40268</v>
      </c>
      <c r="D55" s="155">
        <v>14.22</v>
      </c>
      <c r="E55" s="156">
        <v>0.55000000000000004</v>
      </c>
      <c r="F55" s="119">
        <v>25.86</v>
      </c>
      <c r="H55" s="154">
        <v>40268</v>
      </c>
      <c r="I55">
        <f t="shared" si="0"/>
        <v>1.1528995963937476</v>
      </c>
      <c r="J55" s="154">
        <v>40268</v>
      </c>
      <c r="K55">
        <f t="shared" si="1"/>
        <v>-0.25963731050575611</v>
      </c>
      <c r="L55" s="154">
        <v>40268</v>
      </c>
      <c r="M55">
        <f t="shared" si="2"/>
        <v>1.4126285205443752</v>
      </c>
    </row>
    <row r="56" spans="3:13" ht="18">
      <c r="C56" s="157">
        <v>40178</v>
      </c>
      <c r="D56" s="158">
        <v>15.55</v>
      </c>
      <c r="E56" s="159">
        <v>0.51</v>
      </c>
      <c r="F56" s="119">
        <v>30.44</v>
      </c>
      <c r="H56" s="157">
        <v>40178</v>
      </c>
      <c r="I56">
        <f t="shared" si="0"/>
        <v>1.1917303933628562</v>
      </c>
      <c r="J56" s="157">
        <v>40178</v>
      </c>
      <c r="K56">
        <f t="shared" si="1"/>
        <v>-0.29242982390206362</v>
      </c>
      <c r="L56" s="157">
        <v>40178</v>
      </c>
      <c r="M56">
        <f t="shared" si="2"/>
        <v>1.4834446480985353</v>
      </c>
    </row>
    <row r="57" spans="3:13" ht="18">
      <c r="C57" s="157">
        <v>40086</v>
      </c>
      <c r="D57" s="158">
        <v>12.43</v>
      </c>
      <c r="E57" s="159">
        <v>0.5</v>
      </c>
      <c r="F57" s="119">
        <v>24.85</v>
      </c>
      <c r="H57" s="157">
        <v>40086</v>
      </c>
      <c r="I57">
        <f t="shared" si="0"/>
        <v>1.0944711286416449</v>
      </c>
      <c r="J57" s="157">
        <v>40086</v>
      </c>
      <c r="K57">
        <f t="shared" si="1"/>
        <v>-0.3010299956639812</v>
      </c>
      <c r="L57" s="157">
        <v>40086</v>
      </c>
      <c r="M57">
        <f t="shared" si="2"/>
        <v>1.3953263930693509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0C50-FA25-6342-AD90-98617753DE1D}">
  <dimension ref="A1:N140"/>
  <sheetViews>
    <sheetView tabSelected="1" topLeftCell="P35" zoomScale="65" zoomScaleNormal="187" workbookViewId="0">
      <selection activeCell="AO58" sqref="AO58"/>
    </sheetView>
  </sheetViews>
  <sheetFormatPr baseColWidth="10" defaultRowHeight="15"/>
  <cols>
    <col min="1" max="1" width="17.6640625" customWidth="1"/>
    <col min="2" max="2" width="18.6640625" style="164" bestFit="1" customWidth="1"/>
    <col min="3" max="3" width="18.1640625" bestFit="1" customWidth="1"/>
    <col min="4" max="4" width="15" bestFit="1" customWidth="1"/>
    <col min="5" max="5" width="17.1640625" bestFit="1" customWidth="1"/>
    <col min="6" max="6" width="11.6640625" bestFit="1" customWidth="1"/>
    <col min="7" max="7" width="11.6640625" customWidth="1"/>
    <col min="8" max="8" width="22.83203125" style="164" bestFit="1" customWidth="1"/>
    <col min="9" max="9" width="11" bestFit="1" customWidth="1"/>
    <col min="10" max="10" width="22.83203125" style="164" bestFit="1" customWidth="1"/>
    <col min="11" max="11" width="13" bestFit="1" customWidth="1"/>
    <col min="12" max="12" width="22.83203125" style="164" bestFit="1" customWidth="1"/>
    <col min="13" max="13" width="11" bestFit="1" customWidth="1"/>
  </cols>
  <sheetData>
    <row r="1" spans="1:14" ht="17" thickTop="1" thickBot="1">
      <c r="M1" s="113" t="s">
        <v>37</v>
      </c>
    </row>
    <row r="2" spans="1:14" ht="17" thickTop="1" thickBot="1">
      <c r="M2" s="112">
        <f>STDEV(M6:M140)</f>
        <v>9.6033348874603672E-2</v>
      </c>
    </row>
    <row r="3" spans="1:14" ht="17" thickTop="1" thickBot="1">
      <c r="M3" s="114" t="s">
        <v>88</v>
      </c>
    </row>
    <row r="4" spans="1:14" ht="17" thickTop="1" thickBot="1">
      <c r="M4" s="112">
        <f>AVERAGE(M6:M140)</f>
        <v>1.4485656735969374</v>
      </c>
    </row>
    <row r="5" spans="1:14" ht="19" thickTop="1">
      <c r="C5" s="116" t="s">
        <v>89</v>
      </c>
      <c r="D5" s="116" t="s">
        <v>91</v>
      </c>
      <c r="E5" s="116" t="s">
        <v>90</v>
      </c>
      <c r="F5" s="116" t="s">
        <v>92</v>
      </c>
      <c r="G5" s="116"/>
      <c r="H5" s="116" t="s">
        <v>89</v>
      </c>
      <c r="I5" s="116" t="s">
        <v>94</v>
      </c>
      <c r="J5" s="116" t="s">
        <v>89</v>
      </c>
      <c r="K5" s="116" t="s">
        <v>93</v>
      </c>
      <c r="L5" s="116" t="s">
        <v>89</v>
      </c>
      <c r="M5" s="116" t="s">
        <v>95</v>
      </c>
    </row>
    <row r="6" spans="1:14" ht="27">
      <c r="A6" s="163" t="str">
        <f t="shared" ref="A6:A37" si="0">RIGHT(C6,4)&amp;"/"&amp;LEFT(C6,4)</f>
        <v>2022/7/28</v>
      </c>
      <c r="B6" s="165" t="s">
        <v>231</v>
      </c>
      <c r="C6" s="163" t="s">
        <v>96</v>
      </c>
      <c r="D6" s="161">
        <v>5.43</v>
      </c>
      <c r="E6" s="161">
        <v>114.59</v>
      </c>
      <c r="F6" s="160">
        <v>21.09</v>
      </c>
      <c r="G6" s="160"/>
      <c r="H6" s="165">
        <v>44770</v>
      </c>
      <c r="I6">
        <f>LOG10(D6)</f>
        <v>0.73479982958884693</v>
      </c>
      <c r="J6" s="165">
        <v>44770</v>
      </c>
      <c r="K6">
        <f>LOG(E6)</f>
        <v>2.0591467194261983</v>
      </c>
      <c r="L6" s="165">
        <v>44770</v>
      </c>
      <c r="M6">
        <f>LOG(F6)</f>
        <v>1.3240765797394864</v>
      </c>
      <c r="N6" s="115"/>
    </row>
    <row r="7" spans="1:14" ht="27">
      <c r="A7" s="162" t="str">
        <f t="shared" si="0"/>
        <v>2022/7/27</v>
      </c>
      <c r="B7" s="166" t="s">
        <v>232</v>
      </c>
      <c r="C7" s="160" t="s">
        <v>97</v>
      </c>
      <c r="D7" s="161">
        <v>5.43</v>
      </c>
      <c r="E7" s="161">
        <v>113.6</v>
      </c>
      <c r="F7" s="160">
        <v>20.91</v>
      </c>
      <c r="G7" s="160"/>
      <c r="H7" s="167">
        <v>44769</v>
      </c>
      <c r="I7">
        <f t="shared" ref="I7:I70" si="1">LOG10(D7)</f>
        <v>0.73479982958884693</v>
      </c>
      <c r="J7" s="167">
        <v>44769</v>
      </c>
      <c r="K7">
        <f t="shared" ref="K7:K70" si="2">LOG(E7)</f>
        <v>2.055378331375</v>
      </c>
      <c r="L7" s="167">
        <v>44769</v>
      </c>
      <c r="M7">
        <f t="shared" ref="M7:M70" si="3">LOG(F7)</f>
        <v>1.3203540328176719</v>
      </c>
      <c r="N7" s="115"/>
    </row>
    <row r="8" spans="1:14" ht="27">
      <c r="A8" s="162" t="str">
        <f t="shared" si="0"/>
        <v>2022/7/26</v>
      </c>
      <c r="B8" s="166" t="s">
        <v>233</v>
      </c>
      <c r="C8" s="160" t="s">
        <v>98</v>
      </c>
      <c r="D8" s="161">
        <v>5.43</v>
      </c>
      <c r="E8" s="161">
        <v>105.44</v>
      </c>
      <c r="F8" s="160">
        <v>19.41</v>
      </c>
      <c r="G8" s="160"/>
      <c r="H8" s="167">
        <v>44768</v>
      </c>
      <c r="I8">
        <f t="shared" si="1"/>
        <v>0.73479982958884693</v>
      </c>
      <c r="J8" s="167">
        <v>44768</v>
      </c>
      <c r="K8">
        <f t="shared" si="2"/>
        <v>2.0230053972499347</v>
      </c>
      <c r="L8" s="167">
        <v>44768</v>
      </c>
      <c r="M8">
        <f t="shared" si="3"/>
        <v>1.2880255353883627</v>
      </c>
    </row>
    <row r="9" spans="1:14" ht="27">
      <c r="A9" s="162" t="str">
        <f t="shared" si="0"/>
        <v>2022/7/25</v>
      </c>
      <c r="B9" s="166" t="s">
        <v>234</v>
      </c>
      <c r="C9" s="160" t="s">
        <v>99</v>
      </c>
      <c r="D9" s="161">
        <v>5.43</v>
      </c>
      <c r="E9" s="161">
        <v>108.21</v>
      </c>
      <c r="F9" s="160">
        <v>19.920000000000002</v>
      </c>
      <c r="G9" s="160"/>
      <c r="H9" s="167">
        <v>44767</v>
      </c>
      <c r="I9">
        <f t="shared" si="1"/>
        <v>0.73479982958884693</v>
      </c>
      <c r="J9" s="167">
        <v>44767</v>
      </c>
      <c r="K9">
        <f t="shared" si="2"/>
        <v>2.0342673970380254</v>
      </c>
      <c r="L9" s="167">
        <v>44767</v>
      </c>
      <c r="M9">
        <f t="shared" si="3"/>
        <v>1.2992893340876799</v>
      </c>
    </row>
    <row r="10" spans="1:14" ht="27">
      <c r="A10" s="162" t="str">
        <f t="shared" si="0"/>
        <v>2022/7/22</v>
      </c>
      <c r="B10" s="166" t="s">
        <v>235</v>
      </c>
      <c r="C10" s="160" t="s">
        <v>100</v>
      </c>
      <c r="D10" s="161">
        <v>5.43</v>
      </c>
      <c r="E10" s="161">
        <v>108.36</v>
      </c>
      <c r="F10" s="160">
        <v>19.95</v>
      </c>
      <c r="G10" s="160"/>
      <c r="H10" s="167">
        <v>44764</v>
      </c>
      <c r="I10">
        <f t="shared" si="1"/>
        <v>0.73479982958884693</v>
      </c>
      <c r="J10" s="167">
        <v>44764</v>
      </c>
      <c r="K10">
        <f t="shared" si="2"/>
        <v>2.0348689963611308</v>
      </c>
      <c r="L10" s="167">
        <v>44764</v>
      </c>
      <c r="M10">
        <f t="shared" si="3"/>
        <v>1.2999429000227669</v>
      </c>
    </row>
    <row r="11" spans="1:14" ht="27">
      <c r="A11" s="162" t="str">
        <f t="shared" si="0"/>
        <v>2022/7/13</v>
      </c>
      <c r="B11" s="166" t="s">
        <v>236</v>
      </c>
      <c r="C11" s="160" t="s">
        <v>101</v>
      </c>
      <c r="D11" s="161">
        <v>5.43</v>
      </c>
      <c r="E11" s="161">
        <v>112.19</v>
      </c>
      <c r="F11" s="160">
        <v>20.65</v>
      </c>
      <c r="G11" s="160"/>
      <c r="H11" s="167">
        <v>44755</v>
      </c>
      <c r="I11">
        <f t="shared" si="1"/>
        <v>0.73479982958884693</v>
      </c>
      <c r="J11" s="167">
        <v>44755</v>
      </c>
      <c r="K11">
        <f t="shared" si="2"/>
        <v>2.0499541480220462</v>
      </c>
      <c r="L11" s="167">
        <v>44755</v>
      </c>
      <c r="M11">
        <f t="shared" si="3"/>
        <v>1.3149200559924199</v>
      </c>
    </row>
    <row r="12" spans="1:14" ht="27">
      <c r="A12" s="162" t="str">
        <f t="shared" si="0"/>
        <v>2022/7/1/</v>
      </c>
      <c r="B12" s="167">
        <v>44743</v>
      </c>
      <c r="C12" s="160" t="s">
        <v>102</v>
      </c>
      <c r="D12" s="161">
        <v>5.43</v>
      </c>
      <c r="E12" s="161">
        <v>109.08</v>
      </c>
      <c r="F12" s="160">
        <v>20.079999999999998</v>
      </c>
      <c r="G12" s="160"/>
      <c r="H12" s="167">
        <v>44743</v>
      </c>
      <c r="I12">
        <f t="shared" si="1"/>
        <v>0.73479982958884693</v>
      </c>
      <c r="J12" s="167">
        <v>44743</v>
      </c>
      <c r="K12">
        <f t="shared" si="2"/>
        <v>2.0377451292695921</v>
      </c>
      <c r="L12" s="167">
        <v>44743</v>
      </c>
      <c r="M12">
        <f t="shared" si="3"/>
        <v>1.3027637084729817</v>
      </c>
    </row>
    <row r="13" spans="1:14" ht="27">
      <c r="A13" s="162" t="str">
        <f t="shared" si="0"/>
        <v>2022/6/29</v>
      </c>
      <c r="B13" s="166" t="s">
        <v>237</v>
      </c>
      <c r="C13" s="160" t="s">
        <v>103</v>
      </c>
      <c r="D13" s="161">
        <v>5.43</v>
      </c>
      <c r="E13" s="161">
        <v>112.26</v>
      </c>
      <c r="F13" s="160">
        <v>20.66</v>
      </c>
      <c r="G13" s="160"/>
      <c r="H13" s="167">
        <v>44741</v>
      </c>
      <c r="I13">
        <f t="shared" si="1"/>
        <v>0.73479982958884693</v>
      </c>
      <c r="J13" s="167">
        <v>44741</v>
      </c>
      <c r="K13">
        <f t="shared" si="2"/>
        <v>2.0502250378836537</v>
      </c>
      <c r="L13" s="167">
        <v>44741</v>
      </c>
      <c r="M13">
        <f t="shared" si="3"/>
        <v>1.3151303171836017</v>
      </c>
    </row>
    <row r="14" spans="1:14" ht="27">
      <c r="A14" s="162" t="str">
        <f t="shared" si="0"/>
        <v>2022/6/28</v>
      </c>
      <c r="B14" s="166" t="s">
        <v>238</v>
      </c>
      <c r="C14" s="160" t="s">
        <v>104</v>
      </c>
      <c r="D14" s="161">
        <v>5.43</v>
      </c>
      <c r="E14" s="161">
        <v>112.57</v>
      </c>
      <c r="F14" s="160">
        <v>20.72</v>
      </c>
      <c r="G14" s="160"/>
      <c r="H14" s="167">
        <v>44740</v>
      </c>
      <c r="I14">
        <f t="shared" si="1"/>
        <v>0.73479982958884693</v>
      </c>
      <c r="J14" s="167">
        <v>44740</v>
      </c>
      <c r="K14">
        <f t="shared" si="2"/>
        <v>2.0514226660890347</v>
      </c>
      <c r="L14" s="167">
        <v>44740</v>
      </c>
      <c r="M14">
        <f t="shared" si="3"/>
        <v>1.3163897510731954</v>
      </c>
    </row>
    <row r="15" spans="1:14" ht="27">
      <c r="A15" s="162" t="str">
        <f t="shared" si="0"/>
        <v>2022/6/27</v>
      </c>
      <c r="B15" s="166" t="s">
        <v>239</v>
      </c>
      <c r="C15" s="160" t="s">
        <v>105</v>
      </c>
      <c r="D15" s="161">
        <v>5.43</v>
      </c>
      <c r="E15" s="161">
        <v>116.62</v>
      </c>
      <c r="F15" s="160">
        <v>21.47</v>
      </c>
      <c r="G15" s="160"/>
      <c r="H15" s="167">
        <v>44739</v>
      </c>
      <c r="I15">
        <f t="shared" si="1"/>
        <v>0.73479982958884693</v>
      </c>
      <c r="J15" s="167">
        <v>44739</v>
      </c>
      <c r="K15">
        <f t="shared" si="2"/>
        <v>2.0667730370850257</v>
      </c>
      <c r="L15" s="167">
        <v>44739</v>
      </c>
      <c r="M15">
        <f t="shared" si="3"/>
        <v>1.3318320444362486</v>
      </c>
    </row>
    <row r="16" spans="1:14" ht="27">
      <c r="A16" s="162" t="str">
        <f t="shared" si="0"/>
        <v>2022/6/22</v>
      </c>
      <c r="B16" s="166" t="s">
        <v>240</v>
      </c>
      <c r="C16" s="160" t="s">
        <v>106</v>
      </c>
      <c r="D16" s="161">
        <v>5.43</v>
      </c>
      <c r="E16" s="161">
        <v>112.03</v>
      </c>
      <c r="F16" s="160">
        <v>20.62</v>
      </c>
      <c r="G16" s="160"/>
      <c r="H16" s="167">
        <v>44734</v>
      </c>
      <c r="I16">
        <f t="shared" si="1"/>
        <v>0.73479982958884693</v>
      </c>
      <c r="J16" s="167">
        <v>44734</v>
      </c>
      <c r="K16">
        <f t="shared" si="2"/>
        <v>2.0493343359722838</v>
      </c>
      <c r="L16" s="167">
        <v>44734</v>
      </c>
      <c r="M16">
        <f t="shared" si="3"/>
        <v>1.3142886609474977</v>
      </c>
    </row>
    <row r="17" spans="1:13" ht="27">
      <c r="A17" s="162" t="str">
        <f t="shared" si="0"/>
        <v>2022/6/10</v>
      </c>
      <c r="B17" s="166" t="s">
        <v>241</v>
      </c>
      <c r="C17" s="160" t="s">
        <v>107</v>
      </c>
      <c r="D17" s="161">
        <v>5.43</v>
      </c>
      <c r="E17" s="161">
        <v>111.43</v>
      </c>
      <c r="F17" s="160">
        <v>20.51</v>
      </c>
      <c r="G17" s="160"/>
      <c r="H17" s="167">
        <v>44722</v>
      </c>
      <c r="I17">
        <f t="shared" si="1"/>
        <v>0.73479982958884693</v>
      </c>
      <c r="J17" s="167">
        <v>44722</v>
      </c>
      <c r="K17">
        <f t="shared" si="2"/>
        <v>2.0470021305185053</v>
      </c>
      <c r="L17" s="167">
        <v>44722</v>
      </c>
      <c r="M17">
        <f t="shared" si="3"/>
        <v>1.3119656603683663</v>
      </c>
    </row>
    <row r="18" spans="1:13" ht="27">
      <c r="A18" s="162" t="str">
        <f t="shared" si="0"/>
        <v>2022/6/1/</v>
      </c>
      <c r="B18" s="167">
        <v>44713</v>
      </c>
      <c r="C18" s="160" t="s">
        <v>108</v>
      </c>
      <c r="D18" s="161">
        <v>5.43</v>
      </c>
      <c r="E18" s="161">
        <v>114.14</v>
      </c>
      <c r="F18" s="160">
        <v>21.01</v>
      </c>
      <c r="G18" s="160"/>
      <c r="H18" s="167">
        <v>44713</v>
      </c>
      <c r="I18">
        <f t="shared" si="1"/>
        <v>0.73479982958884693</v>
      </c>
      <c r="J18" s="167">
        <v>44713</v>
      </c>
      <c r="K18">
        <f t="shared" si="2"/>
        <v>2.0574378682129395</v>
      </c>
      <c r="L18" s="167">
        <v>44713</v>
      </c>
      <c r="M18">
        <f t="shared" si="3"/>
        <v>1.3224260524059526</v>
      </c>
    </row>
    <row r="19" spans="1:13" ht="27">
      <c r="A19" s="162" t="str">
        <f t="shared" si="0"/>
        <v>2022/5/20</v>
      </c>
      <c r="B19" s="166" t="s">
        <v>242</v>
      </c>
      <c r="C19" s="160" t="s">
        <v>109</v>
      </c>
      <c r="D19" s="161">
        <v>5.43</v>
      </c>
      <c r="E19" s="161">
        <v>109.31</v>
      </c>
      <c r="F19" s="160">
        <v>20.12</v>
      </c>
      <c r="G19" s="160"/>
      <c r="H19" s="167">
        <v>44701</v>
      </c>
      <c r="I19">
        <f t="shared" si="1"/>
        <v>0.73479982958884693</v>
      </c>
      <c r="J19" s="167">
        <v>44701</v>
      </c>
      <c r="K19">
        <f t="shared" si="2"/>
        <v>2.0386598943024961</v>
      </c>
      <c r="L19" s="167">
        <v>44701</v>
      </c>
      <c r="M19">
        <f t="shared" si="3"/>
        <v>1.3036279763838898</v>
      </c>
    </row>
    <row r="20" spans="1:13" ht="27">
      <c r="A20" s="162" t="str">
        <f t="shared" si="0"/>
        <v>2022/5/11</v>
      </c>
      <c r="B20" s="166" t="s">
        <v>243</v>
      </c>
      <c r="C20" s="160" t="s">
        <v>110</v>
      </c>
      <c r="D20" s="161">
        <v>5.43</v>
      </c>
      <c r="E20" s="161">
        <v>113.96</v>
      </c>
      <c r="F20" s="160">
        <v>20.98</v>
      </c>
      <c r="G20" s="160"/>
      <c r="H20" s="167">
        <v>44692</v>
      </c>
      <c r="I20">
        <f t="shared" si="1"/>
        <v>0.73479982958884693</v>
      </c>
      <c r="J20" s="167">
        <v>44692</v>
      </c>
      <c r="K20">
        <f t="shared" si="2"/>
        <v>2.0567524405674393</v>
      </c>
      <c r="L20" s="167">
        <v>44692</v>
      </c>
      <c r="M20">
        <f t="shared" si="3"/>
        <v>1.321805483857539</v>
      </c>
    </row>
    <row r="21" spans="1:13" ht="27">
      <c r="A21" s="162" t="str">
        <f t="shared" si="0"/>
        <v>2022/5/2/</v>
      </c>
      <c r="B21" s="167">
        <v>44683</v>
      </c>
      <c r="C21" s="160" t="s">
        <v>111</v>
      </c>
      <c r="D21" s="161">
        <v>5.43</v>
      </c>
      <c r="E21" s="161">
        <v>117.16</v>
      </c>
      <c r="F21" s="160">
        <v>21.57</v>
      </c>
      <c r="G21" s="160"/>
      <c r="H21" s="167">
        <v>44683</v>
      </c>
      <c r="I21">
        <f t="shared" si="1"/>
        <v>0.73479982958884693</v>
      </c>
      <c r="J21" s="167">
        <v>44683</v>
      </c>
      <c r="K21">
        <f t="shared" si="2"/>
        <v>2.0687793630095612</v>
      </c>
      <c r="L21" s="167">
        <v>44683</v>
      </c>
      <c r="M21">
        <f t="shared" si="3"/>
        <v>1.3338501451025451</v>
      </c>
    </row>
    <row r="22" spans="1:13" ht="27">
      <c r="A22" s="162" t="str">
        <f t="shared" si="0"/>
        <v>2022/4/29</v>
      </c>
      <c r="B22" s="166" t="s">
        <v>244</v>
      </c>
      <c r="C22" s="160" t="s">
        <v>112</v>
      </c>
      <c r="D22" s="161">
        <v>5.43</v>
      </c>
      <c r="E22" s="161">
        <v>114.97</v>
      </c>
      <c r="F22" s="160">
        <v>21.16</v>
      </c>
      <c r="G22" s="160"/>
      <c r="H22" s="167">
        <v>44680</v>
      </c>
      <c r="I22">
        <f t="shared" si="1"/>
        <v>0.73479982958884693</v>
      </c>
      <c r="J22" s="167">
        <v>44680</v>
      </c>
      <c r="K22">
        <f t="shared" si="2"/>
        <v>2.0605845313608646</v>
      </c>
      <c r="L22" s="167">
        <v>44680</v>
      </c>
      <c r="M22">
        <f t="shared" si="3"/>
        <v>1.3255156633631482</v>
      </c>
    </row>
    <row r="23" spans="1:13" ht="27">
      <c r="A23" s="162" t="str">
        <f t="shared" si="0"/>
        <v>2022/4/28</v>
      </c>
      <c r="B23" s="166" t="s">
        <v>245</v>
      </c>
      <c r="C23" s="160" t="s">
        <v>113</v>
      </c>
      <c r="D23" s="161">
        <v>5.43</v>
      </c>
      <c r="E23" s="161">
        <v>119.41</v>
      </c>
      <c r="F23" s="160">
        <v>21.98</v>
      </c>
      <c r="G23" s="160"/>
      <c r="H23" s="167">
        <v>44679</v>
      </c>
      <c r="I23">
        <f t="shared" si="1"/>
        <v>0.73479982958884693</v>
      </c>
      <c r="J23" s="167">
        <v>44679</v>
      </c>
      <c r="K23">
        <f t="shared" si="2"/>
        <v>2.077040698342461</v>
      </c>
      <c r="L23" s="167">
        <v>44679</v>
      </c>
      <c r="M23">
        <f t="shared" si="3"/>
        <v>1.3420276880874717</v>
      </c>
    </row>
    <row r="24" spans="1:13" ht="27">
      <c r="A24" s="162" t="str">
        <f t="shared" si="0"/>
        <v>2022/4/27</v>
      </c>
      <c r="B24" s="166" t="s">
        <v>246</v>
      </c>
      <c r="C24" s="160" t="s">
        <v>114</v>
      </c>
      <c r="D24" s="161">
        <v>5.43</v>
      </c>
      <c r="E24" s="161">
        <v>115.02</v>
      </c>
      <c r="F24" s="160">
        <v>21.17</v>
      </c>
      <c r="G24" s="160"/>
      <c r="H24" s="167">
        <v>44678</v>
      </c>
      <c r="I24">
        <f t="shared" si="1"/>
        <v>0.73479982958884693</v>
      </c>
      <c r="J24" s="167">
        <v>44678</v>
      </c>
      <c r="K24">
        <f t="shared" si="2"/>
        <v>2.0607733632617062</v>
      </c>
      <c r="L24" s="167">
        <v>44678</v>
      </c>
      <c r="M24">
        <f t="shared" si="3"/>
        <v>1.325720858019412</v>
      </c>
    </row>
    <row r="25" spans="1:13" ht="27">
      <c r="A25" s="162" t="str">
        <f t="shared" si="0"/>
        <v>2022/4/21</v>
      </c>
      <c r="B25" s="166" t="s">
        <v>247</v>
      </c>
      <c r="C25" s="160" t="s">
        <v>115</v>
      </c>
      <c r="D25" s="161">
        <v>5.43</v>
      </c>
      <c r="E25" s="161">
        <v>124.94</v>
      </c>
      <c r="F25" s="160">
        <v>23</v>
      </c>
      <c r="G25" s="160"/>
      <c r="H25" s="167">
        <v>44672</v>
      </c>
      <c r="I25">
        <f t="shared" si="1"/>
        <v>0.73479982958884693</v>
      </c>
      <c r="J25" s="167">
        <v>44672</v>
      </c>
      <c r="K25">
        <f t="shared" si="2"/>
        <v>2.0967015016100028</v>
      </c>
      <c r="L25" s="167">
        <v>44672</v>
      </c>
      <c r="M25">
        <f t="shared" si="3"/>
        <v>1.3617278360175928</v>
      </c>
    </row>
    <row r="26" spans="1:13" ht="27">
      <c r="A26" s="162" t="str">
        <f t="shared" si="0"/>
        <v>2022/4/11</v>
      </c>
      <c r="B26" s="166" t="s">
        <v>248</v>
      </c>
      <c r="C26" s="160" t="s">
        <v>116</v>
      </c>
      <c r="D26" s="161">
        <v>5.43</v>
      </c>
      <c r="E26" s="161">
        <v>129.80000000000001</v>
      </c>
      <c r="F26" s="160">
        <v>23.89</v>
      </c>
      <c r="G26" s="160"/>
      <c r="H26" s="167">
        <v>44662</v>
      </c>
      <c r="I26">
        <f t="shared" si="1"/>
        <v>0.73479982958884693</v>
      </c>
      <c r="J26" s="167">
        <v>44662</v>
      </c>
      <c r="K26">
        <f t="shared" si="2"/>
        <v>2.1132746924643504</v>
      </c>
      <c r="L26" s="167">
        <v>44662</v>
      </c>
      <c r="M26">
        <f t="shared" si="3"/>
        <v>1.3782161497498779</v>
      </c>
    </row>
    <row r="27" spans="1:13" ht="27">
      <c r="A27" s="162" t="str">
        <f t="shared" si="0"/>
        <v>2022/3/31</v>
      </c>
      <c r="B27" s="166" t="s">
        <v>249</v>
      </c>
      <c r="C27" s="160" t="s">
        <v>117</v>
      </c>
      <c r="D27" s="161">
        <v>5.43</v>
      </c>
      <c r="E27" s="161">
        <v>139.65</v>
      </c>
      <c r="F27" s="160">
        <v>25.71</v>
      </c>
      <c r="G27" s="160"/>
      <c r="H27" s="167">
        <v>44651</v>
      </c>
      <c r="I27">
        <f t="shared" si="1"/>
        <v>0.73479982958884693</v>
      </c>
      <c r="J27" s="167">
        <v>44651</v>
      </c>
      <c r="K27">
        <f t="shared" si="2"/>
        <v>2.1450409400370241</v>
      </c>
      <c r="L27" s="167">
        <v>44651</v>
      </c>
      <c r="M27">
        <f t="shared" si="3"/>
        <v>1.4101020766428607</v>
      </c>
    </row>
    <row r="28" spans="1:13" ht="27">
      <c r="A28" s="162" t="str">
        <f t="shared" si="0"/>
        <v>2022/3/22</v>
      </c>
      <c r="B28" s="166" t="s">
        <v>250</v>
      </c>
      <c r="C28" s="160" t="s">
        <v>118</v>
      </c>
      <c r="D28" s="161">
        <v>5.52</v>
      </c>
      <c r="E28" s="161">
        <v>140.28</v>
      </c>
      <c r="F28" s="160">
        <v>25.43</v>
      </c>
      <c r="G28" s="160"/>
      <c r="H28" s="167">
        <v>44642</v>
      </c>
      <c r="I28">
        <f t="shared" si="1"/>
        <v>0.74193907772919887</v>
      </c>
      <c r="J28" s="167">
        <v>44642</v>
      </c>
      <c r="K28">
        <f t="shared" si="2"/>
        <v>2.1469957572094649</v>
      </c>
      <c r="L28" s="167">
        <v>44642</v>
      </c>
      <c r="M28">
        <f t="shared" si="3"/>
        <v>1.4053463601757088</v>
      </c>
    </row>
    <row r="29" spans="1:13" ht="27">
      <c r="A29" s="162" t="str">
        <f t="shared" si="0"/>
        <v>2022/3/11</v>
      </c>
      <c r="B29" s="166" t="s">
        <v>251</v>
      </c>
      <c r="C29" s="160" t="s">
        <v>119</v>
      </c>
      <c r="D29" s="161">
        <v>5.52</v>
      </c>
      <c r="E29" s="161">
        <v>130.47999999999999</v>
      </c>
      <c r="F29" s="160">
        <v>23.66</v>
      </c>
      <c r="G29" s="160"/>
      <c r="H29" s="167">
        <v>44631</v>
      </c>
      <c r="I29">
        <f t="shared" si="1"/>
        <v>0.74193907772919887</v>
      </c>
      <c r="J29" s="167">
        <v>44631</v>
      </c>
      <c r="K29">
        <f t="shared" si="2"/>
        <v>2.1155439480322196</v>
      </c>
      <c r="L29" s="167">
        <v>44631</v>
      </c>
      <c r="M29">
        <f t="shared" si="3"/>
        <v>1.3740147402919116</v>
      </c>
    </row>
    <row r="30" spans="1:13" ht="27">
      <c r="A30" s="162" t="str">
        <f t="shared" si="0"/>
        <v>2022/3/2/</v>
      </c>
      <c r="B30" s="167">
        <v>44622</v>
      </c>
      <c r="C30" s="160" t="s">
        <v>120</v>
      </c>
      <c r="D30" s="161">
        <v>5.52</v>
      </c>
      <c r="E30" s="161">
        <v>134.75</v>
      </c>
      <c r="F30" s="160">
        <v>24.43</v>
      </c>
      <c r="G30" s="160"/>
      <c r="H30" s="167">
        <v>44622</v>
      </c>
      <c r="I30">
        <f t="shared" si="1"/>
        <v>0.74193907772919887</v>
      </c>
      <c r="J30" s="167">
        <v>44622</v>
      </c>
      <c r="K30">
        <f t="shared" si="2"/>
        <v>2.1295287738587763</v>
      </c>
      <c r="L30" s="167">
        <v>44622</v>
      </c>
      <c r="M30">
        <f t="shared" si="3"/>
        <v>1.3879234669734368</v>
      </c>
    </row>
    <row r="31" spans="1:13" ht="27">
      <c r="A31" s="162" t="str">
        <f t="shared" si="0"/>
        <v>2022/2/18</v>
      </c>
      <c r="B31" s="166" t="s">
        <v>252</v>
      </c>
      <c r="C31" s="160" t="s">
        <v>121</v>
      </c>
      <c r="D31" s="161">
        <v>5.52</v>
      </c>
      <c r="E31" s="161">
        <v>130.47</v>
      </c>
      <c r="F31" s="160">
        <v>23.65</v>
      </c>
      <c r="G31" s="160"/>
      <c r="H31" s="167">
        <v>44610</v>
      </c>
      <c r="I31">
        <f t="shared" si="1"/>
        <v>0.74193907772919887</v>
      </c>
      <c r="J31" s="167">
        <v>44610</v>
      </c>
      <c r="K31">
        <f t="shared" si="2"/>
        <v>2.1155106623849984</v>
      </c>
      <c r="L31" s="167">
        <v>44610</v>
      </c>
      <c r="M31">
        <f t="shared" si="3"/>
        <v>1.3738311450738303</v>
      </c>
    </row>
    <row r="32" spans="1:13" ht="27">
      <c r="A32" s="162" t="str">
        <f t="shared" si="0"/>
        <v>2022/2/9/</v>
      </c>
      <c r="B32" s="167">
        <v>44601</v>
      </c>
      <c r="C32" s="160" t="s">
        <v>122</v>
      </c>
      <c r="D32" s="161">
        <v>5.52</v>
      </c>
      <c r="E32" s="161">
        <v>141.44999999999999</v>
      </c>
      <c r="F32" s="160">
        <v>25.65</v>
      </c>
      <c r="G32" s="160"/>
      <c r="H32" s="167">
        <v>44601</v>
      </c>
      <c r="I32">
        <f t="shared" si="1"/>
        <v>0.74193907772919887</v>
      </c>
      <c r="J32" s="167">
        <v>44601</v>
      </c>
      <c r="K32">
        <f t="shared" si="2"/>
        <v>2.1506029517930094</v>
      </c>
      <c r="L32" s="167">
        <v>44601</v>
      </c>
      <c r="M32">
        <f t="shared" si="3"/>
        <v>1.409087369447835</v>
      </c>
    </row>
    <row r="33" spans="1:13" ht="27">
      <c r="A33" s="162" t="str">
        <f t="shared" si="0"/>
        <v>2022/2/1/</v>
      </c>
      <c r="B33" s="167">
        <v>44593</v>
      </c>
      <c r="C33" s="160" t="s">
        <v>123</v>
      </c>
      <c r="D33" s="161">
        <v>5.52</v>
      </c>
      <c r="E33" s="161">
        <v>137.88</v>
      </c>
      <c r="F33" s="160">
        <v>25</v>
      </c>
      <c r="G33" s="160"/>
      <c r="H33" s="167">
        <v>44593</v>
      </c>
      <c r="I33">
        <f t="shared" si="1"/>
        <v>0.74193907772919887</v>
      </c>
      <c r="J33" s="167">
        <v>44593</v>
      </c>
      <c r="K33">
        <f t="shared" si="2"/>
        <v>2.1395012747359101</v>
      </c>
      <c r="L33" s="167">
        <v>44593</v>
      </c>
      <c r="M33">
        <f t="shared" si="3"/>
        <v>1.3979400086720377</v>
      </c>
    </row>
    <row r="34" spans="1:13" ht="27">
      <c r="A34" s="162" t="str">
        <f t="shared" si="0"/>
        <v>2022/1/31</v>
      </c>
      <c r="B34" s="166" t="s">
        <v>253</v>
      </c>
      <c r="C34" s="160" t="s">
        <v>124</v>
      </c>
      <c r="D34" s="161">
        <v>5.52</v>
      </c>
      <c r="E34" s="161">
        <v>135.69999999999999</v>
      </c>
      <c r="F34" s="160">
        <v>24.6</v>
      </c>
      <c r="G34" s="160"/>
      <c r="H34" s="167">
        <v>44592</v>
      </c>
      <c r="I34">
        <f t="shared" si="1"/>
        <v>0.74193907772919887</v>
      </c>
      <c r="J34" s="167">
        <v>44592</v>
      </c>
      <c r="K34">
        <f t="shared" si="2"/>
        <v>2.1325798476597368</v>
      </c>
      <c r="L34" s="167">
        <v>44592</v>
      </c>
      <c r="M34">
        <f t="shared" si="3"/>
        <v>1.3909351071033791</v>
      </c>
    </row>
    <row r="35" spans="1:13" ht="27">
      <c r="A35" s="162" t="str">
        <f t="shared" si="0"/>
        <v>2022/1/28</v>
      </c>
      <c r="B35" s="166" t="s">
        <v>254</v>
      </c>
      <c r="C35" s="160" t="s">
        <v>125</v>
      </c>
      <c r="D35" s="161">
        <v>5.52</v>
      </c>
      <c r="E35" s="161">
        <v>133.29</v>
      </c>
      <c r="F35" s="160">
        <v>24.17</v>
      </c>
      <c r="G35" s="160"/>
      <c r="H35" s="167">
        <v>44589</v>
      </c>
      <c r="I35">
        <f t="shared" si="1"/>
        <v>0.74193907772919887</v>
      </c>
      <c r="J35" s="167">
        <v>44589</v>
      </c>
      <c r="K35">
        <f t="shared" si="2"/>
        <v>2.1247975679605333</v>
      </c>
      <c r="L35" s="167">
        <v>44589</v>
      </c>
      <c r="M35">
        <f t="shared" si="3"/>
        <v>1.3832766504076504</v>
      </c>
    </row>
    <row r="36" spans="1:13" ht="27">
      <c r="A36" s="162" t="str">
        <f t="shared" si="0"/>
        <v>2022/1/27</v>
      </c>
      <c r="B36" s="166" t="s">
        <v>255</v>
      </c>
      <c r="C36" s="160" t="s">
        <v>126</v>
      </c>
      <c r="D36" s="161">
        <v>5.52</v>
      </c>
      <c r="E36" s="161">
        <v>129.12</v>
      </c>
      <c r="F36" s="160">
        <v>23.41</v>
      </c>
      <c r="G36" s="160"/>
      <c r="H36" s="167">
        <v>44588</v>
      </c>
      <c r="I36">
        <f t="shared" si="1"/>
        <v>0.74193907772919887</v>
      </c>
      <c r="J36" s="167">
        <v>44588</v>
      </c>
      <c r="K36">
        <f t="shared" si="2"/>
        <v>2.1109935173779952</v>
      </c>
      <c r="L36" s="167">
        <v>44588</v>
      </c>
      <c r="M36">
        <f t="shared" si="3"/>
        <v>1.3694014136966244</v>
      </c>
    </row>
    <row r="37" spans="1:13" ht="27">
      <c r="A37" s="162" t="str">
        <f t="shared" si="0"/>
        <v>2022/1/26</v>
      </c>
      <c r="B37" s="166" t="s">
        <v>256</v>
      </c>
      <c r="C37" s="160" t="s">
        <v>127</v>
      </c>
      <c r="D37" s="161">
        <v>5.52</v>
      </c>
      <c r="E37" s="161">
        <v>129.24</v>
      </c>
      <c r="F37" s="160">
        <v>23.43</v>
      </c>
      <c r="G37" s="160"/>
      <c r="H37" s="167">
        <v>44587</v>
      </c>
      <c r="I37">
        <f t="shared" si="1"/>
        <v>0.74193907772919887</v>
      </c>
      <c r="J37" s="167">
        <v>44587</v>
      </c>
      <c r="K37">
        <f t="shared" si="2"/>
        <v>2.1113969493456066</v>
      </c>
      <c r="L37" s="167">
        <v>44587</v>
      </c>
      <c r="M37">
        <f t="shared" si="3"/>
        <v>1.3697722885969628</v>
      </c>
    </row>
    <row r="38" spans="1:13" ht="27">
      <c r="A38" s="162" t="str">
        <f t="shared" ref="A38:A70" si="4">RIGHT(C38,4)&amp;"/"&amp;LEFT(C38,4)</f>
        <v>2022/1/25</v>
      </c>
      <c r="B38" s="166" t="s">
        <v>257</v>
      </c>
      <c r="C38" s="160" t="s">
        <v>128</v>
      </c>
      <c r="D38" s="161">
        <v>5.52</v>
      </c>
      <c r="E38" s="161">
        <v>126.74</v>
      </c>
      <c r="F38" s="160">
        <v>22.98</v>
      </c>
      <c r="G38" s="160"/>
      <c r="H38" s="167">
        <v>44586</v>
      </c>
      <c r="I38">
        <f t="shared" si="1"/>
        <v>0.74193907772919887</v>
      </c>
      <c r="J38" s="167">
        <v>44586</v>
      </c>
      <c r="K38">
        <f t="shared" si="2"/>
        <v>2.1029137027892206</v>
      </c>
      <c r="L38" s="167">
        <v>44586</v>
      </c>
      <c r="M38">
        <f t="shared" si="3"/>
        <v>1.3613500243522665</v>
      </c>
    </row>
    <row r="39" spans="1:13" ht="27">
      <c r="A39" s="162" t="str">
        <f t="shared" si="4"/>
        <v>2022/1/20</v>
      </c>
      <c r="B39" s="166" t="s">
        <v>258</v>
      </c>
      <c r="C39" s="160" t="s">
        <v>129</v>
      </c>
      <c r="D39" s="161">
        <v>5.52</v>
      </c>
      <c r="E39" s="161">
        <v>133.51</v>
      </c>
      <c r="F39" s="160">
        <v>24.2</v>
      </c>
      <c r="G39" s="160"/>
      <c r="H39" s="167">
        <v>44581</v>
      </c>
      <c r="I39">
        <f t="shared" si="1"/>
        <v>0.74193907772919887</v>
      </c>
      <c r="J39" s="167">
        <v>44581</v>
      </c>
      <c r="K39">
        <f t="shared" si="2"/>
        <v>2.1255137959041148</v>
      </c>
      <c r="L39" s="167">
        <v>44581</v>
      </c>
      <c r="M39">
        <f t="shared" si="3"/>
        <v>1.3838153659804313</v>
      </c>
    </row>
    <row r="40" spans="1:13" ht="27">
      <c r="A40" s="162" t="str">
        <f t="shared" si="4"/>
        <v>2022/1/10</v>
      </c>
      <c r="B40" s="166" t="s">
        <v>259</v>
      </c>
      <c r="C40" s="160" t="s">
        <v>130</v>
      </c>
      <c r="D40" s="161">
        <v>5.52</v>
      </c>
      <c r="E40" s="161">
        <v>138.57</v>
      </c>
      <c r="F40" s="160">
        <v>25.12</v>
      </c>
      <c r="G40" s="160"/>
      <c r="H40" s="167">
        <v>44571</v>
      </c>
      <c r="I40">
        <f t="shared" si="1"/>
        <v>0.74193907772919887</v>
      </c>
      <c r="J40" s="167">
        <v>44571</v>
      </c>
      <c r="K40">
        <f t="shared" si="2"/>
        <v>2.1416692169662093</v>
      </c>
      <c r="L40" s="167">
        <v>44571</v>
      </c>
      <c r="M40">
        <f t="shared" si="3"/>
        <v>1.4000196350651586</v>
      </c>
    </row>
    <row r="41" spans="1:13" ht="27">
      <c r="A41" s="162" t="str">
        <f t="shared" si="4"/>
        <v>2021/12/3</v>
      </c>
      <c r="B41" s="166" t="s">
        <v>260</v>
      </c>
      <c r="C41" s="160" t="s">
        <v>131</v>
      </c>
      <c r="D41" s="161">
        <v>5.12</v>
      </c>
      <c r="E41" s="161">
        <v>146</v>
      </c>
      <c r="F41" s="160">
        <v>28.51</v>
      </c>
      <c r="G41" s="160"/>
      <c r="H41" s="167">
        <v>44533</v>
      </c>
      <c r="I41">
        <f t="shared" si="1"/>
        <v>0.70926996097583073</v>
      </c>
      <c r="J41" s="167">
        <v>44533</v>
      </c>
      <c r="K41">
        <f t="shared" si="2"/>
        <v>2.1643528557844371</v>
      </c>
      <c r="L41" s="167">
        <v>44533</v>
      </c>
      <c r="M41">
        <f t="shared" si="3"/>
        <v>1.4549972173094601</v>
      </c>
    </row>
    <row r="42" spans="1:13" ht="27">
      <c r="A42" s="162" t="str">
        <f t="shared" si="4"/>
        <v>2021/12/2</v>
      </c>
      <c r="B42" s="166" t="s">
        <v>261</v>
      </c>
      <c r="C42" s="160" t="s">
        <v>132</v>
      </c>
      <c r="D42" s="161">
        <v>5.12</v>
      </c>
      <c r="E42" s="161">
        <v>142.4</v>
      </c>
      <c r="F42" s="160">
        <v>27.81</v>
      </c>
      <c r="G42" s="160"/>
      <c r="H42" s="167">
        <v>44532</v>
      </c>
      <c r="I42">
        <f t="shared" si="1"/>
        <v>0.70926996097583073</v>
      </c>
      <c r="J42" s="167">
        <v>44532</v>
      </c>
      <c r="K42">
        <f t="shared" si="2"/>
        <v>2.1535099893008374</v>
      </c>
      <c r="L42" s="167">
        <v>44532</v>
      </c>
      <c r="M42">
        <f t="shared" si="3"/>
        <v>1.4442009888641596</v>
      </c>
    </row>
    <row r="43" spans="1:13" ht="27">
      <c r="A43" s="162" t="str">
        <f t="shared" si="4"/>
        <v>2021/12/9</v>
      </c>
      <c r="B43" s="166" t="s">
        <v>262</v>
      </c>
      <c r="C43" s="160" t="s">
        <v>133</v>
      </c>
      <c r="D43" s="161">
        <v>5.12</v>
      </c>
      <c r="E43" s="161">
        <v>148.11000000000001</v>
      </c>
      <c r="F43" s="160">
        <v>28.92</v>
      </c>
      <c r="G43" s="160"/>
      <c r="H43" s="167">
        <v>44539</v>
      </c>
      <c r="I43">
        <f t="shared" si="1"/>
        <v>0.70926996097583073</v>
      </c>
      <c r="J43" s="167">
        <v>44539</v>
      </c>
      <c r="K43">
        <f t="shared" si="2"/>
        <v>2.1705843819391935</v>
      </c>
      <c r="L43" s="167">
        <v>44539</v>
      </c>
      <c r="M43">
        <f t="shared" si="3"/>
        <v>1.4611982886224932</v>
      </c>
    </row>
    <row r="44" spans="1:13" ht="27">
      <c r="A44" s="162" t="str">
        <f t="shared" si="4"/>
        <v>2021/11/3</v>
      </c>
      <c r="B44" s="166" t="s">
        <v>263</v>
      </c>
      <c r="C44" s="160" t="s">
        <v>134</v>
      </c>
      <c r="D44" s="161">
        <v>5.12</v>
      </c>
      <c r="E44" s="161">
        <v>142.44999999999999</v>
      </c>
      <c r="F44" s="160">
        <v>27.81</v>
      </c>
      <c r="G44" s="160"/>
      <c r="H44" s="167">
        <v>44503</v>
      </c>
      <c r="I44">
        <f t="shared" si="1"/>
        <v>0.70926996097583073</v>
      </c>
      <c r="J44" s="167">
        <v>44503</v>
      </c>
      <c r="K44">
        <f t="shared" si="2"/>
        <v>2.1536624535754956</v>
      </c>
      <c r="L44" s="167">
        <v>44503</v>
      </c>
      <c r="M44">
        <f t="shared" si="3"/>
        <v>1.4442009888641596</v>
      </c>
    </row>
    <row r="45" spans="1:13" ht="27">
      <c r="A45" s="162" t="str">
        <f t="shared" si="4"/>
        <v>2021/11/1</v>
      </c>
      <c r="B45" s="166" t="s">
        <v>264</v>
      </c>
      <c r="C45" s="160" t="s">
        <v>135</v>
      </c>
      <c r="D45" s="161">
        <v>5.12</v>
      </c>
      <c r="E45" s="161">
        <v>150.71</v>
      </c>
      <c r="F45" s="160">
        <v>29.43</v>
      </c>
      <c r="G45" s="160"/>
      <c r="H45" s="167">
        <v>44501</v>
      </c>
      <c r="I45">
        <f t="shared" si="1"/>
        <v>0.70926996097583073</v>
      </c>
      <c r="J45" s="167">
        <v>44501</v>
      </c>
      <c r="K45">
        <f t="shared" si="2"/>
        <v>2.1781420698377438</v>
      </c>
      <c r="L45" s="167">
        <v>44501</v>
      </c>
      <c r="M45">
        <f t="shared" si="3"/>
        <v>1.4687902620996109</v>
      </c>
    </row>
    <row r="46" spans="1:13" ht="27">
      <c r="A46" s="162" t="str">
        <f t="shared" si="4"/>
        <v>2021/11/9</v>
      </c>
      <c r="B46" s="166" t="s">
        <v>265</v>
      </c>
      <c r="C46" s="160" t="s">
        <v>136</v>
      </c>
      <c r="D46" s="161">
        <v>5.12</v>
      </c>
      <c r="E46" s="161">
        <v>149.25</v>
      </c>
      <c r="F46" s="160">
        <v>29.14</v>
      </c>
      <c r="G46" s="160"/>
      <c r="H46" s="167">
        <v>44509</v>
      </c>
      <c r="I46">
        <f t="shared" si="1"/>
        <v>0.70926996097583073</v>
      </c>
      <c r="J46" s="167">
        <v>44509</v>
      </c>
      <c r="K46">
        <f t="shared" si="2"/>
        <v>2.1739143398014069</v>
      </c>
      <c r="L46" s="167">
        <v>44509</v>
      </c>
      <c r="M46">
        <f t="shared" si="3"/>
        <v>1.4644895474339714</v>
      </c>
    </row>
    <row r="47" spans="1:13" ht="27">
      <c r="A47" s="162" t="str">
        <f t="shared" si="4"/>
        <v>2021/10/2</v>
      </c>
      <c r="B47" s="166" t="s">
        <v>266</v>
      </c>
      <c r="C47" s="160" t="s">
        <v>137</v>
      </c>
      <c r="D47" s="161">
        <v>5.12</v>
      </c>
      <c r="E47" s="161">
        <v>148.27000000000001</v>
      </c>
      <c r="F47" s="160">
        <v>28.95</v>
      </c>
      <c r="G47" s="160"/>
      <c r="H47" s="167">
        <v>44471</v>
      </c>
      <c r="I47">
        <f t="shared" si="1"/>
        <v>0.70926996097583073</v>
      </c>
      <c r="J47" s="167">
        <v>44471</v>
      </c>
      <c r="K47">
        <f t="shared" si="2"/>
        <v>2.171053287559376</v>
      </c>
      <c r="L47" s="167">
        <v>44471</v>
      </c>
      <c r="M47">
        <f t="shared" si="3"/>
        <v>1.461648568063455</v>
      </c>
    </row>
    <row r="48" spans="1:13" ht="27">
      <c r="A48" s="162" t="str">
        <f t="shared" si="4"/>
        <v>2021/10/2</v>
      </c>
      <c r="B48" s="166" t="s">
        <v>266</v>
      </c>
      <c r="C48" s="160" t="s">
        <v>138</v>
      </c>
      <c r="D48" s="161">
        <v>5.12</v>
      </c>
      <c r="E48" s="161">
        <v>142.41999999999999</v>
      </c>
      <c r="F48" s="160">
        <v>27.81</v>
      </c>
      <c r="G48" s="160"/>
      <c r="H48" s="167">
        <v>44471</v>
      </c>
      <c r="I48">
        <f t="shared" si="1"/>
        <v>0.70926996097583073</v>
      </c>
      <c r="J48" s="167">
        <v>44471</v>
      </c>
      <c r="K48">
        <f t="shared" si="2"/>
        <v>2.1535709814337802</v>
      </c>
      <c r="L48" s="167">
        <v>44471</v>
      </c>
      <c r="M48">
        <f t="shared" si="3"/>
        <v>1.4442009888641596</v>
      </c>
    </row>
    <row r="49" spans="1:13" ht="27">
      <c r="A49" s="162" t="str">
        <f t="shared" si="4"/>
        <v>2021/10/1</v>
      </c>
      <c r="B49" s="166" t="s">
        <v>267</v>
      </c>
      <c r="C49" s="160" t="s">
        <v>139</v>
      </c>
      <c r="D49" s="161">
        <v>5.12</v>
      </c>
      <c r="E49" s="161">
        <v>138.85</v>
      </c>
      <c r="F49" s="160">
        <v>27.11</v>
      </c>
      <c r="G49" s="160"/>
      <c r="H49" s="167">
        <v>44470</v>
      </c>
      <c r="I49">
        <f t="shared" si="1"/>
        <v>0.70926996097583073</v>
      </c>
      <c r="J49" s="167">
        <v>44470</v>
      </c>
      <c r="K49">
        <f t="shared" si="2"/>
        <v>2.1425458840862763</v>
      </c>
      <c r="L49" s="167">
        <v>44470</v>
      </c>
      <c r="M49">
        <f t="shared" si="3"/>
        <v>1.4331295175804855</v>
      </c>
    </row>
    <row r="50" spans="1:13" ht="27">
      <c r="A50" s="162" t="str">
        <f t="shared" si="4"/>
        <v>2021/9/30</v>
      </c>
      <c r="B50" s="166" t="s">
        <v>268</v>
      </c>
      <c r="C50" s="160" t="s">
        <v>140</v>
      </c>
      <c r="D50" s="161">
        <v>5.12</v>
      </c>
      <c r="E50" s="161">
        <v>133.27000000000001</v>
      </c>
      <c r="F50" s="160">
        <v>26.02</v>
      </c>
      <c r="G50" s="160"/>
      <c r="H50" s="167">
        <v>44469</v>
      </c>
      <c r="I50">
        <f t="shared" si="1"/>
        <v>0.70926996097583073</v>
      </c>
      <c r="J50" s="167">
        <v>44469</v>
      </c>
      <c r="K50">
        <f t="shared" si="2"/>
        <v>2.1247323977200296</v>
      </c>
      <c r="L50" s="167">
        <v>44469</v>
      </c>
      <c r="M50">
        <f t="shared" si="3"/>
        <v>1.4153072922255674</v>
      </c>
    </row>
    <row r="51" spans="1:13" ht="27">
      <c r="A51" s="162" t="str">
        <f t="shared" si="4"/>
        <v>2021/9/21</v>
      </c>
      <c r="B51" s="166" t="s">
        <v>269</v>
      </c>
      <c r="C51" s="160" t="s">
        <v>141</v>
      </c>
      <c r="D51" s="161">
        <v>4.54</v>
      </c>
      <c r="E51" s="161">
        <v>139.65</v>
      </c>
      <c r="F51" s="160">
        <v>30.75</v>
      </c>
      <c r="G51" s="160"/>
      <c r="H51" s="167">
        <v>44460</v>
      </c>
      <c r="I51">
        <f t="shared" si="1"/>
        <v>0.65705585285710388</v>
      </c>
      <c r="J51" s="167">
        <v>44460</v>
      </c>
      <c r="K51">
        <f t="shared" si="2"/>
        <v>2.1450409400370241</v>
      </c>
      <c r="L51" s="167">
        <v>44460</v>
      </c>
      <c r="M51">
        <f t="shared" si="3"/>
        <v>1.4878451201114355</v>
      </c>
    </row>
    <row r="52" spans="1:13" ht="27">
      <c r="A52" s="162" t="str">
        <f t="shared" si="4"/>
        <v>2021/9/10</v>
      </c>
      <c r="B52" s="166" t="s">
        <v>270</v>
      </c>
      <c r="C52" s="160" t="s">
        <v>142</v>
      </c>
      <c r="D52" s="161">
        <v>4.54</v>
      </c>
      <c r="E52" s="161">
        <v>141.91999999999999</v>
      </c>
      <c r="F52" s="160">
        <v>31.25</v>
      </c>
      <c r="G52" s="160"/>
      <c r="H52" s="167">
        <v>44449</v>
      </c>
      <c r="I52">
        <f t="shared" si="1"/>
        <v>0.65705585285710388</v>
      </c>
      <c r="J52" s="167">
        <v>44449</v>
      </c>
      <c r="K52">
        <f t="shared" si="2"/>
        <v>2.1520436024876513</v>
      </c>
      <c r="L52" s="167">
        <v>44449</v>
      </c>
      <c r="M52">
        <f t="shared" si="3"/>
        <v>1.494850021680094</v>
      </c>
    </row>
    <row r="53" spans="1:13" ht="27">
      <c r="A53" s="162" t="str">
        <f t="shared" si="4"/>
        <v>2021/8/31</v>
      </c>
      <c r="B53" s="166" t="s">
        <v>271</v>
      </c>
      <c r="C53" s="160" t="s">
        <v>143</v>
      </c>
      <c r="D53" s="161">
        <v>4.54</v>
      </c>
      <c r="E53" s="161">
        <v>145.46</v>
      </c>
      <c r="F53" s="160">
        <v>32.03</v>
      </c>
      <c r="G53" s="160"/>
      <c r="H53" s="167">
        <v>44439</v>
      </c>
      <c r="I53">
        <f t="shared" si="1"/>
        <v>0.65705585285710388</v>
      </c>
      <c r="J53" s="167">
        <v>44439</v>
      </c>
      <c r="K53">
        <f t="shared" si="2"/>
        <v>2.1627435832354154</v>
      </c>
      <c r="L53" s="167">
        <v>44439</v>
      </c>
      <c r="M53">
        <f t="shared" si="3"/>
        <v>1.5055569386638217</v>
      </c>
    </row>
    <row r="54" spans="1:13" ht="27">
      <c r="A54" s="162" t="str">
        <f t="shared" si="4"/>
        <v>2021/8/20</v>
      </c>
      <c r="B54" s="166" t="s">
        <v>272</v>
      </c>
      <c r="C54" s="160" t="s">
        <v>144</v>
      </c>
      <c r="D54" s="161">
        <v>4.54</v>
      </c>
      <c r="E54" s="161">
        <v>138.44</v>
      </c>
      <c r="F54" s="160">
        <v>30.48</v>
      </c>
      <c r="G54" s="160"/>
      <c r="H54" s="167">
        <v>44428</v>
      </c>
      <c r="I54">
        <f t="shared" si="1"/>
        <v>0.65705585285710388</v>
      </c>
      <c r="J54" s="167">
        <v>44428</v>
      </c>
      <c r="K54">
        <f t="shared" si="2"/>
        <v>2.14126159062209</v>
      </c>
      <c r="L54" s="167">
        <v>44428</v>
      </c>
      <c r="M54">
        <f t="shared" si="3"/>
        <v>1.4840149626675629</v>
      </c>
    </row>
    <row r="55" spans="1:13" ht="27">
      <c r="A55" s="162" t="str">
        <f t="shared" si="4"/>
        <v>2021/8/11</v>
      </c>
      <c r="B55" s="166" t="s">
        <v>273</v>
      </c>
      <c r="C55" s="160" t="s">
        <v>145</v>
      </c>
      <c r="D55" s="161">
        <v>4.54</v>
      </c>
      <c r="E55" s="161">
        <v>137.69</v>
      </c>
      <c r="F55" s="160">
        <v>30.32</v>
      </c>
      <c r="G55" s="160"/>
      <c r="H55" s="167">
        <v>44419</v>
      </c>
      <c r="I55">
        <f t="shared" si="1"/>
        <v>0.65705585285710388</v>
      </c>
      <c r="J55" s="167">
        <v>44419</v>
      </c>
      <c r="K55">
        <f t="shared" si="2"/>
        <v>2.1389023999335937</v>
      </c>
      <c r="L55" s="167">
        <v>44419</v>
      </c>
      <c r="M55">
        <f t="shared" si="3"/>
        <v>1.4817291969600159</v>
      </c>
    </row>
    <row r="56" spans="1:13" ht="27">
      <c r="A56" s="162" t="str">
        <f t="shared" si="4"/>
        <v>2021/8/2/</v>
      </c>
      <c r="B56" s="167">
        <v>44410</v>
      </c>
      <c r="C56" s="160" t="s">
        <v>146</v>
      </c>
      <c r="D56" s="161">
        <v>4.54</v>
      </c>
      <c r="E56" s="161">
        <v>135.99</v>
      </c>
      <c r="F56" s="160">
        <v>29.94</v>
      </c>
      <c r="G56" s="160"/>
      <c r="H56" s="167">
        <v>44410</v>
      </c>
      <c r="I56">
        <f t="shared" si="1"/>
        <v>0.65705585285710388</v>
      </c>
      <c r="J56" s="167">
        <v>44410</v>
      </c>
      <c r="K56">
        <f t="shared" si="2"/>
        <v>2.1335069737783501</v>
      </c>
      <c r="L56" s="167">
        <v>44410</v>
      </c>
      <c r="M56">
        <f t="shared" si="3"/>
        <v>1.4762517960070336</v>
      </c>
    </row>
    <row r="57" spans="1:13" ht="27">
      <c r="A57" s="162" t="str">
        <f t="shared" si="4"/>
        <v>2021/7/30</v>
      </c>
      <c r="B57" s="166" t="s">
        <v>274</v>
      </c>
      <c r="C57" s="160" t="s">
        <v>147</v>
      </c>
      <c r="D57" s="161">
        <v>4.54</v>
      </c>
      <c r="E57" s="161">
        <v>135.22</v>
      </c>
      <c r="F57" s="160">
        <v>29.77</v>
      </c>
      <c r="G57" s="160"/>
      <c r="H57" s="167">
        <v>44407</v>
      </c>
      <c r="I57">
        <f t="shared" si="1"/>
        <v>0.65705585285710388</v>
      </c>
      <c r="J57" s="167">
        <v>44407</v>
      </c>
      <c r="K57">
        <f t="shared" si="2"/>
        <v>2.1310409316000989</v>
      </c>
      <c r="L57" s="167">
        <v>44407</v>
      </c>
      <c r="M57">
        <f t="shared" si="3"/>
        <v>1.4737788346467247</v>
      </c>
    </row>
    <row r="58" spans="1:13" ht="27">
      <c r="A58" s="162" t="str">
        <f t="shared" si="4"/>
        <v>2021/7/29</v>
      </c>
      <c r="B58" s="166" t="s">
        <v>275</v>
      </c>
      <c r="C58" s="160" t="s">
        <v>148</v>
      </c>
      <c r="D58" s="161">
        <v>4.54</v>
      </c>
      <c r="E58" s="161">
        <v>136.54</v>
      </c>
      <c r="F58" s="160">
        <v>30.06</v>
      </c>
      <c r="G58" s="160"/>
      <c r="H58" s="167">
        <v>44406</v>
      </c>
      <c r="I58">
        <f t="shared" si="1"/>
        <v>0.65705585285710388</v>
      </c>
      <c r="J58" s="167">
        <v>44406</v>
      </c>
      <c r="K58">
        <f t="shared" si="2"/>
        <v>2.1352598985156583</v>
      </c>
      <c r="L58" s="167">
        <v>44406</v>
      </c>
      <c r="M58">
        <f t="shared" si="3"/>
        <v>1.4779889762508893</v>
      </c>
    </row>
    <row r="59" spans="1:13" ht="27">
      <c r="A59" s="162" t="str">
        <f t="shared" si="4"/>
        <v>2021/7/28</v>
      </c>
      <c r="B59" s="166" t="s">
        <v>276</v>
      </c>
      <c r="C59" s="160" t="s">
        <v>149</v>
      </c>
      <c r="D59" s="161">
        <v>4.54</v>
      </c>
      <c r="E59" s="161">
        <v>136.38</v>
      </c>
      <c r="F59" s="160">
        <v>30.03</v>
      </c>
      <c r="G59" s="160"/>
      <c r="H59" s="167">
        <v>44405</v>
      </c>
      <c r="I59">
        <f t="shared" si="1"/>
        <v>0.65705585285710388</v>
      </c>
      <c r="J59" s="167">
        <v>44405</v>
      </c>
      <c r="K59">
        <f t="shared" si="2"/>
        <v>2.1347506861086143</v>
      </c>
      <c r="L59" s="167">
        <v>44405</v>
      </c>
      <c r="M59">
        <f t="shared" si="3"/>
        <v>1.4775553321989812</v>
      </c>
    </row>
    <row r="60" spans="1:13" ht="27">
      <c r="A60" s="162" t="str">
        <f t="shared" si="4"/>
        <v>2021/7/27</v>
      </c>
      <c r="B60" s="166" t="s">
        <v>277</v>
      </c>
      <c r="C60" s="160" t="s">
        <v>150</v>
      </c>
      <c r="D60" s="161">
        <v>4.54</v>
      </c>
      <c r="E60" s="161">
        <v>136.80000000000001</v>
      </c>
      <c r="F60" s="160">
        <v>30.12</v>
      </c>
      <c r="G60" s="160"/>
      <c r="H60" s="167">
        <v>44404</v>
      </c>
      <c r="I60">
        <f t="shared" si="1"/>
        <v>0.65705585285710388</v>
      </c>
      <c r="J60" s="167">
        <v>44404</v>
      </c>
      <c r="K60">
        <f t="shared" si="2"/>
        <v>2.1360860973840974</v>
      </c>
      <c r="L60" s="167">
        <v>44404</v>
      </c>
      <c r="M60">
        <f t="shared" si="3"/>
        <v>1.4788549675286631</v>
      </c>
    </row>
    <row r="61" spans="1:13" ht="27">
      <c r="A61" s="162" t="str">
        <f t="shared" si="4"/>
        <v>2021/7/26</v>
      </c>
      <c r="B61" s="166" t="s">
        <v>278</v>
      </c>
      <c r="C61" s="160" t="s">
        <v>151</v>
      </c>
      <c r="D61" s="161">
        <v>4.54</v>
      </c>
      <c r="E61" s="161">
        <v>139.63999999999999</v>
      </c>
      <c r="F61" s="160">
        <v>30.75</v>
      </c>
      <c r="G61" s="160"/>
      <c r="H61" s="167">
        <v>44403</v>
      </c>
      <c r="I61">
        <f t="shared" si="1"/>
        <v>0.65705585285710388</v>
      </c>
      <c r="J61" s="167">
        <v>44403</v>
      </c>
      <c r="K61">
        <f t="shared" si="2"/>
        <v>2.1450098401421411</v>
      </c>
      <c r="L61" s="167">
        <v>44403</v>
      </c>
      <c r="M61">
        <f t="shared" si="3"/>
        <v>1.4878451201114355</v>
      </c>
    </row>
    <row r="62" spans="1:13" ht="27">
      <c r="A62" s="162" t="str">
        <f t="shared" si="4"/>
        <v>2021/7/22</v>
      </c>
      <c r="B62" s="166" t="s">
        <v>279</v>
      </c>
      <c r="C62" s="160" t="s">
        <v>152</v>
      </c>
      <c r="D62" s="161">
        <v>4.54</v>
      </c>
      <c r="E62" s="161">
        <v>133.33000000000001</v>
      </c>
      <c r="F62" s="160">
        <v>29.36</v>
      </c>
      <c r="G62" s="160"/>
      <c r="H62" s="167">
        <v>44399</v>
      </c>
      <c r="I62">
        <f t="shared" si="1"/>
        <v>0.65705585285710388</v>
      </c>
      <c r="J62" s="167">
        <v>44399</v>
      </c>
      <c r="K62">
        <f t="shared" si="2"/>
        <v>2.1249278791105333</v>
      </c>
      <c r="L62" s="167">
        <v>44399</v>
      </c>
      <c r="M62">
        <f t="shared" si="3"/>
        <v>1.4677560512440329</v>
      </c>
    </row>
    <row r="63" spans="1:13" ht="27">
      <c r="A63" s="162" t="str">
        <f t="shared" si="4"/>
        <v>2021/6/30</v>
      </c>
      <c r="B63" s="166" t="s">
        <v>280</v>
      </c>
      <c r="C63" s="160" t="s">
        <v>153</v>
      </c>
      <c r="D63" s="161">
        <v>4.54</v>
      </c>
      <c r="E63" s="161">
        <v>125.32</v>
      </c>
      <c r="F63" s="160">
        <v>27.59</v>
      </c>
      <c r="G63" s="160"/>
      <c r="H63" s="167">
        <v>44377</v>
      </c>
      <c r="I63">
        <f t="shared" si="1"/>
        <v>0.65705585285710388</v>
      </c>
      <c r="J63" s="167">
        <v>44377</v>
      </c>
      <c r="K63">
        <f t="shared" si="2"/>
        <v>2.0980203862096674</v>
      </c>
      <c r="L63" s="167">
        <v>44377</v>
      </c>
      <c r="M63">
        <f t="shared" si="3"/>
        <v>1.4407517004791854</v>
      </c>
    </row>
    <row r="64" spans="1:13" ht="27">
      <c r="A64" s="162" t="str">
        <f t="shared" si="4"/>
        <v>2021/6/9/</v>
      </c>
      <c r="B64" s="167">
        <v>44356</v>
      </c>
      <c r="C64" s="160" t="s">
        <v>154</v>
      </c>
      <c r="D64" s="161">
        <v>3.69</v>
      </c>
      <c r="E64" s="161">
        <v>124.57</v>
      </c>
      <c r="F64" s="160">
        <v>33.799999999999997</v>
      </c>
      <c r="G64" s="160"/>
      <c r="H64" s="167">
        <v>44356</v>
      </c>
      <c r="I64">
        <f t="shared" si="1"/>
        <v>0.56702636615906032</v>
      </c>
      <c r="J64" s="167">
        <v>44356</v>
      </c>
      <c r="K64">
        <f t="shared" si="2"/>
        <v>2.0954134644484466</v>
      </c>
      <c r="L64" s="167">
        <v>44356</v>
      </c>
      <c r="M64">
        <f t="shared" si="3"/>
        <v>1.5289167002776547</v>
      </c>
    </row>
    <row r="65" spans="1:13" ht="27">
      <c r="A65" s="162" t="str">
        <f t="shared" si="4"/>
        <v>2021/5/18</v>
      </c>
      <c r="B65" s="166" t="s">
        <v>281</v>
      </c>
      <c r="C65" s="160" t="s">
        <v>155</v>
      </c>
      <c r="D65" s="161">
        <v>3.69</v>
      </c>
      <c r="E65" s="161">
        <v>115.17</v>
      </c>
      <c r="F65" s="160">
        <v>31.25</v>
      </c>
      <c r="G65" s="160"/>
      <c r="H65" s="167">
        <v>44334</v>
      </c>
      <c r="I65">
        <f t="shared" si="1"/>
        <v>0.56702636615906032</v>
      </c>
      <c r="J65" s="167">
        <v>44334</v>
      </c>
      <c r="K65">
        <f t="shared" si="2"/>
        <v>2.0613393668370672</v>
      </c>
      <c r="L65" s="167">
        <v>44334</v>
      </c>
      <c r="M65">
        <f t="shared" si="3"/>
        <v>1.494850021680094</v>
      </c>
    </row>
    <row r="66" spans="1:13" ht="27">
      <c r="A66" s="162" t="str">
        <f t="shared" si="4"/>
        <v>2021/4/27</v>
      </c>
      <c r="B66" s="166" t="s">
        <v>282</v>
      </c>
      <c r="C66" s="160" t="s">
        <v>156</v>
      </c>
      <c r="D66" s="161">
        <v>3.69</v>
      </c>
      <c r="E66" s="161">
        <v>115.36</v>
      </c>
      <c r="F66" s="160">
        <v>31.3</v>
      </c>
      <c r="G66" s="160"/>
      <c r="H66" s="167">
        <v>44313</v>
      </c>
      <c r="I66">
        <f t="shared" si="1"/>
        <v>0.56702636615906032</v>
      </c>
      <c r="J66" s="167">
        <v>44313</v>
      </c>
      <c r="K66">
        <f t="shared" si="2"/>
        <v>2.062055247375354</v>
      </c>
      <c r="L66" s="167">
        <v>44313</v>
      </c>
      <c r="M66">
        <f t="shared" si="3"/>
        <v>1.4955443375464486</v>
      </c>
    </row>
    <row r="67" spans="1:13" ht="27">
      <c r="A67" s="162" t="str">
        <f t="shared" si="4"/>
        <v>2021/4/6/</v>
      </c>
      <c r="B67" s="167">
        <v>44292</v>
      </c>
      <c r="C67" s="160" t="s">
        <v>157</v>
      </c>
      <c r="D67" s="161">
        <v>3.69</v>
      </c>
      <c r="E67" s="161">
        <v>111.24</v>
      </c>
      <c r="F67" s="160">
        <v>30.18</v>
      </c>
      <c r="G67" s="160"/>
      <c r="H67" s="167">
        <v>44292</v>
      </c>
      <c r="I67">
        <f t="shared" si="1"/>
        <v>0.56702636615906032</v>
      </c>
      <c r="J67" s="167">
        <v>44292</v>
      </c>
      <c r="K67">
        <f t="shared" si="2"/>
        <v>2.0462609801921219</v>
      </c>
      <c r="L67" s="167">
        <v>44292</v>
      </c>
      <c r="M67">
        <f t="shared" si="3"/>
        <v>1.479719235439571</v>
      </c>
    </row>
    <row r="68" spans="1:13" ht="27">
      <c r="A68" s="162" t="str">
        <f t="shared" si="4"/>
        <v>2021/3/15</v>
      </c>
      <c r="B68" s="166" t="s">
        <v>283</v>
      </c>
      <c r="C68" s="160" t="s">
        <v>158</v>
      </c>
      <c r="D68" s="161">
        <v>2.86</v>
      </c>
      <c r="E68" s="161">
        <v>103.32</v>
      </c>
      <c r="F68" s="160">
        <v>36.07</v>
      </c>
      <c r="G68" s="160"/>
      <c r="H68" s="167">
        <v>44270</v>
      </c>
      <c r="I68">
        <f t="shared" si="1"/>
        <v>0.456366033129043</v>
      </c>
      <c r="J68" s="167">
        <v>44270</v>
      </c>
      <c r="K68">
        <f t="shared" si="2"/>
        <v>2.0141843975012796</v>
      </c>
      <c r="L68" s="167">
        <v>44270</v>
      </c>
      <c r="M68">
        <f t="shared" si="3"/>
        <v>1.557146142318363</v>
      </c>
    </row>
    <row r="69" spans="1:13" ht="27">
      <c r="A69" s="162" t="str">
        <f t="shared" si="4"/>
        <v>2021/2/22</v>
      </c>
      <c r="B69" s="166" t="s">
        <v>284</v>
      </c>
      <c r="C69" s="160" t="s">
        <v>159</v>
      </c>
      <c r="D69" s="161">
        <v>2.86</v>
      </c>
      <c r="E69" s="161">
        <v>103.24</v>
      </c>
      <c r="F69" s="160">
        <v>36.04</v>
      </c>
      <c r="G69" s="160"/>
      <c r="H69" s="167">
        <v>44249</v>
      </c>
      <c r="I69">
        <f t="shared" si="1"/>
        <v>0.456366033129043</v>
      </c>
      <c r="J69" s="167">
        <v>44249</v>
      </c>
      <c r="K69">
        <f t="shared" si="2"/>
        <v>2.0138479958718314</v>
      </c>
      <c r="L69" s="167">
        <v>44249</v>
      </c>
      <c r="M69">
        <f t="shared" si="3"/>
        <v>1.5567847823070253</v>
      </c>
    </row>
    <row r="70" spans="1:13" ht="27">
      <c r="A70" s="162" t="str">
        <f t="shared" si="4"/>
        <v>2021/1/29</v>
      </c>
      <c r="B70" s="166" t="s">
        <v>285</v>
      </c>
      <c r="C70" s="160" t="s">
        <v>160</v>
      </c>
      <c r="D70" s="161">
        <v>2.86</v>
      </c>
      <c r="E70" s="161">
        <v>91.79</v>
      </c>
      <c r="F70" s="160">
        <v>32.04</v>
      </c>
      <c r="G70" s="160"/>
      <c r="H70" s="167">
        <v>44225</v>
      </c>
      <c r="I70">
        <f t="shared" si="1"/>
        <v>0.456366033129043</v>
      </c>
      <c r="J70" s="167">
        <v>44225</v>
      </c>
      <c r="K70">
        <f t="shared" si="2"/>
        <v>1.9627953698572331</v>
      </c>
      <c r="L70" s="167">
        <v>44225</v>
      </c>
      <c r="M70">
        <f t="shared" si="3"/>
        <v>1.5056925074122001</v>
      </c>
    </row>
    <row r="71" spans="1:13" ht="27">
      <c r="A71" s="162" t="str">
        <f t="shared" ref="A71:A134" si="5">RIGHT(C71,4)&amp;"/"&amp;LEFT(C71,4)</f>
        <v>2021/1/7/</v>
      </c>
      <c r="B71" s="167">
        <v>44203</v>
      </c>
      <c r="C71" s="160" t="s">
        <v>161</v>
      </c>
      <c r="D71" s="161">
        <v>2.86</v>
      </c>
      <c r="E71" s="161">
        <v>89.36</v>
      </c>
      <c r="F71" s="160">
        <v>31.19</v>
      </c>
      <c r="G71" s="160"/>
      <c r="H71" s="167">
        <v>44203</v>
      </c>
      <c r="I71">
        <f t="shared" ref="I71:I134" si="6">LOG10(D71)</f>
        <v>0.456366033129043</v>
      </c>
      <c r="J71" s="167">
        <v>44203</v>
      </c>
      <c r="K71">
        <f t="shared" ref="K71:K134" si="7">LOG(E71)</f>
        <v>1.9511431601075526</v>
      </c>
      <c r="L71" s="167">
        <v>44203</v>
      </c>
      <c r="M71">
        <f t="shared" ref="M71:M134" si="8">LOG(F71)</f>
        <v>1.4940153747571439</v>
      </c>
    </row>
    <row r="72" spans="1:13" ht="27">
      <c r="A72" s="162" t="str">
        <f t="shared" si="5"/>
        <v>2020/12/1</v>
      </c>
      <c r="B72" s="166" t="s">
        <v>286</v>
      </c>
      <c r="C72" s="160" t="s">
        <v>162</v>
      </c>
      <c r="D72" s="161">
        <v>2.54</v>
      </c>
      <c r="E72" s="161">
        <v>88.39</v>
      </c>
      <c r="F72" s="160">
        <v>34.799999999999997</v>
      </c>
      <c r="G72" s="160"/>
      <c r="H72" s="167">
        <v>44166</v>
      </c>
      <c r="I72">
        <f t="shared" si="6"/>
        <v>0.40483371661993806</v>
      </c>
      <c r="J72" s="167">
        <v>44166</v>
      </c>
      <c r="K72">
        <f t="shared" si="7"/>
        <v>1.9464031338990546</v>
      </c>
      <c r="L72" s="167">
        <v>44166</v>
      </c>
      <c r="M72">
        <f t="shared" si="8"/>
        <v>1.541579243946581</v>
      </c>
    </row>
    <row r="73" spans="1:13" ht="27">
      <c r="A73" s="162" t="str">
        <f t="shared" si="5"/>
        <v>2020/11/2</v>
      </c>
      <c r="B73" s="166" t="s">
        <v>287</v>
      </c>
      <c r="C73" s="160" t="s">
        <v>163</v>
      </c>
      <c r="D73" s="161">
        <v>2.54</v>
      </c>
      <c r="E73" s="161">
        <v>86.74</v>
      </c>
      <c r="F73" s="160">
        <v>34.159999999999997</v>
      </c>
      <c r="G73" s="160"/>
      <c r="H73" s="167">
        <v>44137</v>
      </c>
      <c r="I73">
        <f t="shared" si="6"/>
        <v>0.40483371661993806</v>
      </c>
      <c r="J73" s="167">
        <v>44137</v>
      </c>
      <c r="K73">
        <f t="shared" si="7"/>
        <v>1.938219417812743</v>
      </c>
      <c r="L73" s="167">
        <v>44137</v>
      </c>
      <c r="M73">
        <f t="shared" si="8"/>
        <v>1.5335178620169674</v>
      </c>
    </row>
    <row r="74" spans="1:13" ht="27">
      <c r="A74" s="162" t="str">
        <f t="shared" si="5"/>
        <v>2020/11/2</v>
      </c>
      <c r="B74" s="166" t="s">
        <v>287</v>
      </c>
      <c r="C74" s="160" t="s">
        <v>164</v>
      </c>
      <c r="D74" s="161">
        <v>2.54</v>
      </c>
      <c r="E74" s="161">
        <v>81.3</v>
      </c>
      <c r="F74" s="160">
        <v>32.01</v>
      </c>
      <c r="G74" s="160"/>
      <c r="H74" s="167">
        <v>44137</v>
      </c>
      <c r="I74">
        <f t="shared" si="6"/>
        <v>0.40483371661993806</v>
      </c>
      <c r="J74" s="167">
        <v>44137</v>
      </c>
      <c r="K74">
        <f t="shared" si="7"/>
        <v>1.9100905455940682</v>
      </c>
      <c r="L74" s="167">
        <v>44137</v>
      </c>
      <c r="M74">
        <f t="shared" si="8"/>
        <v>1.5052856741441323</v>
      </c>
    </row>
    <row r="75" spans="1:13" ht="27">
      <c r="A75" s="162" t="str">
        <f t="shared" si="5"/>
        <v>2020/10/1</v>
      </c>
      <c r="B75" s="166" t="s">
        <v>288</v>
      </c>
      <c r="C75" s="160" t="s">
        <v>165</v>
      </c>
      <c r="D75" s="161">
        <v>2.54</v>
      </c>
      <c r="E75" s="161">
        <v>78.459999999999994</v>
      </c>
      <c r="F75" s="160">
        <v>30.89</v>
      </c>
      <c r="G75" s="160"/>
      <c r="H75" s="167">
        <v>44105</v>
      </c>
      <c r="I75">
        <f t="shared" si="6"/>
        <v>0.40483371661993806</v>
      </c>
      <c r="J75" s="167">
        <v>44105</v>
      </c>
      <c r="K75">
        <f t="shared" si="7"/>
        <v>1.8946483037935171</v>
      </c>
      <c r="L75" s="167">
        <v>44105</v>
      </c>
      <c r="M75">
        <f t="shared" si="8"/>
        <v>1.4898179083014507</v>
      </c>
    </row>
    <row r="76" spans="1:13" ht="27">
      <c r="A76" s="162" t="str">
        <f t="shared" si="5"/>
        <v>2020/9/21</v>
      </c>
      <c r="B76" s="166" t="s">
        <v>289</v>
      </c>
      <c r="C76" s="160" t="s">
        <v>166</v>
      </c>
      <c r="D76" s="161">
        <v>2.23</v>
      </c>
      <c r="E76" s="161">
        <v>71.56</v>
      </c>
      <c r="F76" s="160">
        <v>32.15</v>
      </c>
      <c r="G76" s="160"/>
      <c r="H76" s="167">
        <v>44095</v>
      </c>
      <c r="I76">
        <f t="shared" si="6"/>
        <v>0.34830486304816066</v>
      </c>
      <c r="J76" s="167">
        <v>44095</v>
      </c>
      <c r="K76">
        <f t="shared" si="7"/>
        <v>1.8546703318953355</v>
      </c>
      <c r="L76" s="167">
        <v>44095</v>
      </c>
      <c r="M76">
        <f t="shared" si="8"/>
        <v>1.5071809772602409</v>
      </c>
    </row>
    <row r="77" spans="1:13" ht="27">
      <c r="A77" s="162" t="str">
        <f t="shared" si="5"/>
        <v>2020/8/28</v>
      </c>
      <c r="B77" s="166" t="s">
        <v>290</v>
      </c>
      <c r="C77" s="160" t="s">
        <v>167</v>
      </c>
      <c r="D77" s="161">
        <v>2.23</v>
      </c>
      <c r="E77" s="161">
        <v>82.22</v>
      </c>
      <c r="F77" s="160">
        <v>36.94</v>
      </c>
      <c r="G77" s="160"/>
      <c r="H77" s="167">
        <v>44071</v>
      </c>
      <c r="I77">
        <f t="shared" si="6"/>
        <v>0.34830486304816066</v>
      </c>
      <c r="J77" s="167">
        <v>44071</v>
      </c>
      <c r="K77">
        <f t="shared" si="7"/>
        <v>1.9149774724443309</v>
      </c>
      <c r="L77" s="167">
        <v>44071</v>
      </c>
      <c r="M77">
        <f t="shared" si="8"/>
        <v>1.5674968911042226</v>
      </c>
    </row>
    <row r="78" spans="1:13" ht="27">
      <c r="A78" s="162" t="str">
        <f t="shared" si="5"/>
        <v>2020/8/7/</v>
      </c>
      <c r="B78" s="167">
        <v>44050</v>
      </c>
      <c r="C78" s="160" t="s">
        <v>168</v>
      </c>
      <c r="D78" s="161">
        <v>2.23</v>
      </c>
      <c r="E78" s="161">
        <v>74.72</v>
      </c>
      <c r="F78" s="160">
        <v>33.57</v>
      </c>
      <c r="G78" s="160"/>
      <c r="H78" s="167">
        <v>44050</v>
      </c>
      <c r="I78">
        <f t="shared" si="6"/>
        <v>0.34830486304816066</v>
      </c>
      <c r="J78" s="167">
        <v>44050</v>
      </c>
      <c r="K78">
        <f t="shared" si="7"/>
        <v>1.8734368632220368</v>
      </c>
      <c r="L78" s="167">
        <v>44050</v>
      </c>
      <c r="M78">
        <f t="shared" si="8"/>
        <v>1.5259513412480126</v>
      </c>
    </row>
    <row r="79" spans="1:13" ht="27">
      <c r="A79" s="162" t="str">
        <f t="shared" si="5"/>
        <v>2020/7/17</v>
      </c>
      <c r="B79" s="166" t="s">
        <v>291</v>
      </c>
      <c r="C79" s="160" t="s">
        <v>169</v>
      </c>
      <c r="D79" s="161">
        <v>2.23</v>
      </c>
      <c r="E79" s="161">
        <v>75.78</v>
      </c>
      <c r="F79" s="160">
        <v>34.049999999999997</v>
      </c>
      <c r="G79" s="160"/>
      <c r="H79" s="167">
        <v>44029</v>
      </c>
      <c r="I79">
        <f t="shared" si="6"/>
        <v>0.34830486304816066</v>
      </c>
      <c r="J79" s="167">
        <v>44029</v>
      </c>
      <c r="K79">
        <f t="shared" si="7"/>
        <v>1.8795546009389743</v>
      </c>
      <c r="L79" s="167">
        <v>44029</v>
      </c>
      <c r="M79">
        <f t="shared" si="8"/>
        <v>1.5321171162488039</v>
      </c>
    </row>
    <row r="80" spans="1:13" ht="27">
      <c r="A80" s="162" t="str">
        <f t="shared" si="5"/>
        <v>2020/6/25</v>
      </c>
      <c r="B80" s="166" t="s">
        <v>292</v>
      </c>
      <c r="C80" s="160" t="s">
        <v>170</v>
      </c>
      <c r="D80" s="161">
        <v>2.4300000000000002</v>
      </c>
      <c r="E80" s="161">
        <v>72.069999999999993</v>
      </c>
      <c r="F80" s="160">
        <v>29.66</v>
      </c>
      <c r="G80" s="160"/>
      <c r="H80" s="167">
        <v>44007</v>
      </c>
      <c r="I80">
        <f t="shared" si="6"/>
        <v>0.38560627359831223</v>
      </c>
      <c r="J80" s="167">
        <v>44007</v>
      </c>
      <c r="K80">
        <f t="shared" si="7"/>
        <v>1.8577545220594422</v>
      </c>
      <c r="L80" s="167">
        <v>44007</v>
      </c>
      <c r="M80">
        <f t="shared" si="8"/>
        <v>1.4721711466923633</v>
      </c>
    </row>
    <row r="81" spans="1:13" ht="27">
      <c r="A81" s="162" t="str">
        <f t="shared" si="5"/>
        <v>2020/6/4/</v>
      </c>
      <c r="B81" s="167">
        <v>43986</v>
      </c>
      <c r="C81" s="160" t="s">
        <v>171</v>
      </c>
      <c r="D81" s="161">
        <v>2.4300000000000002</v>
      </c>
      <c r="E81" s="161">
        <v>70.61</v>
      </c>
      <c r="F81" s="160">
        <v>29.06</v>
      </c>
      <c r="G81" s="160"/>
      <c r="H81" s="167">
        <v>43986</v>
      </c>
      <c r="I81">
        <f t="shared" si="6"/>
        <v>0.38560627359831223</v>
      </c>
      <c r="J81" s="167">
        <v>43986</v>
      </c>
      <c r="K81">
        <f t="shared" si="7"/>
        <v>1.8488662114947794</v>
      </c>
      <c r="L81" s="167">
        <v>43986</v>
      </c>
      <c r="M81">
        <f t="shared" si="8"/>
        <v>1.4632956099620027</v>
      </c>
    </row>
    <row r="82" spans="1:13" ht="27">
      <c r="A82" s="162" t="str">
        <f t="shared" si="5"/>
        <v>2020/5/13</v>
      </c>
      <c r="B82" s="166" t="s">
        <v>293</v>
      </c>
      <c r="C82" s="160" t="s">
        <v>172</v>
      </c>
      <c r="D82" s="161">
        <v>2.4300000000000002</v>
      </c>
      <c r="E82" s="161">
        <v>67.47</v>
      </c>
      <c r="F82" s="160">
        <v>27.77</v>
      </c>
      <c r="G82" s="160"/>
      <c r="H82" s="167">
        <v>43964</v>
      </c>
      <c r="I82">
        <f t="shared" si="6"/>
        <v>0.38560627359831223</v>
      </c>
      <c r="J82" s="167">
        <v>43964</v>
      </c>
      <c r="K82">
        <f t="shared" si="7"/>
        <v>1.8291107101552946</v>
      </c>
      <c r="L82" s="167">
        <v>43964</v>
      </c>
      <c r="M82">
        <f t="shared" si="8"/>
        <v>1.4435758797502576</v>
      </c>
    </row>
    <row r="83" spans="1:13" ht="27">
      <c r="A83" s="162" t="str">
        <f t="shared" si="5"/>
        <v>2020/4/22</v>
      </c>
      <c r="B83" s="166" t="s">
        <v>294</v>
      </c>
      <c r="C83" s="160" t="s">
        <v>173</v>
      </c>
      <c r="D83" s="161">
        <v>2.4300000000000002</v>
      </c>
      <c r="E83" s="161">
        <v>63.16</v>
      </c>
      <c r="F83" s="160">
        <v>25.99</v>
      </c>
      <c r="G83" s="160"/>
      <c r="H83" s="167">
        <v>43943</v>
      </c>
      <c r="I83">
        <f t="shared" si="6"/>
        <v>0.38560627359831223</v>
      </c>
      <c r="J83" s="167">
        <v>43943</v>
      </c>
      <c r="K83">
        <f t="shared" si="7"/>
        <v>1.8004421213362567</v>
      </c>
      <c r="L83" s="167">
        <v>43943</v>
      </c>
      <c r="M83">
        <f t="shared" si="8"/>
        <v>1.4148062795010126</v>
      </c>
    </row>
    <row r="84" spans="1:13" ht="27">
      <c r="A84" s="162" t="str">
        <f t="shared" si="5"/>
        <v>2020/3/31</v>
      </c>
      <c r="B84" s="166" t="s">
        <v>295</v>
      </c>
      <c r="C84" s="160" t="s">
        <v>174</v>
      </c>
      <c r="D84" s="161">
        <v>2.4300000000000002</v>
      </c>
      <c r="E84" s="161">
        <v>58.14</v>
      </c>
      <c r="F84" s="160">
        <v>23.93</v>
      </c>
      <c r="G84" s="160"/>
      <c r="H84" s="167">
        <v>43921</v>
      </c>
      <c r="I84">
        <f t="shared" si="6"/>
        <v>0.38560627359831223</v>
      </c>
      <c r="J84" s="167">
        <v>43921</v>
      </c>
      <c r="K84">
        <f t="shared" si="7"/>
        <v>1.764475027434409</v>
      </c>
      <c r="L84" s="167">
        <v>43921</v>
      </c>
      <c r="M84">
        <f t="shared" si="8"/>
        <v>1.3789426986134374</v>
      </c>
    </row>
    <row r="85" spans="1:13" ht="27">
      <c r="A85" s="162" t="str">
        <f t="shared" si="5"/>
        <v>2020/3/10</v>
      </c>
      <c r="B85" s="166" t="s">
        <v>296</v>
      </c>
      <c r="C85" s="160" t="s">
        <v>175</v>
      </c>
      <c r="D85" s="161">
        <v>2.41</v>
      </c>
      <c r="E85" s="161">
        <v>64.02</v>
      </c>
      <c r="F85" s="160">
        <v>26.55</v>
      </c>
      <c r="G85" s="160"/>
      <c r="H85" s="167">
        <v>43900</v>
      </c>
      <c r="I85">
        <f t="shared" si="6"/>
        <v>0.3820170425748684</v>
      </c>
      <c r="J85" s="167">
        <v>43900</v>
      </c>
      <c r="K85">
        <f t="shared" si="7"/>
        <v>1.8063156698081135</v>
      </c>
      <c r="L85" s="167">
        <v>43900</v>
      </c>
      <c r="M85">
        <f t="shared" si="8"/>
        <v>1.424064525417488</v>
      </c>
    </row>
    <row r="86" spans="1:13" ht="27">
      <c r="A86" s="162" t="str">
        <f t="shared" si="5"/>
        <v>2020/2/18</v>
      </c>
      <c r="B86" s="166" t="s">
        <v>297</v>
      </c>
      <c r="C86" s="160" t="s">
        <v>176</v>
      </c>
      <c r="D86" s="161">
        <v>2.41</v>
      </c>
      <c r="E86" s="161">
        <v>75.98</v>
      </c>
      <c r="F86" s="160">
        <v>31.52</v>
      </c>
      <c r="G86" s="160"/>
      <c r="H86" s="167">
        <v>43879</v>
      </c>
      <c r="I86">
        <f t="shared" si="6"/>
        <v>0.3820170425748684</v>
      </c>
      <c r="J86" s="167">
        <v>43879</v>
      </c>
      <c r="K86">
        <f t="shared" si="7"/>
        <v>1.8806992892187016</v>
      </c>
      <c r="L86" s="167">
        <v>43879</v>
      </c>
      <c r="M86">
        <f t="shared" si="8"/>
        <v>1.4985862088175177</v>
      </c>
    </row>
    <row r="87" spans="1:13" ht="27">
      <c r="A87" s="162" t="str">
        <f t="shared" si="5"/>
        <v>2020/1/27</v>
      </c>
      <c r="B87" s="166" t="s">
        <v>298</v>
      </c>
      <c r="C87" s="160" t="s">
        <v>177</v>
      </c>
      <c r="D87" s="161">
        <v>2.41</v>
      </c>
      <c r="E87" s="161">
        <v>71.7</v>
      </c>
      <c r="F87" s="160">
        <v>29.74</v>
      </c>
      <c r="G87" s="160"/>
      <c r="H87" s="167">
        <v>43857</v>
      </c>
      <c r="I87">
        <f t="shared" si="6"/>
        <v>0.3820170425748684</v>
      </c>
      <c r="J87" s="167">
        <v>43857</v>
      </c>
      <c r="K87">
        <f t="shared" si="7"/>
        <v>1.8555191556678001</v>
      </c>
      <c r="L87" s="167">
        <v>43857</v>
      </c>
      <c r="M87">
        <f t="shared" si="8"/>
        <v>1.4733409641859354</v>
      </c>
    </row>
    <row r="88" spans="1:13" ht="27">
      <c r="A88" s="162" t="str">
        <f t="shared" si="5"/>
        <v>2020/1/3/</v>
      </c>
      <c r="B88" s="167">
        <v>43833</v>
      </c>
      <c r="C88" s="160" t="s">
        <v>178</v>
      </c>
      <c r="D88" s="161">
        <v>2.41</v>
      </c>
      <c r="E88" s="161">
        <v>68.03</v>
      </c>
      <c r="F88" s="160">
        <v>28.22</v>
      </c>
      <c r="G88" s="160"/>
      <c r="H88" s="167">
        <v>43833</v>
      </c>
      <c r="I88">
        <f t="shared" si="6"/>
        <v>0.3820170425748684</v>
      </c>
      <c r="J88" s="167">
        <v>43833</v>
      </c>
      <c r="K88">
        <f t="shared" si="7"/>
        <v>1.8327004709605674</v>
      </c>
      <c r="L88" s="167">
        <v>43833</v>
      </c>
      <c r="M88">
        <f t="shared" si="8"/>
        <v>1.4505570094183291</v>
      </c>
    </row>
    <row r="89" spans="1:13" ht="27">
      <c r="A89" s="162" t="str">
        <f t="shared" si="5"/>
        <v>2019/12/1</v>
      </c>
      <c r="B89" s="166" t="s">
        <v>299</v>
      </c>
      <c r="C89" s="160" t="s">
        <v>179</v>
      </c>
      <c r="D89" s="161">
        <v>2.33</v>
      </c>
      <c r="E89" s="161">
        <v>67.25</v>
      </c>
      <c r="F89" s="160">
        <v>28.86</v>
      </c>
      <c r="G89" s="160"/>
      <c r="H89" s="167">
        <v>43800</v>
      </c>
      <c r="I89">
        <f t="shared" si="6"/>
        <v>0.36735592102601899</v>
      </c>
      <c r="J89" s="167">
        <v>43800</v>
      </c>
      <c r="K89">
        <f t="shared" si="7"/>
        <v>1.8276922886744456</v>
      </c>
      <c r="L89" s="167">
        <v>43800</v>
      </c>
      <c r="M89">
        <f t="shared" si="8"/>
        <v>1.4602963267574753</v>
      </c>
    </row>
    <row r="90" spans="1:13" ht="27">
      <c r="A90" s="162" t="str">
        <f t="shared" si="5"/>
        <v>2019/11/1</v>
      </c>
      <c r="B90" s="166" t="s">
        <v>300</v>
      </c>
      <c r="C90" s="160" t="s">
        <v>180</v>
      </c>
      <c r="D90" s="161">
        <v>2.33</v>
      </c>
      <c r="E90" s="161">
        <v>65.77</v>
      </c>
      <c r="F90" s="160">
        <v>28.23</v>
      </c>
      <c r="G90" s="160"/>
      <c r="H90" s="167">
        <v>43770</v>
      </c>
      <c r="I90">
        <f t="shared" si="6"/>
        <v>0.36735592102601899</v>
      </c>
      <c r="J90" s="167">
        <v>43770</v>
      </c>
      <c r="K90">
        <f t="shared" si="7"/>
        <v>1.8180278418592561</v>
      </c>
      <c r="L90" s="167">
        <v>43770</v>
      </c>
      <c r="M90">
        <f t="shared" si="8"/>
        <v>1.4507108781469193</v>
      </c>
    </row>
    <row r="91" spans="1:13" ht="27">
      <c r="A91" s="162" t="str">
        <f t="shared" si="5"/>
        <v>2019/10/2</v>
      </c>
      <c r="B91" s="166" t="s">
        <v>301</v>
      </c>
      <c r="C91" s="160" t="s">
        <v>181</v>
      </c>
      <c r="D91" s="161">
        <v>2.33</v>
      </c>
      <c r="E91" s="161">
        <v>63.13</v>
      </c>
      <c r="F91" s="160">
        <v>27.1</v>
      </c>
      <c r="G91" s="160"/>
      <c r="H91" s="167">
        <v>43740</v>
      </c>
      <c r="I91">
        <f t="shared" si="6"/>
        <v>0.36735592102601899</v>
      </c>
      <c r="J91" s="167">
        <v>43740</v>
      </c>
      <c r="K91">
        <f t="shared" si="7"/>
        <v>1.800235789327354</v>
      </c>
      <c r="L91" s="167">
        <v>43740</v>
      </c>
      <c r="M91">
        <f t="shared" si="8"/>
        <v>1.4329692908744058</v>
      </c>
    </row>
    <row r="92" spans="1:13" ht="27">
      <c r="A92" s="162" t="str">
        <f t="shared" si="5"/>
        <v>2019/10/8</v>
      </c>
      <c r="B92" s="166" t="s">
        <v>302</v>
      </c>
      <c r="C92" s="160" t="s">
        <v>182</v>
      </c>
      <c r="D92" s="161">
        <v>2.33</v>
      </c>
      <c r="E92" s="161">
        <v>59.46</v>
      </c>
      <c r="F92" s="160">
        <v>25.52</v>
      </c>
      <c r="G92" s="160"/>
      <c r="H92" s="167">
        <v>43746</v>
      </c>
      <c r="I92">
        <f t="shared" si="6"/>
        <v>0.36735592102601899</v>
      </c>
      <c r="J92" s="167">
        <v>43746</v>
      </c>
      <c r="K92">
        <f t="shared" si="7"/>
        <v>1.7742249048689189</v>
      </c>
      <c r="L92" s="167">
        <v>43746</v>
      </c>
      <c r="M92">
        <f t="shared" si="8"/>
        <v>1.4068806700491248</v>
      </c>
    </row>
    <row r="93" spans="1:13" ht="27">
      <c r="A93" s="162" t="str">
        <f t="shared" si="5"/>
        <v>2019/9/17</v>
      </c>
      <c r="B93" s="166" t="s">
        <v>303</v>
      </c>
      <c r="C93" s="160" t="s">
        <v>183</v>
      </c>
      <c r="D93" s="161">
        <v>2.48</v>
      </c>
      <c r="E93" s="161">
        <v>61.46</v>
      </c>
      <c r="F93" s="160">
        <v>24.81</v>
      </c>
      <c r="G93" s="160"/>
      <c r="H93" s="167">
        <v>43725</v>
      </c>
      <c r="I93">
        <f t="shared" si="6"/>
        <v>0.39445168082621629</v>
      </c>
      <c r="J93" s="167">
        <v>43725</v>
      </c>
      <c r="K93">
        <f t="shared" si="7"/>
        <v>1.7885925559203595</v>
      </c>
      <c r="L93" s="167">
        <v>43725</v>
      </c>
      <c r="M93">
        <f t="shared" si="8"/>
        <v>1.394626764272209</v>
      </c>
    </row>
    <row r="94" spans="1:13" ht="27">
      <c r="A94" s="162" t="str">
        <f t="shared" si="5"/>
        <v>2019/8/26</v>
      </c>
      <c r="B94" s="166" t="s">
        <v>304</v>
      </c>
      <c r="C94" s="160" t="s">
        <v>184</v>
      </c>
      <c r="D94" s="161">
        <v>2.48</v>
      </c>
      <c r="E94" s="161">
        <v>58.44</v>
      </c>
      <c r="F94" s="160">
        <v>23.6</v>
      </c>
      <c r="G94" s="160"/>
      <c r="H94" s="167">
        <v>43703</v>
      </c>
      <c r="I94">
        <f t="shared" si="6"/>
        <v>0.39445168082621629</v>
      </c>
      <c r="J94" s="167">
        <v>43703</v>
      </c>
      <c r="K94">
        <f t="shared" si="7"/>
        <v>1.7667102072622591</v>
      </c>
      <c r="L94" s="167">
        <v>43703</v>
      </c>
      <c r="M94">
        <f t="shared" si="8"/>
        <v>1.3729120029701065</v>
      </c>
    </row>
    <row r="95" spans="1:13" ht="27">
      <c r="A95" s="162" t="str">
        <f t="shared" si="5"/>
        <v>2019/8/5/</v>
      </c>
      <c r="B95" s="167">
        <v>43682</v>
      </c>
      <c r="C95" s="160" t="s">
        <v>185</v>
      </c>
      <c r="D95" s="161">
        <v>2.48</v>
      </c>
      <c r="E95" s="161">
        <v>57.62</v>
      </c>
      <c r="F95" s="160">
        <v>23.26</v>
      </c>
      <c r="G95" s="160"/>
      <c r="H95" s="167">
        <v>43682</v>
      </c>
      <c r="I95">
        <f t="shared" si="6"/>
        <v>0.39445168082621629</v>
      </c>
      <c r="J95" s="167">
        <v>43682</v>
      </c>
      <c r="K95">
        <f t="shared" si="7"/>
        <v>1.7605732539443941</v>
      </c>
      <c r="L95" s="167">
        <v>43682</v>
      </c>
      <c r="M95">
        <f t="shared" si="8"/>
        <v>1.3666097103924297</v>
      </c>
    </row>
    <row r="96" spans="1:13" ht="27">
      <c r="A96" s="162" t="str">
        <f t="shared" si="5"/>
        <v>2019/8/2/</v>
      </c>
      <c r="B96" s="167">
        <v>43679</v>
      </c>
      <c r="C96" s="160" t="s">
        <v>186</v>
      </c>
      <c r="D96" s="161">
        <v>2.48</v>
      </c>
      <c r="E96" s="161">
        <v>59.7</v>
      </c>
      <c r="F96" s="160">
        <v>24.1</v>
      </c>
      <c r="G96" s="160"/>
      <c r="H96" s="167">
        <v>43679</v>
      </c>
      <c r="I96">
        <f t="shared" si="6"/>
        <v>0.39445168082621629</v>
      </c>
      <c r="J96" s="167">
        <v>43679</v>
      </c>
      <c r="K96">
        <f t="shared" si="7"/>
        <v>1.7759743311293692</v>
      </c>
      <c r="L96" s="167">
        <v>43679</v>
      </c>
      <c r="M96">
        <f t="shared" si="8"/>
        <v>1.3820170425748683</v>
      </c>
    </row>
    <row r="97" spans="1:13" ht="27">
      <c r="A97" s="162" t="str">
        <f t="shared" si="5"/>
        <v>2019/8/1/</v>
      </c>
      <c r="B97" s="167">
        <v>43678</v>
      </c>
      <c r="C97" s="160" t="s">
        <v>187</v>
      </c>
      <c r="D97" s="161">
        <v>2.48</v>
      </c>
      <c r="E97" s="161">
        <v>60.45</v>
      </c>
      <c r="F97" s="160">
        <v>24.41</v>
      </c>
      <c r="G97" s="160"/>
      <c r="H97" s="167">
        <v>43678</v>
      </c>
      <c r="I97">
        <f t="shared" si="6"/>
        <v>0.39445168082621629</v>
      </c>
      <c r="J97" s="167">
        <v>43678</v>
      </c>
      <c r="K97">
        <f t="shared" si="7"/>
        <v>1.7813963051967907</v>
      </c>
      <c r="L97" s="167">
        <v>43678</v>
      </c>
      <c r="M97">
        <f t="shared" si="8"/>
        <v>1.3875677794171886</v>
      </c>
    </row>
    <row r="98" spans="1:13" ht="27">
      <c r="A98" s="162" t="str">
        <f t="shared" si="5"/>
        <v>2019/7/31</v>
      </c>
      <c r="B98" s="166" t="s">
        <v>305</v>
      </c>
      <c r="C98" s="160" t="s">
        <v>188</v>
      </c>
      <c r="D98" s="161">
        <v>2.48</v>
      </c>
      <c r="E98" s="161">
        <v>60.83</v>
      </c>
      <c r="F98" s="160">
        <v>24.56</v>
      </c>
      <c r="G98" s="160"/>
      <c r="H98" s="167">
        <v>43677</v>
      </c>
      <c r="I98">
        <f t="shared" si="6"/>
        <v>0.39445168082621629</v>
      </c>
      <c r="J98" s="167">
        <v>43677</v>
      </c>
      <c r="K98">
        <f t="shared" si="7"/>
        <v>1.7841178164629232</v>
      </c>
      <c r="L98" s="167">
        <v>43677</v>
      </c>
      <c r="M98">
        <f t="shared" si="8"/>
        <v>1.3902283624691301</v>
      </c>
    </row>
    <row r="99" spans="1:13" ht="27">
      <c r="A99" s="162" t="str">
        <f t="shared" si="5"/>
        <v>2019/7/30</v>
      </c>
      <c r="B99" s="166" t="s">
        <v>306</v>
      </c>
      <c r="C99" s="160" t="s">
        <v>189</v>
      </c>
      <c r="D99" s="161">
        <v>2.48</v>
      </c>
      <c r="E99" s="161">
        <v>61.26</v>
      </c>
      <c r="F99" s="160">
        <v>24.73</v>
      </c>
      <c r="G99" s="160"/>
      <c r="H99" s="167">
        <v>43676</v>
      </c>
      <c r="I99">
        <f t="shared" si="6"/>
        <v>0.39445168082621629</v>
      </c>
      <c r="J99" s="167">
        <v>43676</v>
      </c>
      <c r="K99">
        <f t="shared" si="7"/>
        <v>1.7871769924705538</v>
      </c>
      <c r="L99" s="167">
        <v>43676</v>
      </c>
      <c r="M99">
        <f t="shared" si="8"/>
        <v>1.3932241163612973</v>
      </c>
    </row>
    <row r="100" spans="1:13" ht="27">
      <c r="A100" s="162" t="str">
        <f t="shared" si="5"/>
        <v>2019/7/29</v>
      </c>
      <c r="B100" s="166" t="s">
        <v>307</v>
      </c>
      <c r="C100" s="160" t="s">
        <v>190</v>
      </c>
      <c r="D100" s="161">
        <v>2.48</v>
      </c>
      <c r="E100" s="161">
        <v>61.97</v>
      </c>
      <c r="F100" s="160">
        <v>25.02</v>
      </c>
      <c r="G100" s="160"/>
      <c r="H100" s="167">
        <v>43675</v>
      </c>
      <c r="I100">
        <f t="shared" si="6"/>
        <v>0.39445168082621629</v>
      </c>
      <c r="J100" s="167">
        <v>43675</v>
      </c>
      <c r="K100">
        <f t="shared" si="7"/>
        <v>1.7921814961496787</v>
      </c>
      <c r="L100" s="167">
        <v>43675</v>
      </c>
      <c r="M100">
        <f t="shared" si="8"/>
        <v>1.3982873053574012</v>
      </c>
    </row>
    <row r="101" spans="1:13" ht="27">
      <c r="A101" s="162" t="str">
        <f t="shared" si="5"/>
        <v>2019/7/26</v>
      </c>
      <c r="B101" s="166" t="s">
        <v>308</v>
      </c>
      <c r="C101" s="160" t="s">
        <v>191</v>
      </c>
      <c r="D101" s="161">
        <v>2.48</v>
      </c>
      <c r="E101" s="161">
        <v>62.52</v>
      </c>
      <c r="F101" s="160">
        <v>25.24</v>
      </c>
      <c r="G101" s="160"/>
      <c r="H101" s="167">
        <v>43672</v>
      </c>
      <c r="I101">
        <f t="shared" si="6"/>
        <v>0.39445168082621629</v>
      </c>
      <c r="J101" s="167">
        <v>43672</v>
      </c>
      <c r="K101">
        <f t="shared" si="7"/>
        <v>1.7960189693471493</v>
      </c>
      <c r="L101" s="167">
        <v>43672</v>
      </c>
      <c r="M101">
        <f t="shared" si="8"/>
        <v>1.4020893505720966</v>
      </c>
    </row>
    <row r="102" spans="1:13" ht="27">
      <c r="A102" s="162" t="str">
        <f t="shared" si="5"/>
        <v>2019/7/25</v>
      </c>
      <c r="B102" s="166" t="s">
        <v>309</v>
      </c>
      <c r="C102" s="160" t="s">
        <v>192</v>
      </c>
      <c r="D102" s="161">
        <v>2.48</v>
      </c>
      <c r="E102" s="161">
        <v>56.61</v>
      </c>
      <c r="F102" s="160">
        <v>22.86</v>
      </c>
      <c r="G102" s="160"/>
      <c r="H102" s="167">
        <v>43671</v>
      </c>
      <c r="I102">
        <f t="shared" si="6"/>
        <v>0.39445168082621629</v>
      </c>
      <c r="J102" s="167">
        <v>43671</v>
      </c>
      <c r="K102">
        <f t="shared" si="7"/>
        <v>1.7528931548845939</v>
      </c>
      <c r="L102" s="167">
        <v>43671</v>
      </c>
      <c r="M102">
        <f t="shared" si="8"/>
        <v>1.3590762260592628</v>
      </c>
    </row>
    <row r="103" spans="1:13" ht="27">
      <c r="A103" s="162" t="str">
        <f t="shared" si="5"/>
        <v>2019/7/24</v>
      </c>
      <c r="B103" s="166" t="s">
        <v>310</v>
      </c>
      <c r="C103" s="160" t="s">
        <v>193</v>
      </c>
      <c r="D103" s="161">
        <v>2.48</v>
      </c>
      <c r="E103" s="161">
        <v>56.89</v>
      </c>
      <c r="F103" s="160">
        <v>22.97</v>
      </c>
      <c r="G103" s="160"/>
      <c r="H103" s="167">
        <v>43670</v>
      </c>
      <c r="I103">
        <f t="shared" si="6"/>
        <v>0.39445168082621629</v>
      </c>
      <c r="J103" s="167">
        <v>43670</v>
      </c>
      <c r="K103">
        <f t="shared" si="7"/>
        <v>1.7550359337677714</v>
      </c>
      <c r="L103" s="167">
        <v>43670</v>
      </c>
      <c r="M103">
        <f t="shared" si="8"/>
        <v>1.3611609951950261</v>
      </c>
    </row>
    <row r="104" spans="1:13" ht="27">
      <c r="A104" s="162" t="str">
        <f t="shared" si="5"/>
        <v>2019/7/23</v>
      </c>
      <c r="B104" s="166" t="s">
        <v>311</v>
      </c>
      <c r="C104" s="160" t="s">
        <v>194</v>
      </c>
      <c r="D104" s="161">
        <v>2.48</v>
      </c>
      <c r="E104" s="161">
        <v>57.31</v>
      </c>
      <c r="F104" s="160">
        <v>23.14</v>
      </c>
      <c r="G104" s="160"/>
      <c r="H104" s="167">
        <v>43669</v>
      </c>
      <c r="I104">
        <f t="shared" si="6"/>
        <v>0.39445168082621629</v>
      </c>
      <c r="J104" s="167">
        <v>43669</v>
      </c>
      <c r="K104">
        <f t="shared" si="7"/>
        <v>1.7582304084577496</v>
      </c>
      <c r="L104" s="167">
        <v>43669</v>
      </c>
      <c r="M104">
        <f t="shared" si="8"/>
        <v>1.3643633546157308</v>
      </c>
    </row>
    <row r="105" spans="1:13" ht="27">
      <c r="A105" s="162" t="str">
        <f t="shared" si="5"/>
        <v>2019/7/22</v>
      </c>
      <c r="B105" s="166" t="s">
        <v>312</v>
      </c>
      <c r="C105" s="160" t="s">
        <v>195</v>
      </c>
      <c r="D105" s="161">
        <v>2.48</v>
      </c>
      <c r="E105" s="161">
        <v>56.9</v>
      </c>
      <c r="F105" s="160">
        <v>22.98</v>
      </c>
      <c r="G105" s="160"/>
      <c r="H105" s="167">
        <v>43668</v>
      </c>
      <c r="I105">
        <f t="shared" si="6"/>
        <v>0.39445168082621629</v>
      </c>
      <c r="J105" s="167">
        <v>43668</v>
      </c>
      <c r="K105">
        <f t="shared" si="7"/>
        <v>1.7551122663950711</v>
      </c>
      <c r="L105" s="167">
        <v>43668</v>
      </c>
      <c r="M105">
        <f t="shared" si="8"/>
        <v>1.3613500243522665</v>
      </c>
    </row>
    <row r="106" spans="1:13" ht="27">
      <c r="A106" s="162" t="str">
        <f t="shared" si="5"/>
        <v>2019/7/15</v>
      </c>
      <c r="B106" s="166" t="s">
        <v>313</v>
      </c>
      <c r="C106" s="160" t="s">
        <v>196</v>
      </c>
      <c r="D106" s="161">
        <v>2.48</v>
      </c>
      <c r="E106" s="161">
        <v>57.52</v>
      </c>
      <c r="F106" s="160">
        <v>23.22</v>
      </c>
      <c r="G106" s="160"/>
      <c r="H106" s="167">
        <v>43661</v>
      </c>
      <c r="I106">
        <f t="shared" si="6"/>
        <v>0.39445168082621629</v>
      </c>
      <c r="J106" s="167">
        <v>43661</v>
      </c>
      <c r="K106">
        <f t="shared" si="7"/>
        <v>1.7598188773748262</v>
      </c>
      <c r="L106" s="167">
        <v>43661</v>
      </c>
      <c r="M106">
        <f t="shared" si="8"/>
        <v>1.365862215402555</v>
      </c>
    </row>
    <row r="107" spans="1:13" ht="27">
      <c r="A107" s="162" t="str">
        <f t="shared" si="5"/>
        <v>2019/5/30</v>
      </c>
      <c r="B107" s="166" t="s">
        <v>314</v>
      </c>
      <c r="C107" s="160" t="s">
        <v>197</v>
      </c>
      <c r="D107" s="161">
        <v>1.99</v>
      </c>
      <c r="E107" s="161">
        <v>55.9</v>
      </c>
      <c r="F107" s="160">
        <v>28.04</v>
      </c>
      <c r="G107" s="160"/>
      <c r="H107" s="167">
        <v>43615</v>
      </c>
      <c r="I107">
        <f t="shared" si="6"/>
        <v>0.29885307640970665</v>
      </c>
      <c r="J107" s="167">
        <v>43615</v>
      </c>
      <c r="K107">
        <f t="shared" si="7"/>
        <v>1.7474118078864234</v>
      </c>
      <c r="L107" s="167">
        <v>43615</v>
      </c>
      <c r="M107">
        <f t="shared" si="8"/>
        <v>1.4477780092946211</v>
      </c>
    </row>
    <row r="108" spans="1:13" ht="27">
      <c r="A108" s="162" t="str">
        <f t="shared" si="5"/>
        <v>2019/4/15</v>
      </c>
      <c r="B108" s="166" t="s">
        <v>315</v>
      </c>
      <c r="C108" s="160" t="s">
        <v>198</v>
      </c>
      <c r="D108" s="161">
        <v>1.99</v>
      </c>
      <c r="E108" s="161">
        <v>61.06</v>
      </c>
      <c r="F108" s="160">
        <v>30.63</v>
      </c>
      <c r="G108" s="160"/>
      <c r="H108" s="167">
        <v>43570</v>
      </c>
      <c r="I108">
        <f t="shared" si="6"/>
        <v>0.29885307640970665</v>
      </c>
      <c r="J108" s="167">
        <v>43570</v>
      </c>
      <c r="K108">
        <f t="shared" si="7"/>
        <v>1.7857567999626429</v>
      </c>
      <c r="L108" s="167">
        <v>43570</v>
      </c>
      <c r="M108">
        <f t="shared" si="8"/>
        <v>1.4861469968065726</v>
      </c>
    </row>
    <row r="109" spans="1:13" ht="27">
      <c r="A109" s="162" t="str">
        <f t="shared" si="5"/>
        <v>2019/3/1/</v>
      </c>
      <c r="B109" s="167">
        <v>43525</v>
      </c>
      <c r="C109" s="160" t="s">
        <v>199</v>
      </c>
      <c r="D109" s="161">
        <v>2.19</v>
      </c>
      <c r="E109" s="161">
        <v>57.05</v>
      </c>
      <c r="F109" s="160">
        <v>26.11</v>
      </c>
      <c r="G109" s="160"/>
      <c r="H109" s="167">
        <v>43525</v>
      </c>
      <c r="I109">
        <f t="shared" si="6"/>
        <v>0.34044411484011833</v>
      </c>
      <c r="J109" s="167">
        <v>43525</v>
      </c>
      <c r="K109">
        <f t="shared" si="7"/>
        <v>1.7562556487542333</v>
      </c>
      <c r="L109" s="167">
        <v>43525</v>
      </c>
      <c r="M109">
        <f t="shared" si="8"/>
        <v>1.4168068718229445</v>
      </c>
    </row>
    <row r="110" spans="1:13" ht="27">
      <c r="A110" s="162" t="str">
        <f t="shared" si="5"/>
        <v>2019/1/15</v>
      </c>
      <c r="B110" s="166" t="s">
        <v>316</v>
      </c>
      <c r="C110" s="160" t="s">
        <v>200</v>
      </c>
      <c r="D110" s="161">
        <v>2.19</v>
      </c>
      <c r="E110" s="161">
        <v>53.86</v>
      </c>
      <c r="F110" s="160">
        <v>24.65</v>
      </c>
      <c r="G110" s="160"/>
      <c r="H110" s="167">
        <v>43480</v>
      </c>
      <c r="I110">
        <f t="shared" si="6"/>
        <v>0.34044411484011833</v>
      </c>
      <c r="J110" s="167">
        <v>43480</v>
      </c>
      <c r="K110">
        <f t="shared" si="7"/>
        <v>1.7312663490754916</v>
      </c>
      <c r="L110" s="167">
        <v>43480</v>
      </c>
      <c r="M110">
        <f t="shared" si="8"/>
        <v>1.3918169236132487</v>
      </c>
    </row>
    <row r="111" spans="1:13" ht="27">
      <c r="A111" s="162" t="str">
        <f t="shared" si="5"/>
        <v>2018/11/2</v>
      </c>
      <c r="B111" s="166" t="s">
        <v>317</v>
      </c>
      <c r="C111" s="160" t="s">
        <v>201</v>
      </c>
      <c r="D111" s="161">
        <v>1.33</v>
      </c>
      <c r="E111" s="161">
        <v>54.31</v>
      </c>
      <c r="F111" s="160">
        <v>40.86</v>
      </c>
      <c r="G111" s="160"/>
      <c r="H111" s="167">
        <v>43406</v>
      </c>
      <c r="I111">
        <f t="shared" si="6"/>
        <v>0.12385164096708581</v>
      </c>
      <c r="J111" s="167">
        <v>43406</v>
      </c>
      <c r="K111">
        <f t="shared" si="7"/>
        <v>1.7348798027926275</v>
      </c>
      <c r="L111" s="167">
        <v>43406</v>
      </c>
      <c r="M111">
        <f t="shared" si="8"/>
        <v>1.6112983622964288</v>
      </c>
    </row>
    <row r="112" spans="1:13" ht="27">
      <c r="A112" s="162" t="str">
        <f t="shared" si="5"/>
        <v>2018/10/1</v>
      </c>
      <c r="B112" s="166" t="s">
        <v>318</v>
      </c>
      <c r="C112" s="160" t="s">
        <v>202</v>
      </c>
      <c r="D112" s="161">
        <v>1.33</v>
      </c>
      <c r="E112" s="161">
        <v>54.61</v>
      </c>
      <c r="F112" s="160">
        <v>41.08</v>
      </c>
      <c r="G112" s="160"/>
      <c r="H112" s="167">
        <v>43374</v>
      </c>
      <c r="I112">
        <f t="shared" si="6"/>
        <v>0.12385164096708581</v>
      </c>
      <c r="J112" s="167">
        <v>43374</v>
      </c>
      <c r="K112">
        <f t="shared" si="7"/>
        <v>1.7372721765355434</v>
      </c>
      <c r="L112" s="167">
        <v>43374</v>
      </c>
      <c r="M112">
        <f t="shared" si="8"/>
        <v>1.6136304349252406</v>
      </c>
    </row>
    <row r="113" spans="1:13" ht="27">
      <c r="A113" s="162" t="str">
        <f t="shared" si="5"/>
        <v>2018/8/30</v>
      </c>
      <c r="B113" s="166" t="s">
        <v>319</v>
      </c>
      <c r="C113" s="160" t="s">
        <v>203</v>
      </c>
      <c r="D113" s="161">
        <v>1.1499999999999999</v>
      </c>
      <c r="E113" s="161">
        <v>61.96</v>
      </c>
      <c r="F113" s="160">
        <v>53.66</v>
      </c>
      <c r="G113" s="160"/>
      <c r="H113" s="167">
        <v>43342</v>
      </c>
      <c r="I113">
        <f t="shared" si="6"/>
        <v>6.069784035361165E-2</v>
      </c>
      <c r="J113" s="167">
        <v>43342</v>
      </c>
      <c r="K113">
        <f t="shared" si="7"/>
        <v>1.7921114090871684</v>
      </c>
      <c r="L113" s="167">
        <v>43342</v>
      </c>
      <c r="M113">
        <f t="shared" si="8"/>
        <v>1.7296506683359201</v>
      </c>
    </row>
    <row r="114" spans="1:13" ht="27">
      <c r="A114" s="162" t="str">
        <f t="shared" si="5"/>
        <v>2018/7/18</v>
      </c>
      <c r="B114" s="166" t="s">
        <v>320</v>
      </c>
      <c r="C114" s="160" t="s">
        <v>204</v>
      </c>
      <c r="D114" s="161">
        <v>1.1499999999999999</v>
      </c>
      <c r="E114" s="161">
        <v>59.79</v>
      </c>
      <c r="F114" s="160">
        <v>51.78</v>
      </c>
      <c r="G114" s="160"/>
      <c r="H114" s="167">
        <v>43299</v>
      </c>
      <c r="I114">
        <f t="shared" si="6"/>
        <v>6.069784035361165E-2</v>
      </c>
      <c r="J114" s="167">
        <v>43299</v>
      </c>
      <c r="K114">
        <f t="shared" si="7"/>
        <v>1.77662855342015</v>
      </c>
      <c r="L114" s="167">
        <v>43299</v>
      </c>
      <c r="M114">
        <f t="shared" si="8"/>
        <v>1.7141620460988531</v>
      </c>
    </row>
    <row r="115" spans="1:13" ht="27">
      <c r="A115" s="162" t="str">
        <f t="shared" si="5"/>
        <v>2018/6/4/</v>
      </c>
      <c r="B115" s="167">
        <v>43255</v>
      </c>
      <c r="C115" s="160" t="s">
        <v>205</v>
      </c>
      <c r="D115" s="161">
        <v>1.18</v>
      </c>
      <c r="E115" s="161">
        <v>56.96</v>
      </c>
      <c r="F115" s="160">
        <v>48.36</v>
      </c>
      <c r="G115" s="160"/>
      <c r="H115" s="167">
        <v>43255</v>
      </c>
      <c r="I115">
        <f t="shared" si="6"/>
        <v>7.1882007306125359E-2</v>
      </c>
      <c r="J115" s="167">
        <v>43255</v>
      </c>
      <c r="K115">
        <f t="shared" si="7"/>
        <v>1.7555699806287999</v>
      </c>
      <c r="L115" s="167">
        <v>43255</v>
      </c>
      <c r="M115">
        <f t="shared" si="8"/>
        <v>1.6844862921887342</v>
      </c>
    </row>
    <row r="116" spans="1:13" ht="27">
      <c r="A116" s="162" t="str">
        <f t="shared" si="5"/>
        <v>2018/4/19</v>
      </c>
      <c r="B116" s="166" t="s">
        <v>321</v>
      </c>
      <c r="C116" s="160" t="s">
        <v>206</v>
      </c>
      <c r="D116" s="161">
        <v>1.18</v>
      </c>
      <c r="E116" s="161">
        <v>54.39</v>
      </c>
      <c r="F116" s="160">
        <v>46.17</v>
      </c>
      <c r="G116" s="160"/>
      <c r="H116" s="167">
        <v>43209</v>
      </c>
      <c r="I116">
        <f t="shared" si="6"/>
        <v>7.1882007306125359E-2</v>
      </c>
      <c r="J116" s="167">
        <v>43209</v>
      </c>
      <c r="K116">
        <f t="shared" si="7"/>
        <v>1.735519058815171</v>
      </c>
      <c r="L116" s="167">
        <v>43209</v>
      </c>
      <c r="M116">
        <f t="shared" si="8"/>
        <v>1.6643598745511412</v>
      </c>
    </row>
    <row r="117" spans="1:13" ht="27">
      <c r="A117" s="162" t="str">
        <f t="shared" si="5"/>
        <v>2018/3/6/</v>
      </c>
      <c r="B117" s="167">
        <v>43165</v>
      </c>
      <c r="C117" s="160" t="s">
        <v>207</v>
      </c>
      <c r="D117" s="161">
        <v>0.9</v>
      </c>
      <c r="E117" s="161">
        <v>54.75</v>
      </c>
      <c r="F117" s="160">
        <v>60.98</v>
      </c>
      <c r="G117" s="160"/>
      <c r="H117" s="167">
        <v>43165</v>
      </c>
      <c r="I117">
        <f t="shared" si="6"/>
        <v>-4.5757490560675115E-2</v>
      </c>
      <c r="J117" s="167">
        <v>43165</v>
      </c>
      <c r="K117">
        <f t="shared" si="7"/>
        <v>1.738384123512156</v>
      </c>
      <c r="L117" s="167">
        <v>43165</v>
      </c>
      <c r="M117">
        <f t="shared" si="8"/>
        <v>1.7851874200293618</v>
      </c>
    </row>
    <row r="118" spans="1:13" ht="27">
      <c r="A118" s="162" t="str">
        <f t="shared" si="5"/>
        <v>2018/1/19</v>
      </c>
      <c r="B118" s="166" t="s">
        <v>322</v>
      </c>
      <c r="C118" s="160" t="s">
        <v>208</v>
      </c>
      <c r="D118" s="161">
        <v>0.9</v>
      </c>
      <c r="E118" s="161">
        <v>56.88</v>
      </c>
      <c r="F118" s="160">
        <v>63.35</v>
      </c>
      <c r="G118" s="160"/>
      <c r="H118" s="167">
        <v>43119</v>
      </c>
      <c r="I118">
        <f t="shared" si="6"/>
        <v>-4.5757490560675115E-2</v>
      </c>
      <c r="J118" s="167">
        <v>43119</v>
      </c>
      <c r="K118">
        <f t="shared" si="7"/>
        <v>1.7549595877217099</v>
      </c>
      <c r="L118" s="167">
        <v>43119</v>
      </c>
      <c r="M118">
        <f t="shared" si="8"/>
        <v>1.8017466192194602</v>
      </c>
    </row>
    <row r="119" spans="1:13" ht="27">
      <c r="A119" s="162" t="str">
        <f t="shared" si="5"/>
        <v>2017/12/4</v>
      </c>
      <c r="B119" s="166" t="s">
        <v>323</v>
      </c>
      <c r="C119" s="160" t="s">
        <v>209</v>
      </c>
      <c r="D119" s="161">
        <v>1.5</v>
      </c>
      <c r="E119" s="161">
        <v>49.93</v>
      </c>
      <c r="F119" s="160">
        <v>33.270000000000003</v>
      </c>
      <c r="G119" s="160"/>
      <c r="H119" s="167">
        <v>43073</v>
      </c>
      <c r="I119">
        <f t="shared" si="6"/>
        <v>0.17609125905568124</v>
      </c>
      <c r="J119" s="167">
        <v>43073</v>
      </c>
      <c r="K119">
        <f t="shared" si="7"/>
        <v>1.6983615660551097</v>
      </c>
      <c r="L119" s="167">
        <v>43073</v>
      </c>
      <c r="M119">
        <f t="shared" si="8"/>
        <v>1.5220528008688226</v>
      </c>
    </row>
    <row r="120" spans="1:13" ht="27">
      <c r="A120" s="162" t="str">
        <f t="shared" si="5"/>
        <v>2017/10/1</v>
      </c>
      <c r="B120" s="166" t="s">
        <v>324</v>
      </c>
      <c r="C120" s="160" t="s">
        <v>210</v>
      </c>
      <c r="D120" s="161">
        <v>1.5</v>
      </c>
      <c r="E120" s="161">
        <v>49.22</v>
      </c>
      <c r="F120" s="160">
        <v>32.799999999999997</v>
      </c>
      <c r="G120" s="160"/>
      <c r="H120" s="167">
        <v>43009</v>
      </c>
      <c r="I120">
        <f t="shared" si="6"/>
        <v>0.17609125905568124</v>
      </c>
      <c r="J120" s="167">
        <v>43009</v>
      </c>
      <c r="K120">
        <f t="shared" si="7"/>
        <v>1.6921416093667836</v>
      </c>
      <c r="L120" s="167">
        <v>43009</v>
      </c>
      <c r="M120">
        <f t="shared" si="8"/>
        <v>1.515873843711679</v>
      </c>
    </row>
    <row r="121" spans="1:13" ht="27">
      <c r="A121" s="162" t="str">
        <f t="shared" si="5"/>
        <v>2017/9/6/</v>
      </c>
      <c r="B121" s="167">
        <v>42984</v>
      </c>
      <c r="C121" s="160" t="s">
        <v>211</v>
      </c>
      <c r="D121" s="161">
        <v>1.38</v>
      </c>
      <c r="E121" s="161">
        <v>46.39</v>
      </c>
      <c r="F121" s="160">
        <v>33.5</v>
      </c>
      <c r="G121" s="160"/>
      <c r="H121" s="167">
        <v>42984</v>
      </c>
      <c r="I121">
        <f t="shared" si="6"/>
        <v>0.13987908640123647</v>
      </c>
      <c r="J121" s="167">
        <v>42984</v>
      </c>
      <c r="K121">
        <f t="shared" si="7"/>
        <v>1.6664243725187595</v>
      </c>
      <c r="L121" s="167">
        <v>42984</v>
      </c>
      <c r="M121">
        <f t="shared" si="8"/>
        <v>1.5250448070368452</v>
      </c>
    </row>
    <row r="122" spans="1:13" ht="27">
      <c r="A122" s="162" t="str">
        <f t="shared" si="5"/>
        <v>2017/8/3/</v>
      </c>
      <c r="B122" s="167">
        <v>42950</v>
      </c>
      <c r="C122" s="160" t="s">
        <v>212</v>
      </c>
      <c r="D122" s="161">
        <v>1.38</v>
      </c>
      <c r="E122" s="161">
        <v>46.18</v>
      </c>
      <c r="F122" s="160">
        <v>33.35</v>
      </c>
      <c r="G122" s="160"/>
      <c r="H122" s="167">
        <v>42950</v>
      </c>
      <c r="I122">
        <f t="shared" si="6"/>
        <v>0.13987908640123647</v>
      </c>
      <c r="J122" s="167">
        <v>42950</v>
      </c>
      <c r="K122">
        <f t="shared" si="7"/>
        <v>1.6644539285811575</v>
      </c>
      <c r="L122" s="167">
        <v>42950</v>
      </c>
      <c r="M122">
        <f t="shared" si="8"/>
        <v>1.5230958382525679</v>
      </c>
    </row>
    <row r="123" spans="1:13" ht="27">
      <c r="A123" s="162" t="str">
        <f t="shared" si="5"/>
        <v>2017/8/2/</v>
      </c>
      <c r="B123" s="167">
        <v>42949</v>
      </c>
      <c r="C123" s="160" t="s">
        <v>213</v>
      </c>
      <c r="D123" s="161">
        <v>1.38</v>
      </c>
      <c r="E123" s="161">
        <v>46.52</v>
      </c>
      <c r="F123" s="160">
        <v>33.590000000000003</v>
      </c>
      <c r="G123" s="160"/>
      <c r="H123" s="167">
        <v>42949</v>
      </c>
      <c r="I123">
        <f t="shared" si="6"/>
        <v>0.13987908640123647</v>
      </c>
      <c r="J123" s="167">
        <v>42949</v>
      </c>
      <c r="K123">
        <f t="shared" si="7"/>
        <v>1.6676397060564108</v>
      </c>
      <c r="L123" s="167">
        <v>42949</v>
      </c>
      <c r="M123">
        <f t="shared" si="8"/>
        <v>1.5262100038416644</v>
      </c>
    </row>
    <row r="124" spans="1:13" ht="27">
      <c r="A124" s="162" t="str">
        <f t="shared" si="5"/>
        <v>2017/8/1/</v>
      </c>
      <c r="B124" s="167">
        <v>42948</v>
      </c>
      <c r="C124" s="160" t="s">
        <v>214</v>
      </c>
      <c r="D124" s="161">
        <v>1.38</v>
      </c>
      <c r="E124" s="161">
        <v>46.54</v>
      </c>
      <c r="F124" s="160">
        <v>33.61</v>
      </c>
      <c r="G124" s="160"/>
      <c r="H124" s="167">
        <v>42948</v>
      </c>
      <c r="I124">
        <f t="shared" si="6"/>
        <v>0.13987908640123647</v>
      </c>
      <c r="J124" s="167">
        <v>42948</v>
      </c>
      <c r="K124">
        <f t="shared" si="7"/>
        <v>1.6678263789507111</v>
      </c>
      <c r="L124" s="167">
        <v>42948</v>
      </c>
      <c r="M124">
        <f t="shared" si="8"/>
        <v>1.5264685124694775</v>
      </c>
    </row>
    <row r="125" spans="1:13" ht="27">
      <c r="A125" s="162" t="str">
        <f t="shared" si="5"/>
        <v>2017/7/31</v>
      </c>
      <c r="B125" s="166" t="s">
        <v>325</v>
      </c>
      <c r="C125" s="160" t="s">
        <v>215</v>
      </c>
      <c r="D125" s="161">
        <v>1.38</v>
      </c>
      <c r="E125" s="161">
        <v>46.53</v>
      </c>
      <c r="F125" s="160">
        <v>33.6</v>
      </c>
      <c r="G125" s="160"/>
      <c r="H125" s="167">
        <v>42947</v>
      </c>
      <c r="I125">
        <f t="shared" si="6"/>
        <v>0.13987908640123647</v>
      </c>
      <c r="J125" s="167">
        <v>42947</v>
      </c>
      <c r="K125">
        <f t="shared" si="7"/>
        <v>1.6677330525332674</v>
      </c>
      <c r="L125" s="167">
        <v>42947</v>
      </c>
      <c r="M125">
        <f t="shared" si="8"/>
        <v>1.5263392773898441</v>
      </c>
    </row>
    <row r="126" spans="1:13" ht="27">
      <c r="A126" s="162" t="str">
        <f t="shared" si="5"/>
        <v>2017/7/28</v>
      </c>
      <c r="B126" s="166" t="s">
        <v>326</v>
      </c>
      <c r="C126" s="160" t="s">
        <v>216</v>
      </c>
      <c r="D126" s="161">
        <v>1.38</v>
      </c>
      <c r="E126" s="161">
        <v>47.08</v>
      </c>
      <c r="F126" s="160">
        <v>33.99</v>
      </c>
      <c r="G126" s="160"/>
      <c r="H126" s="167">
        <v>42944</v>
      </c>
      <c r="I126">
        <f t="shared" si="6"/>
        <v>0.13987908640123647</v>
      </c>
      <c r="J126" s="167">
        <v>42944</v>
      </c>
      <c r="K126">
        <f t="shared" si="7"/>
        <v>1.6728364541713971</v>
      </c>
      <c r="L126" s="167">
        <v>42944</v>
      </c>
      <c r="M126">
        <f t="shared" si="8"/>
        <v>1.5313511645830598</v>
      </c>
    </row>
    <row r="127" spans="1:13" ht="27">
      <c r="A127" s="162" t="str">
        <f t="shared" si="5"/>
        <v>2017/7/27</v>
      </c>
      <c r="B127" s="166" t="s">
        <v>327</v>
      </c>
      <c r="C127" s="160" t="s">
        <v>217</v>
      </c>
      <c r="D127" s="161">
        <v>1.38</v>
      </c>
      <c r="E127" s="161">
        <v>46.7</v>
      </c>
      <c r="F127" s="160">
        <v>33.72</v>
      </c>
      <c r="G127" s="160"/>
      <c r="H127" s="167">
        <v>42943</v>
      </c>
      <c r="I127">
        <f t="shared" si="6"/>
        <v>0.13987908640123647</v>
      </c>
      <c r="J127" s="167">
        <v>42943</v>
      </c>
      <c r="K127">
        <f t="shared" si="7"/>
        <v>1.6693168805661123</v>
      </c>
      <c r="L127" s="167">
        <v>42943</v>
      </c>
      <c r="M127">
        <f t="shared" si="8"/>
        <v>1.5278875659527047</v>
      </c>
    </row>
    <row r="128" spans="1:13" ht="27">
      <c r="A128" s="162" t="str">
        <f t="shared" si="5"/>
        <v>2017/7/26</v>
      </c>
      <c r="B128" s="166" t="s">
        <v>328</v>
      </c>
      <c r="C128" s="160" t="s">
        <v>218</v>
      </c>
      <c r="D128" s="161">
        <v>1.38</v>
      </c>
      <c r="E128" s="161">
        <v>47.39</v>
      </c>
      <c r="F128" s="160">
        <v>34.22</v>
      </c>
      <c r="G128" s="160"/>
      <c r="H128" s="167">
        <v>42942</v>
      </c>
      <c r="I128">
        <f t="shared" si="6"/>
        <v>0.13987908640123647</v>
      </c>
      <c r="J128" s="167">
        <v>42942</v>
      </c>
      <c r="K128">
        <f t="shared" si="7"/>
        <v>1.6756867086994012</v>
      </c>
      <c r="L128" s="167">
        <v>42942</v>
      </c>
      <c r="M128">
        <f t="shared" si="8"/>
        <v>1.5342800052050816</v>
      </c>
    </row>
    <row r="129" spans="1:13" ht="27">
      <c r="A129" s="162" t="str">
        <f t="shared" si="5"/>
        <v>2017/7/25</v>
      </c>
      <c r="B129" s="166" t="s">
        <v>329</v>
      </c>
      <c r="C129" s="160" t="s">
        <v>219</v>
      </c>
      <c r="D129" s="161">
        <v>1.38</v>
      </c>
      <c r="E129" s="161">
        <v>47.54</v>
      </c>
      <c r="F129" s="160">
        <v>34.32</v>
      </c>
      <c r="G129" s="160"/>
      <c r="H129" s="167">
        <v>42941</v>
      </c>
      <c r="I129">
        <f t="shared" si="6"/>
        <v>0.13987908640123647</v>
      </c>
      <c r="J129" s="167">
        <v>42941</v>
      </c>
      <c r="K129">
        <f t="shared" si="7"/>
        <v>1.6770591773921615</v>
      </c>
      <c r="L129" s="167">
        <v>42941</v>
      </c>
      <c r="M129">
        <f t="shared" si="8"/>
        <v>1.5355472791766678</v>
      </c>
    </row>
    <row r="130" spans="1:13" ht="27">
      <c r="A130" s="162" t="str">
        <f t="shared" si="5"/>
        <v>2017/7/24</v>
      </c>
      <c r="B130" s="166" t="s">
        <v>330</v>
      </c>
      <c r="C130" s="160" t="s">
        <v>220</v>
      </c>
      <c r="D130" s="161">
        <v>1.38</v>
      </c>
      <c r="E130" s="161">
        <v>49.02</v>
      </c>
      <c r="F130" s="160">
        <v>35.39</v>
      </c>
      <c r="G130" s="160"/>
      <c r="H130" s="167">
        <v>42940</v>
      </c>
      <c r="I130">
        <f t="shared" si="6"/>
        <v>0.13987908640123647</v>
      </c>
      <c r="J130" s="167">
        <v>42940</v>
      </c>
      <c r="K130">
        <f t="shared" si="7"/>
        <v>1.6903733069160591</v>
      </c>
      <c r="L130" s="167">
        <v>42940</v>
      </c>
      <c r="M130">
        <f t="shared" si="8"/>
        <v>1.5488805626375148</v>
      </c>
    </row>
    <row r="131" spans="1:13" ht="27">
      <c r="A131" s="162" t="str">
        <f t="shared" si="5"/>
        <v>2017/3/15</v>
      </c>
      <c r="B131" s="166" t="s">
        <v>331</v>
      </c>
      <c r="C131" s="160" t="s">
        <v>221</v>
      </c>
      <c r="D131" s="161">
        <v>1.4</v>
      </c>
      <c r="E131" s="161">
        <v>42.36</v>
      </c>
      <c r="F131" s="160">
        <v>30.29</v>
      </c>
      <c r="G131" s="160"/>
      <c r="H131" s="167">
        <v>42809</v>
      </c>
      <c r="I131">
        <f t="shared" si="6"/>
        <v>0.14612803567823801</v>
      </c>
      <c r="J131" s="167">
        <v>42809</v>
      </c>
      <c r="K131">
        <f t="shared" si="7"/>
        <v>1.6269559514354475</v>
      </c>
      <c r="L131" s="167">
        <v>42809</v>
      </c>
      <c r="M131">
        <f t="shared" si="8"/>
        <v>1.4812992733328558</v>
      </c>
    </row>
    <row r="132" spans="1:13" ht="27">
      <c r="A132" s="162" t="str">
        <f t="shared" si="5"/>
        <v>2016/11/2</v>
      </c>
      <c r="B132" s="166" t="s">
        <v>332</v>
      </c>
      <c r="C132" s="160" t="s">
        <v>222</v>
      </c>
      <c r="D132" s="161">
        <v>1.37</v>
      </c>
      <c r="E132" s="161">
        <v>38.44</v>
      </c>
      <c r="F132" s="160">
        <v>28.13</v>
      </c>
      <c r="G132" s="160"/>
      <c r="H132" s="167">
        <v>42676</v>
      </c>
      <c r="I132">
        <f t="shared" si="6"/>
        <v>0.13672056715640679</v>
      </c>
      <c r="J132" s="167">
        <v>42676</v>
      </c>
      <c r="K132">
        <f t="shared" si="7"/>
        <v>1.5847833789965078</v>
      </c>
      <c r="L132" s="167">
        <v>42676</v>
      </c>
      <c r="M132">
        <f t="shared" si="8"/>
        <v>1.4491697321652008</v>
      </c>
    </row>
    <row r="133" spans="1:13" ht="27">
      <c r="A133" s="162" t="str">
        <f t="shared" si="5"/>
        <v>2016/6/27</v>
      </c>
      <c r="B133" s="166" t="s">
        <v>333</v>
      </c>
      <c r="C133" s="160" t="s">
        <v>223</v>
      </c>
      <c r="D133" s="161">
        <v>1.22</v>
      </c>
      <c r="E133" s="161">
        <v>33.409999999999997</v>
      </c>
      <c r="F133" s="160">
        <v>27.28</v>
      </c>
      <c r="G133" s="160"/>
      <c r="H133" s="167">
        <v>42548</v>
      </c>
      <c r="I133">
        <f t="shared" si="6"/>
        <v>8.6359830674748214E-2</v>
      </c>
      <c r="J133" s="167">
        <v>42548</v>
      </c>
      <c r="K133">
        <f t="shared" si="7"/>
        <v>1.5238764756381313</v>
      </c>
      <c r="L133" s="167">
        <v>42548</v>
      </c>
      <c r="M133">
        <f t="shared" si="8"/>
        <v>1.4358443659844413</v>
      </c>
    </row>
    <row r="134" spans="1:13" ht="27">
      <c r="A134" s="162" t="str">
        <f t="shared" si="5"/>
        <v>2016/2/18</v>
      </c>
      <c r="B134" s="166" t="s">
        <v>334</v>
      </c>
      <c r="C134" s="160" t="s">
        <v>224</v>
      </c>
      <c r="D134" s="161">
        <v>1.18</v>
      </c>
      <c r="E134" s="161">
        <v>34.869999999999997</v>
      </c>
      <c r="F134" s="160">
        <v>29.57</v>
      </c>
      <c r="G134" s="160"/>
      <c r="H134" s="167">
        <v>42418</v>
      </c>
      <c r="I134">
        <f t="shared" si="6"/>
        <v>7.1882007306125359E-2</v>
      </c>
      <c r="J134" s="167">
        <v>42418</v>
      </c>
      <c r="K134">
        <f t="shared" si="7"/>
        <v>1.5424519473759766</v>
      </c>
      <c r="L134" s="167">
        <v>42418</v>
      </c>
      <c r="M134">
        <f t="shared" si="8"/>
        <v>1.4708513245261177</v>
      </c>
    </row>
    <row r="135" spans="1:13" ht="27">
      <c r="A135" s="162" t="str">
        <f t="shared" ref="A135:A140" si="9">RIGHT(C135,4)&amp;"/"&amp;LEFT(C135,4)</f>
        <v>2015/10/8</v>
      </c>
      <c r="B135" s="166" t="s">
        <v>335</v>
      </c>
      <c r="C135" s="160" t="s">
        <v>225</v>
      </c>
      <c r="D135" s="161">
        <v>1.17</v>
      </c>
      <c r="E135" s="161">
        <v>31.96</v>
      </c>
      <c r="F135" s="160">
        <v>27.42</v>
      </c>
      <c r="G135" s="160"/>
      <c r="H135" s="167">
        <v>42285</v>
      </c>
      <c r="I135">
        <f t="shared" ref="I135:I140" si="10">LOG10(D135)</f>
        <v>6.8185861746161619E-2</v>
      </c>
      <c r="J135" s="167">
        <v>42285</v>
      </c>
      <c r="K135">
        <f t="shared" ref="K135:K140" si="11">LOG(E135)</f>
        <v>1.5046067706419537</v>
      </c>
      <c r="L135" s="167">
        <v>42285</v>
      </c>
      <c r="M135">
        <f t="shared" ref="M135:M140" si="12">LOG(F135)</f>
        <v>1.4380674504534938</v>
      </c>
    </row>
    <row r="136" spans="1:13" ht="27">
      <c r="A136" s="162" t="str">
        <f t="shared" si="9"/>
        <v>2015/6/2/</v>
      </c>
      <c r="B136" s="167">
        <v>42157</v>
      </c>
      <c r="C136" s="160" t="s">
        <v>226</v>
      </c>
      <c r="D136" s="161">
        <v>1.04</v>
      </c>
      <c r="E136" s="161">
        <v>26.96</v>
      </c>
      <c r="F136" s="160">
        <v>25.98</v>
      </c>
      <c r="G136" s="160"/>
      <c r="H136" s="167">
        <v>42157</v>
      </c>
      <c r="I136">
        <f t="shared" si="10"/>
        <v>1.703333929878037E-2</v>
      </c>
      <c r="J136" s="167">
        <v>42157</v>
      </c>
      <c r="K136">
        <f t="shared" si="11"/>
        <v>1.4307198878632823</v>
      </c>
      <c r="L136" s="167">
        <v>42157</v>
      </c>
      <c r="M136">
        <f t="shared" si="12"/>
        <v>1.4146391467370092</v>
      </c>
    </row>
    <row r="137" spans="1:13" ht="27">
      <c r="A137" s="162" t="str">
        <f t="shared" si="9"/>
        <v>2015/1/22</v>
      </c>
      <c r="B137" s="166" t="s">
        <v>336</v>
      </c>
      <c r="C137" s="160" t="s">
        <v>227</v>
      </c>
      <c r="D137" s="161">
        <v>1.03</v>
      </c>
      <c r="E137" s="161">
        <v>26.65</v>
      </c>
      <c r="F137" s="160">
        <v>25.91</v>
      </c>
      <c r="G137" s="160"/>
      <c r="H137" s="167">
        <v>42026</v>
      </c>
      <c r="I137">
        <f t="shared" si="10"/>
        <v>1.2837224705172217E-2</v>
      </c>
      <c r="J137" s="167">
        <v>42026</v>
      </c>
      <c r="K137">
        <f t="shared" si="11"/>
        <v>1.4256972133625911</v>
      </c>
      <c r="L137" s="167">
        <v>42026</v>
      </c>
      <c r="M137">
        <f t="shared" si="12"/>
        <v>1.4134674129858249</v>
      </c>
    </row>
    <row r="138" spans="1:13" ht="27">
      <c r="A138" s="162" t="str">
        <f t="shared" si="9"/>
        <v>2014/9/12</v>
      </c>
      <c r="B138" s="166" t="s">
        <v>337</v>
      </c>
      <c r="C138" s="160" t="s">
        <v>228</v>
      </c>
      <c r="D138" s="161">
        <v>0.88</v>
      </c>
      <c r="E138" s="161">
        <v>28.7</v>
      </c>
      <c r="F138" s="160">
        <v>32.54</v>
      </c>
      <c r="G138" s="160"/>
      <c r="H138" s="167">
        <v>41894</v>
      </c>
      <c r="I138">
        <f t="shared" si="10"/>
        <v>-5.551732784983137E-2</v>
      </c>
      <c r="J138" s="167">
        <v>41894</v>
      </c>
      <c r="K138">
        <f t="shared" si="11"/>
        <v>1.4578818967339924</v>
      </c>
      <c r="L138" s="167">
        <v>41894</v>
      </c>
      <c r="M138">
        <f t="shared" si="12"/>
        <v>1.51241754860084</v>
      </c>
    </row>
    <row r="139" spans="1:13" ht="27">
      <c r="A139" s="162" t="str">
        <f t="shared" si="9"/>
        <v>2014/5/6/</v>
      </c>
      <c r="B139" s="167">
        <v>41765</v>
      </c>
      <c r="C139" s="160" t="s">
        <v>229</v>
      </c>
      <c r="D139" s="161">
        <v>0.88</v>
      </c>
      <c r="E139" s="161">
        <v>25.69</v>
      </c>
      <c r="F139" s="160">
        <v>29.31</v>
      </c>
      <c r="G139" s="160"/>
      <c r="H139" s="167">
        <v>41765</v>
      </c>
      <c r="I139">
        <f t="shared" si="10"/>
        <v>-5.551732784983137E-2</v>
      </c>
      <c r="J139" s="167">
        <v>41765</v>
      </c>
      <c r="K139">
        <f t="shared" si="11"/>
        <v>1.4097641042663462</v>
      </c>
      <c r="L139" s="167">
        <v>41765</v>
      </c>
      <c r="M139">
        <f t="shared" si="12"/>
        <v>1.4670158184384354</v>
      </c>
    </row>
    <row r="140" spans="1:13" ht="27">
      <c r="A140" s="162" t="str">
        <f t="shared" si="9"/>
        <v>2014/3/27</v>
      </c>
      <c r="B140" s="166" t="s">
        <v>338</v>
      </c>
      <c r="C140" s="160" t="s">
        <v>230</v>
      </c>
      <c r="D140" s="161">
        <v>0.88</v>
      </c>
      <c r="E140" s="161">
        <v>27.85</v>
      </c>
      <c r="F140" s="160">
        <v>31.67</v>
      </c>
      <c r="G140" s="160"/>
      <c r="H140" s="167">
        <v>41725</v>
      </c>
      <c r="I140">
        <f t="shared" si="10"/>
        <v>-5.551732784983137E-2</v>
      </c>
      <c r="J140" s="167">
        <v>41725</v>
      </c>
      <c r="K140">
        <f t="shared" si="11"/>
        <v>1.4448251995097476</v>
      </c>
      <c r="L140" s="167">
        <v>41725</v>
      </c>
      <c r="M140">
        <f t="shared" si="12"/>
        <v>1.5006480633719119</v>
      </c>
    </row>
  </sheetData>
  <phoneticPr fontId="2" type="noConversion"/>
  <hyperlinks>
    <hyperlink ref="D6" r:id="rId1" display="https://www.financecharts.com/stocks/GOOG/income-statement/eps-diluted-ttm" xr:uid="{F63BE136-2F80-D04F-9629-4FCB9EEA73A3}"/>
    <hyperlink ref="E6" r:id="rId2" display="https://www.financecharts.com/stocks/GOOG/summary/price" xr:uid="{F787E6C3-E91B-3D43-966A-12ACB7CCD6A0}"/>
    <hyperlink ref="D7" r:id="rId3" display="https://www.financecharts.com/stocks/GOOG/income-statement/eps-diluted-ttm" xr:uid="{DCF7CCD5-B807-F041-A38C-96A2E96C5970}"/>
    <hyperlink ref="E7" r:id="rId4" display="https://www.financecharts.com/stocks/GOOG/summary/price" xr:uid="{AAB05D0E-B8DD-5647-81D4-3FFDDADDD9C2}"/>
    <hyperlink ref="D8" r:id="rId5" display="https://www.financecharts.com/stocks/GOOG/income-statement/eps-diluted-ttm" xr:uid="{C918D361-8E7A-8A4D-86E5-E3058BCFC131}"/>
    <hyperlink ref="E8" r:id="rId6" display="https://www.financecharts.com/stocks/GOOG/summary/price" xr:uid="{0838EEAC-AEE8-F94A-B3AA-B42866548090}"/>
    <hyperlink ref="D9" r:id="rId7" display="https://www.financecharts.com/stocks/GOOG/income-statement/eps-diluted-ttm" xr:uid="{2C2B6189-6D0E-204C-B0DF-4A8A9C8E364A}"/>
    <hyperlink ref="E9" r:id="rId8" display="https://www.financecharts.com/stocks/GOOG/summary/price" xr:uid="{3B33F797-B5C8-324F-82F6-08DA3BE11A77}"/>
    <hyperlink ref="D10" r:id="rId9" display="https://www.financecharts.com/stocks/GOOG/income-statement/eps-diluted-ttm" xr:uid="{BAE1FC96-40BA-7B47-B7EB-8C400CD8849A}"/>
    <hyperlink ref="E10" r:id="rId10" display="https://www.financecharts.com/stocks/GOOG/summary/price" xr:uid="{3BCF1F4F-11C5-9544-9EB4-31C402A33103}"/>
    <hyperlink ref="D11" r:id="rId11" display="https://www.financecharts.com/stocks/GOOG/income-statement/eps-diluted-ttm" xr:uid="{7E546F00-161E-CA47-8FE3-CD02FE65802E}"/>
    <hyperlink ref="E11" r:id="rId12" display="https://www.financecharts.com/stocks/GOOG/summary/price" xr:uid="{2DFC832C-C89A-6347-87D1-957FACA053BC}"/>
    <hyperlink ref="D12" r:id="rId13" display="https://www.financecharts.com/stocks/GOOG/income-statement/eps-diluted-ttm" xr:uid="{7670AA53-3F8F-2146-B1CE-FE34D7C68A58}"/>
    <hyperlink ref="E12" r:id="rId14" display="https://www.financecharts.com/stocks/GOOG/summary/price" xr:uid="{445BCDD4-A289-FE47-9DE5-5F8AFF4D244D}"/>
    <hyperlink ref="D13" r:id="rId15" display="https://www.financecharts.com/stocks/GOOG/income-statement/eps-diluted-ttm" xr:uid="{5A16CEB6-D313-1242-ACCE-95F61B4955A2}"/>
    <hyperlink ref="E13" r:id="rId16" display="https://www.financecharts.com/stocks/GOOG/summary/price" xr:uid="{17C4FE38-357A-5B4C-AB57-531EF2D3F1FF}"/>
    <hyperlink ref="D14" r:id="rId17" display="https://www.financecharts.com/stocks/GOOG/income-statement/eps-diluted-ttm" xr:uid="{C2AA90D8-3CF7-454B-B534-8B243367ACD1}"/>
    <hyperlink ref="E14" r:id="rId18" display="https://www.financecharts.com/stocks/GOOG/summary/price" xr:uid="{51036A53-B3CF-2F4F-80C3-72BBC4336ADA}"/>
    <hyperlink ref="D15" r:id="rId19" display="https://www.financecharts.com/stocks/GOOG/income-statement/eps-diluted-ttm" xr:uid="{F1F6A103-0BF6-EC43-A0CD-D48FC0D9A4FC}"/>
    <hyperlink ref="E15" r:id="rId20" display="https://www.financecharts.com/stocks/GOOG/summary/price" xr:uid="{FE2A519E-EB51-8247-82A2-0D7F11F2F210}"/>
    <hyperlink ref="D16" r:id="rId21" display="https://www.financecharts.com/stocks/GOOG/income-statement/eps-diluted-ttm" xr:uid="{F0BA752A-0C24-794F-A4F5-D1331DDA6C5E}"/>
    <hyperlink ref="E16" r:id="rId22" display="https://www.financecharts.com/stocks/GOOG/summary/price" xr:uid="{08E052A2-22FF-8043-A971-46FE854F04A3}"/>
    <hyperlink ref="D17" r:id="rId23" display="https://www.financecharts.com/stocks/GOOG/income-statement/eps-diluted-ttm" xr:uid="{8967BA06-9457-BB40-BBEE-926753FBD918}"/>
    <hyperlink ref="E17" r:id="rId24" display="https://www.financecharts.com/stocks/GOOG/summary/price" xr:uid="{D9463391-1B47-9E4C-84CA-32B0B15C591F}"/>
    <hyperlink ref="D18" r:id="rId25" display="https://www.financecharts.com/stocks/GOOG/income-statement/eps-diluted-ttm" xr:uid="{9B72F603-656C-0D43-848B-6E360F7DB111}"/>
    <hyperlink ref="E18" r:id="rId26" display="https://www.financecharts.com/stocks/GOOG/summary/price" xr:uid="{1D5CAE0D-1471-9A44-AF3B-748143C15C4A}"/>
    <hyperlink ref="D19" r:id="rId27" display="https://www.financecharts.com/stocks/GOOG/income-statement/eps-diluted-ttm" xr:uid="{322BD83F-9F5C-854F-9111-EB1F6B7EADE6}"/>
    <hyperlink ref="E19" r:id="rId28" display="https://www.financecharts.com/stocks/GOOG/summary/price" xr:uid="{C85AA314-EE8A-8A40-AC94-FC9C05E49AE1}"/>
    <hyperlink ref="D20" r:id="rId29" display="https://www.financecharts.com/stocks/GOOG/income-statement/eps-diluted-ttm" xr:uid="{D5DC9C3E-0209-764B-9C72-3BE93E9C6C9E}"/>
    <hyperlink ref="E20" r:id="rId30" display="https://www.financecharts.com/stocks/GOOG/summary/price" xr:uid="{24B7C637-B8DB-244A-BBDE-6E6251884A20}"/>
    <hyperlink ref="D21" r:id="rId31" display="https://www.financecharts.com/stocks/GOOG/income-statement/eps-diluted-ttm" xr:uid="{E6C7A5D2-A107-3A49-B20E-46125936E72A}"/>
    <hyperlink ref="E21" r:id="rId32" display="https://www.financecharts.com/stocks/GOOG/summary/price" xr:uid="{78ACF8F9-8F69-D046-8BDC-167AC83CD314}"/>
    <hyperlink ref="D22" r:id="rId33" display="https://www.financecharts.com/stocks/GOOG/income-statement/eps-diluted-ttm" xr:uid="{737D07C0-45E9-8A45-97CF-53D11527CD8E}"/>
    <hyperlink ref="E22" r:id="rId34" display="https://www.financecharts.com/stocks/GOOG/summary/price" xr:uid="{4A262B7A-DB28-D945-B84F-AB2A86CF3D8A}"/>
    <hyperlink ref="D23" r:id="rId35" display="https://www.financecharts.com/stocks/GOOG/income-statement/eps-diluted-ttm" xr:uid="{F69B79A6-1C75-FE46-9445-A2B356B83A94}"/>
    <hyperlink ref="E23" r:id="rId36" display="https://www.financecharts.com/stocks/GOOG/summary/price" xr:uid="{B65AD161-4FA1-1C4C-B7BB-0EF509590098}"/>
    <hyperlink ref="D24" r:id="rId37" display="https://www.financecharts.com/stocks/GOOG/income-statement/eps-diluted-ttm" xr:uid="{30390284-6304-6042-8DDD-A320CE1BB3B0}"/>
    <hyperlink ref="E24" r:id="rId38" display="https://www.financecharts.com/stocks/GOOG/summary/price" xr:uid="{5E82A442-9FB4-6A44-A7EA-4F7A791ADC1C}"/>
    <hyperlink ref="D25" r:id="rId39" display="https://www.financecharts.com/stocks/GOOG/income-statement/eps-diluted-ttm" xr:uid="{E35B87C9-E359-9A41-B7A8-472DF78CEABB}"/>
    <hyperlink ref="E25" r:id="rId40" display="https://www.financecharts.com/stocks/GOOG/summary/price" xr:uid="{18985019-BF61-3A42-B31A-CA68A98BBB02}"/>
    <hyperlink ref="D26" r:id="rId41" display="https://www.financecharts.com/stocks/GOOG/income-statement/eps-diluted-ttm" xr:uid="{27A2D4B0-9B82-E24A-9623-0BB05BF2E6F2}"/>
    <hyperlink ref="E26" r:id="rId42" display="https://www.financecharts.com/stocks/GOOG/summary/price" xr:uid="{06735EC0-5BB5-234B-AF1F-6F447B964CC3}"/>
    <hyperlink ref="D27" r:id="rId43" display="https://www.financecharts.com/stocks/GOOG/income-statement/eps-diluted-ttm" xr:uid="{3468D183-0C65-6942-98B2-766214A20420}"/>
    <hyperlink ref="E27" r:id="rId44" display="https://www.financecharts.com/stocks/GOOG/summary/price" xr:uid="{B386FE77-3C44-1949-8250-1F5B5053F36E}"/>
    <hyperlink ref="D28" r:id="rId45" display="https://www.financecharts.com/stocks/GOOG/income-statement/eps-diluted-ttm" xr:uid="{80C8ECE5-7C16-6F4A-9533-F7D674102967}"/>
    <hyperlink ref="E28" r:id="rId46" display="https://www.financecharts.com/stocks/GOOG/summary/price" xr:uid="{1321B793-B71A-B943-9F67-9BE26E3A7429}"/>
    <hyperlink ref="D29" r:id="rId47" display="https://www.financecharts.com/stocks/GOOG/income-statement/eps-diluted-ttm" xr:uid="{A6AD46DD-6AB9-D942-824F-D63BEAD579ED}"/>
    <hyperlink ref="E29" r:id="rId48" display="https://www.financecharts.com/stocks/GOOG/summary/price" xr:uid="{DE90AA58-7D8F-8C43-99AE-2B664FF76C6B}"/>
    <hyperlink ref="D30" r:id="rId49" display="https://www.financecharts.com/stocks/GOOG/income-statement/eps-diluted-ttm" xr:uid="{19B53E6B-0C57-1B4C-80C8-5EE3D4C4432F}"/>
    <hyperlink ref="E30" r:id="rId50" display="https://www.financecharts.com/stocks/GOOG/summary/price" xr:uid="{48C534AE-2614-664C-B0F9-D84F85FB152F}"/>
    <hyperlink ref="D31" r:id="rId51" display="https://www.financecharts.com/stocks/GOOG/income-statement/eps-diluted-ttm" xr:uid="{893B41CE-D544-A04C-B834-9F6E7579909B}"/>
    <hyperlink ref="E31" r:id="rId52" display="https://www.financecharts.com/stocks/GOOG/summary/price" xr:uid="{061984B2-E9A8-FE4C-BF08-1F0F46F5361D}"/>
    <hyperlink ref="D32" r:id="rId53" display="https://www.financecharts.com/stocks/GOOG/income-statement/eps-diluted-ttm" xr:uid="{B44AD86E-E133-8C46-BCD3-FE8E9D7FDD3F}"/>
    <hyperlink ref="E32" r:id="rId54" display="https://www.financecharts.com/stocks/GOOG/summary/price" xr:uid="{72C22F2F-C6C7-974F-A1DE-63F3EF1D6A24}"/>
    <hyperlink ref="D33" r:id="rId55" display="https://www.financecharts.com/stocks/GOOG/income-statement/eps-diluted-ttm" xr:uid="{32B47507-FFD3-0A4A-86DE-0EFB8EC19C6B}"/>
    <hyperlink ref="E33" r:id="rId56" display="https://www.financecharts.com/stocks/GOOG/summary/price" xr:uid="{D225FFA3-F255-D74D-84EA-960C1195D11E}"/>
    <hyperlink ref="D34" r:id="rId57" display="https://www.financecharts.com/stocks/GOOG/income-statement/eps-diluted-ttm" xr:uid="{2417C8DB-0816-6D43-BA08-1E30C1E8E6A3}"/>
    <hyperlink ref="E34" r:id="rId58" display="https://www.financecharts.com/stocks/GOOG/summary/price" xr:uid="{9A38FFF8-5D7C-7D4B-9C79-05E4C264E401}"/>
    <hyperlink ref="D35" r:id="rId59" display="https://www.financecharts.com/stocks/GOOG/income-statement/eps-diluted-ttm" xr:uid="{DBB2F5F6-540F-7C4A-88A5-8A62FAFEE93B}"/>
    <hyperlink ref="E35" r:id="rId60" display="https://www.financecharts.com/stocks/GOOG/summary/price" xr:uid="{57069CBD-25BC-014B-BAEE-EF8950E9A12B}"/>
    <hyperlink ref="D36" r:id="rId61" display="https://www.financecharts.com/stocks/GOOG/income-statement/eps-diluted-ttm" xr:uid="{3CB43AD7-6FD2-2A44-9227-601917532A79}"/>
    <hyperlink ref="E36" r:id="rId62" display="https://www.financecharts.com/stocks/GOOG/summary/price" xr:uid="{17852A35-A9A3-B948-8CDA-50F472A61607}"/>
    <hyperlink ref="D37" r:id="rId63" display="https://www.financecharts.com/stocks/GOOG/income-statement/eps-diluted-ttm" xr:uid="{A7E9135B-407E-E647-B035-CDFB87FC2BA2}"/>
    <hyperlink ref="E37" r:id="rId64" display="https://www.financecharts.com/stocks/GOOG/summary/price" xr:uid="{523288E5-700D-C14B-96DD-00E4F05ACCF4}"/>
    <hyperlink ref="D38" r:id="rId65" display="https://www.financecharts.com/stocks/GOOG/income-statement/eps-diluted-ttm" xr:uid="{A8A96D3B-09F0-DD42-B952-9F073950CCA3}"/>
    <hyperlink ref="E38" r:id="rId66" display="https://www.financecharts.com/stocks/GOOG/summary/price" xr:uid="{94A86598-50F7-A546-9CE5-F9157E35EB2B}"/>
    <hyperlink ref="D39" r:id="rId67" display="https://www.financecharts.com/stocks/GOOG/income-statement/eps-diluted-ttm" xr:uid="{A66A89B3-6F88-4D4A-84DD-C4167AF8B08E}"/>
    <hyperlink ref="E39" r:id="rId68" display="https://www.financecharts.com/stocks/GOOG/summary/price" xr:uid="{59AB3D97-9320-B54D-A3E1-56ED24A9024B}"/>
    <hyperlink ref="D40" r:id="rId69" display="https://www.financecharts.com/stocks/GOOG/income-statement/eps-diluted-ttm" xr:uid="{ACB95443-1398-FF40-9D54-5BBFB6DB0208}"/>
    <hyperlink ref="E40" r:id="rId70" display="https://www.financecharts.com/stocks/GOOG/summary/price" xr:uid="{66DB5068-ECEB-7641-921C-BC3EC505B274}"/>
    <hyperlink ref="D41" r:id="rId71" display="https://www.financecharts.com/stocks/GOOG/income-statement/eps-diluted-ttm" xr:uid="{510AB64D-A864-7A4B-AA07-6AE0ED133D06}"/>
    <hyperlink ref="E41" r:id="rId72" display="https://www.financecharts.com/stocks/GOOG/summary/price" xr:uid="{EDB67856-F28C-0249-B506-AD5CEC5E3DE6}"/>
    <hyperlink ref="D42" r:id="rId73" display="https://www.financecharts.com/stocks/GOOG/income-statement/eps-diluted-ttm" xr:uid="{5B5AB7B8-13D1-904A-B63D-F444CAC3A029}"/>
    <hyperlink ref="E42" r:id="rId74" display="https://www.financecharts.com/stocks/GOOG/summary/price" xr:uid="{03BF5970-5255-E54A-91DA-A5D3306F8BC3}"/>
    <hyperlink ref="D43" r:id="rId75" display="https://www.financecharts.com/stocks/GOOG/income-statement/eps-diluted-ttm" xr:uid="{E0BAF4E7-1983-2E4B-B3F4-0543F5BD4375}"/>
    <hyperlink ref="E43" r:id="rId76" display="https://www.financecharts.com/stocks/GOOG/summary/price" xr:uid="{A61604FF-44CE-6140-B620-7E46F71C6F57}"/>
    <hyperlink ref="D44" r:id="rId77" display="https://www.financecharts.com/stocks/GOOG/income-statement/eps-diluted-ttm" xr:uid="{B39839E1-4DA7-BA43-A414-8263F65C2DE9}"/>
    <hyperlink ref="E44" r:id="rId78" display="https://www.financecharts.com/stocks/GOOG/summary/price" xr:uid="{8C8DFA95-BBFB-A04D-AD9A-9EFC89685F10}"/>
    <hyperlink ref="D45" r:id="rId79" display="https://www.financecharts.com/stocks/GOOG/income-statement/eps-diluted-ttm" xr:uid="{E5D7FF12-EED9-D449-A8B9-54281C27B456}"/>
    <hyperlink ref="E45" r:id="rId80" display="https://www.financecharts.com/stocks/GOOG/summary/price" xr:uid="{6F3DF4FE-019C-FC4D-8057-ADCC00627CF9}"/>
    <hyperlink ref="D46" r:id="rId81" display="https://www.financecharts.com/stocks/GOOG/income-statement/eps-diluted-ttm" xr:uid="{CC7BB71A-4BAF-7447-91FD-D71786ED1C41}"/>
    <hyperlink ref="E46" r:id="rId82" display="https://www.financecharts.com/stocks/GOOG/summary/price" xr:uid="{3AF2299D-706E-2844-84F1-D60BAD8D3EA6}"/>
    <hyperlink ref="D47" r:id="rId83" display="https://www.financecharts.com/stocks/GOOG/income-statement/eps-diluted-ttm" xr:uid="{D09E7FAB-0E38-6149-B2A0-9759BED0A7AE}"/>
    <hyperlink ref="E47" r:id="rId84" display="https://www.financecharts.com/stocks/GOOG/summary/price" xr:uid="{939C8493-EA6C-5240-A998-8E65770233A5}"/>
    <hyperlink ref="D48" r:id="rId85" display="https://www.financecharts.com/stocks/GOOG/income-statement/eps-diluted-ttm" xr:uid="{290B03E6-D8C6-934A-89F5-F59F319596AF}"/>
    <hyperlink ref="E48" r:id="rId86" display="https://www.financecharts.com/stocks/GOOG/summary/price" xr:uid="{FFE95822-8D35-484D-B307-7D97F1285662}"/>
    <hyperlink ref="D49" r:id="rId87" display="https://www.financecharts.com/stocks/GOOG/income-statement/eps-diluted-ttm" xr:uid="{8305FA3D-1087-A844-8C4B-E5E6F1E0F720}"/>
    <hyperlink ref="E49" r:id="rId88" display="https://www.financecharts.com/stocks/GOOG/summary/price" xr:uid="{1FCF7E37-F40E-F343-BD66-D436BD38CE6A}"/>
    <hyperlink ref="D50" r:id="rId89" display="https://www.financecharts.com/stocks/GOOG/income-statement/eps-diluted-ttm" xr:uid="{5999E68D-154C-6A49-A8DF-BD1B943ECCE5}"/>
    <hyperlink ref="E50" r:id="rId90" display="https://www.financecharts.com/stocks/GOOG/summary/price" xr:uid="{81992A1F-CF37-644A-BE69-CDEDCBC3ABC3}"/>
    <hyperlink ref="D51" r:id="rId91" display="https://www.financecharts.com/stocks/GOOG/income-statement/eps-diluted-ttm" xr:uid="{8CD66254-67DB-4F4F-9321-9B98871CA641}"/>
    <hyperlink ref="E51" r:id="rId92" display="https://www.financecharts.com/stocks/GOOG/summary/price" xr:uid="{968E5C57-2E5F-0249-9E07-3843BA39625C}"/>
    <hyperlink ref="D52" r:id="rId93" display="https://www.financecharts.com/stocks/GOOG/income-statement/eps-diluted-ttm" xr:uid="{001C6C85-7ABA-DF46-8F08-D552700D89BC}"/>
    <hyperlink ref="E52" r:id="rId94" display="https://www.financecharts.com/stocks/GOOG/summary/price" xr:uid="{D4CF6750-52C3-8B45-B144-9D85B3DDFACE}"/>
    <hyperlink ref="D53" r:id="rId95" display="https://www.financecharts.com/stocks/GOOG/income-statement/eps-diluted-ttm" xr:uid="{CC8DF61F-B79E-FE4D-A550-1D8311722587}"/>
    <hyperlink ref="E53" r:id="rId96" display="https://www.financecharts.com/stocks/GOOG/summary/price" xr:uid="{93E6535F-E141-3743-AB7E-8E739E98CEF4}"/>
    <hyperlink ref="D54" r:id="rId97" display="https://www.financecharts.com/stocks/GOOG/income-statement/eps-diluted-ttm" xr:uid="{3E00E35E-58A7-AB4B-90E5-FC7BBD2B357B}"/>
    <hyperlink ref="E54" r:id="rId98" display="https://www.financecharts.com/stocks/GOOG/summary/price" xr:uid="{B4F342BA-3A21-104B-894E-A62C5A8652A9}"/>
    <hyperlink ref="D55" r:id="rId99" display="https://www.financecharts.com/stocks/GOOG/income-statement/eps-diluted-ttm" xr:uid="{10049993-B32F-B544-BA0E-898778F42BE1}"/>
    <hyperlink ref="E55" r:id="rId100" display="https://www.financecharts.com/stocks/GOOG/summary/price" xr:uid="{E410B0AE-8BBA-AC40-9527-62C5F06B179E}"/>
    <hyperlink ref="D56" r:id="rId101" display="https://www.financecharts.com/stocks/GOOG/income-statement/eps-diluted-ttm" xr:uid="{10F39772-CEEB-0B41-9505-3742765D772E}"/>
    <hyperlink ref="E56" r:id="rId102" display="https://www.financecharts.com/stocks/GOOG/summary/price" xr:uid="{54FAB079-92AF-D14E-AEBE-5D05D091E52F}"/>
    <hyperlink ref="D57" r:id="rId103" display="https://www.financecharts.com/stocks/GOOG/income-statement/eps-diluted-ttm" xr:uid="{FD2DA16F-8DF7-3F40-80E5-B48C39750455}"/>
    <hyperlink ref="E57" r:id="rId104" display="https://www.financecharts.com/stocks/GOOG/summary/price" xr:uid="{5925858D-D477-1B4B-AF5D-9A7A0A9D9A87}"/>
    <hyperlink ref="D58" r:id="rId105" display="https://www.financecharts.com/stocks/GOOG/income-statement/eps-diluted-ttm" xr:uid="{B8433A38-FC28-BB48-9E01-D624C6CE8D6E}"/>
    <hyperlink ref="E58" r:id="rId106" display="https://www.financecharts.com/stocks/GOOG/summary/price" xr:uid="{34EEA100-B7EE-0542-B71F-8B351D8258B5}"/>
    <hyperlink ref="D59" r:id="rId107" display="https://www.financecharts.com/stocks/GOOG/income-statement/eps-diluted-ttm" xr:uid="{A1911497-853C-4B46-B4A7-50EA0C6B0590}"/>
    <hyperlink ref="E59" r:id="rId108" display="https://www.financecharts.com/stocks/GOOG/summary/price" xr:uid="{68AED6FF-3CA5-854D-8115-D5DAE722BFA1}"/>
    <hyperlink ref="D60" r:id="rId109" display="https://www.financecharts.com/stocks/GOOG/income-statement/eps-diluted-ttm" xr:uid="{043CD0BC-D4F8-7C4B-A78B-BEC04C3907A1}"/>
    <hyperlink ref="E60" r:id="rId110" display="https://www.financecharts.com/stocks/GOOG/summary/price" xr:uid="{09DE9859-E459-204C-BFB9-1A9A947AB9D8}"/>
    <hyperlink ref="D61" r:id="rId111" display="https://www.financecharts.com/stocks/GOOG/income-statement/eps-diluted-ttm" xr:uid="{7D364FFC-4D9C-D242-B1B6-036F6FE6BB0E}"/>
    <hyperlink ref="E61" r:id="rId112" display="https://www.financecharts.com/stocks/GOOG/summary/price" xr:uid="{BA26097A-750A-A24B-9152-82908AB3C7E9}"/>
    <hyperlink ref="D62" r:id="rId113" display="https://www.financecharts.com/stocks/GOOG/income-statement/eps-diluted-ttm" xr:uid="{0AB2A234-9B6F-F242-BB76-3CCCB94AC5B6}"/>
    <hyperlink ref="E62" r:id="rId114" display="https://www.financecharts.com/stocks/GOOG/summary/price" xr:uid="{B4BF057A-A240-4343-A8A2-A4A125CAC79A}"/>
    <hyperlink ref="D63" r:id="rId115" display="https://www.financecharts.com/stocks/GOOG/income-statement/eps-diluted-ttm" xr:uid="{AF037F94-2E64-F445-B54B-978A1E3F95B5}"/>
    <hyperlink ref="E63" r:id="rId116" display="https://www.financecharts.com/stocks/GOOG/summary/price" xr:uid="{B92AFAF6-55F1-FA4B-A2FC-266ADBF2A99F}"/>
    <hyperlink ref="D64" r:id="rId117" display="https://www.financecharts.com/stocks/GOOG/income-statement/eps-diluted-ttm" xr:uid="{18DD3F80-D98B-3046-9B92-CFB134F50579}"/>
    <hyperlink ref="E64" r:id="rId118" display="https://www.financecharts.com/stocks/GOOG/summary/price" xr:uid="{1F69BCB9-23BD-EB49-BA02-5B2D00A19021}"/>
    <hyperlink ref="D65" r:id="rId119" display="https://www.financecharts.com/stocks/GOOG/income-statement/eps-diluted-ttm" xr:uid="{CAB534A1-5F78-7240-9119-A57698814340}"/>
    <hyperlink ref="E65" r:id="rId120" display="https://www.financecharts.com/stocks/GOOG/summary/price" xr:uid="{28519B1A-5872-4D49-9108-B6C3EA26EF8A}"/>
    <hyperlink ref="D66" r:id="rId121" display="https://www.financecharts.com/stocks/GOOG/income-statement/eps-diluted-ttm" xr:uid="{228EF99B-F285-1746-B32C-E6259E50FF0E}"/>
    <hyperlink ref="E66" r:id="rId122" display="https://www.financecharts.com/stocks/GOOG/summary/price" xr:uid="{900E3FAF-7688-E54E-8CF5-E23EE353E35A}"/>
    <hyperlink ref="D67" r:id="rId123" display="https://www.financecharts.com/stocks/GOOG/income-statement/eps-diluted-ttm" xr:uid="{585B2561-6080-9E4C-A98A-0107B81DA833}"/>
    <hyperlink ref="E67" r:id="rId124" display="https://www.financecharts.com/stocks/GOOG/summary/price" xr:uid="{134E4CA8-D036-0041-8C81-E8DADDAFD5EE}"/>
    <hyperlink ref="D68" r:id="rId125" display="https://www.financecharts.com/stocks/GOOG/income-statement/eps-diluted-ttm" xr:uid="{284D696F-FBA8-1248-B1B3-30A1C10F4DA6}"/>
    <hyperlink ref="E68" r:id="rId126" display="https://www.financecharts.com/stocks/GOOG/summary/price" xr:uid="{9E5A850A-FB9A-D843-B588-3F80A7BE9757}"/>
    <hyperlink ref="D69" r:id="rId127" display="https://www.financecharts.com/stocks/GOOG/income-statement/eps-diluted-ttm" xr:uid="{0A108312-8D13-D647-945C-45954ACB8E8D}"/>
    <hyperlink ref="E69" r:id="rId128" display="https://www.financecharts.com/stocks/GOOG/summary/price" xr:uid="{F5041844-00DA-5B4C-ADBB-82DB28BBDD5B}"/>
    <hyperlink ref="D70" r:id="rId129" display="https://www.financecharts.com/stocks/GOOG/income-statement/eps-diluted-ttm" xr:uid="{90F80B8A-3CD5-E740-BF23-A392D0140A16}"/>
    <hyperlink ref="E70" r:id="rId130" display="https://www.financecharts.com/stocks/GOOG/summary/price" xr:uid="{CF2B52E8-00C1-2542-AA78-DC0726FFD72A}"/>
    <hyperlink ref="D71" r:id="rId131" display="https://www.financecharts.com/stocks/GOOG/income-statement/eps-diluted-ttm" xr:uid="{74E968F2-AE69-A54D-AB1F-E0385620333E}"/>
    <hyperlink ref="E71" r:id="rId132" display="https://www.financecharts.com/stocks/GOOG/summary/price" xr:uid="{80232659-F325-934F-B2B7-C7C6E8AB178B}"/>
    <hyperlink ref="D72" r:id="rId133" display="https://www.financecharts.com/stocks/GOOG/income-statement/eps-diluted-ttm" xr:uid="{1DAFC103-3872-8842-9980-21EB62FA6DDB}"/>
    <hyperlink ref="E72" r:id="rId134" display="https://www.financecharts.com/stocks/GOOG/summary/price" xr:uid="{1ABAEEF0-5112-1549-A64F-9922F9475369}"/>
    <hyperlink ref="D73" r:id="rId135" display="https://www.financecharts.com/stocks/GOOG/income-statement/eps-diluted-ttm" xr:uid="{FFE95785-F292-0B48-93F8-0BFE54F83E87}"/>
    <hyperlink ref="E73" r:id="rId136" display="https://www.financecharts.com/stocks/GOOG/summary/price" xr:uid="{FD800000-09D0-4542-B329-837B00492DEB}"/>
    <hyperlink ref="D74" r:id="rId137" display="https://www.financecharts.com/stocks/GOOG/income-statement/eps-diluted-ttm" xr:uid="{7CF10C82-A9B4-D940-95EC-11D99F20D7B2}"/>
    <hyperlink ref="E74" r:id="rId138" display="https://www.financecharts.com/stocks/GOOG/summary/price" xr:uid="{859DD4CA-8469-8C46-925E-E380D760B6D4}"/>
    <hyperlink ref="D75" r:id="rId139" display="https://www.financecharts.com/stocks/GOOG/income-statement/eps-diluted-ttm" xr:uid="{CF664B00-3749-1347-BC8D-68C3845D910F}"/>
    <hyperlink ref="E75" r:id="rId140" display="https://www.financecharts.com/stocks/GOOG/summary/price" xr:uid="{954CA109-7D6C-9E4F-AA99-12F1C3D0E622}"/>
    <hyperlink ref="D76" r:id="rId141" display="https://www.financecharts.com/stocks/GOOG/income-statement/eps-diluted-ttm" xr:uid="{ECBDB9FA-5F80-964C-A3F7-22D59605AAA6}"/>
    <hyperlink ref="E76" r:id="rId142" display="https://www.financecharts.com/stocks/GOOG/summary/price" xr:uid="{4E116D01-1AAF-FF45-A7E3-DF439F0BAFCD}"/>
    <hyperlink ref="D77" r:id="rId143" display="https://www.financecharts.com/stocks/GOOG/income-statement/eps-diluted-ttm" xr:uid="{17851576-B09A-504A-ACC8-425C75840DBE}"/>
    <hyperlink ref="E77" r:id="rId144" display="https://www.financecharts.com/stocks/GOOG/summary/price" xr:uid="{8F65D21F-CA8F-D84B-B631-AC1C1D39ABC4}"/>
    <hyperlink ref="D78" r:id="rId145" display="https://www.financecharts.com/stocks/GOOG/income-statement/eps-diluted-ttm" xr:uid="{ABF6D644-739D-E641-9281-C7A9158849AA}"/>
    <hyperlink ref="E78" r:id="rId146" display="https://www.financecharts.com/stocks/GOOG/summary/price" xr:uid="{4B607BC9-644F-A149-9C96-7BD6347E4A4B}"/>
    <hyperlink ref="D79" r:id="rId147" display="https://www.financecharts.com/stocks/GOOG/income-statement/eps-diluted-ttm" xr:uid="{A3CA00B3-F4B6-7946-9473-A21071EE1848}"/>
    <hyperlink ref="E79" r:id="rId148" display="https://www.financecharts.com/stocks/GOOG/summary/price" xr:uid="{7493E949-7679-5A44-B07F-326D5E28D95C}"/>
    <hyperlink ref="D80" r:id="rId149" display="https://www.financecharts.com/stocks/GOOG/income-statement/eps-diluted-ttm" xr:uid="{72CCFACC-3099-4640-A5C9-2B69F3794257}"/>
    <hyperlink ref="E80" r:id="rId150" display="https://www.financecharts.com/stocks/GOOG/summary/price" xr:uid="{5B28758A-5FB4-A64F-850F-7A8EAE112C8B}"/>
    <hyperlink ref="D81" r:id="rId151" display="https://www.financecharts.com/stocks/GOOG/income-statement/eps-diluted-ttm" xr:uid="{B9ABB6FD-4221-6C4D-A640-E78C7C556263}"/>
    <hyperlink ref="E81" r:id="rId152" display="https://www.financecharts.com/stocks/GOOG/summary/price" xr:uid="{0E4813AB-AEC4-CE46-B798-2DBDD704C4C8}"/>
    <hyperlink ref="D82" r:id="rId153" display="https://www.financecharts.com/stocks/GOOG/income-statement/eps-diluted-ttm" xr:uid="{6DF1F428-1D77-D142-835B-DCEA527A9BBA}"/>
    <hyperlink ref="E82" r:id="rId154" display="https://www.financecharts.com/stocks/GOOG/summary/price" xr:uid="{B43CD30D-E33F-2449-BE9C-B3F4359176E0}"/>
    <hyperlink ref="D83" r:id="rId155" display="https://www.financecharts.com/stocks/GOOG/income-statement/eps-diluted-ttm" xr:uid="{B0732452-6A0A-864C-AD58-432D82676066}"/>
    <hyperlink ref="E83" r:id="rId156" display="https://www.financecharts.com/stocks/GOOG/summary/price" xr:uid="{43C8114E-2963-A544-AF91-C7FC2A3BCD31}"/>
    <hyperlink ref="D84" r:id="rId157" display="https://www.financecharts.com/stocks/GOOG/income-statement/eps-diluted-ttm" xr:uid="{554BFDAE-317C-654E-9F2B-315FFE1A149C}"/>
    <hyperlink ref="E84" r:id="rId158" display="https://www.financecharts.com/stocks/GOOG/summary/price" xr:uid="{F8B5104D-28A7-D147-9F79-90370B4F6083}"/>
    <hyperlink ref="D85" r:id="rId159" display="https://www.financecharts.com/stocks/GOOG/income-statement/eps-diluted-ttm" xr:uid="{4FFF6B08-B93C-AC47-854F-6EE0226F732C}"/>
    <hyperlink ref="E85" r:id="rId160" display="https://www.financecharts.com/stocks/GOOG/summary/price" xr:uid="{272040CE-1D1C-D74C-83E2-0A697898D25D}"/>
    <hyperlink ref="D86" r:id="rId161" display="https://www.financecharts.com/stocks/GOOG/income-statement/eps-diluted-ttm" xr:uid="{63175020-553F-8F45-90DE-BAC730C131B5}"/>
    <hyperlink ref="E86" r:id="rId162" display="https://www.financecharts.com/stocks/GOOG/summary/price" xr:uid="{1016D185-3821-AB45-A1A5-805629DB0C8D}"/>
    <hyperlink ref="D87" r:id="rId163" display="https://www.financecharts.com/stocks/GOOG/income-statement/eps-diluted-ttm" xr:uid="{D54ACF58-6C7C-7648-BAF8-1F3530EC50DE}"/>
    <hyperlink ref="E87" r:id="rId164" display="https://www.financecharts.com/stocks/GOOG/summary/price" xr:uid="{98234084-6016-EB42-9C9F-525559D220AD}"/>
    <hyperlink ref="D88" r:id="rId165" display="https://www.financecharts.com/stocks/GOOG/income-statement/eps-diluted-ttm" xr:uid="{0763595B-734B-DC46-AF81-0F00F61D3B2E}"/>
    <hyperlink ref="E88" r:id="rId166" display="https://www.financecharts.com/stocks/GOOG/summary/price" xr:uid="{43C80711-3EFA-524C-B1E2-E0B9D6089970}"/>
    <hyperlink ref="D89" r:id="rId167" display="https://www.financecharts.com/stocks/GOOG/income-statement/eps-diluted-ttm" xr:uid="{CED25123-A8B0-7740-A93B-8E78D67DAF9F}"/>
    <hyperlink ref="E89" r:id="rId168" display="https://www.financecharts.com/stocks/GOOG/summary/price" xr:uid="{194635AE-A076-2846-9F1F-B89F2A3117D9}"/>
    <hyperlink ref="D90" r:id="rId169" display="https://www.financecharts.com/stocks/GOOG/income-statement/eps-diluted-ttm" xr:uid="{B3613268-F642-1444-8CF9-9F5B47A24AF7}"/>
    <hyperlink ref="E90" r:id="rId170" display="https://www.financecharts.com/stocks/GOOG/summary/price" xr:uid="{5C5F79E2-1EDB-6B4E-8384-1C3556B55D36}"/>
    <hyperlink ref="D91" r:id="rId171" display="https://www.financecharts.com/stocks/GOOG/income-statement/eps-diluted-ttm" xr:uid="{9DADCFF0-0D98-ED4E-B0EC-ACC8462886D6}"/>
    <hyperlink ref="E91" r:id="rId172" display="https://www.financecharts.com/stocks/GOOG/summary/price" xr:uid="{075333E1-0A92-D447-99D4-104B19CB6C9E}"/>
    <hyperlink ref="D92" r:id="rId173" display="https://www.financecharts.com/stocks/GOOG/income-statement/eps-diluted-ttm" xr:uid="{C84705A3-470B-0F43-B2CA-003CD1B872D9}"/>
    <hyperlink ref="E92" r:id="rId174" display="https://www.financecharts.com/stocks/GOOG/summary/price" xr:uid="{8EB8B8D3-1431-7842-B628-28A152ED5C8B}"/>
    <hyperlink ref="D93" r:id="rId175" display="https://www.financecharts.com/stocks/GOOG/income-statement/eps-diluted-ttm" xr:uid="{07A4105D-241F-FC48-BD30-2C057DDF8A11}"/>
    <hyperlink ref="E93" r:id="rId176" display="https://www.financecharts.com/stocks/GOOG/summary/price" xr:uid="{4AA7FE8A-0795-824A-8413-B7C4870606FD}"/>
    <hyperlink ref="D94" r:id="rId177" display="https://www.financecharts.com/stocks/GOOG/income-statement/eps-diluted-ttm" xr:uid="{E9C1E860-9E55-7746-AA1A-8F48176D0E2C}"/>
    <hyperlink ref="E94" r:id="rId178" display="https://www.financecharts.com/stocks/GOOG/summary/price" xr:uid="{8790ACDE-BDFA-6F41-920E-660B0D81BB16}"/>
    <hyperlink ref="D95" r:id="rId179" display="https://www.financecharts.com/stocks/GOOG/income-statement/eps-diluted-ttm" xr:uid="{82BC5BCE-5534-124D-AF95-D590B076BF1D}"/>
    <hyperlink ref="E95" r:id="rId180" display="https://www.financecharts.com/stocks/GOOG/summary/price" xr:uid="{73B00B1D-B4E8-E442-A125-39E283A4AA0E}"/>
    <hyperlink ref="D96" r:id="rId181" display="https://www.financecharts.com/stocks/GOOG/income-statement/eps-diluted-ttm" xr:uid="{F08C7A32-E40A-0144-899B-C34B41E3EB04}"/>
    <hyperlink ref="E96" r:id="rId182" display="https://www.financecharts.com/stocks/GOOG/summary/price" xr:uid="{EE953B20-DC65-EA48-9EFE-6C467C397D72}"/>
    <hyperlink ref="D97" r:id="rId183" display="https://www.financecharts.com/stocks/GOOG/income-statement/eps-diluted-ttm" xr:uid="{79F4B9F3-D18B-5746-ABFD-1EC5519038B7}"/>
    <hyperlink ref="E97" r:id="rId184" display="https://www.financecharts.com/stocks/GOOG/summary/price" xr:uid="{1389E15C-BE5E-4543-8343-726BD3322C69}"/>
    <hyperlink ref="D98" r:id="rId185" display="https://www.financecharts.com/stocks/GOOG/income-statement/eps-diluted-ttm" xr:uid="{00458E1C-2E87-5B4E-88BA-C326FB539C47}"/>
    <hyperlink ref="E98" r:id="rId186" display="https://www.financecharts.com/stocks/GOOG/summary/price" xr:uid="{3D1E0612-DD2F-EF43-882F-067CA8E86163}"/>
    <hyperlink ref="D99" r:id="rId187" display="https://www.financecharts.com/stocks/GOOG/income-statement/eps-diluted-ttm" xr:uid="{63A148E1-11F2-FD45-9E35-68313723A8F3}"/>
    <hyperlink ref="E99" r:id="rId188" display="https://www.financecharts.com/stocks/GOOG/summary/price" xr:uid="{2CB22BD4-AB25-8747-9E44-5CCE63AFBAC9}"/>
    <hyperlink ref="D100" r:id="rId189" display="https://www.financecharts.com/stocks/GOOG/income-statement/eps-diluted-ttm" xr:uid="{ACF9109D-43E9-E346-AFDF-F4C44E12B546}"/>
    <hyperlink ref="E100" r:id="rId190" display="https://www.financecharts.com/stocks/GOOG/summary/price" xr:uid="{A9C6E9A1-FE2C-6349-BE4B-348C4676EC52}"/>
    <hyperlink ref="D101" r:id="rId191" display="https://www.financecharts.com/stocks/GOOG/income-statement/eps-diluted-ttm" xr:uid="{CACC318F-079C-E34A-95A8-E53EECC2EA49}"/>
    <hyperlink ref="E101" r:id="rId192" display="https://www.financecharts.com/stocks/GOOG/summary/price" xr:uid="{360538CF-80E9-1343-8F4A-CCB72BA29BE0}"/>
    <hyperlink ref="D102" r:id="rId193" display="https://www.financecharts.com/stocks/GOOG/income-statement/eps-diluted-ttm" xr:uid="{58EAE3DE-8810-A943-9F23-555C43B2F9FD}"/>
    <hyperlink ref="E102" r:id="rId194" display="https://www.financecharts.com/stocks/GOOG/summary/price" xr:uid="{9A562380-5073-CB41-9AA1-509EE7FCCA94}"/>
    <hyperlink ref="D103" r:id="rId195" display="https://www.financecharts.com/stocks/GOOG/income-statement/eps-diluted-ttm" xr:uid="{B1771B7F-CB59-4A4A-814B-DAF7E742748F}"/>
    <hyperlink ref="E103" r:id="rId196" display="https://www.financecharts.com/stocks/GOOG/summary/price" xr:uid="{151602CB-B84B-624B-B6B4-38C65A49B5EE}"/>
    <hyperlink ref="D104" r:id="rId197" display="https://www.financecharts.com/stocks/GOOG/income-statement/eps-diluted-ttm" xr:uid="{B7811B0E-9D12-6B4E-A385-73D1B78BB5D2}"/>
    <hyperlink ref="E104" r:id="rId198" display="https://www.financecharts.com/stocks/GOOG/summary/price" xr:uid="{FF27F13F-03EF-D645-999E-687D8FABD2DA}"/>
    <hyperlink ref="D105" r:id="rId199" display="https://www.financecharts.com/stocks/GOOG/income-statement/eps-diluted-ttm" xr:uid="{ED2ED4DA-A38B-D846-8E29-6BD828EC7061}"/>
    <hyperlink ref="E105" r:id="rId200" display="https://www.financecharts.com/stocks/GOOG/summary/price" xr:uid="{73E6793F-C3AF-9D4B-93D1-AA09AD04F5D2}"/>
    <hyperlink ref="D106" r:id="rId201" display="https://www.financecharts.com/stocks/GOOG/income-statement/eps-diluted-ttm" xr:uid="{61109B9A-B086-6547-B579-7E70BCBB0521}"/>
    <hyperlink ref="E106" r:id="rId202" display="https://www.financecharts.com/stocks/GOOG/summary/price" xr:uid="{EEEC5AED-24A8-744D-B727-1795C0582629}"/>
    <hyperlink ref="D107" r:id="rId203" display="https://www.financecharts.com/stocks/GOOG/income-statement/eps-diluted-ttm" xr:uid="{1DB90323-7432-6C4E-B0E8-D54C29D177A3}"/>
    <hyperlink ref="E107" r:id="rId204" display="https://www.financecharts.com/stocks/GOOG/summary/price" xr:uid="{A5E45E3B-1DB6-8940-A7D0-827BAF0B95E4}"/>
    <hyperlink ref="D108" r:id="rId205" display="https://www.financecharts.com/stocks/GOOG/income-statement/eps-diluted-ttm" xr:uid="{22950A8F-BE63-7C47-9A62-2D3EFC40C953}"/>
    <hyperlink ref="E108" r:id="rId206" display="https://www.financecharts.com/stocks/GOOG/summary/price" xr:uid="{586DB025-E4C2-2D4A-9300-A54D18F13848}"/>
    <hyperlink ref="D109" r:id="rId207" display="https://www.financecharts.com/stocks/GOOG/income-statement/eps-diluted-ttm" xr:uid="{D1C85592-D5B1-5841-91A8-ED3D843E4958}"/>
    <hyperlink ref="E109" r:id="rId208" display="https://www.financecharts.com/stocks/GOOG/summary/price" xr:uid="{3B74835C-8934-584B-B32E-87DCCD39076C}"/>
    <hyperlink ref="D110" r:id="rId209" display="https://www.financecharts.com/stocks/GOOG/income-statement/eps-diluted-ttm" xr:uid="{47CF0F4B-6714-3449-9A5B-3E9CE0564879}"/>
    <hyperlink ref="E110" r:id="rId210" display="https://www.financecharts.com/stocks/GOOG/summary/price" xr:uid="{6D1DA1EC-CF88-2944-A99D-B22B0D8E65CB}"/>
    <hyperlink ref="D111" r:id="rId211" display="https://www.financecharts.com/stocks/GOOG/income-statement/eps-diluted-ttm" xr:uid="{4BA64975-D961-CE47-9B3A-E551B14A9AD9}"/>
    <hyperlink ref="E111" r:id="rId212" display="https://www.financecharts.com/stocks/GOOG/summary/price" xr:uid="{990CB8EE-CD6C-934E-9BB1-43479788CA43}"/>
    <hyperlink ref="D112" r:id="rId213" display="https://www.financecharts.com/stocks/GOOG/income-statement/eps-diluted-ttm" xr:uid="{656CA290-9EE8-AB4F-B888-5B4A307803B1}"/>
    <hyperlink ref="E112" r:id="rId214" display="https://www.financecharts.com/stocks/GOOG/summary/price" xr:uid="{16F3CD36-A446-994B-8928-BA1791DFA2AE}"/>
    <hyperlink ref="D113" r:id="rId215" display="https://www.financecharts.com/stocks/GOOG/income-statement/eps-diluted-ttm" xr:uid="{B11BCEC5-C307-984E-BF53-266157C09D51}"/>
    <hyperlink ref="E113" r:id="rId216" display="https://www.financecharts.com/stocks/GOOG/summary/price" xr:uid="{3F0EAA5A-A984-4D48-9EC1-D12F4C43077A}"/>
    <hyperlink ref="D114" r:id="rId217" display="https://www.financecharts.com/stocks/GOOG/income-statement/eps-diluted-ttm" xr:uid="{AC94DF4B-298D-5446-AAC8-8A5B40B09BAC}"/>
    <hyperlink ref="E114" r:id="rId218" display="https://www.financecharts.com/stocks/GOOG/summary/price" xr:uid="{DD6517BA-C382-2B4C-9B3C-3AC69FA592E2}"/>
    <hyperlink ref="D115" r:id="rId219" display="https://www.financecharts.com/stocks/GOOG/income-statement/eps-diluted-ttm" xr:uid="{CB7845F7-A084-414D-A165-AC1DA30D2BE8}"/>
    <hyperlink ref="E115" r:id="rId220" display="https://www.financecharts.com/stocks/GOOG/summary/price" xr:uid="{C9B5DD0A-7CA9-8147-B03F-8BAD6FD2B9B3}"/>
    <hyperlink ref="D116" r:id="rId221" display="https://www.financecharts.com/stocks/GOOG/income-statement/eps-diluted-ttm" xr:uid="{AEEA6DA2-9435-0047-B709-5DE8B48EE777}"/>
    <hyperlink ref="E116" r:id="rId222" display="https://www.financecharts.com/stocks/GOOG/summary/price" xr:uid="{B394C9EB-DA58-7342-B6C7-B00D631DA6F9}"/>
    <hyperlink ref="D117" r:id="rId223" display="https://www.financecharts.com/stocks/GOOG/income-statement/eps-diluted-ttm" xr:uid="{CF2D971A-96DD-D241-A151-AF0EDC8B9B40}"/>
    <hyperlink ref="E117" r:id="rId224" display="https://www.financecharts.com/stocks/GOOG/summary/price" xr:uid="{B3F08F81-F9DB-4F43-B354-73326203C135}"/>
    <hyperlink ref="D118" r:id="rId225" display="https://www.financecharts.com/stocks/GOOG/income-statement/eps-diluted-ttm" xr:uid="{494EF9B2-BBE4-A141-90C5-85F8DE4E85DC}"/>
    <hyperlink ref="E118" r:id="rId226" display="https://www.financecharts.com/stocks/GOOG/summary/price" xr:uid="{2F2C25D3-52D0-7E49-A091-C908DDCE1C45}"/>
    <hyperlink ref="D119" r:id="rId227" display="https://www.financecharts.com/stocks/GOOG/income-statement/eps-diluted-ttm" xr:uid="{FDF086BE-142B-5D46-97AE-73A3CB42A934}"/>
    <hyperlink ref="E119" r:id="rId228" display="https://www.financecharts.com/stocks/GOOG/summary/price" xr:uid="{190FE2D7-72E2-BA41-B7DF-AB09B0811A0A}"/>
    <hyperlink ref="D120" r:id="rId229" display="https://www.financecharts.com/stocks/GOOG/income-statement/eps-diluted-ttm" xr:uid="{3F46BBCA-3DF5-7445-931B-E5CEB3518503}"/>
    <hyperlink ref="E120" r:id="rId230" display="https://www.financecharts.com/stocks/GOOG/summary/price" xr:uid="{F7FA09E3-C0F7-5C40-AF8D-3F178AB33AAC}"/>
    <hyperlink ref="D121" r:id="rId231" display="https://www.financecharts.com/stocks/GOOG/income-statement/eps-diluted-ttm" xr:uid="{EB8ED903-2835-AF4D-B36E-0151ED88EBEB}"/>
    <hyperlink ref="E121" r:id="rId232" display="https://www.financecharts.com/stocks/GOOG/summary/price" xr:uid="{3459DE41-C1A0-294B-9974-9FF280D5A292}"/>
    <hyperlink ref="D122" r:id="rId233" display="https://www.financecharts.com/stocks/GOOG/income-statement/eps-diluted-ttm" xr:uid="{4AA7C4F9-5BD6-7A47-AD7C-7CB20CBABE36}"/>
    <hyperlink ref="E122" r:id="rId234" display="https://www.financecharts.com/stocks/GOOG/summary/price" xr:uid="{13DCA5DA-C128-FF4A-9EB8-34FD347505FF}"/>
    <hyperlink ref="D123" r:id="rId235" display="https://www.financecharts.com/stocks/GOOG/income-statement/eps-diluted-ttm" xr:uid="{3E32B3E0-CE63-CB4D-8947-60D01B18FBFA}"/>
    <hyperlink ref="E123" r:id="rId236" display="https://www.financecharts.com/stocks/GOOG/summary/price" xr:uid="{09CD086B-6743-7641-8949-5A0AE9BFB850}"/>
    <hyperlink ref="D124" r:id="rId237" display="https://www.financecharts.com/stocks/GOOG/income-statement/eps-diluted-ttm" xr:uid="{E8DAE91F-8DD1-9F45-8BF2-8BD1840547A4}"/>
    <hyperlink ref="E124" r:id="rId238" display="https://www.financecharts.com/stocks/GOOG/summary/price" xr:uid="{B5B07F06-5D21-1048-B8D4-F46AE864452E}"/>
    <hyperlink ref="D125" r:id="rId239" display="https://www.financecharts.com/stocks/GOOG/income-statement/eps-diluted-ttm" xr:uid="{A9A9B867-4183-B84B-99AA-24DF99289891}"/>
    <hyperlink ref="E125" r:id="rId240" display="https://www.financecharts.com/stocks/GOOG/summary/price" xr:uid="{5207E830-1519-0043-A611-F39D6ACAF301}"/>
    <hyperlink ref="D126" r:id="rId241" display="https://www.financecharts.com/stocks/GOOG/income-statement/eps-diluted-ttm" xr:uid="{1CD0C5AC-6F24-F647-9EF7-CF02893EAF1E}"/>
    <hyperlink ref="E126" r:id="rId242" display="https://www.financecharts.com/stocks/GOOG/summary/price" xr:uid="{40CEF887-E93E-5F4A-A2C3-63FDCC2AA0E7}"/>
    <hyperlink ref="D127" r:id="rId243" display="https://www.financecharts.com/stocks/GOOG/income-statement/eps-diluted-ttm" xr:uid="{C423C021-E4B0-1144-A665-E3EC439474C5}"/>
    <hyperlink ref="E127" r:id="rId244" display="https://www.financecharts.com/stocks/GOOG/summary/price" xr:uid="{A658F918-8439-DC43-BD26-F23B39A0D247}"/>
    <hyperlink ref="D128" r:id="rId245" display="https://www.financecharts.com/stocks/GOOG/income-statement/eps-diluted-ttm" xr:uid="{88B99131-7445-2F4F-8FD4-C8141B6BC8D3}"/>
    <hyperlink ref="E128" r:id="rId246" display="https://www.financecharts.com/stocks/GOOG/summary/price" xr:uid="{CEBBA571-D725-7B4B-BCA7-63680471BA08}"/>
    <hyperlink ref="D129" r:id="rId247" display="https://www.financecharts.com/stocks/GOOG/income-statement/eps-diluted-ttm" xr:uid="{0B531884-FEEC-584E-B910-699E8D501B56}"/>
    <hyperlink ref="E129" r:id="rId248" display="https://www.financecharts.com/stocks/GOOG/summary/price" xr:uid="{D7759E8D-6D30-4049-A49F-35A3353105A9}"/>
    <hyperlink ref="D130" r:id="rId249" display="https://www.financecharts.com/stocks/GOOG/income-statement/eps-diluted-ttm" xr:uid="{4002EB7C-88D4-3844-8B27-A681B9FCC3C8}"/>
    <hyperlink ref="E130" r:id="rId250" display="https://www.financecharts.com/stocks/GOOG/summary/price" xr:uid="{662AA613-4A81-044D-95D9-EF365E5F08BA}"/>
    <hyperlink ref="D131" r:id="rId251" display="https://www.financecharts.com/stocks/GOOG/income-statement/eps-diluted-ttm" xr:uid="{3C855BD2-B1B3-BD4F-8C0E-66F5B6E18FB4}"/>
    <hyperlink ref="E131" r:id="rId252" display="https://www.financecharts.com/stocks/GOOG/summary/price" xr:uid="{4E3C9C3B-017E-0845-A1AF-BA6468A05255}"/>
    <hyperlink ref="D132" r:id="rId253" display="https://www.financecharts.com/stocks/GOOG/income-statement/eps-diluted-ttm" xr:uid="{1B065637-CEBF-8249-BABE-57097D0B6614}"/>
    <hyperlink ref="E132" r:id="rId254" display="https://www.financecharts.com/stocks/GOOG/summary/price" xr:uid="{6F57E9D2-08A9-6A41-9F7A-25771F9214FA}"/>
    <hyperlink ref="D133" r:id="rId255" display="https://www.financecharts.com/stocks/GOOG/income-statement/eps-diluted-ttm" xr:uid="{E222139B-E21E-D346-9032-E17EE004D37A}"/>
    <hyperlink ref="E133" r:id="rId256" display="https://www.financecharts.com/stocks/GOOG/summary/price" xr:uid="{A2125C4E-EB92-8C40-B090-17AA64BD978C}"/>
    <hyperlink ref="D134" r:id="rId257" display="https://www.financecharts.com/stocks/GOOG/income-statement/eps-diluted-ttm" xr:uid="{ED071B2E-77DA-CC4B-8FBA-F9BEB0CA353D}"/>
    <hyperlink ref="E134" r:id="rId258" display="https://www.financecharts.com/stocks/GOOG/summary/price" xr:uid="{8A169F77-2E66-8B4B-9E25-DC89C09E34AE}"/>
    <hyperlink ref="D135" r:id="rId259" display="https://www.financecharts.com/stocks/GOOG/income-statement/eps-diluted-ttm" xr:uid="{32EA0282-DEAD-5248-8DE0-8DA5854740DA}"/>
    <hyperlink ref="E135" r:id="rId260" display="https://www.financecharts.com/stocks/GOOG/summary/price" xr:uid="{3806C530-B6FF-BA4D-8584-00C19BF75D36}"/>
    <hyperlink ref="D136" r:id="rId261" display="https://www.financecharts.com/stocks/GOOG/income-statement/eps-diluted-ttm" xr:uid="{30BBC98E-AB8B-9B41-88B3-C69BB2358896}"/>
    <hyperlink ref="E136" r:id="rId262" display="https://www.financecharts.com/stocks/GOOG/summary/price" xr:uid="{D48CFD97-9D4B-A744-A820-E7712F1CC74F}"/>
    <hyperlink ref="D137" r:id="rId263" display="https://www.financecharts.com/stocks/GOOG/income-statement/eps-diluted-ttm" xr:uid="{36F4C52B-D668-6449-B1DC-BD059D21A2F0}"/>
    <hyperlink ref="E137" r:id="rId264" display="https://www.financecharts.com/stocks/GOOG/summary/price" xr:uid="{583DE8CF-112B-5140-98E2-D7153CFD4873}"/>
    <hyperlink ref="D138" r:id="rId265" display="https://www.financecharts.com/stocks/GOOG/income-statement/eps-diluted-ttm" xr:uid="{FE5A6496-D952-3243-95D0-E6EE3FD8A961}"/>
    <hyperlink ref="E138" r:id="rId266" display="https://www.financecharts.com/stocks/GOOG/summary/price" xr:uid="{1210A834-0899-154F-B9D6-E70A581AC448}"/>
    <hyperlink ref="D139" r:id="rId267" display="https://www.financecharts.com/stocks/GOOG/income-statement/eps-diluted-ttm" xr:uid="{21849012-0880-F948-A2B8-FE9632634A5B}"/>
    <hyperlink ref="E139" r:id="rId268" display="https://www.financecharts.com/stocks/GOOG/summary/price" xr:uid="{0BBD0D74-9D76-AB4A-98A1-FDE5A13C6CD5}"/>
    <hyperlink ref="D140" r:id="rId269" display="https://www.financecharts.com/stocks/GOOG/income-statement/eps-diluted-ttm" xr:uid="{29D88963-BAA9-8C42-B981-8E5FA159439C}"/>
    <hyperlink ref="E140" r:id="rId270" display="https://www.financecharts.com/stocks/GOOG/summary/price" xr:uid="{F19A6BF0-8C26-E44B-98F0-96CA1C3D5A98}"/>
  </hyperlinks>
  <pageMargins left="0.7" right="0.7" top="0.75" bottom="0.75" header="0.3" footer="0.3"/>
  <drawing r:id="rId27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7">
        <f>輸入!B1</f>
        <v>112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22.716666666666669</v>
      </c>
      <c r="C9" s="29">
        <f>(1+(B9/100))</f>
        <v>1.2271666666666667</v>
      </c>
    </row>
    <row r="10" spans="1:11" ht="22">
      <c r="A10" s="46" t="s">
        <v>38</v>
      </c>
      <c r="B10" s="48">
        <f>輸入!B10</f>
        <v>5</v>
      </c>
    </row>
    <row r="11" spans="1:11" ht="22">
      <c r="A11" s="46" t="s">
        <v>42</v>
      </c>
      <c r="B11" s="51">
        <f>輸入!B11</f>
        <v>0.74</v>
      </c>
    </row>
    <row r="12" spans="1:11" ht="22">
      <c r="A12" s="46" t="s">
        <v>44</v>
      </c>
      <c r="B12" s="51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9.8173333333333339</v>
      </c>
      <c r="C20" s="37">
        <f t="shared" si="4"/>
        <v>12.047504222222223</v>
      </c>
      <c r="D20" s="27">
        <f t="shared" si="4"/>
        <v>14.784295598037039</v>
      </c>
      <c r="E20" s="26">
        <f t="shared" si="4"/>
        <v>18.142794748057785</v>
      </c>
      <c r="F20" s="27">
        <f t="shared" si="4"/>
        <v>22.264232954991581</v>
      </c>
      <c r="G20" s="26">
        <f t="shared" si="4"/>
        <v>27.321924541267165</v>
      </c>
      <c r="H20" s="26">
        <f t="shared" si="4"/>
        <v>33.528555066225024</v>
      </c>
      <c r="I20" s="26">
        <f t="shared" si="4"/>
        <v>41.14512515876914</v>
      </c>
      <c r="J20" s="26">
        <f t="shared" si="4"/>
        <v>50.49192609066953</v>
      </c>
      <c r="K20" s="27">
        <f t="shared" si="4"/>
        <v>61.962008634266631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462.00923743865746</v>
      </c>
      <c r="C30" s="21">
        <f>($B$5/$F16)*$F$20</f>
        <v>544.50569726881577</v>
      </c>
      <c r="D30" s="9">
        <f>($B$5/$K16)*$K$20</f>
        <v>822.50453939291992</v>
      </c>
    </row>
    <row r="31" spans="1:11" ht="20">
      <c r="A31" s="22" t="s">
        <v>19</v>
      </c>
      <c r="B31" s="9">
        <f>($B$5/$D17)*$D$20</f>
        <v>500.22052775313284</v>
      </c>
      <c r="C31" s="21">
        <f>($B$5/$F17)*$F$20</f>
        <v>622.29222545007519</v>
      </c>
      <c r="D31" s="9">
        <f>($B$5/$K17)*$K$20</f>
        <v>1076.5599955760611</v>
      </c>
    </row>
    <row r="32" spans="1:11" ht="20">
      <c r="A32" s="22" t="s">
        <v>20</v>
      </c>
      <c r="B32" s="9">
        <f>($B$5/$D18)*$D$20</f>
        <v>594.01187670684521</v>
      </c>
      <c r="C32" s="21">
        <f>($B$5/$F18)*$F$20</f>
        <v>821.22170735624684</v>
      </c>
      <c r="D32" s="9">
        <f>($B$5/$K18)*$K$20</f>
        <v>1883.9799922581071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463.42923743865748</v>
      </c>
      <c r="C36" s="38">
        <f>C30+SUM(B24:F24)</f>
        <v>546.62569726881577</v>
      </c>
      <c r="D36" s="34">
        <f>D30+SUM(B24:K24)</f>
        <v>825.7845393929199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501.72052775313284</v>
      </c>
      <c r="C37" s="38">
        <f>C31+SUM(B25:F25)</f>
        <v>624.57222545007517</v>
      </c>
      <c r="D37" s="34">
        <f>D31+SUM(B25:K25)</f>
        <v>1080.2499955760611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595.69187670684516</v>
      </c>
      <c r="C38" s="38">
        <f>C32+SUM(B26:F26)</f>
        <v>823.90170735624679</v>
      </c>
      <c r="D38" s="34">
        <f>D32+SUM(B26:K26)</f>
        <v>1888.849992258107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8" sqref="C28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7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8">
        <f>輸入!M2</f>
        <v>110.56</v>
      </c>
      <c r="C2" s="59">
        <v>3</v>
      </c>
      <c r="D2" s="59">
        <f>ROUND(100*((($B2/$B4)^(1/COUNT($A2:$A4)) )-1),2)</f>
        <v>29.11</v>
      </c>
      <c r="F2" s="194" t="s">
        <v>62</v>
      </c>
      <c r="G2" s="69">
        <f>ROUND(100*((($B2/$B4)^(1/COUNT($A2:$A4)) )-1),2)</f>
        <v>29.11</v>
      </c>
      <c r="H2" s="70">
        <f t="shared" ref="H2:H11" si="0">ROUND(100*((($B2/$B5)^(1/COUNT($A2:$A5)) )-1),2)</f>
        <v>24.31</v>
      </c>
      <c r="I2" s="69">
        <f t="shared" ref="I2:I10" si="1">ROUND(100*((($B2/$B6)^(1/COUNT($A2:$A6)) )-1),2)</f>
        <v>30.48</v>
      </c>
      <c r="J2" s="69">
        <f t="shared" ref="J2:J9" si="2">ROUND(100*((($B2/$B7)^(1/COUNT($A2:$A7)) )-1),2)</f>
        <v>27.1</v>
      </c>
      <c r="K2" s="69">
        <f t="shared" ref="K2:K8" si="3">ROUND(100*((($B2/$B8)^(1/COUNT($A2:$A8)) )-1),2)</f>
        <v>22.85</v>
      </c>
      <c r="L2" s="69">
        <f t="shared" ref="L2:L7" si="4">ROUND(100*((($B2/$B9)^(1/COUNT($A2:$A9)) )-1),2)</f>
        <v>22.36</v>
      </c>
      <c r="M2" s="69">
        <f>ROUND(100*((($B2/$B10)^(1/COUNT($A2:$A10)) )-1),2)</f>
        <v>21.16</v>
      </c>
      <c r="N2" s="69">
        <f>ROUND(100*((($B2/$B11)^(1/COUNT($A2:$A11)) )-1),2)</f>
        <v>19.97</v>
      </c>
    </row>
    <row r="3" spans="1:14" ht="18">
      <c r="A3" s="31">
        <v>2020</v>
      </c>
      <c r="B3" s="58">
        <f>輸入!M3</f>
        <v>95.86</v>
      </c>
      <c r="C3" s="59">
        <v>4</v>
      </c>
      <c r="D3" s="59">
        <f>ROUND(100*((($B2/$B5)^(1/COUNT($A2:$A5)) )-1),2)</f>
        <v>24.31</v>
      </c>
      <c r="F3" s="194"/>
      <c r="G3" s="69">
        <f>ROUND(100*((($B3/$B5)^(1/COUNT($A3:$A5)) )-1),2)</f>
        <v>27.46</v>
      </c>
      <c r="H3" s="70">
        <f t="shared" si="0"/>
        <v>34.57</v>
      </c>
      <c r="I3" s="69">
        <f t="shared" si="1"/>
        <v>29.59</v>
      </c>
      <c r="J3" s="69">
        <f t="shared" si="2"/>
        <v>24.15</v>
      </c>
      <c r="K3" s="69">
        <f t="shared" si="3"/>
        <v>23.4</v>
      </c>
      <c r="L3" s="69">
        <f t="shared" si="4"/>
        <v>21.91</v>
      </c>
      <c r="M3" s="69">
        <f>ROUND(100*((($B3/$B11)^(1/COUNT($A3:$A11)) )-1),2)</f>
        <v>20.5</v>
      </c>
      <c r="N3" s="69">
        <f>ROUND(100*((($B3/$B12)^(1/COUNT($A3:$A12)) )-1),2)</f>
        <v>19.329999999999998</v>
      </c>
    </row>
    <row r="4" spans="1:14" ht="18">
      <c r="A4" s="31">
        <v>2019</v>
      </c>
      <c r="B4" s="58">
        <f>輸入!M4</f>
        <v>51.367500000000007</v>
      </c>
      <c r="C4" s="59">
        <v>5</v>
      </c>
      <c r="D4" s="59">
        <f>ROUND(100*((($B$2/B6)^(1/COUNT($A$2:$A6)) )-1),2)</f>
        <v>30.48</v>
      </c>
      <c r="F4" s="194"/>
      <c r="G4" s="69">
        <f>ROUND(100*((($B4/$B6)^(1/COUNT($A4:$A6)) )-1),2)</f>
        <v>20.67</v>
      </c>
      <c r="H4" s="70">
        <f t="shared" si="0"/>
        <v>18.3</v>
      </c>
      <c r="I4" s="69">
        <f t="shared" si="1"/>
        <v>14.43</v>
      </c>
      <c r="J4" s="69">
        <f t="shared" si="2"/>
        <v>15.18</v>
      </c>
      <c r="K4" s="69">
        <f t="shared" si="3"/>
        <v>14.71</v>
      </c>
      <c r="L4" s="69">
        <f t="shared" si="4"/>
        <v>14.09</v>
      </c>
      <c r="M4" s="69">
        <f>ROUND(100*((($B4/$B12)^(1/COUNT($A4:$A12)) )-1),2)</f>
        <v>13.54</v>
      </c>
      <c r="N4" s="69">
        <f>ROUND(100*((($B4/$B13)^(1/COUNT($A4:$A13)) )-1),2)</f>
        <v>13.22</v>
      </c>
    </row>
    <row r="5" spans="1:14" ht="18">
      <c r="A5" s="31">
        <v>2018</v>
      </c>
      <c r="B5" s="58">
        <f>輸入!M5</f>
        <v>46.297499999999999</v>
      </c>
      <c r="C5" s="59">
        <v>6</v>
      </c>
      <c r="D5" s="59">
        <f>ROUND(100*((($B$2/B7)^(1/COUNT($A$2:$A7)) )-1),2)</f>
        <v>27.1</v>
      </c>
      <c r="F5" s="194"/>
      <c r="G5" s="69">
        <f t="shared" ref="G5:G12" si="5">ROUND(100*((($B5/$B7)^(1/COUNT($A5:$A7)) )-1),2)</f>
        <v>20.85</v>
      </c>
      <c r="H5" s="70">
        <f t="shared" si="0"/>
        <v>15.32</v>
      </c>
      <c r="I5" s="69">
        <f t="shared" si="1"/>
        <v>16.04</v>
      </c>
      <c r="J5" s="69">
        <f t="shared" si="2"/>
        <v>15.35</v>
      </c>
      <c r="K5" s="69">
        <f t="shared" si="3"/>
        <v>14.54</v>
      </c>
      <c r="L5" s="69">
        <f t="shared" si="4"/>
        <v>13.87</v>
      </c>
      <c r="M5" s="69">
        <f>ROUND(100*((($B5/$B13)^(1/COUNT($A5:$A13)) )-1),2)</f>
        <v>13.48</v>
      </c>
      <c r="N5" s="69">
        <f>ROUND(100*((($B5/$B14)^(1/COUNT($A5:$A14)) )-1),2)</f>
        <v>14.45</v>
      </c>
    </row>
    <row r="6" spans="1:14" ht="18">
      <c r="A6" s="31">
        <v>2017</v>
      </c>
      <c r="B6" s="58">
        <f>輸入!M6</f>
        <v>29.232500000000002</v>
      </c>
      <c r="C6" s="59">
        <v>7</v>
      </c>
      <c r="D6" s="59">
        <f>ROUND(100*((($B$2/B8)^(1/COUNT($A$2:$A8)) )-1),2)</f>
        <v>22.85</v>
      </c>
      <c r="F6" s="194"/>
      <c r="G6" s="69">
        <f t="shared" si="5"/>
        <v>3.75</v>
      </c>
      <c r="H6" s="70">
        <f t="shared" si="0"/>
        <v>7.36</v>
      </c>
      <c r="I6" s="69">
        <f t="shared" si="1"/>
        <v>8.27</v>
      </c>
      <c r="J6" s="69">
        <f t="shared" si="2"/>
        <v>8.52</v>
      </c>
      <c r="K6" s="69">
        <f t="shared" si="3"/>
        <v>8.6300000000000008</v>
      </c>
      <c r="L6" s="69">
        <f t="shared" si="4"/>
        <v>8.84</v>
      </c>
      <c r="M6" s="69">
        <f>ROUND(100*((($B6/$B14)^(1/COUNT($A6:$A14)) )-1),2)</f>
        <v>10.4</v>
      </c>
    </row>
    <row r="7" spans="1:14" ht="18">
      <c r="A7" s="31">
        <v>2016</v>
      </c>
      <c r="B7" s="58">
        <f>輸入!M7</f>
        <v>26.229999999999997</v>
      </c>
      <c r="C7" s="59">
        <v>8</v>
      </c>
      <c r="D7" s="59">
        <f>ROUND(100*((($B$2/B9)^(1/COUNT($A$2:$A9)) )-1),2)</f>
        <v>22.36</v>
      </c>
      <c r="F7" s="194"/>
      <c r="G7" s="69">
        <f t="shared" si="5"/>
        <v>6.03</v>
      </c>
      <c r="H7" s="70">
        <f t="shared" si="0"/>
        <v>7.49</v>
      </c>
      <c r="I7" s="69">
        <f t="shared" si="1"/>
        <v>7.95</v>
      </c>
      <c r="J7" s="69">
        <f t="shared" si="2"/>
        <v>8.17</v>
      </c>
      <c r="K7" s="69">
        <f t="shared" si="3"/>
        <v>8.48</v>
      </c>
      <c r="L7" s="69">
        <f t="shared" si="4"/>
        <v>10.27</v>
      </c>
    </row>
    <row r="8" spans="1:14" ht="18">
      <c r="A8" s="31">
        <v>2015</v>
      </c>
      <c r="B8" s="58">
        <f>輸入!M8</f>
        <v>26.177499999999998</v>
      </c>
      <c r="C8" s="59">
        <v>9</v>
      </c>
      <c r="D8" s="59">
        <f>ROUND(100*((($B$2/B10)^(1/COUNT($A$2:$A10)) )-1),2)</f>
        <v>21.16</v>
      </c>
      <c r="F8" s="194"/>
      <c r="G8" s="69">
        <f t="shared" si="5"/>
        <v>10.029999999999999</v>
      </c>
      <c r="H8" s="70">
        <f t="shared" si="0"/>
        <v>9.98</v>
      </c>
      <c r="I8" s="69">
        <f t="shared" si="1"/>
        <v>9.83</v>
      </c>
      <c r="J8" s="69">
        <f t="shared" si="2"/>
        <v>9.92</v>
      </c>
      <c r="K8" s="69">
        <f t="shared" si="3"/>
        <v>11.78</v>
      </c>
    </row>
    <row r="9" spans="1:14" ht="18">
      <c r="A9" s="31">
        <v>2014</v>
      </c>
      <c r="B9" s="58">
        <f>輸入!M9</f>
        <v>22.002499999999998</v>
      </c>
      <c r="C9" s="59">
        <v>10</v>
      </c>
      <c r="D9" s="59">
        <f>ROUND(100*((($B$2/B11)^(1/COUNT($A$2:$A11)) )-1),2)</f>
        <v>19.97</v>
      </c>
      <c r="F9" s="194"/>
      <c r="G9" s="69">
        <f t="shared" si="5"/>
        <v>7.13</v>
      </c>
      <c r="H9" s="70">
        <f t="shared" si="0"/>
        <v>7.66</v>
      </c>
      <c r="I9" s="69">
        <f t="shared" si="1"/>
        <v>8.1999999999999993</v>
      </c>
      <c r="J9" s="69">
        <f t="shared" si="2"/>
        <v>10.63</v>
      </c>
    </row>
    <row r="10" spans="1:14" ht="18">
      <c r="A10" s="31">
        <v>2013</v>
      </c>
      <c r="B10" s="58">
        <f>輸入!M10</f>
        <v>19.649999999999999</v>
      </c>
      <c r="C10" s="59">
        <v>11</v>
      </c>
      <c r="D10" s="59">
        <f>ROUND(100*((($B$2/B12)^(1/COUNT($A$2:$A12)) )-1),2)</f>
        <v>18.96</v>
      </c>
      <c r="F10" s="194"/>
      <c r="G10" s="69">
        <f>ROUND(100*((($B10/$B12)^(1/COUNT($A10:$A12)) )-1),2)</f>
        <v>6.26</v>
      </c>
      <c r="H10" s="70">
        <f t="shared" si="0"/>
        <v>7.27</v>
      </c>
      <c r="I10" s="69">
        <f t="shared" si="1"/>
        <v>10.36</v>
      </c>
    </row>
    <row r="11" spans="1:14" ht="18">
      <c r="A11" s="31">
        <v>2012</v>
      </c>
      <c r="B11" s="58">
        <f>輸入!M11</f>
        <v>17.895</v>
      </c>
      <c r="C11" s="59">
        <v>12</v>
      </c>
      <c r="D11" s="59">
        <f>ROUND(100*((($B$2/B13)^(1/COUNT($A$2:$A13)) )-1),2)</f>
        <v>18.22</v>
      </c>
      <c r="F11" s="194"/>
      <c r="G11" s="69">
        <f t="shared" si="5"/>
        <v>6.44</v>
      </c>
      <c r="H11" s="70">
        <f t="shared" si="0"/>
        <v>10.5</v>
      </c>
    </row>
    <row r="12" spans="1:14" ht="18">
      <c r="A12" s="31">
        <v>2011</v>
      </c>
      <c r="B12" s="58">
        <f>輸入!M12</f>
        <v>16.377500000000001</v>
      </c>
      <c r="C12" s="59">
        <v>13</v>
      </c>
      <c r="D12" s="59">
        <f>ROUND(100*((($B$2/B14)^(1/COUNT($A$2:$A14)) )-1),2)</f>
        <v>18.63</v>
      </c>
      <c r="F12" s="194"/>
      <c r="G12" s="69">
        <f t="shared" si="5"/>
        <v>10.92</v>
      </c>
      <c r="J12" s="66"/>
      <c r="K12" s="66"/>
      <c r="L12" s="66"/>
      <c r="M12" s="66"/>
    </row>
    <row r="13" spans="1:14" ht="18">
      <c r="A13" s="31">
        <v>2010</v>
      </c>
      <c r="B13" s="58">
        <f>輸入!M13</f>
        <v>14.84</v>
      </c>
      <c r="C13" s="29"/>
    </row>
    <row r="14" spans="1:14" ht="18">
      <c r="A14" s="31">
        <v>2009</v>
      </c>
      <c r="B14" s="58">
        <f>輸入!M14</f>
        <v>12.0025</v>
      </c>
      <c r="D14"/>
    </row>
    <row r="15" spans="1:14">
      <c r="F15" s="63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9">
        <f>輸入!B8</f>
        <v>8</v>
      </c>
      <c r="H16" s="59">
        <f>輸入!B5</f>
        <v>45</v>
      </c>
      <c r="I16" s="59">
        <f>輸入!B11</f>
        <v>0.74</v>
      </c>
    </row>
    <row r="17" spans="6:18">
      <c r="F17" s="1" t="s">
        <v>59</v>
      </c>
      <c r="G17" s="83">
        <f>輸入!L17</f>
        <v>50.97</v>
      </c>
      <c r="H17" s="59">
        <f>輸入!K5</f>
        <v>1.39</v>
      </c>
      <c r="I17" s="74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1" t="s">
        <v>58</v>
      </c>
      <c r="G19" s="68">
        <f>(1+AVERAGE(輸入!L20:'輸入'!L30)/100)</f>
        <v>1.1380333333333335</v>
      </c>
      <c r="H19" s="68">
        <f>(1+AVERAGE(輸入!N20:'輸入'!N28)/100)</f>
        <v>1.1377142857142857</v>
      </c>
      <c r="I19" s="68">
        <f>(1+AVERAGE(輸入!S20:'輸入'!S23)/100)</f>
        <v>1.1689000000000001</v>
      </c>
    </row>
    <row r="20" spans="6:18">
      <c r="F20" s="71" t="s">
        <v>53</v>
      </c>
      <c r="G20" s="68">
        <f>ROUND((1+$I16/100)^G1,2)</f>
        <v>1.02</v>
      </c>
      <c r="H20" s="68">
        <f>ROUND((1+$I16/100)^I1,2)</f>
        <v>1.04</v>
      </c>
      <c r="I20" s="68">
        <f>ROUND((1+$I16/100)^N1,2)</f>
        <v>1.08</v>
      </c>
    </row>
    <row r="21" spans="6:18" ht="25">
      <c r="F21" s="71" t="s">
        <v>41</v>
      </c>
      <c r="G21" s="72">
        <f t="shared" ref="G21:I22" si="6">$H16*G$20*$G16*G$19</f>
        <v>417.88584000000003</v>
      </c>
      <c r="H21" s="72">
        <f t="shared" si="6"/>
        <v>425.96022857142862</v>
      </c>
      <c r="I21" s="72">
        <f t="shared" si="6"/>
        <v>454.46832000000001</v>
      </c>
    </row>
    <row r="22" spans="6:18">
      <c r="F22" s="71" t="s">
        <v>59</v>
      </c>
      <c r="G22" s="73">
        <f t="shared" si="6"/>
        <v>82.24028155020001</v>
      </c>
      <c r="H22" s="73">
        <f t="shared" si="6"/>
        <v>83.829327949714283</v>
      </c>
      <c r="I22" s="73">
        <f t="shared" si="6"/>
        <v>89.439744099600006</v>
      </c>
    </row>
    <row r="23" spans="6:18" ht="25">
      <c r="F23" s="71" t="s">
        <v>60</v>
      </c>
      <c r="G23" s="72">
        <f>G22*(1.05)^3</f>
        <v>95.2034059295503</v>
      </c>
      <c r="H23" s="72">
        <f>H22*(1.05)^5</f>
        <v>106.98982565898628</v>
      </c>
      <c r="I23" s="72">
        <f>I22*(1.05)^10</f>
        <v>145.68791858418783</v>
      </c>
    </row>
    <row r="27" spans="6:18">
      <c r="F27" s="63" t="s">
        <v>75</v>
      </c>
      <c r="G27" s="85">
        <f>ROUND(I19-1,2)*100</f>
        <v>17</v>
      </c>
      <c r="H27" s="84">
        <f>ROUND(H19-1,2)*100</f>
        <v>14.000000000000002</v>
      </c>
      <c r="I27" s="84">
        <f>ROUND(G19-1,2)*100</f>
        <v>14.000000000000002</v>
      </c>
      <c r="J27" s="89">
        <f>G27-I27</f>
        <v>2.9999999999999982</v>
      </c>
    </row>
    <row r="28" spans="6:18">
      <c r="G28" s="195">
        <f>G27-H27</f>
        <v>2.9999999999999982</v>
      </c>
      <c r="H28" s="196"/>
      <c r="I28" s="86">
        <f>ROUND(I21-H21,1)</f>
        <v>28.5</v>
      </c>
    </row>
    <row r="29" spans="6:18">
      <c r="H29" s="197">
        <f>H27-I27</f>
        <v>0</v>
      </c>
      <c r="I29" s="197"/>
      <c r="J29" s="87">
        <f>ROUND(H21-G21,1)</f>
        <v>8.1</v>
      </c>
      <c r="K29" s="88">
        <f>ROUND(AVERAGE(I28,J29),0)*2</f>
        <v>36</v>
      </c>
      <c r="M29" s="1" t="s">
        <v>76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90">
        <f>ROUND(K29/J27,2)</f>
        <v>12</v>
      </c>
      <c r="M30" s="1" t="s">
        <v>77</v>
      </c>
      <c r="N30" s="91">
        <f>$H21-($H$27-N29)*$L$30</f>
        <v>317.96022857142862</v>
      </c>
      <c r="O30" s="91">
        <f>$H21-($H$27-O29)*$L$30</f>
        <v>377.96022857142862</v>
      </c>
      <c r="P30" s="91">
        <f>$H21-($H$27-P29)*$L$30</f>
        <v>437.96022857142862</v>
      </c>
      <c r="Q30" s="91">
        <f>$H21-($H$27-Q29)*$L$30</f>
        <v>497.96022857142862</v>
      </c>
    </row>
    <row r="31" spans="6:18">
      <c r="G31" s="29"/>
      <c r="H31" s="29"/>
    </row>
    <row r="32" spans="6:18">
      <c r="G32" s="29"/>
      <c r="H32" s="29"/>
      <c r="I32" s="93"/>
      <c r="J32" s="92"/>
      <c r="K32" s="92"/>
      <c r="L32" s="93"/>
      <c r="M32" s="93"/>
      <c r="N32" s="93"/>
      <c r="O32" s="93"/>
      <c r="P32" s="93"/>
      <c r="Q32" s="93"/>
      <c r="R32" s="93"/>
    </row>
    <row r="33" spans="6:18">
      <c r="G33" s="29"/>
      <c r="H33" s="29"/>
      <c r="I33" s="92"/>
      <c r="J33" s="93"/>
      <c r="K33" s="92"/>
      <c r="L33" s="93"/>
      <c r="M33" s="93"/>
      <c r="N33" s="93"/>
      <c r="O33" s="93"/>
      <c r="P33" s="93"/>
      <c r="Q33" s="93"/>
      <c r="R33" s="93"/>
    </row>
    <row r="34" spans="6:18">
      <c r="F34" s="67"/>
      <c r="G34" s="67"/>
      <c r="H34" s="94"/>
      <c r="I34" s="94"/>
      <c r="J34" s="92"/>
      <c r="K34" s="92"/>
      <c r="L34" s="93"/>
      <c r="M34" s="93"/>
      <c r="N34" s="93"/>
      <c r="O34" s="93"/>
      <c r="P34" s="93"/>
      <c r="Q34" s="93"/>
      <c r="R34" s="93"/>
    </row>
    <row r="35" spans="6:18">
      <c r="H35" s="92"/>
      <c r="I35" s="92"/>
      <c r="J35" s="92"/>
      <c r="K35" s="92"/>
      <c r="L35" s="93"/>
      <c r="M35" s="93"/>
      <c r="N35" s="93"/>
      <c r="O35" s="93"/>
      <c r="P35" s="93"/>
      <c r="Q35" s="93"/>
      <c r="R35" s="93"/>
    </row>
    <row r="36" spans="6:18">
      <c r="H36" s="92"/>
      <c r="I36" s="92"/>
      <c r="J36" s="92"/>
      <c r="K36" s="92"/>
      <c r="L36" s="93"/>
      <c r="M36" s="93"/>
      <c r="N36" s="93"/>
      <c r="O36" s="93"/>
      <c r="P36" s="93"/>
      <c r="Q36" s="93"/>
      <c r="R36" s="93"/>
    </row>
    <row r="37" spans="6:18">
      <c r="L37" s="93"/>
      <c r="M37" s="93"/>
      <c r="N37" s="93"/>
      <c r="O37" s="93"/>
      <c r="P37" s="93"/>
      <c r="Q37" s="93"/>
      <c r="R37" s="93"/>
    </row>
    <row r="38" spans="6:18">
      <c r="L38" s="93"/>
      <c r="M38" s="93"/>
      <c r="N38" s="93"/>
      <c r="O38" s="93"/>
      <c r="P38" s="93"/>
      <c r="Q38" s="93"/>
      <c r="R38" s="93"/>
    </row>
    <row r="39" spans="6:18">
      <c r="L39" s="93"/>
      <c r="M39" s="93"/>
      <c r="N39" s="93"/>
      <c r="O39" s="93"/>
      <c r="P39" s="93"/>
      <c r="Q39" s="93"/>
      <c r="R39" s="93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2022-08-17T14:55:35Z</dcterms:modified>
</cp:coreProperties>
</file>