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A/"/>
    </mc:Choice>
  </mc:AlternateContent>
  <xr:revisionPtr revIDLastSave="0" documentId="13_ncr:1_{79FB5478-47EC-2040-8E65-E5FE64E26DDB}" xr6:coauthVersionLast="47" xr6:coauthVersionMax="47" xr10:uidLastSave="{00000000-0000-0000-0000-000000000000}"/>
  <bookViews>
    <workbookView xWindow="660" yWindow="840" windowWidth="25940" windowHeight="15140" activeTab="1" xr2:uid="{7BE21583-5D16-4846-9B49-7381C2CD4ADE}"/>
  </bookViews>
  <sheets>
    <sheet name="查詢網站" sheetId="5" r:id="rId1"/>
    <sheet name="輸入" sheetId="8" r:id="rId2"/>
    <sheet name="data" sheetId="12" r:id="rId3"/>
    <sheet name="data2" sheetId="13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3" l="1"/>
  <c r="M2" i="13"/>
  <c r="M6" i="13"/>
  <c r="M7" i="13"/>
  <c r="M8" i="13"/>
  <c r="M9" i="13"/>
  <c r="M10" i="13"/>
  <c r="M11" i="13"/>
  <c r="K6" i="13"/>
  <c r="K7" i="13"/>
  <c r="K8" i="13"/>
  <c r="K9" i="13"/>
  <c r="K10" i="13"/>
  <c r="K11" i="13"/>
  <c r="I6" i="13"/>
  <c r="I7" i="13"/>
  <c r="I8" i="13"/>
  <c r="I9" i="13"/>
  <c r="I10" i="13"/>
  <c r="I11" i="13"/>
  <c r="A6" i="13"/>
  <c r="A7" i="13"/>
  <c r="A8" i="13"/>
  <c r="A9" i="13"/>
  <c r="A10" i="13"/>
  <c r="A11" i="13"/>
  <c r="Y41" i="8"/>
  <c r="Y39" i="8" s="1"/>
  <c r="W41" i="8"/>
  <c r="W42" i="8" s="1"/>
  <c r="M13" i="13" l="1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M12" i="13"/>
  <c r="K12" i="13"/>
  <c r="I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2" i="13"/>
  <c r="L2" i="12" l="1"/>
  <c r="L4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7" i="12"/>
  <c r="K2" i="8"/>
  <c r="L6" i="12" l="1"/>
  <c r="G10" i="11" l="1"/>
  <c r="G4" i="11"/>
  <c r="D5" i="11"/>
  <c r="G19" i="11"/>
  <c r="G3" i="11"/>
  <c r="L21" i="8" s="1"/>
  <c r="G2" i="11"/>
  <c r="L20" i="8" s="1"/>
  <c r="L17" i="8"/>
  <c r="D3" i="11"/>
  <c r="D2" i="11"/>
  <c r="I19" i="11"/>
  <c r="G27" i="11" s="1"/>
  <c r="H19" i="11"/>
  <c r="R24" i="8"/>
  <c r="Q24" i="8"/>
  <c r="Q25" i="8"/>
  <c r="P24" i="8"/>
  <c r="P25" i="8"/>
  <c r="P26" i="8"/>
  <c r="O24" i="8"/>
  <c r="O25" i="8"/>
  <c r="O26" i="8"/>
  <c r="O27" i="8"/>
  <c r="N25" i="8"/>
  <c r="N26" i="8"/>
  <c r="N27" i="8"/>
  <c r="N28" i="8"/>
  <c r="M24" i="8"/>
  <c r="M25" i="8"/>
  <c r="M26" i="8"/>
  <c r="M27" i="8"/>
  <c r="M28" i="8"/>
  <c r="M29" i="8"/>
  <c r="L25" i="8"/>
  <c r="L26" i="8"/>
  <c r="L27" i="8"/>
  <c r="L28" i="8"/>
  <c r="L29" i="8"/>
  <c r="L30" i="8"/>
  <c r="M21" i="8"/>
  <c r="N21" i="8"/>
  <c r="O21" i="8"/>
  <c r="P21" i="8"/>
  <c r="Q21" i="8"/>
  <c r="R21" i="8"/>
  <c r="S21" i="8"/>
  <c r="M22" i="8"/>
  <c r="N22" i="8"/>
  <c r="O22" i="8"/>
  <c r="P22" i="8"/>
  <c r="Q22" i="8"/>
  <c r="R22" i="8"/>
  <c r="L23" i="8"/>
  <c r="M23" i="8"/>
  <c r="N23" i="8"/>
  <c r="O23" i="8"/>
  <c r="P23" i="8"/>
  <c r="Q23" i="8"/>
  <c r="R23" i="8"/>
  <c r="S23" i="8"/>
  <c r="M20" i="8"/>
  <c r="O20" i="8"/>
  <c r="P20" i="8"/>
  <c r="Q20" i="8"/>
  <c r="R20" i="8"/>
  <c r="B9" i="8"/>
  <c r="G2" i="8" l="1"/>
  <c r="G17" i="11" l="1"/>
  <c r="G16" i="11"/>
  <c r="I16" i="11"/>
  <c r="G20" i="11" s="1"/>
  <c r="H16" i="11"/>
  <c r="K5" i="8"/>
  <c r="H17" i="11" s="1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G11" i="11" l="1"/>
  <c r="G9" i="11"/>
  <c r="I7" i="11"/>
  <c r="I6" i="11"/>
  <c r="I9" i="11"/>
  <c r="J9" i="11"/>
  <c r="H9" i="11"/>
  <c r="I8" i="11"/>
  <c r="J8" i="11"/>
  <c r="K8" i="11"/>
  <c r="H8" i="11"/>
  <c r="G8" i="11"/>
  <c r="J7" i="11"/>
  <c r="H7" i="11"/>
  <c r="G7" i="11"/>
  <c r="L7" i="11"/>
  <c r="K7" i="11"/>
  <c r="H5" i="11"/>
  <c r="G5" i="11"/>
  <c r="J5" i="11"/>
  <c r="L5" i="11"/>
  <c r="I5" i="11"/>
  <c r="M5" i="11"/>
  <c r="N5" i="11"/>
  <c r="K5" i="11"/>
  <c r="G12" i="11"/>
  <c r="N4" i="11"/>
  <c r="K4" i="11"/>
  <c r="M4" i="11"/>
  <c r="H4" i="11"/>
  <c r="L4" i="11"/>
  <c r="I4" i="11"/>
  <c r="J4" i="11"/>
  <c r="I10" i="11"/>
  <c r="H10" i="11"/>
  <c r="M2" i="11"/>
  <c r="O2" i="8"/>
  <c r="N2" i="11"/>
  <c r="I2" i="11"/>
  <c r="K2" i="11"/>
  <c r="J2" i="11"/>
  <c r="L2" i="11"/>
  <c r="H2" i="11"/>
  <c r="M6" i="11"/>
  <c r="J6" i="11"/>
  <c r="H6" i="11"/>
  <c r="G6" i="11"/>
  <c r="K6" i="11"/>
  <c r="L6" i="11"/>
  <c r="H11" i="11"/>
  <c r="N3" i="11"/>
  <c r="K3" i="11"/>
  <c r="L3" i="11"/>
  <c r="I3" i="11"/>
  <c r="M3" i="11"/>
  <c r="J3" i="11"/>
  <c r="H3" i="11"/>
  <c r="O5" i="8"/>
  <c r="O3" i="8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I21" i="11" l="1"/>
  <c r="D25" i="8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7" i="11" l="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<sst xmlns="http://schemas.openxmlformats.org/spreadsheetml/2006/main" count="441" uniqueCount="380">
  <si>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</si>
  <si>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</si>
  <si>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</si>
  <si>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</si>
  <si>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</si>
  <si>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</si>
  <si>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</si>
  <si>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</si>
  <si>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</si>
  <si>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</si>
  <si>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</si>
  <si>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</si>
  <si>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</si>
  <si>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</si>
  <si>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</si>
  <si>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</si>
  <si>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</si>
  <si>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</si>
  <si>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</si>
  <si>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</si>
  <si>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</si>
  <si>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</si>
  <si>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</si>
  <si>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</si>
  <si>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</si>
  <si>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</si>
  <si>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</si>
  <si>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</si>
  <si>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</si>
  <si>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</si>
  <si>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</si>
  <si>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</si>
  <si>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</si>
  <si>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</si>
  <si>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</si>
  <si>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</si>
  <si>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</si>
  <si>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</si>
  <si>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</si>
  <si>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</si>
  <si>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</si>
  <si>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</si>
  <si>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</si>
  <si>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</si>
  <si>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</si>
  <si>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</si>
  <si>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</si>
  <si>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</si>
  <si>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</si>
  <si>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</si>
  <si>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</si>
  <si>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</si>
  <si>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</si>
  <si>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</si>
  <si>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</si>
  <si>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</si>
  <si>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</si>
  <si>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</si>
  <si>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</si>
  <si>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</si>
  <si>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</si>
  <si>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</si>
  <si>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</si>
  <si>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</si>
  <si>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3 (~2019)</t>
    <phoneticPr fontId="2" type="noConversion"/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</si>
  <si>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</si>
  <si>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</si>
  <si>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</si>
  <si>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</si>
  <si>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</si>
  <si>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</si>
  <si>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</si>
  <si>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</si>
  <si>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</si>
  <si>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</si>
  <si>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</si>
  <si>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</si>
  <si>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</si>
  <si>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</si>
  <si>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</si>
  <si>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</si>
  <si>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MA</t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</si>
  <si>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</si>
  <si>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</si>
  <si>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</si>
  <si>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</si>
  <si>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↓= PE*EPS</t>
    <phoneticPr fontId="2" type="noConversion"/>
  </si>
  <si>
    <t>https://www.wsj.com/market-data/quotes/MA</t>
  </si>
  <si>
    <t>Date</t>
  </si>
  <si>
    <t>Stock Price</t>
  </si>
  <si>
    <t>TTM Net EPS</t>
  </si>
  <si>
    <t>PE Ratio</t>
  </si>
  <si>
    <t>Price Log</t>
    <phoneticPr fontId="2" type="noConversion"/>
  </si>
  <si>
    <t>EPS Log</t>
    <phoneticPr fontId="2" type="noConversion"/>
  </si>
  <si>
    <t>PE Log</t>
    <phoneticPr fontId="2" type="noConversion"/>
  </si>
  <si>
    <t>平均值</t>
    <phoneticPr fontId="2" type="noConversion"/>
  </si>
  <si>
    <t>7/29/2022</t>
  </si>
  <si>
    <t>7/28/2022</t>
  </si>
  <si>
    <t>7/27/2022</t>
  </si>
  <si>
    <t>7/26/2022</t>
  </si>
  <si>
    <t>7/25/2022</t>
  </si>
  <si>
    <t>7/14/2022</t>
  </si>
  <si>
    <t>7/5/2022</t>
  </si>
  <si>
    <t>6/30/2022</t>
  </si>
  <si>
    <t>6/29/2022</t>
  </si>
  <si>
    <t>6/28/2022</t>
  </si>
  <si>
    <t>6/23/2022</t>
  </si>
  <si>
    <t>6/13/2022</t>
  </si>
  <si>
    <t>6/2/2022</t>
  </si>
  <si>
    <t>5/23/2022</t>
  </si>
  <si>
    <t>5/12/2022</t>
  </si>
  <si>
    <t>5/3/2022</t>
  </si>
  <si>
    <t>5/2/2022</t>
  </si>
  <si>
    <t>4/29/2022</t>
  </si>
  <si>
    <t>4/28/2022</t>
  </si>
  <si>
    <t>4/22/2022</t>
  </si>
  <si>
    <t>4/12/2022</t>
  </si>
  <si>
    <t>4/1/2022</t>
  </si>
  <si>
    <t>3/23/2022</t>
  </si>
  <si>
    <t>3/14/2022</t>
  </si>
  <si>
    <t>3/3/2022</t>
  </si>
  <si>
    <t>2/22/2022</t>
  </si>
  <si>
    <t>2/10/2022</t>
  </si>
  <si>
    <t>2/2/2022</t>
  </si>
  <si>
    <t>2/1/2022</t>
  </si>
  <si>
    <t>1/31/2022</t>
  </si>
  <si>
    <t>1/28/2022</t>
  </si>
  <si>
    <t>1/27/2022</t>
  </si>
  <si>
    <t>1/26/2022</t>
  </si>
  <si>
    <t>1/21/2022</t>
  </si>
  <si>
    <t>1/11/2022</t>
  </si>
  <si>
    <t>12/31/2021</t>
  </si>
  <si>
    <t>12/21/2021</t>
  </si>
  <si>
    <t>12/10/2021</t>
  </si>
  <si>
    <t>12/1/2021</t>
  </si>
  <si>
    <t>11/19/2021</t>
  </si>
  <si>
    <t>11/10/2021</t>
  </si>
  <si>
    <t>11/1/2021</t>
  </si>
  <si>
    <t>10/21/2021</t>
  </si>
  <si>
    <t>10/12/2021</t>
  </si>
  <si>
    <t>10/1/2021</t>
  </si>
  <si>
    <t>9/22/2021</t>
  </si>
  <si>
    <t>9/13/2021</t>
  </si>
  <si>
    <t>9/1/2021</t>
  </si>
  <si>
    <t>8/23/2021</t>
  </si>
  <si>
    <t>8/12/2021</t>
  </si>
  <si>
    <t>8/3/2021</t>
  </si>
  <si>
    <t>7/30/2021</t>
  </si>
  <si>
    <t>7/29/2021</t>
  </si>
  <si>
    <t>7/28/2021</t>
  </si>
  <si>
    <t>7/27/2021</t>
  </si>
  <si>
    <t>7/26/2021</t>
  </si>
  <si>
    <t>7/23/2021</t>
  </si>
  <si>
    <t>7/1/2021</t>
  </si>
  <si>
    <t>6/10/2021</t>
  </si>
  <si>
    <t>5/19/2021</t>
  </si>
  <si>
    <t>4/28/2021</t>
  </si>
  <si>
    <t>4/7/2021</t>
  </si>
  <si>
    <t>3/16/2021</t>
  </si>
  <si>
    <t>2/23/2021</t>
  </si>
  <si>
    <t>2/1/2021</t>
  </si>
  <si>
    <t>1/8/2021</t>
  </si>
  <si>
    <t>12/16/2020</t>
  </si>
  <si>
    <t>11/24/2020</t>
  </si>
  <si>
    <t>11/3/2020</t>
  </si>
  <si>
    <t>10/13/2020</t>
  </si>
  <si>
    <t>9/22/2020</t>
  </si>
  <si>
    <t>8/31/2020</t>
  </si>
  <si>
    <t>8/10/2020</t>
  </si>
  <si>
    <t>7/20/2020</t>
  </si>
  <si>
    <t>6/26/2020</t>
  </si>
  <si>
    <t>6/5/2020</t>
  </si>
  <si>
    <t>5/14/2020</t>
  </si>
  <si>
    <t>4/23/2020</t>
  </si>
  <si>
    <t>4/1/2020</t>
  </si>
  <si>
    <t>3/11/2020</t>
  </si>
  <si>
    <t>2/19/2020</t>
  </si>
  <si>
    <t>1/28/2020</t>
  </si>
  <si>
    <t>1/6/2020</t>
  </si>
  <si>
    <t>12/12/2019</t>
  </si>
  <si>
    <t>11/20/2019</t>
  </si>
  <si>
    <t>10/30/2019</t>
  </si>
  <si>
    <t>10/9/2019</t>
  </si>
  <si>
    <t>9/18/2019</t>
  </si>
  <si>
    <t>8/27/2019</t>
  </si>
  <si>
    <t>8/6/2019</t>
  </si>
  <si>
    <t>8/2/2019</t>
  </si>
  <si>
    <t>8/1/2019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</si>
  <si>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</si>
  <si>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</si>
  <si>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</si>
  <si>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</si>
  <si>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</si>
  <si>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</si>
  <si>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</si>
  <si>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7/16/2019</t>
  </si>
  <si>
    <t>5/31/2019</t>
  </si>
  <si>
    <t>4/16/2019</t>
  </si>
  <si>
    <t>3/4/2019</t>
  </si>
  <si>
    <t>1/16/2019</t>
  </si>
  <si>
    <t>11/29/2018</t>
  </si>
  <si>
    <t>10/16/2018</t>
  </si>
  <si>
    <t>8/31/2018</t>
  </si>
  <si>
    <t>7/19/2018</t>
  </si>
  <si>
    <t>6/5/2018</t>
  </si>
  <si>
    <t>4/20/2018</t>
  </si>
  <si>
    <t>3/7/2018</t>
  </si>
  <si>
    <t>1/22/2018</t>
  </si>
  <si>
    <t>12/5/2017</t>
  </si>
  <si>
    <t>10/20/2017</t>
  </si>
  <si>
    <t>9/7/2017</t>
  </si>
  <si>
    <t>8/4/2017</t>
  </si>
  <si>
    <t>8/3/2017</t>
  </si>
  <si>
    <t>8/2/2017</t>
  </si>
  <si>
    <t>8/1/2017</t>
  </si>
  <si>
    <t>7/31/2017</t>
  </si>
  <si>
    <t>7/28/2017</t>
  </si>
  <si>
    <t>7/27/2017</t>
  </si>
  <si>
    <t>7/26/2017</t>
  </si>
  <si>
    <t>7/25/2017</t>
  </si>
  <si>
    <t>7/24/2017</t>
  </si>
  <si>
    <t>3/16/2017</t>
  </si>
  <si>
    <t>11/3/2016</t>
  </si>
  <si>
    <t>6/28/2016</t>
  </si>
  <si>
    <t>2/19/2016</t>
  </si>
  <si>
    <t>10/9/2015</t>
  </si>
  <si>
    <t>6/3/2015</t>
  </si>
  <si>
    <t>1/23/2015</t>
  </si>
  <si>
    <t>9/15/2014</t>
  </si>
  <si>
    <t>5/7/2014</t>
  </si>
  <si>
    <t>12/26/2013</t>
  </si>
  <si>
    <t>8/19/2013</t>
  </si>
  <si>
    <t>4/11/2013</t>
  </si>
  <si>
    <t>11/29/2012</t>
  </si>
  <si>
    <t>8/3/2012</t>
  </si>
  <si>
    <t>8/2/2012</t>
  </si>
  <si>
    <t>8/1/2012</t>
  </si>
  <si>
    <t>7/31/2012</t>
  </si>
  <si>
    <t>7/30/2012</t>
  </si>
  <si>
    <t>7/27/2012</t>
  </si>
  <si>
    <t>7/26/2012</t>
  </si>
  <si>
    <t>7/25/2012</t>
  </si>
  <si>
    <t>7/24/2012</t>
  </si>
  <si>
    <t>7/20/2012</t>
  </si>
  <si>
    <t>3/13/2012</t>
  </si>
  <si>
    <t>11/1/2011</t>
  </si>
  <si>
    <t>6/24/2011</t>
  </si>
  <si>
    <t>2/15/2011</t>
  </si>
  <si>
    <t>10/7/2010</t>
  </si>
  <si>
    <t>6/1/2010</t>
  </si>
  <si>
    <t>1/21/2010</t>
  </si>
  <si>
    <t>2022/7/29</t>
  </si>
  <si>
    <t>2022/7/28</t>
  </si>
  <si>
    <t>2022/7/27</t>
  </si>
  <si>
    <t>2022/7/26</t>
  </si>
  <si>
    <t>2022/7/25</t>
  </si>
  <si>
    <t>2022/7/14</t>
  </si>
  <si>
    <t>2022/6/30</t>
  </si>
  <si>
    <t>2022/6/29</t>
  </si>
  <si>
    <t>2022/6/28</t>
  </si>
  <si>
    <t>2022/6/23</t>
  </si>
  <si>
    <t>2022/6/13</t>
  </si>
  <si>
    <t>2022/5/23</t>
  </si>
  <si>
    <t>2022/5/12</t>
  </si>
  <si>
    <t>2022/4/29</t>
  </si>
  <si>
    <t>2022/4/28</t>
  </si>
  <si>
    <t>2022/4/22</t>
  </si>
  <si>
    <t>2022/4/12</t>
  </si>
  <si>
    <t>2022/3/23</t>
  </si>
  <si>
    <t>2022/3/14</t>
  </si>
  <si>
    <t>2022/2/22</t>
  </si>
  <si>
    <t>2022/2/10</t>
  </si>
  <si>
    <t>2022/1/31</t>
  </si>
  <si>
    <t>2022/1/28</t>
  </si>
  <si>
    <t>2022/1/27</t>
  </si>
  <si>
    <t>2022/1/26</t>
  </si>
  <si>
    <t>2022/1/21</t>
  </si>
  <si>
    <t>2022/1/11</t>
  </si>
  <si>
    <t>2021/12/3</t>
  </si>
  <si>
    <t>2021/12/2</t>
  </si>
  <si>
    <t>2021/12/1</t>
  </si>
  <si>
    <t>2021/11/1</t>
  </si>
  <si>
    <t>2021/10/2</t>
  </si>
  <si>
    <t>2021/10/1</t>
  </si>
  <si>
    <t>2021/9/22</t>
  </si>
  <si>
    <t>2021/9/13</t>
  </si>
  <si>
    <t>2021/8/23</t>
  </si>
  <si>
    <t>2021/8/12</t>
  </si>
  <si>
    <t>2021/7/29</t>
  </si>
  <si>
    <t>2021/7/28</t>
  </si>
  <si>
    <t>2021/7/27</t>
  </si>
  <si>
    <t>2021/7/26</t>
  </si>
  <si>
    <t>2021/7/23</t>
  </si>
  <si>
    <t>2021/6/10</t>
  </si>
  <si>
    <t>2021/5/19</t>
  </si>
  <si>
    <t>2021/4/28</t>
  </si>
  <si>
    <t>2021/3/16</t>
  </si>
  <si>
    <t>2021/2/23</t>
  </si>
  <si>
    <t>2021/2/1/</t>
  </si>
  <si>
    <t>2021/1/8/</t>
  </si>
  <si>
    <t>2020/12/1</t>
  </si>
  <si>
    <t>2020/11/2</t>
  </si>
  <si>
    <t>2020/11/3</t>
  </si>
  <si>
    <t>2020/10/1</t>
  </si>
  <si>
    <t>2020/9/22</t>
  </si>
  <si>
    <t>2020/8/31</t>
  </si>
  <si>
    <t>2020/8/10</t>
  </si>
  <si>
    <t>2020/7/20</t>
  </si>
  <si>
    <t>2020/6/26</t>
  </si>
  <si>
    <t>2020/5/14</t>
  </si>
  <si>
    <t>2020/4/23</t>
  </si>
  <si>
    <t>2020/3/11</t>
  </si>
  <si>
    <t>2020/2/19</t>
  </si>
  <si>
    <t>2020/1/28</t>
  </si>
  <si>
    <t>2019/12/1</t>
  </si>
  <si>
    <t>2019/11/2</t>
  </si>
  <si>
    <t>2019/10/3</t>
  </si>
  <si>
    <t>2019/10/9</t>
  </si>
  <si>
    <t>2019/9/18</t>
  </si>
  <si>
    <t>2019/8/27</t>
  </si>
  <si>
    <t>2019/7/30</t>
  </si>
  <si>
    <t>2019/7/29</t>
  </si>
  <si>
    <t>2019/7/26</t>
  </si>
  <si>
    <t>2019/7/25</t>
  </si>
  <si>
    <t>2019/7/24</t>
  </si>
  <si>
    <t>2019/7/23</t>
  </si>
  <si>
    <t>2019/7/16</t>
  </si>
  <si>
    <t>2019/5/31</t>
  </si>
  <si>
    <t>2019/4/16</t>
  </si>
  <si>
    <t>2019/1/16</t>
  </si>
  <si>
    <t>2018/11/2</t>
  </si>
  <si>
    <t>2018/10/1</t>
  </si>
  <si>
    <t>2018/8/31</t>
  </si>
  <si>
    <t>2018/7/19</t>
  </si>
  <si>
    <t>2018/4/20</t>
  </si>
  <si>
    <t>2018/1/22</t>
  </si>
  <si>
    <t>2017/12/5</t>
  </si>
  <si>
    <t>2017/10/2</t>
  </si>
  <si>
    <t>2017/7/28</t>
  </si>
  <si>
    <t>2017/7/27</t>
  </si>
  <si>
    <t>2017/7/26</t>
  </si>
  <si>
    <t>2017/7/25</t>
  </si>
  <si>
    <t>2017/7/24</t>
  </si>
  <si>
    <t>2017/3/16</t>
  </si>
  <si>
    <t>2016/11/3</t>
  </si>
  <si>
    <t>2016/6/28</t>
  </si>
  <si>
    <t>2016/2/19</t>
  </si>
  <si>
    <t>2015/10/9</t>
  </si>
  <si>
    <t>2015/1/23</t>
  </si>
  <si>
    <t>2014/9/15</t>
  </si>
  <si>
    <t>2013/12/2</t>
  </si>
  <si>
    <t>2013/8/19</t>
  </si>
  <si>
    <t>2013/4/11</t>
  </si>
  <si>
    <t>2012/11/2</t>
  </si>
  <si>
    <t>2012/7/30</t>
  </si>
  <si>
    <t>2012/7/27</t>
  </si>
  <si>
    <t>2012/7/26</t>
  </si>
  <si>
    <t>2012/7/25</t>
  </si>
  <si>
    <t>2012/7/24</t>
  </si>
  <si>
    <t>2012/7/20</t>
  </si>
  <si>
    <t>2012/3/13</t>
  </si>
  <si>
    <t>2011/11/1</t>
  </si>
  <si>
    <t>2011/6/24</t>
  </si>
  <si>
    <t>2011/2/15</t>
  </si>
  <si>
    <t>2010/10/7</t>
  </si>
  <si>
    <t>2010/1/21</t>
  </si>
  <si>
    <t>股價</t>
    <phoneticPr fontId="2" type="noConversion"/>
  </si>
  <si>
    <t xml:space="preserve"> P/E</t>
    <phoneticPr fontId="2" type="noConversion"/>
  </si>
  <si>
    <t>← KEY IN</t>
    <phoneticPr fontId="2" type="noConversion"/>
  </si>
  <si>
    <t>8/19/2022</t>
  </si>
  <si>
    <t>8/18/2022</t>
  </si>
  <si>
    <t>8/17/2022</t>
  </si>
  <si>
    <t>8/16/2022</t>
  </si>
  <si>
    <t>8/15/2022</t>
  </si>
  <si>
    <t>8/4/2022</t>
  </si>
  <si>
    <t>2022/8/19</t>
  </si>
  <si>
    <t>2022/8/18</t>
  </si>
  <si>
    <t>2022/8/17</t>
  </si>
  <si>
    <t>2022/8/16</t>
  </si>
  <si>
    <t>2022/8/15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</si>
</sst>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0.000_ "/>
    <numFmt numFmtId="182" formatCode="0.0000000000000_ "/>
  </numFmts>
  <fonts count="5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2"/>
      <color theme="0"/>
      <name val="新細明體"/>
      <family val="2"/>
      <charset val="136"/>
      <scheme val="minor"/>
    </font>
    <font>
      <b/>
      <sz val="14"/>
      <color rgb="FF4A4D4B"/>
      <name val="Arial"/>
      <family val="2"/>
    </font>
    <font>
      <sz val="18"/>
      <color rgb="FF212529"/>
      <name val="Helvetica Neue"/>
      <family val="2"/>
    </font>
    <font>
      <u/>
      <sz val="18"/>
      <color theme="10"/>
      <name val="新細明體"/>
      <family val="2"/>
      <charset val="136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8" fontId="6" fillId="17" borderId="1" xfId="0" applyNumberFormat="1" applyFont="1" applyFill="1" applyBorder="1" applyAlignment="1">
      <alignment horizontal="center" vertical="center"/>
    </xf>
    <xf numFmtId="0" fontId="6" fillId="17" borderId="1" xfId="0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44" fillId="22" borderId="1" xfId="0" applyFont="1" applyFill="1" applyBorder="1" applyAlignment="1">
      <alignment horizontal="center" vertical="center"/>
    </xf>
    <xf numFmtId="0" fontId="14" fillId="0" borderId="0" xfId="3">
      <alignment vertical="center"/>
    </xf>
    <xf numFmtId="0" fontId="4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9" borderId="11" xfId="0" applyNumberFormat="1" applyFill="1" applyBorder="1" applyAlignment="1">
      <alignment horizontal="center" vertical="center"/>
    </xf>
    <xf numFmtId="0" fontId="48" fillId="0" borderId="0" xfId="0" applyFont="1">
      <alignment vertical="center"/>
    </xf>
    <xf numFmtId="0" fontId="49" fillId="0" borderId="0" xfId="3" applyFon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2" fontId="0" fillId="0" borderId="1" xfId="0" applyNumberFormat="1" applyBorder="1">
      <alignment vertical="center"/>
    </xf>
    <xf numFmtId="178" fontId="46" fillId="23" borderId="0" xfId="0" applyNumberFormat="1" applyFont="1" applyFill="1" applyAlignment="1">
      <alignment horizontal="center" vertical="center"/>
    </xf>
    <xf numFmtId="0" fontId="44" fillId="22" borderId="8" xfId="0" applyFont="1" applyFill="1" applyBorder="1" applyAlignment="1">
      <alignment horizontal="center" vertical="center"/>
    </xf>
    <xf numFmtId="0" fontId="44" fillId="22" borderId="10" xfId="0" applyFont="1" applyFill="1" applyBorder="1" applyAlignment="1">
      <alignment horizontal="center" vertical="center"/>
    </xf>
    <xf numFmtId="2" fontId="44" fillId="14" borderId="9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9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7150" cap="rnd">
                <a:solidFill>
                  <a:schemeClr val="accent6">
                    <a:lumMod val="75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輸入!$I$2:$I$27</c:f>
              <c:numCache>
                <c:formatCode>m/d/yy</c:formatCode>
                <c:ptCount val="26"/>
                <c:pt idx="0">
                  <c:v>44761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</c:numCache>
            </c:numRef>
          </c:xVal>
          <c:yVal>
            <c:numRef>
              <c:f>輸入!$J$2:$J$27</c:f>
              <c:numCache>
                <c:formatCode>General</c:formatCode>
                <c:ptCount val="26"/>
                <c:pt idx="0">
                  <c:v>35.42</c:v>
                </c:pt>
                <c:pt idx="1">
                  <c:v>37.08</c:v>
                </c:pt>
                <c:pt idx="2">
                  <c:v>40.909999999999997</c:v>
                </c:pt>
                <c:pt idx="3">
                  <c:v>42.6</c:v>
                </c:pt>
                <c:pt idx="4">
                  <c:v>50.45</c:v>
                </c:pt>
                <c:pt idx="7">
                  <c:v>50.26</c:v>
                </c:pt>
                <c:pt idx="8">
                  <c:v>40.49</c:v>
                </c:pt>
                <c:pt idx="9">
                  <c:v>30.54</c:v>
                </c:pt>
                <c:pt idx="10">
                  <c:v>37.130000000000003</c:v>
                </c:pt>
                <c:pt idx="11">
                  <c:v>39.729999999999997</c:v>
                </c:pt>
                <c:pt idx="12">
                  <c:v>40.14</c:v>
                </c:pt>
                <c:pt idx="13">
                  <c:v>38.659999999999997</c:v>
                </c:pt>
                <c:pt idx="14">
                  <c:v>33.130000000000003</c:v>
                </c:pt>
                <c:pt idx="15">
                  <c:v>44.26</c:v>
                </c:pt>
                <c:pt idx="16">
                  <c:v>43.23</c:v>
                </c:pt>
                <c:pt idx="17">
                  <c:v>42.26</c:v>
                </c:pt>
                <c:pt idx="18">
                  <c:v>40.56</c:v>
                </c:pt>
                <c:pt idx="19">
                  <c:v>32.07</c:v>
                </c:pt>
                <c:pt idx="20">
                  <c:v>29.31</c:v>
                </c:pt>
                <c:pt idx="21">
                  <c:v>28.57</c:v>
                </c:pt>
                <c:pt idx="22">
                  <c:v>27.17</c:v>
                </c:pt>
                <c:pt idx="23">
                  <c:v>27.25</c:v>
                </c:pt>
                <c:pt idx="24">
                  <c:v>25.05</c:v>
                </c:pt>
                <c:pt idx="25">
                  <c:v>27.47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>
                    <a:alpha val="48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data!$G$7:$G$56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data!$H$7:$H$56</c:f>
              <c:numCache>
                <c:formatCode>General</c:formatCode>
                <c:ptCount val="50"/>
                <c:pt idx="0">
                  <c:v>2.551864575660665</c:v>
                </c:pt>
                <c:pt idx="1">
                  <c:v>2.553640336231354</c:v>
                </c:pt>
                <c:pt idx="2">
                  <c:v>2.5387998699649996</c:v>
                </c:pt>
                <c:pt idx="3">
                  <c:v>2.5594996572146744</c:v>
                </c:pt>
                <c:pt idx="4">
                  <c:v>2.5481067583302557</c:v>
                </c:pt>
                <c:pt idx="5">
                  <c:v>2.5486473382524872</c:v>
                </c:pt>
                <c:pt idx="6">
                  <c:v>2.5246816628511612</c:v>
                </c:pt>
                <c:pt idx="7">
                  <c:v>2.4658288153574364</c:v>
                </c:pt>
                <c:pt idx="8">
                  <c:v>2.3773608987811126</c:v>
                </c:pt>
                <c:pt idx="9">
                  <c:v>2.4688345304327517</c:v>
                </c:pt>
                <c:pt idx="10">
                  <c:v>2.4271126760547097</c:v>
                </c:pt>
                <c:pt idx="11">
                  <c:v>2.4151737453358608</c:v>
                </c:pt>
                <c:pt idx="12">
                  <c:v>2.3639878297484915</c:v>
                </c:pt>
                <c:pt idx="13">
                  <c:v>2.2677582166513659</c:v>
                </c:pt>
                <c:pt idx="14">
                  <c:v>2.3391333059698791</c:v>
                </c:pt>
                <c:pt idx="15">
                  <c:v>2.2844532940108531</c:v>
                </c:pt>
                <c:pt idx="16">
                  <c:v>2.2338334148844341</c:v>
                </c:pt>
                <c:pt idx="17">
                  <c:v>2.1697331979425178</c:v>
                </c:pt>
                <c:pt idx="18">
                  <c:v>2.1389023999335937</c:v>
                </c:pt>
                <c:pt idx="19">
                  <c:v>2.0726542173330342</c:v>
                </c:pt>
                <c:pt idx="20">
                  <c:v>2.0384611961785635</c:v>
                </c:pt>
                <c:pt idx="21">
                  <c:v>2.0004340774793188</c:v>
                </c:pt>
                <c:pt idx="22">
                  <c:v>1.9933480399232599</c:v>
                </c:pt>
                <c:pt idx="23">
                  <c:v>1.9295721790765499</c:v>
                </c:pt>
                <c:pt idx="24">
                  <c:v>1.9593276459721711</c:v>
                </c:pt>
                <c:pt idx="25">
                  <c:v>1.9714150233849952</c:v>
                </c:pt>
                <c:pt idx="26">
                  <c:v>1.9371165107670538</c:v>
                </c:pt>
                <c:pt idx="27">
                  <c:v>1.9522595365908206</c:v>
                </c:pt>
                <c:pt idx="28">
                  <c:v>1.9172428579074663</c:v>
                </c:pt>
                <c:pt idx="29">
                  <c:v>1.9152414973061944</c:v>
                </c:pt>
                <c:pt idx="30">
                  <c:v>1.8480658954039915</c:v>
                </c:pt>
                <c:pt idx="31">
                  <c:v>1.8447877188278465</c:v>
                </c:pt>
                <c:pt idx="32">
                  <c:v>1.8513195126487452</c:v>
                </c:pt>
                <c:pt idx="33">
                  <c:v>1.8998751960210107</c:v>
                </c:pt>
                <c:pt idx="34">
                  <c:v>1.80543288813214</c:v>
                </c:pt>
                <c:pt idx="35">
                  <c:v>1.7363965022766426</c:v>
                </c:pt>
                <c:pt idx="36">
                  <c:v>1.709948016510761</c:v>
                </c:pt>
                <c:pt idx="37">
                  <c:v>1.6677330525332674</c:v>
                </c:pt>
                <c:pt idx="38">
                  <c:v>1.6307328928171965</c:v>
                </c:pt>
                <c:pt idx="39">
                  <c:v>1.609380944250707</c:v>
                </c:pt>
                <c:pt idx="40">
                  <c:v>1.599337132992489</c:v>
                </c:pt>
                <c:pt idx="41">
                  <c:v>1.5467893516312581</c:v>
                </c:pt>
                <c:pt idx="42">
                  <c:v>1.4763968267253302</c:v>
                </c:pt>
                <c:pt idx="43">
                  <c:v>1.4539295920577286</c:v>
                </c:pt>
                <c:pt idx="44">
                  <c:v>1.3754807146185724</c:v>
                </c:pt>
                <c:pt idx="45">
                  <c:v>1.3248994970523134</c:v>
                </c:pt>
                <c:pt idx="46">
                  <c:v>1.3242824552976926</c:v>
                </c:pt>
                <c:pt idx="47">
                  <c:v>1.2736955879300922</c:v>
                </c:pt>
                <c:pt idx="48">
                  <c:v>1.3783979009481377</c:v>
                </c:pt>
                <c:pt idx="49">
                  <c:v>1.38147609027503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2-E04A-8365-E4171A04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64464"/>
        <c:axId val="1565021376"/>
      </c:scatterChart>
      <c:valAx>
        <c:axId val="15652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5021376"/>
        <c:crosses val="autoZero"/>
        <c:crossBetween val="midCat"/>
      </c:valAx>
      <c:valAx>
        <c:axId val="15650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52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data!$I$7:$I$56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data!$J$7:$J$56</c:f>
              <c:numCache>
                <c:formatCode>General</c:formatCode>
                <c:ptCount val="50"/>
                <c:pt idx="0">
                  <c:v>0.98272338766854528</c:v>
                </c:pt>
                <c:pt idx="1">
                  <c:v>0.94250410616808067</c:v>
                </c:pt>
                <c:pt idx="2">
                  <c:v>0.91009054559406821</c:v>
                </c:pt>
                <c:pt idx="3">
                  <c:v>0.85733249643126852</c:v>
                </c:pt>
                <c:pt idx="4">
                  <c:v>0.81491318127507395</c:v>
                </c:pt>
                <c:pt idx="5">
                  <c:v>0.80482067872116236</c:v>
                </c:pt>
                <c:pt idx="6">
                  <c:v>0.82412583391654892</c:v>
                </c:pt>
                <c:pt idx="7">
                  <c:v>0.85913829729453084</c:v>
                </c:pt>
                <c:pt idx="8">
                  <c:v>0.89320675305984798</c:v>
                </c:pt>
                <c:pt idx="9">
                  <c:v>0.89982050242709632</c:v>
                </c:pt>
                <c:pt idx="10">
                  <c:v>0.8286598965353198</c:v>
                </c:pt>
                <c:pt idx="11">
                  <c:v>0.81224469680036926</c:v>
                </c:pt>
                <c:pt idx="12">
                  <c:v>0.77742682238931138</c:v>
                </c:pt>
                <c:pt idx="13">
                  <c:v>0.74818802700620035</c:v>
                </c:pt>
                <c:pt idx="14">
                  <c:v>0.69372694892364695</c:v>
                </c:pt>
                <c:pt idx="15">
                  <c:v>0.64933485871214192</c:v>
                </c:pt>
                <c:pt idx="16">
                  <c:v>0.60852603357719404</c:v>
                </c:pt>
                <c:pt idx="17">
                  <c:v>0.56229286445647475</c:v>
                </c:pt>
                <c:pt idx="18">
                  <c:v>0.63346845557958653</c:v>
                </c:pt>
                <c:pt idx="19">
                  <c:v>0.60638136511060492</c:v>
                </c:pt>
                <c:pt idx="20">
                  <c:v>0.58319877396862274</c:v>
                </c:pt>
                <c:pt idx="21">
                  <c:v>0.56702636615906032</c:v>
                </c:pt>
                <c:pt idx="22">
                  <c:v>0.55870857053316569</c:v>
                </c:pt>
                <c:pt idx="23">
                  <c:v>0.53147891704225514</c:v>
                </c:pt>
                <c:pt idx="24">
                  <c:v>0.52113808370403625</c:v>
                </c:pt>
                <c:pt idx="25">
                  <c:v>0.5250448070368452</c:v>
                </c:pt>
                <c:pt idx="26">
                  <c:v>0.51188336097887432</c:v>
                </c:pt>
                <c:pt idx="27">
                  <c:v>0.51321760006793893</c:v>
                </c:pt>
                <c:pt idx="28">
                  <c:v>0.51188336097887432</c:v>
                </c:pt>
                <c:pt idx="29">
                  <c:v>0.48995847942483461</c:v>
                </c:pt>
                <c:pt idx="30">
                  <c:v>0.46538285144841829</c:v>
                </c:pt>
                <c:pt idx="31">
                  <c:v>0.44404479591807622</c:v>
                </c:pt>
                <c:pt idx="32">
                  <c:v>0.42651126136457523</c:v>
                </c:pt>
                <c:pt idx="33">
                  <c:v>0.4099331233312945</c:v>
                </c:pt>
                <c:pt idx="34">
                  <c:v>0.40312052117581787</c:v>
                </c:pt>
                <c:pt idx="35">
                  <c:v>0.38381536598043126</c:v>
                </c:pt>
                <c:pt idx="36">
                  <c:v>0.35793484700045375</c:v>
                </c:pt>
                <c:pt idx="37">
                  <c:v>0.34044411484011833</c:v>
                </c:pt>
                <c:pt idx="38">
                  <c:v>0.2355284469075489</c:v>
                </c:pt>
                <c:pt idx="39">
                  <c:v>0.22271647114758325</c:v>
                </c:pt>
                <c:pt idx="40">
                  <c:v>0.20139712432045151</c:v>
                </c:pt>
                <c:pt idx="41">
                  <c:v>0.17026171539495738</c:v>
                </c:pt>
                <c:pt idx="42">
                  <c:v>0.250420002308894</c:v>
                </c:pt>
                <c:pt idx="43">
                  <c:v>0.20951501454263097</c:v>
                </c:pt>
                <c:pt idx="44">
                  <c:v>0.17318626841227402</c:v>
                </c:pt>
                <c:pt idx="45">
                  <c:v>0.14921911265537988</c:v>
                </c:pt>
                <c:pt idx="46">
                  <c:v>0.12057393120584989</c:v>
                </c:pt>
                <c:pt idx="47">
                  <c:v>0.10720996964786837</c:v>
                </c:pt>
                <c:pt idx="48">
                  <c:v>7.554696139253074E-2</c:v>
                </c:pt>
                <c:pt idx="49">
                  <c:v>5.3078443483419682E-2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4-5744-AE2B-90FBCBF4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63728"/>
        <c:axId val="1568100208"/>
      </c:scatterChart>
      <c:valAx>
        <c:axId val="15679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100208"/>
        <c:crosses val="autoZero"/>
        <c:crossBetween val="midCat"/>
      </c:valAx>
      <c:valAx>
        <c:axId val="1568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79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data!$K$6:$K$56</c:f>
              <c:numCache>
                <c:formatCode>m/d/yy</c:formatCode>
                <c:ptCount val="51"/>
                <c:pt idx="0">
                  <c:v>44771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  <c:pt idx="26">
                  <c:v>42369</c:v>
                </c:pt>
                <c:pt idx="27">
                  <c:v>42277</c:v>
                </c:pt>
                <c:pt idx="28">
                  <c:v>42185</c:v>
                </c:pt>
                <c:pt idx="29">
                  <c:v>42094</c:v>
                </c:pt>
                <c:pt idx="30">
                  <c:v>42004</c:v>
                </c:pt>
                <c:pt idx="31">
                  <c:v>41912</c:v>
                </c:pt>
                <c:pt idx="32">
                  <c:v>41820</c:v>
                </c:pt>
                <c:pt idx="33">
                  <c:v>41729</c:v>
                </c:pt>
                <c:pt idx="34">
                  <c:v>41639</c:v>
                </c:pt>
                <c:pt idx="35">
                  <c:v>41547</c:v>
                </c:pt>
                <c:pt idx="36">
                  <c:v>41455</c:v>
                </c:pt>
                <c:pt idx="37">
                  <c:v>41364</c:v>
                </c:pt>
                <c:pt idx="38">
                  <c:v>41274</c:v>
                </c:pt>
                <c:pt idx="39">
                  <c:v>41182</c:v>
                </c:pt>
                <c:pt idx="40">
                  <c:v>41090</c:v>
                </c:pt>
                <c:pt idx="41">
                  <c:v>40999</c:v>
                </c:pt>
                <c:pt idx="42">
                  <c:v>40908</c:v>
                </c:pt>
                <c:pt idx="43">
                  <c:v>40816</c:v>
                </c:pt>
                <c:pt idx="44">
                  <c:v>40724</c:v>
                </c:pt>
                <c:pt idx="45">
                  <c:v>40633</c:v>
                </c:pt>
                <c:pt idx="46">
                  <c:v>40543</c:v>
                </c:pt>
                <c:pt idx="47">
                  <c:v>40451</c:v>
                </c:pt>
                <c:pt idx="48">
                  <c:v>40359</c:v>
                </c:pt>
                <c:pt idx="49">
                  <c:v>40268</c:v>
                </c:pt>
                <c:pt idx="50">
                  <c:v>40178</c:v>
                </c:pt>
              </c:numCache>
            </c:numRef>
          </c:xVal>
          <c:yVal>
            <c:numRef>
              <c:f>data!$L$6:$L$56</c:f>
              <c:numCache>
                <c:formatCode>General</c:formatCode>
                <c:ptCount val="51"/>
                <c:pt idx="0">
                  <c:v>1.5472620912769441</c:v>
                </c:pt>
                <c:pt idx="1">
                  <c:v>1.5691397254724595</c:v>
                </c:pt>
                <c:pt idx="2">
                  <c:v>1.6110857334148727</c:v>
                </c:pt>
                <c:pt idx="3">
                  <c:v>1.6286953827140234</c:v>
                </c:pt>
                <c:pt idx="4">
                  <c:v>1.7021719508577111</c:v>
                </c:pt>
                <c:pt idx="5">
                  <c:v>1.7331972651065695</c:v>
                </c:pt>
                <c:pt idx="6">
                  <c:v>1.7438232216037504</c:v>
                </c:pt>
                <c:pt idx="7">
                  <c:v>1.7005306569785916</c:v>
                </c:pt>
                <c:pt idx="8">
                  <c:v>1.6067037413336742</c:v>
                </c:pt>
                <c:pt idx="9">
                  <c:v>1.4841574243653806</c:v>
                </c:pt>
                <c:pt idx="10">
                  <c:v>1.5690225860295637</c:v>
                </c:pt>
                <c:pt idx="11">
                  <c:v>1.5984622004741504</c:v>
                </c:pt>
                <c:pt idx="12">
                  <c:v>1.6029277128591892</c:v>
                </c:pt>
                <c:pt idx="13">
                  <c:v>1.5865873046717549</c:v>
                </c:pt>
                <c:pt idx="14">
                  <c:v>1.5195655008805091</c:v>
                </c:pt>
                <c:pt idx="15">
                  <c:v>1.6454222693490919</c:v>
                </c:pt>
                <c:pt idx="16">
                  <c:v>1.635081436010873</c:v>
                </c:pt>
                <c:pt idx="17">
                  <c:v>1.6253124509616739</c:v>
                </c:pt>
                <c:pt idx="18">
                  <c:v>1.6074550232146685</c:v>
                </c:pt>
                <c:pt idx="19">
                  <c:v>1.5054213275832811</c:v>
                </c:pt>
                <c:pt idx="20">
                  <c:v>1.466274321789292</c:v>
                </c:pt>
                <c:pt idx="21">
                  <c:v>1.4553017716570764</c:v>
                </c:pt>
                <c:pt idx="22">
                  <c:v>1.433449793761596</c:v>
                </c:pt>
                <c:pt idx="23">
                  <c:v>1.4345689040341987</c:v>
                </c:pt>
                <c:pt idx="24">
                  <c:v>1.3981136917305026</c:v>
                </c:pt>
                <c:pt idx="25">
                  <c:v>1.4382258076045293</c:v>
                </c:pt>
                <c:pt idx="26">
                  <c:v>1.4463818122224421</c:v>
                </c:pt>
                <c:pt idx="27">
                  <c:v>1.4252080511386562</c:v>
                </c:pt>
                <c:pt idx="28">
                  <c:v>1.4390167283875128</c:v>
                </c:pt>
                <c:pt idx="29">
                  <c:v>1.4053463601757088</c:v>
                </c:pt>
                <c:pt idx="30">
                  <c:v>1.4252080511386562</c:v>
                </c:pt>
                <c:pt idx="31">
                  <c:v>1.3827372657613304</c:v>
                </c:pt>
                <c:pt idx="32">
                  <c:v>1.4012281674981131</c:v>
                </c:pt>
                <c:pt idx="33">
                  <c:v>1.4242280706959798</c:v>
                </c:pt>
                <c:pt idx="34">
                  <c:v>1.4906606533561368</c:v>
                </c:pt>
                <c:pt idx="35">
                  <c:v>1.4019172505175745</c:v>
                </c:pt>
                <c:pt idx="36">
                  <c:v>1.3521825181113625</c:v>
                </c:pt>
                <c:pt idx="37">
                  <c:v>1.3517963068970236</c:v>
                </c:pt>
                <c:pt idx="38">
                  <c:v>1.3265406685165619</c:v>
                </c:pt>
                <c:pt idx="39">
                  <c:v>1.3944516808262162</c:v>
                </c:pt>
                <c:pt idx="40">
                  <c:v>1.3868555291847244</c:v>
                </c:pt>
                <c:pt idx="41">
                  <c:v>1.3979400086720377</c:v>
                </c:pt>
                <c:pt idx="42">
                  <c:v>1.3756636139608853</c:v>
                </c:pt>
                <c:pt idx="43">
                  <c:v>1.2250506961380487</c:v>
                </c:pt>
                <c:pt idx="44">
                  <c:v>1.2457593559672768</c:v>
                </c:pt>
                <c:pt idx="45">
                  <c:v>1.2030328870147107</c:v>
                </c:pt>
                <c:pt idx="46">
                  <c:v>1.1772478362556233</c:v>
                </c:pt>
                <c:pt idx="47">
                  <c:v>1.2041199826559248</c:v>
                </c:pt>
                <c:pt idx="48">
                  <c:v>1.1682027468426308</c:v>
                </c:pt>
                <c:pt idx="49">
                  <c:v>1.3016809492935764</c:v>
                </c:pt>
                <c:pt idx="50">
                  <c:v>1.3296012483565187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C-AE49-9F48-D869DD6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41392"/>
        <c:axId val="1613808720"/>
      </c:scatterChart>
      <c:valAx>
        <c:axId val="1613941392"/>
        <c:scaling>
          <c:orientation val="minMax"/>
          <c:max val="45000"/>
          <c:min val="3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3808720"/>
        <c:crosses val="autoZero"/>
        <c:crossBetween val="midCat"/>
        <c:majorUnit val="500"/>
      </c:valAx>
      <c:valAx>
        <c:axId val="1613808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39413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data2!$H$6:$H$166</c:f>
              <c:numCache>
                <c:formatCode>m/d/yy</c:formatCode>
                <c:ptCount val="161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data2!$I$6:$I$166</c:f>
              <c:numCache>
                <c:formatCode>General</c:formatCode>
                <c:ptCount val="161"/>
                <c:pt idx="0">
                  <c:v>0.99431715266963672</c:v>
                </c:pt>
                <c:pt idx="1">
                  <c:v>0.99431715266963672</c:v>
                </c:pt>
                <c:pt idx="2">
                  <c:v>0.99431715266963672</c:v>
                </c:pt>
                <c:pt idx="3">
                  <c:v>0.99431715266963672</c:v>
                </c:pt>
                <c:pt idx="4">
                  <c:v>0.99431715266963672</c:v>
                </c:pt>
                <c:pt idx="5">
                  <c:v>0.99431715266963672</c:v>
                </c:pt>
                <c:pt idx="6">
                  <c:v>0.98272338766854528</c:v>
                </c:pt>
                <c:pt idx="7">
                  <c:v>0.98272338766854528</c:v>
                </c:pt>
                <c:pt idx="8">
                  <c:v>0.98272338766854528</c:v>
                </c:pt>
                <c:pt idx="9">
                  <c:v>0.98272338766854528</c:v>
                </c:pt>
                <c:pt idx="10">
                  <c:v>0.98272338766854528</c:v>
                </c:pt>
                <c:pt idx="11">
                  <c:v>0.98272338766854528</c:v>
                </c:pt>
                <c:pt idx="12">
                  <c:v>0.98272338766854528</c:v>
                </c:pt>
                <c:pt idx="13">
                  <c:v>0.98272338766854528</c:v>
                </c:pt>
                <c:pt idx="14">
                  <c:v>0.98272338766854528</c:v>
                </c:pt>
                <c:pt idx="15">
                  <c:v>0.98272338766854528</c:v>
                </c:pt>
                <c:pt idx="16">
                  <c:v>0.98272338766854528</c:v>
                </c:pt>
                <c:pt idx="17">
                  <c:v>0.98272338766854528</c:v>
                </c:pt>
                <c:pt idx="18">
                  <c:v>0.98272338766854528</c:v>
                </c:pt>
                <c:pt idx="19">
                  <c:v>0.98272338766854528</c:v>
                </c:pt>
                <c:pt idx="20">
                  <c:v>0.98272338766854528</c:v>
                </c:pt>
                <c:pt idx="21">
                  <c:v>0.98272338766854528</c:v>
                </c:pt>
                <c:pt idx="22">
                  <c:v>0.98272338766854528</c:v>
                </c:pt>
                <c:pt idx="23">
                  <c:v>0.98272338766854528</c:v>
                </c:pt>
                <c:pt idx="24">
                  <c:v>0.98272338766854528</c:v>
                </c:pt>
                <c:pt idx="25">
                  <c:v>0.98272338766854528</c:v>
                </c:pt>
                <c:pt idx="26">
                  <c:v>0.98272338766854528</c:v>
                </c:pt>
                <c:pt idx="27">
                  <c:v>0.98272338766854528</c:v>
                </c:pt>
                <c:pt idx="28">
                  <c:v>0.94250410616808067</c:v>
                </c:pt>
                <c:pt idx="29">
                  <c:v>0.94250410616808067</c:v>
                </c:pt>
                <c:pt idx="30">
                  <c:v>0.94250410616808067</c:v>
                </c:pt>
                <c:pt idx="31">
                  <c:v>0.94250410616808067</c:v>
                </c:pt>
                <c:pt idx="32">
                  <c:v>0.94250410616808067</c:v>
                </c:pt>
                <c:pt idx="33">
                  <c:v>0.94250410616808067</c:v>
                </c:pt>
                <c:pt idx="34">
                  <c:v>0.94250410616808067</c:v>
                </c:pt>
                <c:pt idx="35">
                  <c:v>0.94250410616808067</c:v>
                </c:pt>
                <c:pt idx="36">
                  <c:v>0.94250410616808067</c:v>
                </c:pt>
                <c:pt idx="37">
                  <c:v>0.94250410616808067</c:v>
                </c:pt>
                <c:pt idx="38">
                  <c:v>0.94250410616808067</c:v>
                </c:pt>
                <c:pt idx="39">
                  <c:v>0.94250410616808067</c:v>
                </c:pt>
                <c:pt idx="40">
                  <c:v>0.94250410616808067</c:v>
                </c:pt>
                <c:pt idx="41">
                  <c:v>0.94250410616808067</c:v>
                </c:pt>
                <c:pt idx="42">
                  <c:v>0.91009054559406821</c:v>
                </c:pt>
                <c:pt idx="43">
                  <c:v>0.91009054559406821</c:v>
                </c:pt>
                <c:pt idx="44">
                  <c:v>0.91009054559406821</c:v>
                </c:pt>
                <c:pt idx="45">
                  <c:v>0.91009054559406821</c:v>
                </c:pt>
                <c:pt idx="46">
                  <c:v>0.91009054559406821</c:v>
                </c:pt>
                <c:pt idx="47">
                  <c:v>0.91009054559406821</c:v>
                </c:pt>
                <c:pt idx="48">
                  <c:v>0.91009054559406821</c:v>
                </c:pt>
                <c:pt idx="49">
                  <c:v>0.91009054559406821</c:v>
                </c:pt>
                <c:pt idx="50">
                  <c:v>0.91009054559406821</c:v>
                </c:pt>
                <c:pt idx="51">
                  <c:v>0.85733249643126852</c:v>
                </c:pt>
                <c:pt idx="52">
                  <c:v>0.85733249643126852</c:v>
                </c:pt>
                <c:pt idx="53">
                  <c:v>0.85733249643126852</c:v>
                </c:pt>
                <c:pt idx="54">
                  <c:v>0.85733249643126852</c:v>
                </c:pt>
                <c:pt idx="55">
                  <c:v>0.85733249643126852</c:v>
                </c:pt>
                <c:pt idx="56">
                  <c:v>0.85733249643126852</c:v>
                </c:pt>
                <c:pt idx="57">
                  <c:v>0.85733249643126852</c:v>
                </c:pt>
                <c:pt idx="58">
                  <c:v>0.85733249643126852</c:v>
                </c:pt>
                <c:pt idx="59">
                  <c:v>0.85733249643126852</c:v>
                </c:pt>
                <c:pt idx="60">
                  <c:v>0.85733249643126852</c:v>
                </c:pt>
                <c:pt idx="61">
                  <c:v>0.85733249643126852</c:v>
                </c:pt>
                <c:pt idx="62">
                  <c:v>0.85733249643126852</c:v>
                </c:pt>
                <c:pt idx="63">
                  <c:v>0.85733249643126852</c:v>
                </c:pt>
                <c:pt idx="64">
                  <c:v>0.81491318127507395</c:v>
                </c:pt>
                <c:pt idx="65">
                  <c:v>0.81491318127507395</c:v>
                </c:pt>
                <c:pt idx="66">
                  <c:v>0.81491318127507395</c:v>
                </c:pt>
                <c:pt idx="67">
                  <c:v>0.81491318127507395</c:v>
                </c:pt>
                <c:pt idx="68">
                  <c:v>0.80413943233535046</c:v>
                </c:pt>
                <c:pt idx="69">
                  <c:v>0.80413943233535046</c:v>
                </c:pt>
                <c:pt idx="70">
                  <c:v>0.80413943233535046</c:v>
                </c:pt>
                <c:pt idx="71">
                  <c:v>0.80413943233535046</c:v>
                </c:pt>
                <c:pt idx="72">
                  <c:v>0.82347422917030111</c:v>
                </c:pt>
                <c:pt idx="73">
                  <c:v>0.82347422917030111</c:v>
                </c:pt>
                <c:pt idx="74">
                  <c:v>0.82347422917030111</c:v>
                </c:pt>
                <c:pt idx="75">
                  <c:v>0.82347422917030111</c:v>
                </c:pt>
                <c:pt idx="76">
                  <c:v>0.85913829729453084</c:v>
                </c:pt>
                <c:pt idx="77">
                  <c:v>0.85913829729453084</c:v>
                </c:pt>
                <c:pt idx="78">
                  <c:v>0.85913829729453084</c:v>
                </c:pt>
                <c:pt idx="79">
                  <c:v>0.85913829729453084</c:v>
                </c:pt>
                <c:pt idx="80">
                  <c:v>0.89320675305984798</c:v>
                </c:pt>
                <c:pt idx="81">
                  <c:v>0.89320675305984798</c:v>
                </c:pt>
                <c:pt idx="82">
                  <c:v>0.89320675305984798</c:v>
                </c:pt>
                <c:pt idx="83">
                  <c:v>0.89320675305984798</c:v>
                </c:pt>
                <c:pt idx="84">
                  <c:v>0.89320675305984798</c:v>
                </c:pt>
                <c:pt idx="85">
                  <c:v>0.89982050242709632</c:v>
                </c:pt>
                <c:pt idx="86">
                  <c:v>0.89982050242709632</c:v>
                </c:pt>
                <c:pt idx="87">
                  <c:v>0.89982050242709632</c:v>
                </c:pt>
                <c:pt idx="88">
                  <c:v>0.89982050242709632</c:v>
                </c:pt>
                <c:pt idx="89">
                  <c:v>0.8286598965353198</c:v>
                </c:pt>
                <c:pt idx="90">
                  <c:v>0.8286598965353198</c:v>
                </c:pt>
                <c:pt idx="91">
                  <c:v>0.8286598965353198</c:v>
                </c:pt>
                <c:pt idx="92">
                  <c:v>0.8286598965353198</c:v>
                </c:pt>
                <c:pt idx="93">
                  <c:v>0.81224469680036926</c:v>
                </c:pt>
                <c:pt idx="94">
                  <c:v>0.81224469680036926</c:v>
                </c:pt>
                <c:pt idx="95">
                  <c:v>0.81224469680036926</c:v>
                </c:pt>
                <c:pt idx="96">
                  <c:v>0.81224469680036926</c:v>
                </c:pt>
                <c:pt idx="97">
                  <c:v>0.81224469680036926</c:v>
                </c:pt>
                <c:pt idx="98">
                  <c:v>0.81224469680036926</c:v>
                </c:pt>
                <c:pt idx="99">
                  <c:v>0.81224469680036926</c:v>
                </c:pt>
                <c:pt idx="100">
                  <c:v>0.81224469680036926</c:v>
                </c:pt>
                <c:pt idx="101">
                  <c:v>0.81224469680036926</c:v>
                </c:pt>
                <c:pt idx="102">
                  <c:v>0.81224469680036926</c:v>
                </c:pt>
                <c:pt idx="103">
                  <c:v>0.81224469680036926</c:v>
                </c:pt>
                <c:pt idx="104">
                  <c:v>0.81224469680036926</c:v>
                </c:pt>
                <c:pt idx="105">
                  <c:v>0.81224469680036926</c:v>
                </c:pt>
                <c:pt idx="106">
                  <c:v>0.77742682238931138</c:v>
                </c:pt>
                <c:pt idx="107">
                  <c:v>0.77742682238931138</c:v>
                </c:pt>
                <c:pt idx="108">
                  <c:v>0.74741180788642325</c:v>
                </c:pt>
                <c:pt idx="109">
                  <c:v>0.74741180788642325</c:v>
                </c:pt>
                <c:pt idx="110">
                  <c:v>0.69372694892364695</c:v>
                </c:pt>
                <c:pt idx="111">
                  <c:v>0.69372694892364695</c:v>
                </c:pt>
                <c:pt idx="112">
                  <c:v>0.64933485871214192</c:v>
                </c:pt>
                <c:pt idx="113">
                  <c:v>0.64933485871214192</c:v>
                </c:pt>
                <c:pt idx="114">
                  <c:v>0.60852603357719404</c:v>
                </c:pt>
                <c:pt idx="115">
                  <c:v>0.60852603357719404</c:v>
                </c:pt>
                <c:pt idx="116">
                  <c:v>0.56229286445647475</c:v>
                </c:pt>
                <c:pt idx="117">
                  <c:v>0.56229286445647475</c:v>
                </c:pt>
                <c:pt idx="118">
                  <c:v>0.63245729218472424</c:v>
                </c:pt>
                <c:pt idx="119">
                  <c:v>0.63245729218472424</c:v>
                </c:pt>
                <c:pt idx="120">
                  <c:v>0.60530504614110947</c:v>
                </c:pt>
                <c:pt idx="121">
                  <c:v>0.60530504614110947</c:v>
                </c:pt>
                <c:pt idx="122">
                  <c:v>0.60530504614110947</c:v>
                </c:pt>
                <c:pt idx="123">
                  <c:v>0.60530504614110947</c:v>
                </c:pt>
                <c:pt idx="124">
                  <c:v>0.60530504614110947</c:v>
                </c:pt>
                <c:pt idx="125">
                  <c:v>0.60530504614110947</c:v>
                </c:pt>
                <c:pt idx="126">
                  <c:v>0.60530504614110947</c:v>
                </c:pt>
                <c:pt idx="127">
                  <c:v>0.60530504614110947</c:v>
                </c:pt>
                <c:pt idx="128">
                  <c:v>0.60530504614110947</c:v>
                </c:pt>
                <c:pt idx="129">
                  <c:v>0.60530504614110947</c:v>
                </c:pt>
                <c:pt idx="130">
                  <c:v>0.60530504614110947</c:v>
                </c:pt>
                <c:pt idx="131">
                  <c:v>0.56702636615906032</c:v>
                </c:pt>
                <c:pt idx="132">
                  <c:v>0.55870857053316569</c:v>
                </c:pt>
                <c:pt idx="133">
                  <c:v>0.52113808370403625</c:v>
                </c:pt>
                <c:pt idx="134">
                  <c:v>0.52374646681156445</c:v>
                </c:pt>
                <c:pt idx="135">
                  <c:v>0.51188336097887432</c:v>
                </c:pt>
                <c:pt idx="136">
                  <c:v>0.51188336097887432</c:v>
                </c:pt>
                <c:pt idx="137">
                  <c:v>0.48995847942483461</c:v>
                </c:pt>
                <c:pt idx="138">
                  <c:v>0.44247976906444858</c:v>
                </c:pt>
                <c:pt idx="139">
                  <c:v>0.42651126136457523</c:v>
                </c:pt>
                <c:pt idx="140">
                  <c:v>0.40312052117581787</c:v>
                </c:pt>
                <c:pt idx="141">
                  <c:v>0.38381536598043126</c:v>
                </c:pt>
                <c:pt idx="142">
                  <c:v>0.35793484700045375</c:v>
                </c:pt>
                <c:pt idx="143">
                  <c:v>0.2355284469075489</c:v>
                </c:pt>
                <c:pt idx="144">
                  <c:v>0.22271647114758325</c:v>
                </c:pt>
                <c:pt idx="145">
                  <c:v>0.22271647114758325</c:v>
                </c:pt>
                <c:pt idx="146">
                  <c:v>0.22271647114758325</c:v>
                </c:pt>
                <c:pt idx="147">
                  <c:v>0.22271647114758325</c:v>
                </c:pt>
                <c:pt idx="148">
                  <c:v>0.22271647114758325</c:v>
                </c:pt>
                <c:pt idx="149">
                  <c:v>0.22271647114758325</c:v>
                </c:pt>
                <c:pt idx="150">
                  <c:v>0.22271647114758325</c:v>
                </c:pt>
                <c:pt idx="151">
                  <c:v>0.22271647114758325</c:v>
                </c:pt>
                <c:pt idx="152">
                  <c:v>0.22271647114758325</c:v>
                </c:pt>
                <c:pt idx="153">
                  <c:v>0.22271647114758325</c:v>
                </c:pt>
                <c:pt idx="154">
                  <c:v>0.17026171539495738</c:v>
                </c:pt>
                <c:pt idx="155">
                  <c:v>0.2528530309798932</c:v>
                </c:pt>
                <c:pt idx="156">
                  <c:v>0.17318626841227402</c:v>
                </c:pt>
                <c:pt idx="157">
                  <c:v>0.14921911265537988</c:v>
                </c:pt>
                <c:pt idx="158">
                  <c:v>0.12057393120584989</c:v>
                </c:pt>
                <c:pt idx="159">
                  <c:v>7.554696139253074E-2</c:v>
                </c:pt>
                <c:pt idx="160">
                  <c:v>4.9218022670181653E-2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3440-A1F8-2BABDF23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4368"/>
        <c:axId val="544974784"/>
      </c:scatterChart>
      <c:valAx>
        <c:axId val="544804368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974784"/>
        <c:crosses val="autoZero"/>
        <c:crossBetween val="midCat"/>
      </c:valAx>
      <c:valAx>
        <c:axId val="5449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data2!$J$6:$J$166</c:f>
              <c:numCache>
                <c:formatCode>m/d/yy</c:formatCode>
                <c:ptCount val="161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data2!$K$6:$K$166</c:f>
              <c:numCache>
                <c:formatCode>General</c:formatCode>
                <c:ptCount val="161"/>
                <c:pt idx="0">
                  <c:v>2.5493466360057608</c:v>
                </c:pt>
                <c:pt idx="1">
                  <c:v>2.5531059394637823</c:v>
                </c:pt>
                <c:pt idx="2">
                  <c:v>2.5506318758947284</c:v>
                </c:pt>
                <c:pt idx="3">
                  <c:v>2.5553967768062633</c:v>
                </c:pt>
                <c:pt idx="4">
                  <c:v>2.5562421779000601</c:v>
                </c:pt>
                <c:pt idx="5">
                  <c:v>2.5515353845607982</c:v>
                </c:pt>
                <c:pt idx="6">
                  <c:v>2.5488437460601947</c:v>
                </c:pt>
                <c:pt idx="7">
                  <c:v>2.5470975149038937</c:v>
                </c:pt>
                <c:pt idx="8">
                  <c:v>2.5356358500212455</c:v>
                </c:pt>
                <c:pt idx="9">
                  <c:v>2.5331108381053533</c:v>
                </c:pt>
                <c:pt idx="10">
                  <c:v>2.53682348331209</c:v>
                </c:pt>
                <c:pt idx="11">
                  <c:v>2.5119234478501458</c:v>
                </c:pt>
                <c:pt idx="12">
                  <c:v>2.5041445093083659</c:v>
                </c:pt>
                <c:pt idx="13">
                  <c:v>2.4989718321539875</c:v>
                </c:pt>
                <c:pt idx="14">
                  <c:v>2.5086509005230853</c:v>
                </c:pt>
                <c:pt idx="15">
                  <c:v>2.5028229942193652</c:v>
                </c:pt>
                <c:pt idx="16">
                  <c:v>2.5007303342934923</c:v>
                </c:pt>
                <c:pt idx="17">
                  <c:v>2.5047969706245556</c:v>
                </c:pt>
                <c:pt idx="18">
                  <c:v>2.5600023267733669</c:v>
                </c:pt>
                <c:pt idx="19">
                  <c:v>2.5421155409210057</c:v>
                </c:pt>
                <c:pt idx="20">
                  <c:v>2.5068296172345574</c:v>
                </c:pt>
                <c:pt idx="21">
                  <c:v>2.5536281981499966</c:v>
                </c:pt>
                <c:pt idx="22">
                  <c:v>2.5551428352400487</c:v>
                </c:pt>
                <c:pt idx="23">
                  <c:v>2.5603610205816354</c:v>
                </c:pt>
                <c:pt idx="24">
                  <c:v>2.5784443639916343</c:v>
                </c:pt>
                <c:pt idx="25">
                  <c:v>2.5455297744978242</c:v>
                </c:pt>
                <c:pt idx="26">
                  <c:v>2.538824988937904</c:v>
                </c:pt>
                <c:pt idx="27">
                  <c:v>2.5610655886727125</c:v>
                </c:pt>
                <c:pt idx="28">
                  <c:v>2.5342546219687492</c:v>
                </c:pt>
                <c:pt idx="29">
                  <c:v>2.5166543423890522</c:v>
                </c:pt>
                <c:pt idx="30">
                  <c:v>2.5327416428971903</c:v>
                </c:pt>
                <c:pt idx="31">
                  <c:v>2.5661899268272741</c:v>
                </c:pt>
                <c:pt idx="32">
                  <c:v>2.5733242401653764</c:v>
                </c:pt>
                <c:pt idx="33">
                  <c:v>2.5985169354268858</c:v>
                </c:pt>
                <c:pt idx="34">
                  <c:v>2.5933525355788967</c:v>
                </c:pt>
                <c:pt idx="35">
                  <c:v>2.5870146381512305</c:v>
                </c:pt>
                <c:pt idx="36">
                  <c:v>2.5826427934453213</c:v>
                </c:pt>
                <c:pt idx="37">
                  <c:v>2.5447251928502004</c:v>
                </c:pt>
                <c:pt idx="38">
                  <c:v>2.5373908836769052</c:v>
                </c:pt>
                <c:pt idx="39">
                  <c:v>2.5503262112082576</c:v>
                </c:pt>
                <c:pt idx="40">
                  <c:v>2.563825062251492</c:v>
                </c:pt>
                <c:pt idx="41">
                  <c:v>2.5554813910089975</c:v>
                </c:pt>
                <c:pt idx="42">
                  <c:v>2.5449852976427221</c:v>
                </c:pt>
                <c:pt idx="43">
                  <c:v>2.5439687656935619</c:v>
                </c:pt>
                <c:pt idx="44">
                  <c:v>2.486118638421901</c:v>
                </c:pt>
                <c:pt idx="45">
                  <c:v>2.531121115412728</c:v>
                </c:pt>
                <c:pt idx="46">
                  <c:v>2.5538102337590649</c:v>
                </c:pt>
                <c:pt idx="47">
                  <c:v>2.5238114760897195</c:v>
                </c:pt>
                <c:pt idx="48">
                  <c:v>2.5517061073895997</c:v>
                </c:pt>
                <c:pt idx="49">
                  <c:v>2.5382468846719828</c:v>
                </c:pt>
                <c:pt idx="50">
                  <c:v>2.5565195937395173</c:v>
                </c:pt>
                <c:pt idx="51">
                  <c:v>2.5358129375388923</c:v>
                </c:pt>
                <c:pt idx="52">
                  <c:v>2.5413545507544151</c:v>
                </c:pt>
                <c:pt idx="53">
                  <c:v>2.5435341545301382</c:v>
                </c:pt>
                <c:pt idx="54">
                  <c:v>2.5575192320570945</c:v>
                </c:pt>
                <c:pt idx="55">
                  <c:v>2.558684575700048</c:v>
                </c:pt>
                <c:pt idx="56">
                  <c:v>2.5653755027140739</c:v>
                </c:pt>
                <c:pt idx="57">
                  <c:v>2.5865197925102743</c:v>
                </c:pt>
                <c:pt idx="58">
                  <c:v>2.5897374262361539</c:v>
                </c:pt>
                <c:pt idx="59">
                  <c:v>2.5836974159837314</c:v>
                </c:pt>
                <c:pt idx="60">
                  <c:v>2.5913651684085699</c:v>
                </c:pt>
                <c:pt idx="61">
                  <c:v>2.594171479114912</c:v>
                </c:pt>
                <c:pt idx="62">
                  <c:v>2.594679774879816</c:v>
                </c:pt>
                <c:pt idx="63">
                  <c:v>2.5690343013957424</c:v>
                </c:pt>
                <c:pt idx="64">
                  <c:v>2.5614591712419159</c:v>
                </c:pt>
                <c:pt idx="65">
                  <c:v>2.5574831406030172</c:v>
                </c:pt>
                <c:pt idx="66">
                  <c:v>2.5973111700635281</c:v>
                </c:pt>
                <c:pt idx="67">
                  <c:v>2.5694675479254352</c:v>
                </c:pt>
                <c:pt idx="68">
                  <c:v>2.5824951688635096</c:v>
                </c:pt>
                <c:pt idx="69">
                  <c:v>2.5445888852864611</c:v>
                </c:pt>
                <c:pt idx="70">
                  <c:v>2.5072620199902809</c:v>
                </c:pt>
                <c:pt idx="71">
                  <c:v>2.5488191999412768</c:v>
                </c:pt>
                <c:pt idx="72">
                  <c:v>2.5212688755983854</c:v>
                </c:pt>
                <c:pt idx="73">
                  <c:v>2.5345210719857247</c:v>
                </c:pt>
                <c:pt idx="74">
                  <c:v>2.4703957888150292</c:v>
                </c:pt>
                <c:pt idx="75">
                  <c:v>2.5388752225255953</c:v>
                </c:pt>
                <c:pt idx="76">
                  <c:v>2.5254465056508848</c:v>
                </c:pt>
                <c:pt idx="77">
                  <c:v>2.5541134569863742</c:v>
                </c:pt>
                <c:pt idx="78">
                  <c:v>2.5090411445568166</c:v>
                </c:pt>
                <c:pt idx="79">
                  <c:v>2.494098911669254</c:v>
                </c:pt>
                <c:pt idx="80">
                  <c:v>2.461408477126843</c:v>
                </c:pt>
                <c:pt idx="81">
                  <c:v>2.4939875255486372</c:v>
                </c:pt>
                <c:pt idx="82">
                  <c:v>2.4429655308346709</c:v>
                </c:pt>
                <c:pt idx="83">
                  <c:v>2.4080023955506547</c:v>
                </c:pt>
                <c:pt idx="84">
                  <c:v>2.3590952236525777</c:v>
                </c:pt>
                <c:pt idx="85">
                  <c:v>2.4309775529446482</c:v>
                </c:pt>
                <c:pt idx="86">
                  <c:v>2.5372648587545439</c:v>
                </c:pt>
                <c:pt idx="87">
                  <c:v>2.5055162597857392</c:v>
                </c:pt>
                <c:pt idx="88">
                  <c:v>2.4788982217971021</c:v>
                </c:pt>
                <c:pt idx="89">
                  <c:v>2.4656950742625701</c:v>
                </c:pt>
                <c:pt idx="90">
                  <c:v>2.4554235336209786</c:v>
                </c:pt>
                <c:pt idx="91">
                  <c:v>2.4427148829284802</c:v>
                </c:pt>
                <c:pt idx="92">
                  <c:v>2.434951936087753</c:v>
                </c:pt>
                <c:pt idx="93">
                  <c:v>2.4394905903896835</c:v>
                </c:pt>
                <c:pt idx="94">
                  <c:v>2.4419149759298473</c:v>
                </c:pt>
                <c:pt idx="95">
                  <c:v>2.4227211259715578</c:v>
                </c:pt>
                <c:pt idx="96">
                  <c:v>2.4304781879320441</c:v>
                </c:pt>
                <c:pt idx="97">
                  <c:v>2.4380040914218104</c:v>
                </c:pt>
                <c:pt idx="98">
                  <c:v>2.4349997913501733</c:v>
                </c:pt>
                <c:pt idx="99">
                  <c:v>2.4442946776752019</c:v>
                </c:pt>
                <c:pt idx="100">
                  <c:v>2.4493858221133862</c:v>
                </c:pt>
                <c:pt idx="101">
                  <c:v>2.4503568985364947</c:v>
                </c:pt>
                <c:pt idx="102">
                  <c:v>2.4461486756961834</c:v>
                </c:pt>
                <c:pt idx="103">
                  <c:v>2.4475456212670106</c:v>
                </c:pt>
                <c:pt idx="104">
                  <c:v>2.4455575024313672</c:v>
                </c:pt>
                <c:pt idx="105">
                  <c:v>2.4418835769867036</c:v>
                </c:pt>
                <c:pt idx="106">
                  <c:v>2.400520720878379</c:v>
                </c:pt>
                <c:pt idx="107">
                  <c:v>2.380374071613621</c:v>
                </c:pt>
                <c:pt idx="108">
                  <c:v>2.3546653624356066</c:v>
                </c:pt>
                <c:pt idx="109">
                  <c:v>2.2961604135372582</c:v>
                </c:pt>
                <c:pt idx="110">
                  <c:v>2.293716034826109</c:v>
                </c:pt>
                <c:pt idx="111">
                  <c:v>2.3176037419331044</c:v>
                </c:pt>
                <c:pt idx="112">
                  <c:v>2.3335681749239878</c:v>
                </c:pt>
                <c:pt idx="113">
                  <c:v>2.3139936954897591</c:v>
                </c:pt>
                <c:pt idx="114">
                  <c:v>2.2996380249790755</c:v>
                </c:pt>
                <c:pt idx="115">
                  <c:v>2.2481695133068103</c:v>
                </c:pt>
                <c:pt idx="116">
                  <c:v>2.2533622398330686</c:v>
                </c:pt>
                <c:pt idx="117">
                  <c:v>2.2260325033449586</c:v>
                </c:pt>
                <c:pt idx="118">
                  <c:v>2.1617571952617274</c:v>
                </c:pt>
                <c:pt idx="119">
                  <c:v>2.1625046645211499</c:v>
                </c:pt>
                <c:pt idx="120">
                  <c:v>2.1352280902260552</c:v>
                </c:pt>
                <c:pt idx="121">
                  <c:v>2.1133416047951048</c:v>
                </c:pt>
                <c:pt idx="122">
                  <c:v>2.1135757168005678</c:v>
                </c:pt>
                <c:pt idx="123">
                  <c:v>2.1159764294548178</c:v>
                </c:pt>
                <c:pt idx="124">
                  <c:v>2.1122362308689393</c:v>
                </c:pt>
                <c:pt idx="125">
                  <c:v>2.1065308538223815</c:v>
                </c:pt>
                <c:pt idx="126">
                  <c:v>2.1069044989356436</c:v>
                </c:pt>
                <c:pt idx="127">
                  <c:v>2.1103539826640021</c:v>
                </c:pt>
                <c:pt idx="128">
                  <c:v>2.1172381421398199</c:v>
                </c:pt>
                <c:pt idx="129">
                  <c:v>2.1138765326310525</c:v>
                </c:pt>
                <c:pt idx="130">
                  <c:v>2.1123368357453174</c:v>
                </c:pt>
                <c:pt idx="131">
                  <c:v>2.0518082943170914</c:v>
                </c:pt>
                <c:pt idx="132">
                  <c:v>2.0161136663589083</c:v>
                </c:pt>
                <c:pt idx="133">
                  <c:v>1.9562645026982755</c:v>
                </c:pt>
                <c:pt idx="134">
                  <c:v>1.9384696883676453</c:v>
                </c:pt>
                <c:pt idx="135">
                  <c:v>1.9814561665221266</c:v>
                </c:pt>
                <c:pt idx="136">
                  <c:v>1.9708116108725178</c:v>
                </c:pt>
                <c:pt idx="137">
                  <c:v>1.9262909868848634</c:v>
                </c:pt>
                <c:pt idx="138">
                  <c:v>1.8764487868783413</c:v>
                </c:pt>
                <c:pt idx="139">
                  <c:v>1.8684680990209868</c:v>
                </c:pt>
                <c:pt idx="140">
                  <c:v>1.9148189804474731</c:v>
                </c:pt>
                <c:pt idx="141">
                  <c:v>1.7923216363515735</c:v>
                </c:pt>
                <c:pt idx="142">
                  <c:v>1.7333577879255853</c:v>
                </c:pt>
                <c:pt idx="143">
                  <c:v>1.686814954507317</c:v>
                </c:pt>
                <c:pt idx="144">
                  <c:v>1.6274682724597096</c:v>
                </c:pt>
                <c:pt idx="145">
                  <c:v>1.6267508536833932</c:v>
                </c:pt>
                <c:pt idx="146">
                  <c:v>1.6306312440205</c:v>
                </c:pt>
                <c:pt idx="147">
                  <c:v>1.6400837313731202</c:v>
                </c:pt>
                <c:pt idx="148">
                  <c:v>1.644635503768153</c:v>
                </c:pt>
                <c:pt idx="149">
                  <c:v>1.6402826296966808</c:v>
                </c:pt>
                <c:pt idx="150">
                  <c:v>1.6271609523747759</c:v>
                </c:pt>
                <c:pt idx="151">
                  <c:v>1.6152133348013584</c:v>
                </c:pt>
                <c:pt idx="152">
                  <c:v>1.6126779183165019</c:v>
                </c:pt>
                <c:pt idx="153">
                  <c:v>1.6265456590271294</c:v>
                </c:pt>
                <c:pt idx="154">
                  <c:v>1.6265456590271294</c:v>
                </c:pt>
                <c:pt idx="155">
                  <c:v>1.5241363765925686</c:v>
                </c:pt>
                <c:pt idx="156">
                  <c:v>1.4380674504534938</c:v>
                </c:pt>
                <c:pt idx="157">
                  <c:v>1.4084095784684296</c:v>
                </c:pt>
                <c:pt idx="158">
                  <c:v>1.3441957158714348</c:v>
                </c:pt>
                <c:pt idx="159">
                  <c:v>1.3018977171952082</c:v>
                </c:pt>
                <c:pt idx="160">
                  <c:v>1.4124605474299614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64D-A63E-ECF0769A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19680"/>
        <c:axId val="545696304"/>
      </c:scatterChart>
      <c:valAx>
        <c:axId val="545819680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696304"/>
        <c:crosses val="autoZero"/>
        <c:crossBetween val="midCat"/>
      </c:valAx>
      <c:valAx>
        <c:axId val="54569630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81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data2!$L$6:$L$166</c:f>
              <c:numCache>
                <c:formatCode>m/d/yy</c:formatCode>
                <c:ptCount val="161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data2!$M$6:$M$166</c:f>
              <c:numCache>
                <c:formatCode>General</c:formatCode>
                <c:ptCount val="161"/>
                <c:pt idx="0">
                  <c:v>1.5550944485783191</c:v>
                </c:pt>
                <c:pt idx="1">
                  <c:v>1.5588285248170117</c:v>
                </c:pt>
                <c:pt idx="2">
                  <c:v>1.5564231213712854</c:v>
                </c:pt>
                <c:pt idx="3">
                  <c:v>1.5611013836490559</c:v>
                </c:pt>
                <c:pt idx="4">
                  <c:v>1.5619357633137814</c:v>
                </c:pt>
                <c:pt idx="5">
                  <c:v>1.5572665288699041</c:v>
                </c:pt>
                <c:pt idx="6">
                  <c:v>1.566083784167996</c:v>
                </c:pt>
                <c:pt idx="7">
                  <c:v>1.5643109099606027</c:v>
                </c:pt>
                <c:pt idx="8">
                  <c:v>1.5527898501927819</c:v>
                </c:pt>
                <c:pt idx="9">
                  <c:v>1.5503506723016154</c:v>
                </c:pt>
                <c:pt idx="10">
                  <c:v>1.554004321011903</c:v>
                </c:pt>
                <c:pt idx="11">
                  <c:v>1.5291736032617229</c:v>
                </c:pt>
                <c:pt idx="12">
                  <c:v>1.5213996281153757</c:v>
                </c:pt>
                <c:pt idx="13">
                  <c:v>1.5161385767170743</c:v>
                </c:pt>
                <c:pt idx="14">
                  <c:v>1.5258219521566627</c:v>
                </c:pt>
                <c:pt idx="15">
                  <c:v>1.5200903281128424</c:v>
                </c:pt>
                <c:pt idx="16">
                  <c:v>1.5179872030250783</c:v>
                </c:pt>
                <c:pt idx="17">
                  <c:v>1.5220528008688226</c:v>
                </c:pt>
                <c:pt idx="18">
                  <c:v>1.5772619535858148</c:v>
                </c:pt>
                <c:pt idx="19">
                  <c:v>1.5593080109070125</c:v>
                </c:pt>
                <c:pt idx="20">
                  <c:v>1.5240064455573725</c:v>
                </c:pt>
                <c:pt idx="21">
                  <c:v>1.5707763687947482</c:v>
                </c:pt>
                <c:pt idx="22">
                  <c:v>1.5722906061514177</c:v>
                </c:pt>
                <c:pt idx="23">
                  <c:v>1.5776066773625357</c:v>
                </c:pt>
                <c:pt idx="24">
                  <c:v>1.5956064348656029</c:v>
                </c:pt>
                <c:pt idx="25">
                  <c:v>1.562768543016519</c:v>
                </c:pt>
                <c:pt idx="26">
                  <c:v>1.5560611590095326</c:v>
                </c:pt>
                <c:pt idx="27">
                  <c:v>1.5782953051208262</c:v>
                </c:pt>
                <c:pt idx="28">
                  <c:v>1.5917322389518356</c:v>
                </c:pt>
                <c:pt idx="29">
                  <c:v>1.5740312677277188</c:v>
                </c:pt>
                <c:pt idx="30">
                  <c:v>1.5901728315963144</c:v>
                </c:pt>
                <c:pt idx="31">
                  <c:v>1.6236627073562047</c:v>
                </c:pt>
                <c:pt idx="32">
                  <c:v>1.6307328928171965</c:v>
                </c:pt>
                <c:pt idx="33">
                  <c:v>1.655906418180215</c:v>
                </c:pt>
                <c:pt idx="34">
                  <c:v>1.6507930396519308</c:v>
                </c:pt>
                <c:pt idx="35">
                  <c:v>1.6444385894678386</c:v>
                </c:pt>
                <c:pt idx="36">
                  <c:v>1.6400837313731202</c:v>
                </c:pt>
                <c:pt idx="37">
                  <c:v>1.6021685513789972</c:v>
                </c:pt>
                <c:pt idx="38">
                  <c:v>1.594834355583318</c:v>
                </c:pt>
                <c:pt idx="39">
                  <c:v>1.607776603741693</c:v>
                </c:pt>
                <c:pt idx="40">
                  <c:v>1.6212801675504147</c:v>
                </c:pt>
                <c:pt idx="41">
                  <c:v>1.6128897692874846</c:v>
                </c:pt>
                <c:pt idx="42">
                  <c:v>1.6346787521786823</c:v>
                </c:pt>
                <c:pt idx="43">
                  <c:v>1.6336704060514438</c:v>
                </c:pt>
                <c:pt idx="44">
                  <c:v>1.575880315680646</c:v>
                </c:pt>
                <c:pt idx="45">
                  <c:v>1.6208644752651211</c:v>
                </c:pt>
                <c:pt idx="46">
                  <c:v>1.643551368562945</c:v>
                </c:pt>
                <c:pt idx="47">
                  <c:v>1.6135247028536523</c:v>
                </c:pt>
                <c:pt idx="48">
                  <c:v>1.6414741105040995</c:v>
                </c:pt>
                <c:pt idx="49">
                  <c:v>1.62797998982998</c:v>
                </c:pt>
                <c:pt idx="50">
                  <c:v>1.6462076122066851</c:v>
                </c:pt>
                <c:pt idx="51">
                  <c:v>1.6784273224338671</c:v>
                </c:pt>
                <c:pt idx="52">
                  <c:v>1.6840370374865197</c:v>
                </c:pt>
                <c:pt idx="53">
                  <c:v>1.6861892342440237</c:v>
                </c:pt>
                <c:pt idx="54">
                  <c:v>1.7001843296221977</c:v>
                </c:pt>
                <c:pt idx="55">
                  <c:v>1.7013088852280753</c:v>
                </c:pt>
                <c:pt idx="56">
                  <c:v>1.707995746422929</c:v>
                </c:pt>
                <c:pt idx="57">
                  <c:v>1.72916478969277</c:v>
                </c:pt>
                <c:pt idx="58">
                  <c:v>1.7323937598229686</c:v>
                </c:pt>
                <c:pt idx="59">
                  <c:v>1.7263196121107753</c:v>
                </c:pt>
                <c:pt idx="60">
                  <c:v>1.7339992865383869</c:v>
                </c:pt>
                <c:pt idx="61">
                  <c:v>1.7367947549243608</c:v>
                </c:pt>
                <c:pt idx="62">
                  <c:v>1.7373516958037145</c:v>
                </c:pt>
                <c:pt idx="63">
                  <c:v>1.7116385382323491</c:v>
                </c:pt>
                <c:pt idx="64">
                  <c:v>1.7464785099300311</c:v>
                </c:pt>
                <c:pt idx="65">
                  <c:v>1.742568034366142</c:v>
                </c:pt>
                <c:pt idx="66">
                  <c:v>1.7823292689968369</c:v>
                </c:pt>
                <c:pt idx="67">
                  <c:v>1.7545012293869171</c:v>
                </c:pt>
                <c:pt idx="68">
                  <c:v>1.7780064614235083</c:v>
                </c:pt>
                <c:pt idx="69">
                  <c:v>1.7401257369657306</c:v>
                </c:pt>
                <c:pt idx="70">
                  <c:v>1.702775077901044</c:v>
                </c:pt>
                <c:pt idx="71">
                  <c:v>1.7443712273318606</c:v>
                </c:pt>
                <c:pt idx="72">
                  <c:v>1.6975780336511133</c:v>
                </c:pt>
                <c:pt idx="73">
                  <c:v>1.7108786176851729</c:v>
                </c:pt>
                <c:pt idx="74">
                  <c:v>1.6466977312993345</c:v>
                </c:pt>
                <c:pt idx="75">
                  <c:v>1.7152510288788492</c:v>
                </c:pt>
                <c:pt idx="76">
                  <c:v>1.6665179805548809</c:v>
                </c:pt>
                <c:pt idx="77">
                  <c:v>1.695218918905151</c:v>
                </c:pt>
                <c:pt idx="78">
                  <c:v>1.6501131644435714</c:v>
                </c:pt>
                <c:pt idx="79">
                  <c:v>1.6351820486562676</c:v>
                </c:pt>
                <c:pt idx="80">
                  <c:v>1.5684364144168854</c:v>
                </c:pt>
                <c:pt idx="81">
                  <c:v>1.6010817277840232</c:v>
                </c:pt>
                <c:pt idx="82">
                  <c:v>1.5499836111596887</c:v>
                </c:pt>
                <c:pt idx="83">
                  <c:v>1.5150786750759226</c:v>
                </c:pt>
                <c:pt idx="84">
                  <c:v>1.4661258704181992</c:v>
                </c:pt>
                <c:pt idx="85">
                  <c:v>1.5309676815719151</c:v>
                </c:pt>
                <c:pt idx="86">
                  <c:v>1.6372895476781746</c:v>
                </c:pt>
                <c:pt idx="87">
                  <c:v>1.605520523437469</c:v>
                </c:pt>
                <c:pt idx="88">
                  <c:v>1.5788683286660288</c:v>
                </c:pt>
                <c:pt idx="89">
                  <c:v>1.6372895476781746</c:v>
                </c:pt>
                <c:pt idx="90">
                  <c:v>1.6269559514354475</c:v>
                </c:pt>
                <c:pt idx="91">
                  <c:v>1.6142642873587052</c:v>
                </c:pt>
                <c:pt idx="92">
                  <c:v>1.606488850442648</c:v>
                </c:pt>
                <c:pt idx="93">
                  <c:v>1.6273658565927327</c:v>
                </c:pt>
                <c:pt idx="94">
                  <c:v>1.6298171960185159</c:v>
                </c:pt>
                <c:pt idx="95">
                  <c:v>1.6105537053170946</c:v>
                </c:pt>
                <c:pt idx="96">
                  <c:v>1.6183619311098782</c:v>
                </c:pt>
                <c:pt idx="97">
                  <c:v>1.6258267132857112</c:v>
                </c:pt>
                <c:pt idx="98">
                  <c:v>1.6228354795215203</c:v>
                </c:pt>
                <c:pt idx="99">
                  <c:v>1.6321534835106326</c:v>
                </c:pt>
                <c:pt idx="100">
                  <c:v>1.6372895476781746</c:v>
                </c:pt>
                <c:pt idx="101">
                  <c:v>1.6381896401908369</c:v>
                </c:pt>
                <c:pt idx="102">
                  <c:v>1.6339731557896735</c:v>
                </c:pt>
                <c:pt idx="103">
                  <c:v>1.6353832040474985</c:v>
                </c:pt>
                <c:pt idx="104">
                  <c:v>1.633367445117007</c:v>
                </c:pt>
                <c:pt idx="105">
                  <c:v>1.6297153326471323</c:v>
                </c:pt>
                <c:pt idx="106">
                  <c:v>1.6233526815379919</c:v>
                </c:pt>
                <c:pt idx="107">
                  <c:v>1.6032526619816467</c:v>
                </c:pt>
                <c:pt idx="108">
                  <c:v>1.6070258784347859</c:v>
                </c:pt>
                <c:pt idx="109">
                  <c:v>1.5485122563410354</c:v>
                </c:pt>
                <c:pt idx="110">
                  <c:v>1.5998830720736879</c:v>
                </c:pt>
                <c:pt idx="111">
                  <c:v>1.6237660001339309</c:v>
                </c:pt>
                <c:pt idx="112">
                  <c:v>1.6843066460716316</c:v>
                </c:pt>
                <c:pt idx="113">
                  <c:v>1.6647359685187051</c:v>
                </c:pt>
                <c:pt idx="114">
                  <c:v>1.6912583581331113</c:v>
                </c:pt>
                <c:pt idx="115">
                  <c:v>1.6397852129868202</c:v>
                </c:pt>
                <c:pt idx="116">
                  <c:v>1.6915235221681544</c:v>
                </c:pt>
                <c:pt idx="117">
                  <c:v>1.6641717053619309</c:v>
                </c:pt>
                <c:pt idx="118">
                  <c:v>1.5295586730211632</c:v>
                </c:pt>
                <c:pt idx="119">
                  <c:v>1.5303277897780863</c:v>
                </c:pt>
                <c:pt idx="120">
                  <c:v>1.5304558435846762</c:v>
                </c:pt>
                <c:pt idx="121">
                  <c:v>1.5085297189712865</c:v>
                </c:pt>
                <c:pt idx="122">
                  <c:v>1.5087989654039051</c:v>
                </c:pt>
                <c:pt idx="123">
                  <c:v>1.5112147011363881</c:v>
                </c:pt>
                <c:pt idx="124">
                  <c:v>1.5074510609019698</c:v>
                </c:pt>
                <c:pt idx="125">
                  <c:v>1.5017437296279945</c:v>
                </c:pt>
                <c:pt idx="126">
                  <c:v>1.5021538928713607</c:v>
                </c:pt>
                <c:pt idx="127">
                  <c:v>1.5055569386638217</c:v>
                </c:pt>
                <c:pt idx="128">
                  <c:v>1.51241754860084</c:v>
                </c:pt>
                <c:pt idx="129">
                  <c:v>1.5090680450171616</c:v>
                </c:pt>
                <c:pt idx="130">
                  <c:v>1.5075860397630108</c:v>
                </c:pt>
                <c:pt idx="131">
                  <c:v>1.4851533499036522</c:v>
                </c:pt>
                <c:pt idx="132">
                  <c:v>1.4575791469957624</c:v>
                </c:pt>
                <c:pt idx="133">
                  <c:v>1.4353665066126613</c:v>
                </c:pt>
                <c:pt idx="134">
                  <c:v>1.4144719496293028</c:v>
                </c:pt>
                <c:pt idx="135">
                  <c:v>1.4702634469650784</c:v>
                </c:pt>
                <c:pt idx="136">
                  <c:v>1.4593924877592308</c:v>
                </c:pt>
                <c:pt idx="137">
                  <c:v>1.4358443659844413</c:v>
                </c:pt>
                <c:pt idx="138">
                  <c:v>1.4344092075875001</c:v>
                </c:pt>
                <c:pt idx="139">
                  <c:v>1.4426365257822318</c:v>
                </c:pt>
                <c:pt idx="140">
                  <c:v>1.5121505369220305</c:v>
                </c:pt>
                <c:pt idx="141">
                  <c:v>1.408748606184244</c:v>
                </c:pt>
                <c:pt idx="142">
                  <c:v>1.3756636139608853</c:v>
                </c:pt>
                <c:pt idx="143">
                  <c:v>1.4500950758716022</c:v>
                </c:pt>
                <c:pt idx="144">
                  <c:v>1.4043204672217307</c:v>
                </c:pt>
                <c:pt idx="145">
                  <c:v>1.4036351897905479</c:v>
                </c:pt>
                <c:pt idx="146">
                  <c:v>1.4073909044707316</c:v>
                </c:pt>
                <c:pt idx="147">
                  <c:v>1.4168068718229445</c:v>
                </c:pt>
                <c:pt idx="148">
                  <c:v>1.4214393902200497</c:v>
                </c:pt>
                <c:pt idx="149">
                  <c:v>1.4169731726030363</c:v>
                </c:pt>
                <c:pt idx="150">
                  <c:v>1.4039779636693548</c:v>
                </c:pt>
                <c:pt idx="151">
                  <c:v>1.3919930722597129</c:v>
                </c:pt>
                <c:pt idx="152">
                  <c:v>1.3895204658463773</c:v>
                </c:pt>
                <c:pt idx="153">
                  <c:v>1.4032921451582543</c:v>
                </c:pt>
                <c:pt idx="154">
                  <c:v>1.4553017716570764</c:v>
                </c:pt>
                <c:pt idx="155">
                  <c:v>1.2725377773752373</c:v>
                </c:pt>
                <c:pt idx="156">
                  <c:v>1.2645817292380774</c:v>
                </c:pt>
                <c:pt idx="157">
                  <c:v>1.2595938788859486</c:v>
                </c:pt>
                <c:pt idx="158">
                  <c:v>1.2242740142942576</c:v>
                </c:pt>
                <c:pt idx="159">
                  <c:v>1.2278867046136734</c:v>
                </c:pt>
                <c:pt idx="160">
                  <c:v>1.3628593029586802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A-BB48-8C6B-6A933E32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86672"/>
        <c:axId val="502830928"/>
      </c:scatterChart>
      <c:valAx>
        <c:axId val="502686672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830928"/>
        <c:crosses val="autoZero"/>
        <c:crossBetween val="midCat"/>
      </c:valAx>
      <c:valAx>
        <c:axId val="502830928"/>
        <c:scaling>
          <c:orientation val="minMax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26866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91167</xdr:colOff>
      <xdr:row>37</xdr:row>
      <xdr:rowOff>159163</xdr:rowOff>
    </xdr:from>
    <xdr:to>
      <xdr:col>21</xdr:col>
      <xdr:colOff>730642</xdr:colOff>
      <xdr:row>40</xdr:row>
      <xdr:rowOff>42295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50D338AA-AB91-7B3D-6659-792EB2499239}"/>
            </a:ext>
          </a:extLst>
        </xdr:cNvPr>
        <xdr:cNvGrpSpPr/>
      </xdr:nvGrpSpPr>
      <xdr:grpSpPr>
        <a:xfrm rot="20907639">
          <a:off x="12882607" y="10877963"/>
          <a:ext cx="7832755" cy="584172"/>
          <a:chOff x="12382974" y="9364132"/>
          <a:chExt cx="7856885" cy="591929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87499" y="9940363"/>
            <a:ext cx="7852360" cy="15698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82974" y="9364132"/>
            <a:ext cx="7835426" cy="32633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617915</xdr:colOff>
      <xdr:row>32</xdr:row>
      <xdr:rowOff>42082</xdr:rowOff>
    </xdr:from>
    <xdr:to>
      <xdr:col>20</xdr:col>
      <xdr:colOff>628161</xdr:colOff>
      <xdr:row>47</xdr:row>
      <xdr:rowOff>225096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B2E4B9B-B52D-FF44-9EB5-298D4A4AE789}"/>
            </a:ext>
          </a:extLst>
        </xdr:cNvPr>
        <xdr:cNvCxnSpPr/>
      </xdr:nvCxnSpPr>
      <xdr:spPr>
        <a:xfrm flipH="1" flipV="1">
          <a:off x="19494733" y="9393900"/>
          <a:ext cx="10246" cy="3877560"/>
        </a:xfrm>
        <a:prstGeom prst="line">
          <a:avLst/>
        </a:prstGeom>
        <a:ln w="25400">
          <a:solidFill>
            <a:srgbClr val="FF000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806135</xdr:colOff>
      <xdr:row>42</xdr:row>
      <xdr:rowOff>180141</xdr:rowOff>
    </xdr:from>
    <xdr:to>
      <xdr:col>22</xdr:col>
      <xdr:colOff>153120</xdr:colOff>
      <xdr:row>42</xdr:row>
      <xdr:rowOff>180141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BA9C4ED7-FB75-34A9-38EA-2488F0201D9C}"/>
            </a:ext>
          </a:extLst>
        </xdr:cNvPr>
        <xdr:cNvCxnSpPr/>
      </xdr:nvCxnSpPr>
      <xdr:spPr>
        <a:xfrm>
          <a:off x="20761348" y="11925389"/>
          <a:ext cx="17113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44</xdr:row>
      <xdr:rowOff>223520</xdr:rowOff>
    </xdr:from>
    <xdr:to>
      <xdr:col>26</xdr:col>
      <xdr:colOff>126859</xdr:colOff>
      <xdr:row>45</xdr:row>
      <xdr:rowOff>77697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F84090C8-18D2-354A-9AF5-A8C4EE0E9F33}"/>
            </a:ext>
          </a:extLst>
        </xdr:cNvPr>
        <xdr:cNvGrpSpPr/>
      </xdr:nvGrpSpPr>
      <xdr:grpSpPr>
        <a:xfrm>
          <a:off x="22529800" y="12578080"/>
          <a:ext cx="1696579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FAA8DA88-BA42-374A-5994-78130083074B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F14E36BD-1139-A68C-DA02-C872AA54775D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0.00589</cdr:x>
      <cdr:y>0.00924</cdr:y>
    </cdr:from>
    <cdr:to>
      <cdr:x>0.01768</cdr:x>
      <cdr:y>0.02541</cdr:y>
    </cdr:to>
    <cdr:sp macro="" textlink="">
      <cdr:nvSpPr>
        <cdr:cNvPr id="2" name="橢圓 1">
          <a:extLst xmlns:a="http://schemas.openxmlformats.org/drawingml/2006/main">
            <a:ext uri="{FF2B5EF4-FFF2-40B4-BE49-F238E27FC236}">
              <a16:creationId xmlns:a16="http://schemas.microsoft.com/office/drawing/2014/main" id="{B6E9A9E3-08A4-4644-A105-73322C62770D}"/>
            </a:ext>
          </a:extLst>
        </cdr:cNvPr>
        <cdr:cNvSpPr/>
      </cdr:nvSpPr>
      <cdr:spPr>
        <a:xfrm xmlns:a="http://schemas.openxmlformats.org/drawingml/2006/main">
          <a:off x="50800" y="50800"/>
          <a:ext cx="101600" cy="889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4</xdr:row>
      <xdr:rowOff>42334</xdr:rowOff>
    </xdr:from>
    <xdr:to>
      <xdr:col>20</xdr:col>
      <xdr:colOff>67733</xdr:colOff>
      <xdr:row>16</xdr:row>
      <xdr:rowOff>220134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A608F9-7037-2EC4-CF10-AA470CFE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93336</xdr:colOff>
      <xdr:row>17</xdr:row>
      <xdr:rowOff>36110</xdr:rowOff>
    </xdr:from>
    <xdr:to>
      <xdr:col>20</xdr:col>
      <xdr:colOff>91807</xdr:colOff>
      <xdr:row>30</xdr:row>
      <xdr:rowOff>91807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9B86610-2223-4A3F-6500-E187EB150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139241</xdr:colOff>
      <xdr:row>30</xdr:row>
      <xdr:rowOff>189122</xdr:rowOff>
    </xdr:from>
    <xdr:to>
      <xdr:col>20</xdr:col>
      <xdr:colOff>107107</xdr:colOff>
      <xdr:row>44</xdr:row>
      <xdr:rowOff>15301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72086D7-7C28-67FF-1BCD-4371AAC7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351316</xdr:colOff>
      <xdr:row>0</xdr:row>
      <xdr:rowOff>60593</xdr:rowOff>
    </xdr:from>
    <xdr:to>
      <xdr:col>19</xdr:col>
      <xdr:colOff>198915</xdr:colOff>
      <xdr:row>44</xdr:row>
      <xdr:rowOff>30602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1C9DA059-B2DA-1BB4-B4BA-D92D4798AC43}"/>
            </a:ext>
          </a:extLst>
        </xdr:cNvPr>
        <xdr:cNvGrpSpPr/>
      </xdr:nvGrpSpPr>
      <xdr:grpSpPr>
        <a:xfrm>
          <a:off x="13122436" y="60593"/>
          <a:ext cx="4785359" cy="10180809"/>
          <a:chOff x="13130691" y="60593"/>
          <a:chExt cx="4848224" cy="10368134"/>
        </a:xfrm>
      </xdr:grpSpPr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542D5159-FF47-6DBA-1A7C-8906B707E258}"/>
              </a:ext>
            </a:extLst>
          </xdr:cNvPr>
          <xdr:cNvCxnSpPr/>
        </xdr:nvCxnSpPr>
        <xdr:spPr>
          <a:xfrm>
            <a:off x="17963614" y="248883"/>
            <a:ext cx="15301" cy="10179844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AD75FB2E-B8C4-7A49-90B4-2E41EA0BE77C}"/>
              </a:ext>
            </a:extLst>
          </xdr:cNvPr>
          <xdr:cNvCxnSpPr/>
        </xdr:nvCxnSpPr>
        <xdr:spPr>
          <a:xfrm>
            <a:off x="13130691" y="60593"/>
            <a:ext cx="612" cy="10252420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330556</xdr:colOff>
      <xdr:row>34</xdr:row>
      <xdr:rowOff>205277</xdr:rowOff>
    </xdr:from>
    <xdr:to>
      <xdr:col>20</xdr:col>
      <xdr:colOff>185135</xdr:colOff>
      <xdr:row>36</xdr:row>
      <xdr:rowOff>74188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4854421B-68F9-4440-AA88-8E80BD030BE7}"/>
            </a:ext>
          </a:extLst>
        </xdr:cNvPr>
        <xdr:cNvGrpSpPr/>
      </xdr:nvGrpSpPr>
      <xdr:grpSpPr>
        <a:xfrm rot="21240000">
          <a:off x="12278716" y="8079277"/>
          <a:ext cx="6438259" cy="336271"/>
          <a:chOff x="419072" y="6306217"/>
          <a:chExt cx="7576157" cy="332829"/>
        </a:xfrm>
      </xdr:grpSpPr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F9C48189-28DD-B4D3-B9FB-EB48AA8F88AB}"/>
              </a:ext>
            </a:extLst>
          </xdr:cNvPr>
          <xdr:cNvGrpSpPr/>
        </xdr:nvGrpSpPr>
        <xdr:grpSpPr>
          <a:xfrm>
            <a:off x="440268" y="6306217"/>
            <a:ext cx="7554961" cy="157565"/>
            <a:chOff x="12323705" y="9935199"/>
            <a:chExt cx="7537684" cy="143594"/>
          </a:xfrm>
        </xdr:grpSpPr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D61C44BB-2C6A-FAD4-A9F1-86AE60551602}"/>
                </a:ext>
              </a:extLst>
            </xdr:cNvPr>
            <xdr:cNvCxnSpPr/>
          </xdr:nvCxnSpPr>
          <xdr:spPr>
            <a:xfrm flipV="1">
              <a:off x="12336405" y="9935199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F2E1BE3F-6541-6B48-D8CD-6B8653D5365C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4" name="直線接點 13">
            <a:extLst>
              <a:ext uri="{FF2B5EF4-FFF2-40B4-BE49-F238E27FC236}">
                <a16:creationId xmlns:a16="http://schemas.microsoft.com/office/drawing/2014/main" id="{BA6ECB42-7749-676B-190B-93179D66FB18}"/>
              </a:ext>
            </a:extLst>
          </xdr:cNvPr>
          <xdr:cNvCxnSpPr/>
        </xdr:nvCxnSpPr>
        <xdr:spPr>
          <a:xfrm flipV="1">
            <a:off x="419072" y="6623046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275431</xdr:colOff>
      <xdr:row>34</xdr:row>
      <xdr:rowOff>216695</xdr:rowOff>
    </xdr:from>
    <xdr:to>
      <xdr:col>22</xdr:col>
      <xdr:colOff>795126</xdr:colOff>
      <xdr:row>39</xdr:row>
      <xdr:rowOff>103577</xdr:rowOff>
    </xdr:to>
    <xdr:grpSp>
      <xdr:nvGrpSpPr>
        <xdr:cNvPr id="22" name="群組 21">
          <a:extLst>
            <a:ext uri="{FF2B5EF4-FFF2-40B4-BE49-F238E27FC236}">
              <a16:creationId xmlns:a16="http://schemas.microsoft.com/office/drawing/2014/main" id="{78CFEBB7-634D-4FA7-9184-EDFBA090D465}"/>
            </a:ext>
          </a:extLst>
        </xdr:cNvPr>
        <xdr:cNvGrpSpPr/>
      </xdr:nvGrpSpPr>
      <xdr:grpSpPr>
        <a:xfrm>
          <a:off x="17984311" y="8090695"/>
          <a:ext cx="2988575" cy="1055282"/>
          <a:chOff x="17930418" y="8095494"/>
          <a:chExt cx="2991833" cy="1046169"/>
        </a:xfrm>
      </xdr:grpSpPr>
      <xdr:sp macro="" textlink="">
        <xdr:nvSpPr>
          <xdr:cNvPr id="17" name="橢圓 16">
            <a:extLst>
              <a:ext uri="{FF2B5EF4-FFF2-40B4-BE49-F238E27FC236}">
                <a16:creationId xmlns:a16="http://schemas.microsoft.com/office/drawing/2014/main" id="{D6551086-B89D-4B4C-9A45-A01F728ED7B6}"/>
              </a:ext>
            </a:extLst>
          </xdr:cNvPr>
          <xdr:cNvSpPr/>
        </xdr:nvSpPr>
        <xdr:spPr>
          <a:xfrm>
            <a:off x="17930418" y="8095494"/>
            <a:ext cx="59532" cy="6945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8" name="群組 17">
            <a:extLst>
              <a:ext uri="{FF2B5EF4-FFF2-40B4-BE49-F238E27FC236}">
                <a16:creationId xmlns:a16="http://schemas.microsoft.com/office/drawing/2014/main" id="{908E993F-1952-F847-BD88-7323EED73897}"/>
              </a:ext>
            </a:extLst>
          </xdr:cNvPr>
          <xdr:cNvGrpSpPr/>
        </xdr:nvGrpSpPr>
        <xdr:grpSpPr>
          <a:xfrm>
            <a:off x="18009792" y="8159984"/>
            <a:ext cx="2912459" cy="981679"/>
            <a:chOff x="6426711" y="9674260"/>
            <a:chExt cx="1707396" cy="1727491"/>
          </a:xfrm>
        </xdr:grpSpPr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A5BEFA60-85C0-CDFA-1670-7F45A80F3837}"/>
                </a:ext>
              </a:extLst>
            </xdr:cNvPr>
            <xdr:cNvCxnSpPr>
              <a:stCxn id="20" idx="1"/>
            </xdr:cNvCxnSpPr>
          </xdr:nvCxnSpPr>
          <xdr:spPr>
            <a:xfrm flipH="1" flipV="1">
              <a:off x="6426711" y="9674260"/>
              <a:ext cx="910752" cy="1402725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文字方塊 19">
              <a:extLst>
                <a:ext uri="{FF2B5EF4-FFF2-40B4-BE49-F238E27FC236}">
                  <a16:creationId xmlns:a16="http://schemas.microsoft.com/office/drawing/2014/main" id="{B207EF69-DD6A-DEEC-C887-338D461C9E3B}"/>
                </a:ext>
              </a:extLst>
            </xdr:cNvPr>
            <xdr:cNvSpPr txBox="1"/>
          </xdr:nvSpPr>
          <xdr:spPr>
            <a:xfrm>
              <a:off x="7337463" y="10752219"/>
              <a:ext cx="796644" cy="649532"/>
            </a:xfrm>
            <a:prstGeom prst="rect">
              <a:avLst/>
            </a:prstGeom>
            <a:solidFill>
              <a:srgbClr val="FFFF00"/>
            </a:solidFill>
            <a:ln w="73025" cmpd="sng">
              <a:solidFill>
                <a:srgbClr val="00B05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TW" sz="1400">
                  <a:solidFill>
                    <a:srgbClr val="002060"/>
                  </a:solidFill>
                </a:rPr>
                <a:t>2022 / 7 /29</a:t>
              </a:r>
              <a:endParaRPr lang="zh-TW" altLang="en-US" sz="1400">
                <a:solidFill>
                  <a:srgbClr val="002060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372533</xdr:colOff>
      <xdr:row>11</xdr:row>
      <xdr:rowOff>93134</xdr:rowOff>
    </xdr:from>
    <xdr:to>
      <xdr:col>32</xdr:col>
      <xdr:colOff>609600</xdr:colOff>
      <xdr:row>23</xdr:row>
      <xdr:rowOff>67734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E4EA47-0EDD-748E-5571-C5D81858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372532</xdr:colOff>
      <xdr:row>23</xdr:row>
      <xdr:rowOff>194733</xdr:rowOff>
    </xdr:from>
    <xdr:to>
      <xdr:col>32</xdr:col>
      <xdr:colOff>609599</xdr:colOff>
      <xdr:row>36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42509DC-F15F-6107-6217-E09EF93F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36</xdr:row>
      <xdr:rowOff>211665</xdr:rowOff>
    </xdr:from>
    <xdr:to>
      <xdr:col>32</xdr:col>
      <xdr:colOff>634999</xdr:colOff>
      <xdr:row>52</xdr:row>
      <xdr:rowOff>203199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118938-6C4C-151F-91BB-D8E74196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198448</xdr:colOff>
      <xdr:row>0</xdr:row>
      <xdr:rowOff>79376</xdr:rowOff>
    </xdr:from>
    <xdr:to>
      <xdr:col>31</xdr:col>
      <xdr:colOff>285848</xdr:colOff>
      <xdr:row>78</xdr:row>
      <xdr:rowOff>54796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F7BCE80E-A4E7-8747-A0DD-3357A4B2A0B1}"/>
            </a:ext>
          </a:extLst>
        </xdr:cNvPr>
        <xdr:cNvGrpSpPr/>
      </xdr:nvGrpSpPr>
      <xdr:grpSpPr>
        <a:xfrm>
          <a:off x="13175804" y="79376"/>
          <a:ext cx="14108492" cy="22572661"/>
          <a:chOff x="14201802" y="10993"/>
          <a:chExt cx="3878894" cy="19475028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F1A2294B-7868-213A-C541-D93DA89B4FB7}"/>
              </a:ext>
            </a:extLst>
          </xdr:cNvPr>
          <xdr:cNvCxnSpPr/>
        </xdr:nvCxnSpPr>
        <xdr:spPr>
          <a:xfrm>
            <a:off x="18079660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24DEBADD-45C7-5D13-5A2D-1B9426337B50}"/>
              </a:ext>
            </a:extLst>
          </xdr:cNvPr>
          <xdr:cNvCxnSpPr/>
        </xdr:nvCxnSpPr>
        <xdr:spPr>
          <a:xfrm>
            <a:off x="14201802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643426</xdr:colOff>
      <xdr:row>44</xdr:row>
      <xdr:rowOff>34545</xdr:rowOff>
    </xdr:from>
    <xdr:to>
      <xdr:col>35</xdr:col>
      <xdr:colOff>104594</xdr:colOff>
      <xdr:row>47</xdr:row>
      <xdr:rowOff>92618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562F2C03-F66B-A24F-B327-CC99333F53F3}"/>
            </a:ext>
          </a:extLst>
        </xdr:cNvPr>
        <xdr:cNvGrpSpPr/>
      </xdr:nvGrpSpPr>
      <xdr:grpSpPr>
        <a:xfrm rot="21180000">
          <a:off x="8672162" y="12705350"/>
          <a:ext cx="21729961" cy="933935"/>
          <a:chOff x="419072" y="6028326"/>
          <a:chExt cx="7557324" cy="885992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9A23C2F0-3195-60C0-E9CD-850E0BDA4635}"/>
              </a:ext>
            </a:extLst>
          </xdr:cNvPr>
          <xdr:cNvGrpSpPr/>
        </xdr:nvGrpSpPr>
        <xdr:grpSpPr>
          <a:xfrm>
            <a:off x="434163" y="6028326"/>
            <a:ext cx="7542233" cy="435046"/>
            <a:chOff x="12317611" y="9682307"/>
            <a:chExt cx="7524984" cy="396486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B524E338-6AF2-51DD-BF7F-19606D722262}"/>
                </a:ext>
              </a:extLst>
            </xdr:cNvPr>
            <xdr:cNvCxnSpPr/>
          </xdr:nvCxnSpPr>
          <xdr:spPr>
            <a:xfrm flipV="1">
              <a:off x="12317611" y="9682307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B2E51F2C-4A6A-17D2-A61A-5742E32ECCE1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9DF9D15C-FC4C-4B40-E3C9-E40B598A4751}"/>
              </a:ext>
            </a:extLst>
          </xdr:cNvPr>
          <xdr:cNvCxnSpPr/>
        </xdr:nvCxnSpPr>
        <xdr:spPr>
          <a:xfrm flipV="1">
            <a:off x="419072" y="6898318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724800</xdr:colOff>
      <xdr:row>44</xdr:row>
      <xdr:rowOff>187437</xdr:rowOff>
    </xdr:from>
    <xdr:to>
      <xdr:col>33</xdr:col>
      <xdr:colOff>27973</xdr:colOff>
      <xdr:row>44</xdr:row>
      <xdr:rowOff>278882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D8B2CB0B-DEC4-C94C-BD68-9578AE716ACD}"/>
            </a:ext>
          </a:extLst>
        </xdr:cNvPr>
        <xdr:cNvGrpSpPr/>
      </xdr:nvGrpSpPr>
      <xdr:grpSpPr>
        <a:xfrm>
          <a:off x="25248938" y="12858242"/>
          <a:ext cx="3427024" cy="91445"/>
          <a:chOff x="36097758" y="18885648"/>
          <a:chExt cx="3538206" cy="87857"/>
        </a:xfrm>
        <a:solidFill>
          <a:srgbClr val="FFFF00"/>
        </a:solidFill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D0F803CC-D49B-D360-68BE-502D663FC978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E820D3E9-DD9F-1A58-2381-1437249144D7}"/>
              </a:ext>
            </a:extLst>
          </xdr:cNvPr>
          <xdr:cNvCxnSpPr/>
        </xdr:nvCxnSpPr>
        <xdr:spPr>
          <a:xfrm flipH="1" flipV="1">
            <a:off x="36097758" y="18935451"/>
            <a:ext cx="3538206" cy="1248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A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MA/income-statement/eps-diluted-ttm" TargetMode="External"/><Relationship Id="rId299" Type="http://schemas.openxmlformats.org/officeDocument/2006/relationships/hyperlink" Target="https://www.financecharts.com/stocks/MA/income-statement/eps-diluted-ttm" TargetMode="External"/><Relationship Id="rId21" Type="http://schemas.openxmlformats.org/officeDocument/2006/relationships/hyperlink" Target="https://www.financecharts.com/stocks/MA/income-statement/eps-diluted-ttm" TargetMode="External"/><Relationship Id="rId63" Type="http://schemas.openxmlformats.org/officeDocument/2006/relationships/hyperlink" Target="https://www.financecharts.com/stocks/MA/income-statement/eps-diluted-ttm" TargetMode="External"/><Relationship Id="rId159" Type="http://schemas.openxmlformats.org/officeDocument/2006/relationships/hyperlink" Target="https://www.financecharts.com/stocks/MA/income-statement/eps-diluted-ttm" TargetMode="External"/><Relationship Id="rId324" Type="http://schemas.openxmlformats.org/officeDocument/2006/relationships/drawing" Target="../drawings/drawing4.xml"/><Relationship Id="rId170" Type="http://schemas.openxmlformats.org/officeDocument/2006/relationships/hyperlink" Target="https://www.financecharts.com/stocks/MA/summary/price" TargetMode="External"/><Relationship Id="rId226" Type="http://schemas.openxmlformats.org/officeDocument/2006/relationships/hyperlink" Target="https://www.financecharts.com/stocks/MA/summary/price" TargetMode="External"/><Relationship Id="rId268" Type="http://schemas.openxmlformats.org/officeDocument/2006/relationships/hyperlink" Target="https://www.financecharts.com/stocks/MA/summary/price" TargetMode="External"/><Relationship Id="rId32" Type="http://schemas.openxmlformats.org/officeDocument/2006/relationships/hyperlink" Target="https://www.financecharts.com/stocks/MA/summary/price" TargetMode="External"/><Relationship Id="rId74" Type="http://schemas.openxmlformats.org/officeDocument/2006/relationships/hyperlink" Target="https://www.financecharts.com/stocks/MA/summary/price" TargetMode="External"/><Relationship Id="rId128" Type="http://schemas.openxmlformats.org/officeDocument/2006/relationships/hyperlink" Target="https://www.financecharts.com/stocks/MA/summary/price" TargetMode="External"/><Relationship Id="rId5" Type="http://schemas.openxmlformats.org/officeDocument/2006/relationships/hyperlink" Target="https://www.financecharts.com/stocks/MA/income-statement/eps-diluted-ttm" TargetMode="External"/><Relationship Id="rId181" Type="http://schemas.openxmlformats.org/officeDocument/2006/relationships/hyperlink" Target="https://www.financecharts.com/stocks/MA/income-statement/eps-diluted-ttm" TargetMode="External"/><Relationship Id="rId237" Type="http://schemas.openxmlformats.org/officeDocument/2006/relationships/hyperlink" Target="https://www.financecharts.com/stocks/MA/income-statement/eps-diluted-ttm" TargetMode="External"/><Relationship Id="rId279" Type="http://schemas.openxmlformats.org/officeDocument/2006/relationships/hyperlink" Target="https://www.financecharts.com/stocks/MA/income-statement/eps-diluted-ttm" TargetMode="External"/><Relationship Id="rId43" Type="http://schemas.openxmlformats.org/officeDocument/2006/relationships/hyperlink" Target="https://www.financecharts.com/stocks/MA/income-statement/eps-diluted-ttm" TargetMode="External"/><Relationship Id="rId139" Type="http://schemas.openxmlformats.org/officeDocument/2006/relationships/hyperlink" Target="https://www.financecharts.com/stocks/MA/income-statement/eps-diluted-ttm" TargetMode="External"/><Relationship Id="rId290" Type="http://schemas.openxmlformats.org/officeDocument/2006/relationships/hyperlink" Target="https://www.financecharts.com/stocks/MA/summary/price" TargetMode="External"/><Relationship Id="rId304" Type="http://schemas.openxmlformats.org/officeDocument/2006/relationships/hyperlink" Target="https://www.financecharts.com/stocks/MA/summary/price" TargetMode="External"/><Relationship Id="rId85" Type="http://schemas.openxmlformats.org/officeDocument/2006/relationships/hyperlink" Target="https://www.financecharts.com/stocks/MA/income-statement/eps-diluted-ttm" TargetMode="External"/><Relationship Id="rId150" Type="http://schemas.openxmlformats.org/officeDocument/2006/relationships/hyperlink" Target="https://www.financecharts.com/stocks/MA/summary/price" TargetMode="External"/><Relationship Id="rId192" Type="http://schemas.openxmlformats.org/officeDocument/2006/relationships/hyperlink" Target="https://www.financecharts.com/stocks/MA/summary/price" TargetMode="External"/><Relationship Id="rId206" Type="http://schemas.openxmlformats.org/officeDocument/2006/relationships/hyperlink" Target="https://www.financecharts.com/stocks/MA/summary/price" TargetMode="External"/><Relationship Id="rId248" Type="http://schemas.openxmlformats.org/officeDocument/2006/relationships/hyperlink" Target="https://www.financecharts.com/stocks/MA/summary/price" TargetMode="External"/><Relationship Id="rId12" Type="http://schemas.openxmlformats.org/officeDocument/2006/relationships/hyperlink" Target="https://www.financecharts.com/stocks/MA/summary/price" TargetMode="External"/><Relationship Id="rId108" Type="http://schemas.openxmlformats.org/officeDocument/2006/relationships/hyperlink" Target="https://www.financecharts.com/stocks/MA/summary/price" TargetMode="External"/><Relationship Id="rId315" Type="http://schemas.openxmlformats.org/officeDocument/2006/relationships/hyperlink" Target="https://www.financecharts.com/stocks/MA/summary/price" TargetMode="External"/><Relationship Id="rId54" Type="http://schemas.openxmlformats.org/officeDocument/2006/relationships/hyperlink" Target="https://www.financecharts.com/stocks/MA/summary/price" TargetMode="External"/><Relationship Id="rId96" Type="http://schemas.openxmlformats.org/officeDocument/2006/relationships/hyperlink" Target="https://www.financecharts.com/stocks/MA/summary/price" TargetMode="External"/><Relationship Id="rId161" Type="http://schemas.openxmlformats.org/officeDocument/2006/relationships/hyperlink" Target="https://www.financecharts.com/stocks/MA/income-statement/eps-diluted-ttm" TargetMode="External"/><Relationship Id="rId217" Type="http://schemas.openxmlformats.org/officeDocument/2006/relationships/hyperlink" Target="https://www.financecharts.com/stocks/MA/income-statement/eps-diluted-ttm" TargetMode="External"/><Relationship Id="rId259" Type="http://schemas.openxmlformats.org/officeDocument/2006/relationships/hyperlink" Target="https://www.financecharts.com/stocks/MA/income-statement/eps-diluted-ttm" TargetMode="External"/><Relationship Id="rId23" Type="http://schemas.openxmlformats.org/officeDocument/2006/relationships/hyperlink" Target="https://www.financecharts.com/stocks/MA/income-statement/eps-diluted-ttm" TargetMode="External"/><Relationship Id="rId119" Type="http://schemas.openxmlformats.org/officeDocument/2006/relationships/hyperlink" Target="https://www.financecharts.com/stocks/MA/income-statement/eps-diluted-ttm" TargetMode="External"/><Relationship Id="rId270" Type="http://schemas.openxmlformats.org/officeDocument/2006/relationships/hyperlink" Target="https://www.financecharts.com/stocks/MA/summary/price" TargetMode="External"/><Relationship Id="rId65" Type="http://schemas.openxmlformats.org/officeDocument/2006/relationships/hyperlink" Target="https://www.financecharts.com/stocks/MA/income-statement/eps-diluted-ttm" TargetMode="External"/><Relationship Id="rId130" Type="http://schemas.openxmlformats.org/officeDocument/2006/relationships/hyperlink" Target="https://www.financecharts.com/stocks/MA/summary/price" TargetMode="External"/><Relationship Id="rId172" Type="http://schemas.openxmlformats.org/officeDocument/2006/relationships/hyperlink" Target="https://www.financecharts.com/stocks/MA/summary/price" TargetMode="External"/><Relationship Id="rId228" Type="http://schemas.openxmlformats.org/officeDocument/2006/relationships/hyperlink" Target="https://www.financecharts.com/stocks/MA/summary/price" TargetMode="External"/><Relationship Id="rId281" Type="http://schemas.openxmlformats.org/officeDocument/2006/relationships/hyperlink" Target="https://www.financecharts.com/stocks/MA/income-statement/eps-diluted-ttm" TargetMode="External"/><Relationship Id="rId34" Type="http://schemas.openxmlformats.org/officeDocument/2006/relationships/hyperlink" Target="https://www.financecharts.com/stocks/MA/summary/price" TargetMode="External"/><Relationship Id="rId55" Type="http://schemas.openxmlformats.org/officeDocument/2006/relationships/hyperlink" Target="https://www.financecharts.com/stocks/MA/income-statement/eps-diluted-ttm" TargetMode="External"/><Relationship Id="rId76" Type="http://schemas.openxmlformats.org/officeDocument/2006/relationships/hyperlink" Target="https://www.financecharts.com/stocks/MA/summary/price" TargetMode="External"/><Relationship Id="rId97" Type="http://schemas.openxmlformats.org/officeDocument/2006/relationships/hyperlink" Target="https://www.financecharts.com/stocks/MA/income-statement/eps-diluted-ttm" TargetMode="External"/><Relationship Id="rId120" Type="http://schemas.openxmlformats.org/officeDocument/2006/relationships/hyperlink" Target="https://www.financecharts.com/stocks/MA/summary/price" TargetMode="External"/><Relationship Id="rId141" Type="http://schemas.openxmlformats.org/officeDocument/2006/relationships/hyperlink" Target="https://www.financecharts.com/stocks/MA/income-statement/eps-diluted-ttm" TargetMode="External"/><Relationship Id="rId7" Type="http://schemas.openxmlformats.org/officeDocument/2006/relationships/hyperlink" Target="https://www.financecharts.com/stocks/MA/income-statement/eps-diluted-ttm" TargetMode="External"/><Relationship Id="rId162" Type="http://schemas.openxmlformats.org/officeDocument/2006/relationships/hyperlink" Target="https://www.financecharts.com/stocks/MA/summary/price" TargetMode="External"/><Relationship Id="rId183" Type="http://schemas.openxmlformats.org/officeDocument/2006/relationships/hyperlink" Target="https://www.financecharts.com/stocks/MA/income-statement/eps-diluted-ttm" TargetMode="External"/><Relationship Id="rId218" Type="http://schemas.openxmlformats.org/officeDocument/2006/relationships/hyperlink" Target="https://www.financecharts.com/stocks/MA/summary/price" TargetMode="External"/><Relationship Id="rId239" Type="http://schemas.openxmlformats.org/officeDocument/2006/relationships/hyperlink" Target="https://www.financecharts.com/stocks/MA/income-statement/eps-diluted-ttm" TargetMode="External"/><Relationship Id="rId250" Type="http://schemas.openxmlformats.org/officeDocument/2006/relationships/hyperlink" Target="https://www.financecharts.com/stocks/MA/summary/price" TargetMode="External"/><Relationship Id="rId271" Type="http://schemas.openxmlformats.org/officeDocument/2006/relationships/hyperlink" Target="https://www.financecharts.com/stocks/MA/income-statement/eps-diluted-ttm" TargetMode="External"/><Relationship Id="rId292" Type="http://schemas.openxmlformats.org/officeDocument/2006/relationships/hyperlink" Target="https://www.financecharts.com/stocks/MA/summary/price" TargetMode="External"/><Relationship Id="rId306" Type="http://schemas.openxmlformats.org/officeDocument/2006/relationships/hyperlink" Target="https://www.financecharts.com/stocks/MA/summary/price" TargetMode="External"/><Relationship Id="rId24" Type="http://schemas.openxmlformats.org/officeDocument/2006/relationships/hyperlink" Target="https://www.financecharts.com/stocks/MA/summary/price" TargetMode="External"/><Relationship Id="rId45" Type="http://schemas.openxmlformats.org/officeDocument/2006/relationships/hyperlink" Target="https://www.financecharts.com/stocks/MA/income-statement/eps-diluted-ttm" TargetMode="External"/><Relationship Id="rId66" Type="http://schemas.openxmlformats.org/officeDocument/2006/relationships/hyperlink" Target="https://www.financecharts.com/stocks/MA/summary/price" TargetMode="External"/><Relationship Id="rId87" Type="http://schemas.openxmlformats.org/officeDocument/2006/relationships/hyperlink" Target="https://www.financecharts.com/stocks/MA/income-statement/eps-diluted-ttm" TargetMode="External"/><Relationship Id="rId110" Type="http://schemas.openxmlformats.org/officeDocument/2006/relationships/hyperlink" Target="https://www.financecharts.com/stocks/MA/summary/price" TargetMode="External"/><Relationship Id="rId131" Type="http://schemas.openxmlformats.org/officeDocument/2006/relationships/hyperlink" Target="https://www.financecharts.com/stocks/MA/income-statement/eps-diluted-ttm" TargetMode="External"/><Relationship Id="rId152" Type="http://schemas.openxmlformats.org/officeDocument/2006/relationships/hyperlink" Target="https://www.financecharts.com/stocks/MA/summary/price" TargetMode="External"/><Relationship Id="rId173" Type="http://schemas.openxmlformats.org/officeDocument/2006/relationships/hyperlink" Target="https://www.financecharts.com/stocks/MA/income-statement/eps-diluted-ttm" TargetMode="External"/><Relationship Id="rId194" Type="http://schemas.openxmlformats.org/officeDocument/2006/relationships/hyperlink" Target="https://www.financecharts.com/stocks/MA/summary/price" TargetMode="External"/><Relationship Id="rId208" Type="http://schemas.openxmlformats.org/officeDocument/2006/relationships/hyperlink" Target="https://www.financecharts.com/stocks/MA/summary/price" TargetMode="External"/><Relationship Id="rId229" Type="http://schemas.openxmlformats.org/officeDocument/2006/relationships/hyperlink" Target="https://www.financecharts.com/stocks/MA/income-statement/eps-diluted-ttm" TargetMode="External"/><Relationship Id="rId240" Type="http://schemas.openxmlformats.org/officeDocument/2006/relationships/hyperlink" Target="https://www.financecharts.com/stocks/MA/summary/price" TargetMode="External"/><Relationship Id="rId261" Type="http://schemas.openxmlformats.org/officeDocument/2006/relationships/hyperlink" Target="https://www.financecharts.com/stocks/MA/income-statement/eps-diluted-ttm" TargetMode="External"/><Relationship Id="rId14" Type="http://schemas.openxmlformats.org/officeDocument/2006/relationships/hyperlink" Target="https://www.financecharts.com/stocks/MA/summary/price" TargetMode="External"/><Relationship Id="rId35" Type="http://schemas.openxmlformats.org/officeDocument/2006/relationships/hyperlink" Target="https://www.financecharts.com/stocks/MA/income-statement/eps-diluted-ttm" TargetMode="External"/><Relationship Id="rId56" Type="http://schemas.openxmlformats.org/officeDocument/2006/relationships/hyperlink" Target="https://www.financecharts.com/stocks/MA/summary/price" TargetMode="External"/><Relationship Id="rId77" Type="http://schemas.openxmlformats.org/officeDocument/2006/relationships/hyperlink" Target="https://www.financecharts.com/stocks/MA/income-statement/eps-diluted-ttm" TargetMode="External"/><Relationship Id="rId100" Type="http://schemas.openxmlformats.org/officeDocument/2006/relationships/hyperlink" Target="https://www.financecharts.com/stocks/MA/summary/price" TargetMode="External"/><Relationship Id="rId282" Type="http://schemas.openxmlformats.org/officeDocument/2006/relationships/hyperlink" Target="https://www.financecharts.com/stocks/MA/summary/price" TargetMode="External"/><Relationship Id="rId317" Type="http://schemas.openxmlformats.org/officeDocument/2006/relationships/hyperlink" Target="https://www.financecharts.com/stocks/MA/summary/price" TargetMode="External"/><Relationship Id="rId8" Type="http://schemas.openxmlformats.org/officeDocument/2006/relationships/hyperlink" Target="https://www.financecharts.com/stocks/MA/summary/price" TargetMode="External"/><Relationship Id="rId98" Type="http://schemas.openxmlformats.org/officeDocument/2006/relationships/hyperlink" Target="https://www.financecharts.com/stocks/MA/summary/price" TargetMode="External"/><Relationship Id="rId121" Type="http://schemas.openxmlformats.org/officeDocument/2006/relationships/hyperlink" Target="https://www.financecharts.com/stocks/MA/income-statement/eps-diluted-ttm" TargetMode="External"/><Relationship Id="rId142" Type="http://schemas.openxmlformats.org/officeDocument/2006/relationships/hyperlink" Target="https://www.financecharts.com/stocks/MA/summary/price" TargetMode="External"/><Relationship Id="rId163" Type="http://schemas.openxmlformats.org/officeDocument/2006/relationships/hyperlink" Target="https://www.financecharts.com/stocks/MA/income-statement/eps-diluted-ttm" TargetMode="External"/><Relationship Id="rId184" Type="http://schemas.openxmlformats.org/officeDocument/2006/relationships/hyperlink" Target="https://www.financecharts.com/stocks/MA/summary/price" TargetMode="External"/><Relationship Id="rId219" Type="http://schemas.openxmlformats.org/officeDocument/2006/relationships/hyperlink" Target="https://www.financecharts.com/stocks/MA/income-statement/eps-diluted-ttm" TargetMode="External"/><Relationship Id="rId230" Type="http://schemas.openxmlformats.org/officeDocument/2006/relationships/hyperlink" Target="https://www.financecharts.com/stocks/MA/summary/price" TargetMode="External"/><Relationship Id="rId251" Type="http://schemas.openxmlformats.org/officeDocument/2006/relationships/hyperlink" Target="https://www.financecharts.com/stocks/MA/income-statement/eps-diluted-ttm" TargetMode="External"/><Relationship Id="rId25" Type="http://schemas.openxmlformats.org/officeDocument/2006/relationships/hyperlink" Target="https://www.financecharts.com/stocks/MA/income-statement/eps-diluted-ttm" TargetMode="External"/><Relationship Id="rId46" Type="http://schemas.openxmlformats.org/officeDocument/2006/relationships/hyperlink" Target="https://www.financecharts.com/stocks/MA/summary/price" TargetMode="External"/><Relationship Id="rId67" Type="http://schemas.openxmlformats.org/officeDocument/2006/relationships/hyperlink" Target="https://www.financecharts.com/stocks/MA/income-statement/eps-diluted-ttm" TargetMode="External"/><Relationship Id="rId272" Type="http://schemas.openxmlformats.org/officeDocument/2006/relationships/hyperlink" Target="https://www.financecharts.com/stocks/MA/summary/price" TargetMode="External"/><Relationship Id="rId293" Type="http://schemas.openxmlformats.org/officeDocument/2006/relationships/hyperlink" Target="https://www.financecharts.com/stocks/MA/income-statement/eps-diluted-ttm" TargetMode="External"/><Relationship Id="rId307" Type="http://schemas.openxmlformats.org/officeDocument/2006/relationships/hyperlink" Target="https://www.financecharts.com/stocks/MA/income-statement/eps-diluted-ttm" TargetMode="External"/><Relationship Id="rId88" Type="http://schemas.openxmlformats.org/officeDocument/2006/relationships/hyperlink" Target="https://www.financecharts.com/stocks/MA/summary/price" TargetMode="External"/><Relationship Id="rId111" Type="http://schemas.openxmlformats.org/officeDocument/2006/relationships/hyperlink" Target="https://www.financecharts.com/stocks/MA/income-statement/eps-diluted-ttm" TargetMode="External"/><Relationship Id="rId132" Type="http://schemas.openxmlformats.org/officeDocument/2006/relationships/hyperlink" Target="https://www.financecharts.com/stocks/MA/summary/price" TargetMode="External"/><Relationship Id="rId153" Type="http://schemas.openxmlformats.org/officeDocument/2006/relationships/hyperlink" Target="https://www.financecharts.com/stocks/MA/income-statement/eps-diluted-ttm" TargetMode="External"/><Relationship Id="rId174" Type="http://schemas.openxmlformats.org/officeDocument/2006/relationships/hyperlink" Target="https://www.financecharts.com/stocks/MA/summary/price" TargetMode="External"/><Relationship Id="rId195" Type="http://schemas.openxmlformats.org/officeDocument/2006/relationships/hyperlink" Target="https://www.financecharts.com/stocks/MA/income-statement/eps-diluted-ttm" TargetMode="External"/><Relationship Id="rId209" Type="http://schemas.openxmlformats.org/officeDocument/2006/relationships/hyperlink" Target="https://www.financecharts.com/stocks/MA/income-statement/eps-diluted-ttm" TargetMode="External"/><Relationship Id="rId220" Type="http://schemas.openxmlformats.org/officeDocument/2006/relationships/hyperlink" Target="https://www.financecharts.com/stocks/MA/summary/price" TargetMode="External"/><Relationship Id="rId241" Type="http://schemas.openxmlformats.org/officeDocument/2006/relationships/hyperlink" Target="https://www.financecharts.com/stocks/MA/income-statement/eps-diluted-ttm" TargetMode="External"/><Relationship Id="rId15" Type="http://schemas.openxmlformats.org/officeDocument/2006/relationships/hyperlink" Target="https://www.financecharts.com/stocks/MA/income-statement/eps-diluted-ttm" TargetMode="External"/><Relationship Id="rId36" Type="http://schemas.openxmlformats.org/officeDocument/2006/relationships/hyperlink" Target="https://www.financecharts.com/stocks/MA/summary/price" TargetMode="External"/><Relationship Id="rId57" Type="http://schemas.openxmlformats.org/officeDocument/2006/relationships/hyperlink" Target="https://www.financecharts.com/stocks/MA/income-statement/eps-diluted-ttm" TargetMode="External"/><Relationship Id="rId262" Type="http://schemas.openxmlformats.org/officeDocument/2006/relationships/hyperlink" Target="https://www.financecharts.com/stocks/MA/summary/price" TargetMode="External"/><Relationship Id="rId283" Type="http://schemas.openxmlformats.org/officeDocument/2006/relationships/hyperlink" Target="https://www.financecharts.com/stocks/MA/income-statement/eps-diluted-ttm" TargetMode="External"/><Relationship Id="rId318" Type="http://schemas.openxmlformats.org/officeDocument/2006/relationships/hyperlink" Target="https://www.financecharts.com/stocks/MA/income-statement/eps-diluted-ttm" TargetMode="External"/><Relationship Id="rId78" Type="http://schemas.openxmlformats.org/officeDocument/2006/relationships/hyperlink" Target="https://www.financecharts.com/stocks/MA/summary/price" TargetMode="External"/><Relationship Id="rId99" Type="http://schemas.openxmlformats.org/officeDocument/2006/relationships/hyperlink" Target="https://www.financecharts.com/stocks/MA/income-statement/eps-diluted-ttm" TargetMode="External"/><Relationship Id="rId101" Type="http://schemas.openxmlformats.org/officeDocument/2006/relationships/hyperlink" Target="https://www.financecharts.com/stocks/MA/income-statement/eps-diluted-ttm" TargetMode="External"/><Relationship Id="rId122" Type="http://schemas.openxmlformats.org/officeDocument/2006/relationships/hyperlink" Target="https://www.financecharts.com/stocks/MA/summary/price" TargetMode="External"/><Relationship Id="rId143" Type="http://schemas.openxmlformats.org/officeDocument/2006/relationships/hyperlink" Target="https://www.financecharts.com/stocks/MA/income-statement/eps-diluted-ttm" TargetMode="External"/><Relationship Id="rId164" Type="http://schemas.openxmlformats.org/officeDocument/2006/relationships/hyperlink" Target="https://www.financecharts.com/stocks/MA/summary/price" TargetMode="External"/><Relationship Id="rId185" Type="http://schemas.openxmlformats.org/officeDocument/2006/relationships/hyperlink" Target="https://www.financecharts.com/stocks/MA/income-statement/eps-diluted-ttm" TargetMode="External"/><Relationship Id="rId9" Type="http://schemas.openxmlformats.org/officeDocument/2006/relationships/hyperlink" Target="https://www.financecharts.com/stocks/MA/income-statement/eps-diluted-ttm" TargetMode="External"/><Relationship Id="rId210" Type="http://schemas.openxmlformats.org/officeDocument/2006/relationships/hyperlink" Target="https://www.financecharts.com/stocks/MA/summary/price" TargetMode="External"/><Relationship Id="rId26" Type="http://schemas.openxmlformats.org/officeDocument/2006/relationships/hyperlink" Target="https://www.financecharts.com/stocks/MA/summary/price" TargetMode="External"/><Relationship Id="rId231" Type="http://schemas.openxmlformats.org/officeDocument/2006/relationships/hyperlink" Target="https://www.financecharts.com/stocks/MA/income-statement/eps-diluted-ttm" TargetMode="External"/><Relationship Id="rId252" Type="http://schemas.openxmlformats.org/officeDocument/2006/relationships/hyperlink" Target="https://www.financecharts.com/stocks/MA/summary/price" TargetMode="External"/><Relationship Id="rId273" Type="http://schemas.openxmlformats.org/officeDocument/2006/relationships/hyperlink" Target="https://www.financecharts.com/stocks/MA/income-statement/eps-diluted-ttm" TargetMode="External"/><Relationship Id="rId294" Type="http://schemas.openxmlformats.org/officeDocument/2006/relationships/hyperlink" Target="https://www.financecharts.com/stocks/MA/summary/price" TargetMode="External"/><Relationship Id="rId308" Type="http://schemas.openxmlformats.org/officeDocument/2006/relationships/hyperlink" Target="https://www.financecharts.com/stocks/MA/summary/price" TargetMode="External"/><Relationship Id="rId47" Type="http://schemas.openxmlformats.org/officeDocument/2006/relationships/hyperlink" Target="https://www.financecharts.com/stocks/MA/income-statement/eps-diluted-ttm" TargetMode="External"/><Relationship Id="rId68" Type="http://schemas.openxmlformats.org/officeDocument/2006/relationships/hyperlink" Target="https://www.financecharts.com/stocks/MA/summary/price" TargetMode="External"/><Relationship Id="rId89" Type="http://schemas.openxmlformats.org/officeDocument/2006/relationships/hyperlink" Target="https://www.financecharts.com/stocks/MA/income-statement/eps-diluted-ttm" TargetMode="External"/><Relationship Id="rId112" Type="http://schemas.openxmlformats.org/officeDocument/2006/relationships/hyperlink" Target="https://www.financecharts.com/stocks/MA/summary/price" TargetMode="External"/><Relationship Id="rId133" Type="http://schemas.openxmlformats.org/officeDocument/2006/relationships/hyperlink" Target="https://www.financecharts.com/stocks/MA/income-statement/eps-diluted-ttm" TargetMode="External"/><Relationship Id="rId154" Type="http://schemas.openxmlformats.org/officeDocument/2006/relationships/hyperlink" Target="https://www.financecharts.com/stocks/MA/summary/price" TargetMode="External"/><Relationship Id="rId175" Type="http://schemas.openxmlformats.org/officeDocument/2006/relationships/hyperlink" Target="https://www.financecharts.com/stocks/MA/income-statement/eps-diluted-ttm" TargetMode="External"/><Relationship Id="rId196" Type="http://schemas.openxmlformats.org/officeDocument/2006/relationships/hyperlink" Target="https://www.financecharts.com/stocks/MA/summary/price" TargetMode="External"/><Relationship Id="rId200" Type="http://schemas.openxmlformats.org/officeDocument/2006/relationships/hyperlink" Target="https://www.financecharts.com/stocks/MA/summary/price" TargetMode="External"/><Relationship Id="rId16" Type="http://schemas.openxmlformats.org/officeDocument/2006/relationships/hyperlink" Target="https://www.financecharts.com/stocks/MA/summary/price" TargetMode="External"/><Relationship Id="rId221" Type="http://schemas.openxmlformats.org/officeDocument/2006/relationships/hyperlink" Target="https://www.financecharts.com/stocks/MA/income-statement/eps-diluted-ttm" TargetMode="External"/><Relationship Id="rId242" Type="http://schemas.openxmlformats.org/officeDocument/2006/relationships/hyperlink" Target="https://www.financecharts.com/stocks/MA/summary/price" TargetMode="External"/><Relationship Id="rId263" Type="http://schemas.openxmlformats.org/officeDocument/2006/relationships/hyperlink" Target="https://www.financecharts.com/stocks/MA/income-statement/eps-diluted-ttm" TargetMode="External"/><Relationship Id="rId284" Type="http://schemas.openxmlformats.org/officeDocument/2006/relationships/hyperlink" Target="https://www.financecharts.com/stocks/MA/summary/price" TargetMode="External"/><Relationship Id="rId319" Type="http://schemas.openxmlformats.org/officeDocument/2006/relationships/hyperlink" Target="https://www.financecharts.com/stocks/MA/summary/price" TargetMode="External"/><Relationship Id="rId37" Type="http://schemas.openxmlformats.org/officeDocument/2006/relationships/hyperlink" Target="https://www.financecharts.com/stocks/MA/income-statement/eps-diluted-ttm" TargetMode="External"/><Relationship Id="rId58" Type="http://schemas.openxmlformats.org/officeDocument/2006/relationships/hyperlink" Target="https://www.financecharts.com/stocks/MA/summary/price" TargetMode="External"/><Relationship Id="rId79" Type="http://schemas.openxmlformats.org/officeDocument/2006/relationships/hyperlink" Target="https://www.financecharts.com/stocks/MA/income-statement/eps-diluted-ttm" TargetMode="External"/><Relationship Id="rId102" Type="http://schemas.openxmlformats.org/officeDocument/2006/relationships/hyperlink" Target="https://www.financecharts.com/stocks/MA/summary/price" TargetMode="External"/><Relationship Id="rId123" Type="http://schemas.openxmlformats.org/officeDocument/2006/relationships/hyperlink" Target="https://www.financecharts.com/stocks/MA/income-statement/eps-diluted-ttm" TargetMode="External"/><Relationship Id="rId144" Type="http://schemas.openxmlformats.org/officeDocument/2006/relationships/hyperlink" Target="https://www.financecharts.com/stocks/MA/summary/price" TargetMode="External"/><Relationship Id="rId90" Type="http://schemas.openxmlformats.org/officeDocument/2006/relationships/hyperlink" Target="https://www.financecharts.com/stocks/MA/summary/price" TargetMode="External"/><Relationship Id="rId165" Type="http://schemas.openxmlformats.org/officeDocument/2006/relationships/hyperlink" Target="https://www.financecharts.com/stocks/MA/income-statement/eps-diluted-ttm" TargetMode="External"/><Relationship Id="rId186" Type="http://schemas.openxmlformats.org/officeDocument/2006/relationships/hyperlink" Target="https://www.financecharts.com/stocks/MA/summary/price" TargetMode="External"/><Relationship Id="rId211" Type="http://schemas.openxmlformats.org/officeDocument/2006/relationships/hyperlink" Target="https://www.financecharts.com/stocks/MA/income-statement/eps-diluted-ttm" TargetMode="External"/><Relationship Id="rId232" Type="http://schemas.openxmlformats.org/officeDocument/2006/relationships/hyperlink" Target="https://www.financecharts.com/stocks/MA/summary/price" TargetMode="External"/><Relationship Id="rId253" Type="http://schemas.openxmlformats.org/officeDocument/2006/relationships/hyperlink" Target="https://www.financecharts.com/stocks/MA/income-statement/eps-diluted-ttm" TargetMode="External"/><Relationship Id="rId274" Type="http://schemas.openxmlformats.org/officeDocument/2006/relationships/hyperlink" Target="https://www.financecharts.com/stocks/MA/summary/price" TargetMode="External"/><Relationship Id="rId295" Type="http://schemas.openxmlformats.org/officeDocument/2006/relationships/hyperlink" Target="https://www.financecharts.com/stocks/MA/income-statement/eps-diluted-ttm" TargetMode="External"/><Relationship Id="rId309" Type="http://schemas.openxmlformats.org/officeDocument/2006/relationships/hyperlink" Target="https://www.financecharts.com/stocks/MA/income-statement/eps-diluted-ttm" TargetMode="External"/><Relationship Id="rId27" Type="http://schemas.openxmlformats.org/officeDocument/2006/relationships/hyperlink" Target="https://www.financecharts.com/stocks/MA/income-statement/eps-diluted-ttm" TargetMode="External"/><Relationship Id="rId48" Type="http://schemas.openxmlformats.org/officeDocument/2006/relationships/hyperlink" Target="https://www.financecharts.com/stocks/MA/summary/price" TargetMode="External"/><Relationship Id="rId69" Type="http://schemas.openxmlformats.org/officeDocument/2006/relationships/hyperlink" Target="https://www.financecharts.com/stocks/MA/income-statement/eps-diluted-ttm" TargetMode="External"/><Relationship Id="rId113" Type="http://schemas.openxmlformats.org/officeDocument/2006/relationships/hyperlink" Target="https://www.financecharts.com/stocks/MA/income-statement/eps-diluted-ttm" TargetMode="External"/><Relationship Id="rId134" Type="http://schemas.openxmlformats.org/officeDocument/2006/relationships/hyperlink" Target="https://www.financecharts.com/stocks/MA/summary/price" TargetMode="External"/><Relationship Id="rId320" Type="http://schemas.openxmlformats.org/officeDocument/2006/relationships/hyperlink" Target="https://www.financecharts.com/stocks/MA/income-statement/eps-diluted-ttm" TargetMode="External"/><Relationship Id="rId80" Type="http://schemas.openxmlformats.org/officeDocument/2006/relationships/hyperlink" Target="https://www.financecharts.com/stocks/MA/summary/price" TargetMode="External"/><Relationship Id="rId155" Type="http://schemas.openxmlformats.org/officeDocument/2006/relationships/hyperlink" Target="https://www.financecharts.com/stocks/MA/income-statement/eps-diluted-ttm" TargetMode="External"/><Relationship Id="rId176" Type="http://schemas.openxmlformats.org/officeDocument/2006/relationships/hyperlink" Target="https://www.financecharts.com/stocks/MA/summary/price" TargetMode="External"/><Relationship Id="rId197" Type="http://schemas.openxmlformats.org/officeDocument/2006/relationships/hyperlink" Target="https://www.financecharts.com/stocks/MA/income-statement/eps-diluted-ttm" TargetMode="External"/><Relationship Id="rId201" Type="http://schemas.openxmlformats.org/officeDocument/2006/relationships/hyperlink" Target="https://www.financecharts.com/stocks/MA/income-statement/eps-diluted-ttm" TargetMode="External"/><Relationship Id="rId222" Type="http://schemas.openxmlformats.org/officeDocument/2006/relationships/hyperlink" Target="https://www.financecharts.com/stocks/MA/summary/price" TargetMode="External"/><Relationship Id="rId243" Type="http://schemas.openxmlformats.org/officeDocument/2006/relationships/hyperlink" Target="https://www.financecharts.com/stocks/MA/income-statement/eps-diluted-ttm" TargetMode="External"/><Relationship Id="rId264" Type="http://schemas.openxmlformats.org/officeDocument/2006/relationships/hyperlink" Target="https://www.financecharts.com/stocks/MA/summary/price" TargetMode="External"/><Relationship Id="rId285" Type="http://schemas.openxmlformats.org/officeDocument/2006/relationships/hyperlink" Target="https://www.financecharts.com/stocks/MA/income-statement/eps-diluted-ttm" TargetMode="External"/><Relationship Id="rId17" Type="http://schemas.openxmlformats.org/officeDocument/2006/relationships/hyperlink" Target="https://www.financecharts.com/stocks/MA/income-statement/eps-diluted-ttm" TargetMode="External"/><Relationship Id="rId38" Type="http://schemas.openxmlformats.org/officeDocument/2006/relationships/hyperlink" Target="https://www.financecharts.com/stocks/MA/summary/price" TargetMode="External"/><Relationship Id="rId59" Type="http://schemas.openxmlformats.org/officeDocument/2006/relationships/hyperlink" Target="https://www.financecharts.com/stocks/MA/income-statement/eps-diluted-ttm" TargetMode="External"/><Relationship Id="rId103" Type="http://schemas.openxmlformats.org/officeDocument/2006/relationships/hyperlink" Target="https://www.financecharts.com/stocks/MA/income-statement/eps-diluted-ttm" TargetMode="External"/><Relationship Id="rId124" Type="http://schemas.openxmlformats.org/officeDocument/2006/relationships/hyperlink" Target="https://www.financecharts.com/stocks/MA/summary/price" TargetMode="External"/><Relationship Id="rId310" Type="http://schemas.openxmlformats.org/officeDocument/2006/relationships/hyperlink" Target="https://www.financecharts.com/stocks/MA/summary/price" TargetMode="External"/><Relationship Id="rId70" Type="http://schemas.openxmlformats.org/officeDocument/2006/relationships/hyperlink" Target="https://www.financecharts.com/stocks/MA/summary/price" TargetMode="External"/><Relationship Id="rId91" Type="http://schemas.openxmlformats.org/officeDocument/2006/relationships/hyperlink" Target="https://www.financecharts.com/stocks/MA/income-statement/eps-diluted-ttm" TargetMode="External"/><Relationship Id="rId145" Type="http://schemas.openxmlformats.org/officeDocument/2006/relationships/hyperlink" Target="https://www.financecharts.com/stocks/MA/income-statement/eps-diluted-ttm" TargetMode="External"/><Relationship Id="rId166" Type="http://schemas.openxmlformats.org/officeDocument/2006/relationships/hyperlink" Target="https://www.financecharts.com/stocks/MA/summary/price" TargetMode="External"/><Relationship Id="rId187" Type="http://schemas.openxmlformats.org/officeDocument/2006/relationships/hyperlink" Target="https://www.financecharts.com/stocks/MA/income-statement/eps-diluted-ttm" TargetMode="External"/><Relationship Id="rId1" Type="http://schemas.openxmlformats.org/officeDocument/2006/relationships/hyperlink" Target="https://www.financecharts.com/stocks/MA/income-statement/eps-diluted-ttm" TargetMode="External"/><Relationship Id="rId212" Type="http://schemas.openxmlformats.org/officeDocument/2006/relationships/hyperlink" Target="https://www.financecharts.com/stocks/MA/summary/price" TargetMode="External"/><Relationship Id="rId233" Type="http://schemas.openxmlformats.org/officeDocument/2006/relationships/hyperlink" Target="https://www.financecharts.com/stocks/MA/income-statement/eps-diluted-ttm" TargetMode="External"/><Relationship Id="rId254" Type="http://schemas.openxmlformats.org/officeDocument/2006/relationships/hyperlink" Target="https://www.financecharts.com/stocks/MA/summary/price" TargetMode="External"/><Relationship Id="rId28" Type="http://schemas.openxmlformats.org/officeDocument/2006/relationships/hyperlink" Target="https://www.financecharts.com/stocks/MA/summary/price" TargetMode="External"/><Relationship Id="rId49" Type="http://schemas.openxmlformats.org/officeDocument/2006/relationships/hyperlink" Target="https://www.financecharts.com/stocks/MA/income-statement/eps-diluted-ttm" TargetMode="External"/><Relationship Id="rId114" Type="http://schemas.openxmlformats.org/officeDocument/2006/relationships/hyperlink" Target="https://www.financecharts.com/stocks/MA/summary/price" TargetMode="External"/><Relationship Id="rId275" Type="http://schemas.openxmlformats.org/officeDocument/2006/relationships/hyperlink" Target="https://www.financecharts.com/stocks/MA/income-statement/eps-diluted-ttm" TargetMode="External"/><Relationship Id="rId296" Type="http://schemas.openxmlformats.org/officeDocument/2006/relationships/hyperlink" Target="https://www.financecharts.com/stocks/MA/summary/price" TargetMode="External"/><Relationship Id="rId300" Type="http://schemas.openxmlformats.org/officeDocument/2006/relationships/hyperlink" Target="https://www.financecharts.com/stocks/MA/summary/price" TargetMode="External"/><Relationship Id="rId60" Type="http://schemas.openxmlformats.org/officeDocument/2006/relationships/hyperlink" Target="https://www.financecharts.com/stocks/MA/summary/price" TargetMode="External"/><Relationship Id="rId81" Type="http://schemas.openxmlformats.org/officeDocument/2006/relationships/hyperlink" Target="https://www.financecharts.com/stocks/MA/income-statement/eps-diluted-ttm" TargetMode="External"/><Relationship Id="rId135" Type="http://schemas.openxmlformats.org/officeDocument/2006/relationships/hyperlink" Target="https://www.financecharts.com/stocks/MA/income-statement/eps-diluted-ttm" TargetMode="External"/><Relationship Id="rId156" Type="http://schemas.openxmlformats.org/officeDocument/2006/relationships/hyperlink" Target="https://www.financecharts.com/stocks/MA/summary/price" TargetMode="External"/><Relationship Id="rId177" Type="http://schemas.openxmlformats.org/officeDocument/2006/relationships/hyperlink" Target="https://www.financecharts.com/stocks/MA/income-statement/eps-diluted-ttm" TargetMode="External"/><Relationship Id="rId198" Type="http://schemas.openxmlformats.org/officeDocument/2006/relationships/hyperlink" Target="https://www.financecharts.com/stocks/MA/summary/price" TargetMode="External"/><Relationship Id="rId321" Type="http://schemas.openxmlformats.org/officeDocument/2006/relationships/hyperlink" Target="https://www.financecharts.com/stocks/MA/summary/price" TargetMode="External"/><Relationship Id="rId202" Type="http://schemas.openxmlformats.org/officeDocument/2006/relationships/hyperlink" Target="https://www.financecharts.com/stocks/MA/summary/price" TargetMode="External"/><Relationship Id="rId223" Type="http://schemas.openxmlformats.org/officeDocument/2006/relationships/hyperlink" Target="https://www.financecharts.com/stocks/MA/income-statement/eps-diluted-ttm" TargetMode="External"/><Relationship Id="rId244" Type="http://schemas.openxmlformats.org/officeDocument/2006/relationships/hyperlink" Target="https://www.financecharts.com/stocks/MA/summary/price" TargetMode="External"/><Relationship Id="rId18" Type="http://schemas.openxmlformats.org/officeDocument/2006/relationships/hyperlink" Target="https://www.financecharts.com/stocks/MA/summary/price" TargetMode="External"/><Relationship Id="rId39" Type="http://schemas.openxmlformats.org/officeDocument/2006/relationships/hyperlink" Target="https://www.financecharts.com/stocks/MA/income-statement/eps-diluted-ttm" TargetMode="External"/><Relationship Id="rId265" Type="http://schemas.openxmlformats.org/officeDocument/2006/relationships/hyperlink" Target="https://www.financecharts.com/stocks/MA/income-statement/eps-diluted-ttm" TargetMode="External"/><Relationship Id="rId286" Type="http://schemas.openxmlformats.org/officeDocument/2006/relationships/hyperlink" Target="https://www.financecharts.com/stocks/MA/summary/price" TargetMode="External"/><Relationship Id="rId50" Type="http://schemas.openxmlformats.org/officeDocument/2006/relationships/hyperlink" Target="https://www.financecharts.com/stocks/MA/summary/price" TargetMode="External"/><Relationship Id="rId104" Type="http://schemas.openxmlformats.org/officeDocument/2006/relationships/hyperlink" Target="https://www.financecharts.com/stocks/MA/summary/price" TargetMode="External"/><Relationship Id="rId125" Type="http://schemas.openxmlformats.org/officeDocument/2006/relationships/hyperlink" Target="https://www.financecharts.com/stocks/MA/income-statement/eps-diluted-ttm" TargetMode="External"/><Relationship Id="rId146" Type="http://schemas.openxmlformats.org/officeDocument/2006/relationships/hyperlink" Target="https://www.financecharts.com/stocks/MA/summary/price" TargetMode="External"/><Relationship Id="rId167" Type="http://schemas.openxmlformats.org/officeDocument/2006/relationships/hyperlink" Target="https://www.financecharts.com/stocks/MA/income-statement/eps-diluted-ttm" TargetMode="External"/><Relationship Id="rId188" Type="http://schemas.openxmlformats.org/officeDocument/2006/relationships/hyperlink" Target="https://www.financecharts.com/stocks/MA/summary/price" TargetMode="External"/><Relationship Id="rId311" Type="http://schemas.openxmlformats.org/officeDocument/2006/relationships/hyperlink" Target="https://www.financecharts.com/stocks/MSFT/value/pe-ratio" TargetMode="External"/><Relationship Id="rId71" Type="http://schemas.openxmlformats.org/officeDocument/2006/relationships/hyperlink" Target="https://www.financecharts.com/stocks/MA/income-statement/eps-diluted-ttm" TargetMode="External"/><Relationship Id="rId92" Type="http://schemas.openxmlformats.org/officeDocument/2006/relationships/hyperlink" Target="https://www.financecharts.com/stocks/MA/summary/price" TargetMode="External"/><Relationship Id="rId213" Type="http://schemas.openxmlformats.org/officeDocument/2006/relationships/hyperlink" Target="https://www.financecharts.com/stocks/MA/income-statement/eps-diluted-ttm" TargetMode="External"/><Relationship Id="rId234" Type="http://schemas.openxmlformats.org/officeDocument/2006/relationships/hyperlink" Target="https://www.financecharts.com/stocks/MA/summary/price" TargetMode="External"/><Relationship Id="rId2" Type="http://schemas.openxmlformats.org/officeDocument/2006/relationships/hyperlink" Target="https://www.financecharts.com/stocks/MA/summary/price" TargetMode="External"/><Relationship Id="rId29" Type="http://schemas.openxmlformats.org/officeDocument/2006/relationships/hyperlink" Target="https://www.financecharts.com/stocks/MA/income-statement/eps-diluted-ttm" TargetMode="External"/><Relationship Id="rId255" Type="http://schemas.openxmlformats.org/officeDocument/2006/relationships/hyperlink" Target="https://www.financecharts.com/stocks/MA/income-statement/eps-diluted-ttm" TargetMode="External"/><Relationship Id="rId276" Type="http://schemas.openxmlformats.org/officeDocument/2006/relationships/hyperlink" Target="https://www.financecharts.com/stocks/MA/summary/price" TargetMode="External"/><Relationship Id="rId297" Type="http://schemas.openxmlformats.org/officeDocument/2006/relationships/hyperlink" Target="https://www.financecharts.com/stocks/MA/income-statement/eps-diluted-ttm" TargetMode="External"/><Relationship Id="rId40" Type="http://schemas.openxmlformats.org/officeDocument/2006/relationships/hyperlink" Target="https://www.financecharts.com/stocks/MA/summary/price" TargetMode="External"/><Relationship Id="rId115" Type="http://schemas.openxmlformats.org/officeDocument/2006/relationships/hyperlink" Target="https://www.financecharts.com/stocks/MA/income-statement/eps-diluted-ttm" TargetMode="External"/><Relationship Id="rId136" Type="http://schemas.openxmlformats.org/officeDocument/2006/relationships/hyperlink" Target="https://www.financecharts.com/stocks/MA/summary/price" TargetMode="External"/><Relationship Id="rId157" Type="http://schemas.openxmlformats.org/officeDocument/2006/relationships/hyperlink" Target="https://www.financecharts.com/stocks/MA/income-statement/eps-diluted-ttm" TargetMode="External"/><Relationship Id="rId178" Type="http://schemas.openxmlformats.org/officeDocument/2006/relationships/hyperlink" Target="https://www.financecharts.com/stocks/MA/summary/price" TargetMode="External"/><Relationship Id="rId301" Type="http://schemas.openxmlformats.org/officeDocument/2006/relationships/hyperlink" Target="https://www.financecharts.com/stocks/MA/income-statement/eps-diluted-ttm" TargetMode="External"/><Relationship Id="rId322" Type="http://schemas.openxmlformats.org/officeDocument/2006/relationships/hyperlink" Target="https://www.financecharts.com/stocks/MA/income-statement/eps-diluted-ttm" TargetMode="External"/><Relationship Id="rId61" Type="http://schemas.openxmlformats.org/officeDocument/2006/relationships/hyperlink" Target="https://www.financecharts.com/stocks/MA/income-statement/eps-diluted-ttm" TargetMode="External"/><Relationship Id="rId82" Type="http://schemas.openxmlformats.org/officeDocument/2006/relationships/hyperlink" Target="https://www.financecharts.com/stocks/MA/summary/price" TargetMode="External"/><Relationship Id="rId199" Type="http://schemas.openxmlformats.org/officeDocument/2006/relationships/hyperlink" Target="https://www.financecharts.com/stocks/MA/income-statement/eps-diluted-ttm" TargetMode="External"/><Relationship Id="rId203" Type="http://schemas.openxmlformats.org/officeDocument/2006/relationships/hyperlink" Target="https://www.financecharts.com/stocks/MA/income-statement/eps-diluted-ttm" TargetMode="External"/><Relationship Id="rId19" Type="http://schemas.openxmlformats.org/officeDocument/2006/relationships/hyperlink" Target="https://www.financecharts.com/stocks/MA/income-statement/eps-diluted-ttm" TargetMode="External"/><Relationship Id="rId224" Type="http://schemas.openxmlformats.org/officeDocument/2006/relationships/hyperlink" Target="https://www.financecharts.com/stocks/MA/summary/price" TargetMode="External"/><Relationship Id="rId245" Type="http://schemas.openxmlformats.org/officeDocument/2006/relationships/hyperlink" Target="https://www.financecharts.com/stocks/MA/income-statement/eps-diluted-ttm" TargetMode="External"/><Relationship Id="rId266" Type="http://schemas.openxmlformats.org/officeDocument/2006/relationships/hyperlink" Target="https://www.financecharts.com/stocks/MA/summary/price" TargetMode="External"/><Relationship Id="rId287" Type="http://schemas.openxmlformats.org/officeDocument/2006/relationships/hyperlink" Target="https://www.financecharts.com/stocks/MA/income-statement/eps-diluted-ttm" TargetMode="External"/><Relationship Id="rId30" Type="http://schemas.openxmlformats.org/officeDocument/2006/relationships/hyperlink" Target="https://www.financecharts.com/stocks/MA/summary/price" TargetMode="External"/><Relationship Id="rId105" Type="http://schemas.openxmlformats.org/officeDocument/2006/relationships/hyperlink" Target="https://www.financecharts.com/stocks/MA/income-statement/eps-diluted-ttm" TargetMode="External"/><Relationship Id="rId126" Type="http://schemas.openxmlformats.org/officeDocument/2006/relationships/hyperlink" Target="https://www.financecharts.com/stocks/MA/summary/price" TargetMode="External"/><Relationship Id="rId147" Type="http://schemas.openxmlformats.org/officeDocument/2006/relationships/hyperlink" Target="https://www.financecharts.com/stocks/MA/income-statement/eps-diluted-ttm" TargetMode="External"/><Relationship Id="rId168" Type="http://schemas.openxmlformats.org/officeDocument/2006/relationships/hyperlink" Target="https://www.financecharts.com/stocks/MA/summary/price" TargetMode="External"/><Relationship Id="rId312" Type="http://schemas.openxmlformats.org/officeDocument/2006/relationships/hyperlink" Target="https://www.financecharts.com/stocks/MA/income-statement/eps-diluted-ttm" TargetMode="External"/><Relationship Id="rId51" Type="http://schemas.openxmlformats.org/officeDocument/2006/relationships/hyperlink" Target="https://www.financecharts.com/stocks/MA/income-statement/eps-diluted-ttm" TargetMode="External"/><Relationship Id="rId72" Type="http://schemas.openxmlformats.org/officeDocument/2006/relationships/hyperlink" Target="https://www.financecharts.com/stocks/MA/summary/price" TargetMode="External"/><Relationship Id="rId93" Type="http://schemas.openxmlformats.org/officeDocument/2006/relationships/hyperlink" Target="https://www.financecharts.com/stocks/MA/income-statement/eps-diluted-ttm" TargetMode="External"/><Relationship Id="rId189" Type="http://schemas.openxmlformats.org/officeDocument/2006/relationships/hyperlink" Target="https://www.financecharts.com/stocks/MA/income-statement/eps-diluted-ttm" TargetMode="External"/><Relationship Id="rId3" Type="http://schemas.openxmlformats.org/officeDocument/2006/relationships/hyperlink" Target="https://www.financecharts.com/stocks/MA/income-statement/eps-diluted-ttm" TargetMode="External"/><Relationship Id="rId214" Type="http://schemas.openxmlformats.org/officeDocument/2006/relationships/hyperlink" Target="https://www.financecharts.com/stocks/MA/summary/price" TargetMode="External"/><Relationship Id="rId235" Type="http://schemas.openxmlformats.org/officeDocument/2006/relationships/hyperlink" Target="https://www.financecharts.com/stocks/MA/income-statement/eps-diluted-ttm" TargetMode="External"/><Relationship Id="rId256" Type="http://schemas.openxmlformats.org/officeDocument/2006/relationships/hyperlink" Target="https://www.financecharts.com/stocks/MA/summary/price" TargetMode="External"/><Relationship Id="rId277" Type="http://schemas.openxmlformats.org/officeDocument/2006/relationships/hyperlink" Target="https://www.financecharts.com/stocks/MA/income-statement/eps-diluted-ttm" TargetMode="External"/><Relationship Id="rId298" Type="http://schemas.openxmlformats.org/officeDocument/2006/relationships/hyperlink" Target="https://www.financecharts.com/stocks/MA/summary/price" TargetMode="External"/><Relationship Id="rId116" Type="http://schemas.openxmlformats.org/officeDocument/2006/relationships/hyperlink" Target="https://www.financecharts.com/stocks/MA/summary/price" TargetMode="External"/><Relationship Id="rId137" Type="http://schemas.openxmlformats.org/officeDocument/2006/relationships/hyperlink" Target="https://www.financecharts.com/stocks/MA/income-statement/eps-diluted-ttm" TargetMode="External"/><Relationship Id="rId158" Type="http://schemas.openxmlformats.org/officeDocument/2006/relationships/hyperlink" Target="https://www.financecharts.com/stocks/MA/summary/price" TargetMode="External"/><Relationship Id="rId302" Type="http://schemas.openxmlformats.org/officeDocument/2006/relationships/hyperlink" Target="https://www.financecharts.com/stocks/MA/summary/price" TargetMode="External"/><Relationship Id="rId323" Type="http://schemas.openxmlformats.org/officeDocument/2006/relationships/hyperlink" Target="https://www.financecharts.com/stocks/MA/summary/price" TargetMode="External"/><Relationship Id="rId20" Type="http://schemas.openxmlformats.org/officeDocument/2006/relationships/hyperlink" Target="https://www.financecharts.com/stocks/MA/summary/price" TargetMode="External"/><Relationship Id="rId41" Type="http://schemas.openxmlformats.org/officeDocument/2006/relationships/hyperlink" Target="https://www.financecharts.com/stocks/MA/income-statement/eps-diluted-ttm" TargetMode="External"/><Relationship Id="rId62" Type="http://schemas.openxmlformats.org/officeDocument/2006/relationships/hyperlink" Target="https://www.financecharts.com/stocks/MA/summary/price" TargetMode="External"/><Relationship Id="rId83" Type="http://schemas.openxmlformats.org/officeDocument/2006/relationships/hyperlink" Target="https://www.financecharts.com/stocks/MA/income-statement/eps-diluted-ttm" TargetMode="External"/><Relationship Id="rId179" Type="http://schemas.openxmlformats.org/officeDocument/2006/relationships/hyperlink" Target="https://www.financecharts.com/stocks/MA/income-statement/eps-diluted-ttm" TargetMode="External"/><Relationship Id="rId190" Type="http://schemas.openxmlformats.org/officeDocument/2006/relationships/hyperlink" Target="https://www.financecharts.com/stocks/MA/summary/price" TargetMode="External"/><Relationship Id="rId204" Type="http://schemas.openxmlformats.org/officeDocument/2006/relationships/hyperlink" Target="https://www.financecharts.com/stocks/MA/summary/price" TargetMode="External"/><Relationship Id="rId225" Type="http://schemas.openxmlformats.org/officeDocument/2006/relationships/hyperlink" Target="https://www.financecharts.com/stocks/MA/income-statement/eps-diluted-ttm" TargetMode="External"/><Relationship Id="rId246" Type="http://schemas.openxmlformats.org/officeDocument/2006/relationships/hyperlink" Target="https://www.financecharts.com/stocks/MA/summary/price" TargetMode="External"/><Relationship Id="rId267" Type="http://schemas.openxmlformats.org/officeDocument/2006/relationships/hyperlink" Target="https://www.financecharts.com/stocks/MA/income-statement/eps-diluted-ttm" TargetMode="External"/><Relationship Id="rId288" Type="http://schemas.openxmlformats.org/officeDocument/2006/relationships/hyperlink" Target="https://www.financecharts.com/stocks/MA/summary/price" TargetMode="External"/><Relationship Id="rId106" Type="http://schemas.openxmlformats.org/officeDocument/2006/relationships/hyperlink" Target="https://www.financecharts.com/stocks/MA/summary/price" TargetMode="External"/><Relationship Id="rId127" Type="http://schemas.openxmlformats.org/officeDocument/2006/relationships/hyperlink" Target="https://www.financecharts.com/stocks/MA/income-statement/eps-diluted-ttm" TargetMode="External"/><Relationship Id="rId313" Type="http://schemas.openxmlformats.org/officeDocument/2006/relationships/hyperlink" Target="https://www.financecharts.com/stocks/MA/summary/price" TargetMode="External"/><Relationship Id="rId10" Type="http://schemas.openxmlformats.org/officeDocument/2006/relationships/hyperlink" Target="https://www.financecharts.com/stocks/MA/summary/price" TargetMode="External"/><Relationship Id="rId31" Type="http://schemas.openxmlformats.org/officeDocument/2006/relationships/hyperlink" Target="https://www.financecharts.com/stocks/MA/income-statement/eps-diluted-ttm" TargetMode="External"/><Relationship Id="rId52" Type="http://schemas.openxmlformats.org/officeDocument/2006/relationships/hyperlink" Target="https://www.financecharts.com/stocks/MA/summary/price" TargetMode="External"/><Relationship Id="rId73" Type="http://schemas.openxmlformats.org/officeDocument/2006/relationships/hyperlink" Target="https://www.financecharts.com/stocks/MA/income-statement/eps-diluted-ttm" TargetMode="External"/><Relationship Id="rId94" Type="http://schemas.openxmlformats.org/officeDocument/2006/relationships/hyperlink" Target="https://www.financecharts.com/stocks/MA/summary/price" TargetMode="External"/><Relationship Id="rId148" Type="http://schemas.openxmlformats.org/officeDocument/2006/relationships/hyperlink" Target="https://www.financecharts.com/stocks/MA/summary/price" TargetMode="External"/><Relationship Id="rId169" Type="http://schemas.openxmlformats.org/officeDocument/2006/relationships/hyperlink" Target="https://www.financecharts.com/stocks/MA/income-statement/eps-diluted-ttm" TargetMode="External"/><Relationship Id="rId4" Type="http://schemas.openxmlformats.org/officeDocument/2006/relationships/hyperlink" Target="https://www.financecharts.com/stocks/MA/summary/price" TargetMode="External"/><Relationship Id="rId180" Type="http://schemas.openxmlformats.org/officeDocument/2006/relationships/hyperlink" Target="https://www.financecharts.com/stocks/MA/summary/price" TargetMode="External"/><Relationship Id="rId215" Type="http://schemas.openxmlformats.org/officeDocument/2006/relationships/hyperlink" Target="https://www.financecharts.com/stocks/MA/income-statement/eps-diluted-ttm" TargetMode="External"/><Relationship Id="rId236" Type="http://schemas.openxmlformats.org/officeDocument/2006/relationships/hyperlink" Target="https://www.financecharts.com/stocks/MA/summary/price" TargetMode="External"/><Relationship Id="rId257" Type="http://schemas.openxmlformats.org/officeDocument/2006/relationships/hyperlink" Target="https://www.financecharts.com/stocks/MA/income-statement/eps-diluted-ttm" TargetMode="External"/><Relationship Id="rId278" Type="http://schemas.openxmlformats.org/officeDocument/2006/relationships/hyperlink" Target="https://www.financecharts.com/stocks/MA/summary/price" TargetMode="External"/><Relationship Id="rId303" Type="http://schemas.openxmlformats.org/officeDocument/2006/relationships/hyperlink" Target="https://www.financecharts.com/stocks/MA/income-statement/eps-diluted-ttm" TargetMode="External"/><Relationship Id="rId42" Type="http://schemas.openxmlformats.org/officeDocument/2006/relationships/hyperlink" Target="https://www.financecharts.com/stocks/MA/summary/price" TargetMode="External"/><Relationship Id="rId84" Type="http://schemas.openxmlformats.org/officeDocument/2006/relationships/hyperlink" Target="https://www.financecharts.com/stocks/MA/summary/price" TargetMode="External"/><Relationship Id="rId138" Type="http://schemas.openxmlformats.org/officeDocument/2006/relationships/hyperlink" Target="https://www.financecharts.com/stocks/MA/summary/price" TargetMode="External"/><Relationship Id="rId191" Type="http://schemas.openxmlformats.org/officeDocument/2006/relationships/hyperlink" Target="https://www.financecharts.com/stocks/MA/income-statement/eps-diluted-ttm" TargetMode="External"/><Relationship Id="rId205" Type="http://schemas.openxmlformats.org/officeDocument/2006/relationships/hyperlink" Target="https://www.financecharts.com/stocks/MA/income-statement/eps-diluted-ttm" TargetMode="External"/><Relationship Id="rId247" Type="http://schemas.openxmlformats.org/officeDocument/2006/relationships/hyperlink" Target="https://www.financecharts.com/stocks/MA/income-statement/eps-diluted-ttm" TargetMode="External"/><Relationship Id="rId107" Type="http://schemas.openxmlformats.org/officeDocument/2006/relationships/hyperlink" Target="https://www.financecharts.com/stocks/MA/income-statement/eps-diluted-ttm" TargetMode="External"/><Relationship Id="rId289" Type="http://schemas.openxmlformats.org/officeDocument/2006/relationships/hyperlink" Target="https://www.financecharts.com/stocks/MA/income-statement/eps-diluted-ttm" TargetMode="External"/><Relationship Id="rId11" Type="http://schemas.openxmlformats.org/officeDocument/2006/relationships/hyperlink" Target="https://www.financecharts.com/stocks/MA/income-statement/eps-diluted-ttm" TargetMode="External"/><Relationship Id="rId53" Type="http://schemas.openxmlformats.org/officeDocument/2006/relationships/hyperlink" Target="https://www.financecharts.com/stocks/MA/income-statement/eps-diluted-ttm" TargetMode="External"/><Relationship Id="rId149" Type="http://schemas.openxmlformats.org/officeDocument/2006/relationships/hyperlink" Target="https://www.financecharts.com/stocks/MA/income-statement/eps-diluted-ttm" TargetMode="External"/><Relationship Id="rId314" Type="http://schemas.openxmlformats.org/officeDocument/2006/relationships/hyperlink" Target="https://www.financecharts.com/stocks/MA/income-statement/eps-diluted-ttm" TargetMode="External"/><Relationship Id="rId95" Type="http://schemas.openxmlformats.org/officeDocument/2006/relationships/hyperlink" Target="https://www.financecharts.com/stocks/MA/income-statement/eps-diluted-ttm" TargetMode="External"/><Relationship Id="rId160" Type="http://schemas.openxmlformats.org/officeDocument/2006/relationships/hyperlink" Target="https://www.financecharts.com/stocks/MA/summary/price" TargetMode="External"/><Relationship Id="rId216" Type="http://schemas.openxmlformats.org/officeDocument/2006/relationships/hyperlink" Target="https://www.financecharts.com/stocks/MA/summary/price" TargetMode="External"/><Relationship Id="rId258" Type="http://schemas.openxmlformats.org/officeDocument/2006/relationships/hyperlink" Target="https://www.financecharts.com/stocks/MA/summary/price" TargetMode="External"/><Relationship Id="rId22" Type="http://schemas.openxmlformats.org/officeDocument/2006/relationships/hyperlink" Target="https://www.financecharts.com/stocks/MA/summary/price" TargetMode="External"/><Relationship Id="rId64" Type="http://schemas.openxmlformats.org/officeDocument/2006/relationships/hyperlink" Target="https://www.financecharts.com/stocks/MA/summary/price" TargetMode="External"/><Relationship Id="rId118" Type="http://schemas.openxmlformats.org/officeDocument/2006/relationships/hyperlink" Target="https://www.financecharts.com/stocks/MA/summary/price" TargetMode="External"/><Relationship Id="rId171" Type="http://schemas.openxmlformats.org/officeDocument/2006/relationships/hyperlink" Target="https://www.financecharts.com/stocks/MA/income-statement/eps-diluted-ttm" TargetMode="External"/><Relationship Id="rId227" Type="http://schemas.openxmlformats.org/officeDocument/2006/relationships/hyperlink" Target="https://www.financecharts.com/stocks/MA/income-statement/eps-diluted-ttm" TargetMode="External"/><Relationship Id="rId269" Type="http://schemas.openxmlformats.org/officeDocument/2006/relationships/hyperlink" Target="https://www.financecharts.com/stocks/MA/income-statement/eps-diluted-ttm" TargetMode="External"/><Relationship Id="rId33" Type="http://schemas.openxmlformats.org/officeDocument/2006/relationships/hyperlink" Target="https://www.financecharts.com/stocks/MA/income-statement/eps-diluted-ttm" TargetMode="External"/><Relationship Id="rId129" Type="http://schemas.openxmlformats.org/officeDocument/2006/relationships/hyperlink" Target="https://www.financecharts.com/stocks/MA/income-statement/eps-diluted-ttm" TargetMode="External"/><Relationship Id="rId280" Type="http://schemas.openxmlformats.org/officeDocument/2006/relationships/hyperlink" Target="https://www.financecharts.com/stocks/MA/summary/price" TargetMode="External"/><Relationship Id="rId75" Type="http://schemas.openxmlformats.org/officeDocument/2006/relationships/hyperlink" Target="https://www.financecharts.com/stocks/MA/income-statement/eps-diluted-ttm" TargetMode="External"/><Relationship Id="rId140" Type="http://schemas.openxmlformats.org/officeDocument/2006/relationships/hyperlink" Target="https://www.financecharts.com/stocks/MA/summary/price" TargetMode="External"/><Relationship Id="rId182" Type="http://schemas.openxmlformats.org/officeDocument/2006/relationships/hyperlink" Target="https://www.financecharts.com/stocks/MA/summary/price" TargetMode="External"/><Relationship Id="rId6" Type="http://schemas.openxmlformats.org/officeDocument/2006/relationships/hyperlink" Target="https://www.financecharts.com/stocks/MA/summary/price" TargetMode="External"/><Relationship Id="rId238" Type="http://schemas.openxmlformats.org/officeDocument/2006/relationships/hyperlink" Target="https://www.financecharts.com/stocks/MA/summary/price" TargetMode="External"/><Relationship Id="rId291" Type="http://schemas.openxmlformats.org/officeDocument/2006/relationships/hyperlink" Target="https://www.financecharts.com/stocks/MA/income-statement/eps-diluted-ttm" TargetMode="External"/><Relationship Id="rId305" Type="http://schemas.openxmlformats.org/officeDocument/2006/relationships/hyperlink" Target="https://www.financecharts.com/stocks/MA/income-statement/eps-diluted-ttm" TargetMode="External"/><Relationship Id="rId44" Type="http://schemas.openxmlformats.org/officeDocument/2006/relationships/hyperlink" Target="https://www.financecharts.com/stocks/MA/summary/price" TargetMode="External"/><Relationship Id="rId86" Type="http://schemas.openxmlformats.org/officeDocument/2006/relationships/hyperlink" Target="https://www.financecharts.com/stocks/MA/summary/price" TargetMode="External"/><Relationship Id="rId151" Type="http://schemas.openxmlformats.org/officeDocument/2006/relationships/hyperlink" Target="https://www.financecharts.com/stocks/MA/income-statement/eps-diluted-ttm" TargetMode="External"/><Relationship Id="rId193" Type="http://schemas.openxmlformats.org/officeDocument/2006/relationships/hyperlink" Target="https://www.financecharts.com/stocks/MA/income-statement/eps-diluted-ttm" TargetMode="External"/><Relationship Id="rId207" Type="http://schemas.openxmlformats.org/officeDocument/2006/relationships/hyperlink" Target="https://www.financecharts.com/stocks/MA/income-statement/eps-diluted-ttm" TargetMode="External"/><Relationship Id="rId249" Type="http://schemas.openxmlformats.org/officeDocument/2006/relationships/hyperlink" Target="https://www.financecharts.com/stocks/MA/income-statement/eps-diluted-ttm" TargetMode="External"/><Relationship Id="rId13" Type="http://schemas.openxmlformats.org/officeDocument/2006/relationships/hyperlink" Target="https://www.financecharts.com/stocks/MA/income-statement/eps-diluted-ttm" TargetMode="External"/><Relationship Id="rId109" Type="http://schemas.openxmlformats.org/officeDocument/2006/relationships/hyperlink" Target="https://www.financecharts.com/stocks/MA/income-statement/eps-diluted-ttm" TargetMode="External"/><Relationship Id="rId260" Type="http://schemas.openxmlformats.org/officeDocument/2006/relationships/hyperlink" Target="https://www.financecharts.com/stocks/MA/summary/price" TargetMode="External"/><Relationship Id="rId316" Type="http://schemas.openxmlformats.org/officeDocument/2006/relationships/hyperlink" Target="https://www.financecharts.com/stocks/MA/income-statement/eps-diluted-t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40" bestFit="1" customWidth="1"/>
    <col min="2" max="2" width="110.1640625" style="40" bestFit="1" customWidth="1"/>
  </cols>
  <sheetData>
    <row r="1" spans="1:2">
      <c r="A1" s="45" t="s">
        <v>27</v>
      </c>
      <c r="B1" s="41" t="s">
        <v>28</v>
      </c>
    </row>
    <row r="2" spans="1:2">
      <c r="A2" s="43" t="s">
        <v>25</v>
      </c>
      <c r="B2" s="42" t="s">
        <v>26</v>
      </c>
    </row>
    <row r="3" spans="1:2">
      <c r="A3" s="43" t="s">
        <v>30</v>
      </c>
      <c r="B3" s="42" t="s">
        <v>29</v>
      </c>
    </row>
    <row r="4" spans="1:2">
      <c r="A4" s="43" t="s">
        <v>40</v>
      </c>
      <c r="B4" s="42" t="s">
        <v>39</v>
      </c>
    </row>
    <row r="5" spans="1:2">
      <c r="A5" s="44" t="s">
        <v>34</v>
      </c>
      <c r="B5" s="42" t="s">
        <v>31</v>
      </c>
    </row>
    <row r="6" spans="1:2">
      <c r="A6" s="44" t="s">
        <v>32</v>
      </c>
      <c r="B6" s="42" t="s">
        <v>35</v>
      </c>
    </row>
    <row r="7" spans="1:2">
      <c r="A7" s="44" t="s">
        <v>33</v>
      </c>
      <c r="B7" s="42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abSelected="1" topLeftCell="L28" zoomScale="125" zoomScaleNormal="58" workbookViewId="0">
      <selection activeCell="Y43" sqref="Y43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5.3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17" ht="36">
      <c r="A1" s="28" t="s">
        <v>22</v>
      </c>
      <c r="B1" s="50">
        <v>368</v>
      </c>
      <c r="C1" s="54" t="s">
        <v>81</v>
      </c>
      <c r="D1" s="53" t="s">
        <v>46</v>
      </c>
      <c r="F1" s="135" t="s">
        <v>51</v>
      </c>
      <c r="G1" s="135"/>
      <c r="H1" s="79"/>
      <c r="I1" s="31" t="s">
        <v>23</v>
      </c>
      <c r="J1" s="103" t="s">
        <v>45</v>
      </c>
      <c r="K1" s="80" t="s">
        <v>37</v>
      </c>
      <c r="L1" s="81" t="s">
        <v>23</v>
      </c>
      <c r="M1" s="82" t="s">
        <v>6</v>
      </c>
      <c r="N1" s="81" t="s">
        <v>61</v>
      </c>
      <c r="O1" s="82" t="s">
        <v>52</v>
      </c>
      <c r="Q1" s="58"/>
    </row>
    <row r="2" spans="1:17" ht="29">
      <c r="A2" s="14" t="s">
        <v>7</v>
      </c>
      <c r="B2" s="8">
        <v>13</v>
      </c>
      <c r="C2" s="29">
        <f>(1+(B2/100))</f>
        <v>1.1299999999999999</v>
      </c>
      <c r="F2" s="136" t="s">
        <v>49</v>
      </c>
      <c r="G2" s="138">
        <f>MEDIAN(G4:G36)</f>
        <v>17.754999999999999</v>
      </c>
      <c r="I2" s="86">
        <v>44761</v>
      </c>
      <c r="J2" s="69">
        <v>35.42</v>
      </c>
      <c r="K2" s="105">
        <f>ROUND(STDEV(J2:J27),2)</f>
        <v>7.24</v>
      </c>
      <c r="L2" s="85">
        <v>2021</v>
      </c>
      <c r="M2" s="68">
        <v>8.76</v>
      </c>
      <c r="N2" s="64" t="s">
        <v>64</v>
      </c>
      <c r="O2" s="63">
        <f>'EPS &amp; PE 成長率法'!D2</f>
        <v>3.33</v>
      </c>
      <c r="P2" s="29"/>
      <c r="Q2" s="58"/>
    </row>
    <row r="3" spans="1:17" ht="29">
      <c r="A3" s="14" t="s">
        <v>8</v>
      </c>
      <c r="B3" s="8">
        <v>10</v>
      </c>
      <c r="C3" s="29">
        <f>(1+(B3/100))</f>
        <v>1.1000000000000001</v>
      </c>
      <c r="F3" s="137"/>
      <c r="G3" s="138"/>
      <c r="I3" s="86">
        <v>44651</v>
      </c>
      <c r="J3" s="69">
        <v>37.08</v>
      </c>
      <c r="K3" s="146" t="s">
        <v>63</v>
      </c>
      <c r="L3" s="85">
        <v>2020</v>
      </c>
      <c r="M3" s="68">
        <v>6.37</v>
      </c>
      <c r="N3" s="64" t="s">
        <v>65</v>
      </c>
      <c r="O3" s="63">
        <f>'EPS &amp; PE 成長率法'!D3</f>
        <v>11.84</v>
      </c>
      <c r="P3" s="29">
        <v>11.84</v>
      </c>
      <c r="Q3" s="58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101">
        <v>1</v>
      </c>
      <c r="G4" s="56">
        <v>53.45</v>
      </c>
      <c r="I4" s="86">
        <v>44561</v>
      </c>
      <c r="J4" s="69">
        <v>40.909999999999997</v>
      </c>
      <c r="K4" s="147"/>
      <c r="L4" s="85">
        <v>2019</v>
      </c>
      <c r="M4" s="68">
        <v>7.94</v>
      </c>
      <c r="N4" s="64" t="s">
        <v>66</v>
      </c>
      <c r="O4" s="63">
        <f>'EPS &amp; PE 成長率法'!D4</f>
        <v>19.14</v>
      </c>
      <c r="P4" s="29"/>
      <c r="Q4" s="58"/>
    </row>
    <row r="5" spans="1:17" ht="29">
      <c r="A5" s="14" t="s">
        <v>78</v>
      </c>
      <c r="B5" s="8">
        <v>45</v>
      </c>
      <c r="D5" s="55" t="s">
        <v>83</v>
      </c>
      <c r="F5" s="101">
        <v>2</v>
      </c>
      <c r="G5" s="57">
        <v>38.53</v>
      </c>
      <c r="I5" s="86">
        <v>44469</v>
      </c>
      <c r="J5" s="69">
        <v>42.6</v>
      </c>
      <c r="K5" s="106">
        <f>ROUND(AVERAGE(J2:J27),2)</f>
        <v>36.82</v>
      </c>
      <c r="L5" s="85">
        <v>2018</v>
      </c>
      <c r="M5" s="68">
        <v>5.6</v>
      </c>
      <c r="N5" s="66" t="s">
        <v>67</v>
      </c>
      <c r="O5" s="67">
        <f>'EPS &amp; PE 成長率法'!D5</f>
        <v>15.5</v>
      </c>
      <c r="P5" s="29">
        <v>15.5</v>
      </c>
      <c r="Q5" s="58"/>
    </row>
    <row r="6" spans="1:17" ht="22" customHeight="1">
      <c r="A6" s="14" t="s">
        <v>4</v>
      </c>
      <c r="B6" s="36">
        <v>0.6</v>
      </c>
      <c r="F6" s="101">
        <v>3</v>
      </c>
      <c r="G6" s="102">
        <v>31.76</v>
      </c>
      <c r="I6" s="86">
        <v>44377</v>
      </c>
      <c r="J6" s="69">
        <v>50.45</v>
      </c>
      <c r="K6" s="10"/>
      <c r="L6" s="85">
        <v>2017</v>
      </c>
      <c r="M6" s="68">
        <v>3.65</v>
      </c>
      <c r="N6" s="64" t="s">
        <v>68</v>
      </c>
      <c r="O6" s="63">
        <f>'EPS &amp; PE 成長率法'!D6</f>
        <v>14.72</v>
      </c>
      <c r="P6" s="29">
        <v>14.72</v>
      </c>
    </row>
    <row r="7" spans="1:17" ht="22" customHeight="1">
      <c r="A7" s="14" t="s">
        <v>21</v>
      </c>
      <c r="B7" s="36">
        <v>0</v>
      </c>
      <c r="C7" s="29">
        <f>(1+(B7/100))</f>
        <v>1</v>
      </c>
      <c r="F7" s="101">
        <v>4</v>
      </c>
      <c r="G7" s="56">
        <v>25.79</v>
      </c>
      <c r="I7" s="86">
        <v>44286</v>
      </c>
      <c r="J7" s="69"/>
      <c r="K7" s="10"/>
      <c r="L7" s="85">
        <v>2016</v>
      </c>
      <c r="M7" s="68">
        <v>3.69</v>
      </c>
      <c r="N7" s="64" t="s">
        <v>69</v>
      </c>
      <c r="O7" s="63">
        <f>'EPS &amp; PE 成長率法'!D7</f>
        <v>13.87</v>
      </c>
      <c r="P7" s="29">
        <v>13.87</v>
      </c>
    </row>
    <row r="8" spans="1:17" ht="22" customHeight="1">
      <c r="A8" s="100" t="s">
        <v>79</v>
      </c>
      <c r="B8" s="8">
        <v>8</v>
      </c>
      <c r="D8" s="65" t="s">
        <v>82</v>
      </c>
      <c r="F8" s="101">
        <v>5</v>
      </c>
      <c r="G8" s="56">
        <v>25.03</v>
      </c>
      <c r="I8" s="86">
        <v>44196</v>
      </c>
      <c r="J8" s="69"/>
      <c r="K8" s="10"/>
      <c r="L8" s="32">
        <v>2015</v>
      </c>
      <c r="M8" s="104">
        <v>3.35</v>
      </c>
      <c r="N8" s="64" t="s">
        <v>70</v>
      </c>
      <c r="O8" s="63">
        <f>'EPS &amp; PE 成長率法'!D8</f>
        <v>14.65</v>
      </c>
      <c r="P8" s="29">
        <v>14.65</v>
      </c>
    </row>
    <row r="9" spans="1:17" ht="22" customHeight="1">
      <c r="A9" s="47" t="s">
        <v>80</v>
      </c>
      <c r="B9" s="62">
        <f>N14</f>
        <v>15.1</v>
      </c>
      <c r="C9" s="29">
        <f>(1+(B9/100))</f>
        <v>1.151</v>
      </c>
      <c r="F9" s="101">
        <v>6</v>
      </c>
      <c r="G9" s="56">
        <v>21.24</v>
      </c>
      <c r="I9" s="86">
        <v>44104</v>
      </c>
      <c r="J9" s="69">
        <v>50.26</v>
      </c>
      <c r="K9" s="10"/>
      <c r="L9" s="32">
        <v>2014</v>
      </c>
      <c r="M9" s="104">
        <v>3.1</v>
      </c>
      <c r="N9" s="64" t="s">
        <v>71</v>
      </c>
      <c r="O9" s="63">
        <f>'EPS &amp; PE 成長率法'!D9</f>
        <v>14.87</v>
      </c>
      <c r="P9" s="29">
        <v>14.87</v>
      </c>
    </row>
    <row r="10" spans="1:17" ht="18" customHeight="1">
      <c r="A10" s="47" t="s">
        <v>38</v>
      </c>
      <c r="B10" s="51">
        <v>5</v>
      </c>
      <c r="C10" s="29">
        <f>(1+(B10/100))</f>
        <v>1.05</v>
      </c>
      <c r="D10" s="65" t="s">
        <v>41</v>
      </c>
      <c r="F10" s="101">
        <v>7</v>
      </c>
      <c r="G10" s="56">
        <v>20.010000000000002</v>
      </c>
      <c r="I10" s="86">
        <v>44012</v>
      </c>
      <c r="J10" s="69">
        <v>40.49</v>
      </c>
      <c r="K10" s="10"/>
      <c r="L10" s="32">
        <v>2013</v>
      </c>
      <c r="M10" s="104">
        <v>2.56</v>
      </c>
      <c r="N10" s="64" t="s">
        <v>72</v>
      </c>
      <c r="O10" s="63">
        <f>'EPS &amp; PE 成長率法'!D10</f>
        <v>17.54</v>
      </c>
      <c r="P10" s="29">
        <v>17.54</v>
      </c>
    </row>
    <row r="11" spans="1:17" ht="22">
      <c r="A11" s="47" t="s">
        <v>54</v>
      </c>
      <c r="B11" s="51">
        <v>0.74</v>
      </c>
      <c r="F11" s="101">
        <v>8</v>
      </c>
      <c r="G11" s="56">
        <v>19.09</v>
      </c>
      <c r="I11" s="86">
        <v>43921</v>
      </c>
      <c r="J11" s="69">
        <v>30.54</v>
      </c>
      <c r="K11" s="10"/>
      <c r="L11" s="32">
        <v>2012</v>
      </c>
      <c r="M11" s="104">
        <v>2.19</v>
      </c>
      <c r="N11" s="64" t="s">
        <v>73</v>
      </c>
      <c r="O11" s="63">
        <f>'EPS &amp; PE 成長率法'!D11</f>
        <v>16.440000000000001</v>
      </c>
      <c r="P11" s="29">
        <v>16.440000000000001</v>
      </c>
    </row>
    <row r="12" spans="1:17" ht="22" customHeight="1">
      <c r="F12" s="101">
        <v>9</v>
      </c>
      <c r="G12" s="56">
        <v>18.77</v>
      </c>
      <c r="I12" s="86">
        <v>43830</v>
      </c>
      <c r="J12" s="69">
        <v>37.130000000000003</v>
      </c>
      <c r="K12" s="10"/>
      <c r="L12" s="32">
        <v>2011</v>
      </c>
      <c r="M12" s="104">
        <v>1.48</v>
      </c>
      <c r="N12" s="64" t="s">
        <v>74</v>
      </c>
      <c r="O12" s="63">
        <f>'EPS &amp; PE 成長率法'!D12</f>
        <v>17.14</v>
      </c>
      <c r="P12" s="29">
        <v>17.14</v>
      </c>
    </row>
    <row r="13" spans="1:17" ht="22" customHeight="1">
      <c r="A13" s="143" t="s">
        <v>48</v>
      </c>
      <c r="B13" s="144"/>
      <c r="F13" s="101">
        <v>10</v>
      </c>
      <c r="G13" s="56">
        <v>17.86</v>
      </c>
      <c r="I13" s="86">
        <v>43738</v>
      </c>
      <c r="J13" s="69">
        <v>39.729999999999997</v>
      </c>
      <c r="K13" s="10"/>
      <c r="L13" s="32">
        <v>2010</v>
      </c>
      <c r="M13" s="104">
        <v>1.41</v>
      </c>
      <c r="N13" s="140" t="s">
        <v>55</v>
      </c>
      <c r="O13" s="141"/>
    </row>
    <row r="14" spans="1:17" ht="20" customHeight="1">
      <c r="A14" s="142" t="s">
        <v>47</v>
      </c>
      <c r="B14" s="142"/>
      <c r="F14" s="101">
        <v>11</v>
      </c>
      <c r="G14" s="56">
        <v>17.649999999999999</v>
      </c>
      <c r="I14" s="86">
        <v>43646</v>
      </c>
      <c r="J14" s="69">
        <v>40.14</v>
      </c>
      <c r="K14" s="10"/>
      <c r="L14" s="32">
        <v>2009</v>
      </c>
      <c r="M14" s="104">
        <v>1.1200000000000001</v>
      </c>
      <c r="N14" s="139">
        <v>15.1</v>
      </c>
      <c r="O14" s="139"/>
    </row>
    <row r="15" spans="1:17" ht="22">
      <c r="F15" s="101">
        <v>12</v>
      </c>
      <c r="G15" s="56">
        <v>17.100000000000001</v>
      </c>
      <c r="I15" s="86">
        <v>43555</v>
      </c>
      <c r="J15" s="69">
        <v>38.659999999999997</v>
      </c>
      <c r="K15" s="10"/>
      <c r="L15" s="148" t="s">
        <v>63</v>
      </c>
      <c r="M15" s="148"/>
    </row>
    <row r="16" spans="1:17" ht="26" customHeight="1">
      <c r="A16" s="83" t="s">
        <v>43</v>
      </c>
      <c r="F16" s="101">
        <v>13</v>
      </c>
      <c r="G16" s="56">
        <v>16.850000000000001</v>
      </c>
      <c r="I16" s="86">
        <v>43465</v>
      </c>
      <c r="J16" s="69">
        <v>33.130000000000003</v>
      </c>
      <c r="K16" s="10"/>
      <c r="L16" s="148"/>
      <c r="M16" s="148"/>
      <c r="N16" s="10"/>
      <c r="O16" s="11"/>
    </row>
    <row r="17" spans="1:19" ht="24" customHeight="1">
      <c r="A17" s="84" t="s">
        <v>11</v>
      </c>
      <c r="B17" s="20" t="s">
        <v>15</v>
      </c>
      <c r="C17" s="20" t="s">
        <v>16</v>
      </c>
      <c r="D17" s="20" t="s">
        <v>17</v>
      </c>
      <c r="F17" s="101">
        <v>14</v>
      </c>
      <c r="G17" s="56">
        <v>15.11</v>
      </c>
      <c r="I17" s="86">
        <v>43373</v>
      </c>
      <c r="J17" s="69">
        <v>44.26</v>
      </c>
      <c r="K17" s="10"/>
      <c r="L17" s="149">
        <f>ROUND(AVERAGE(M2:M7),2)</f>
        <v>6</v>
      </c>
      <c r="M17" s="139"/>
      <c r="N17" s="10"/>
      <c r="O17" s="10"/>
    </row>
    <row r="18" spans="1:19" ht="18" customHeight="1">
      <c r="A18" s="84" t="s">
        <v>18</v>
      </c>
      <c r="B18" s="9">
        <f>'現金流量折現法(PE+EPS)'!B30</f>
        <v>381.21148775</v>
      </c>
      <c r="C18" s="9">
        <f>'現金流量折現法(PE+EPS)'!C30</f>
        <v>395.24036883862527</v>
      </c>
      <c r="D18" s="9">
        <f>'現金流量折現法(PE+EPS)'!D30</f>
        <v>433.36720081535157</v>
      </c>
      <c r="F18" s="101">
        <v>15</v>
      </c>
      <c r="G18" s="56">
        <v>14.92</v>
      </c>
      <c r="I18" s="86">
        <v>43281</v>
      </c>
      <c r="J18" s="69">
        <v>43.23</v>
      </c>
      <c r="K18" s="10"/>
      <c r="N18" s="10"/>
      <c r="O18" s="10"/>
    </row>
    <row r="19" spans="1:19" ht="47" customHeight="1">
      <c r="A19" s="84" t="s">
        <v>19</v>
      </c>
      <c r="B19" s="9">
        <f>'現金流量折現法(PE+EPS)'!B31</f>
        <v>412.74025741353381</v>
      </c>
      <c r="C19" s="9">
        <f>'現金流量折現法(PE+EPS)'!C31</f>
        <v>451.70327867271453</v>
      </c>
      <c r="D19" s="9">
        <f>'現金流量折現法(PE+EPS)'!D31</f>
        <v>567.22579566179218</v>
      </c>
      <c r="F19" s="101">
        <v>16</v>
      </c>
      <c r="G19" s="56">
        <v>14.4</v>
      </c>
      <c r="I19" s="86">
        <v>43190</v>
      </c>
      <c r="J19" s="69">
        <v>42.26</v>
      </c>
      <c r="K19" s="107" t="s">
        <v>84</v>
      </c>
      <c r="L19" s="80">
        <v>3</v>
      </c>
      <c r="M19" s="108">
        <v>4</v>
      </c>
      <c r="N19" s="80">
        <v>5</v>
      </c>
      <c r="O19" s="108">
        <v>6</v>
      </c>
      <c r="P19" s="108">
        <v>7</v>
      </c>
      <c r="Q19" s="108">
        <v>8</v>
      </c>
      <c r="R19" s="108">
        <v>9</v>
      </c>
      <c r="S19" s="80">
        <v>10</v>
      </c>
    </row>
    <row r="20" spans="1:19" ht="20" customHeight="1">
      <c r="A20" s="84" t="s">
        <v>20</v>
      </c>
      <c r="B20" s="9">
        <f>'現金流量折現法(PE+EPS)'!B32</f>
        <v>490.12905567857138</v>
      </c>
      <c r="C20" s="9">
        <f>'現金流量折現法(PE+EPS)'!C32</f>
        <v>596.10022841235286</v>
      </c>
      <c r="D20" s="9">
        <f>'現金流量折現法(PE+EPS)'!D32</f>
        <v>992.64514240813639</v>
      </c>
      <c r="F20" s="101">
        <v>17</v>
      </c>
      <c r="G20" s="56">
        <v>7.42</v>
      </c>
      <c r="I20" s="86">
        <v>43100</v>
      </c>
      <c r="J20" s="69">
        <v>40.56</v>
      </c>
      <c r="K20" s="145" t="s">
        <v>85</v>
      </c>
      <c r="L20" s="109">
        <f>'EPS &amp; PE 成長率法'!G2</f>
        <v>3.33</v>
      </c>
      <c r="M20" s="110">
        <f>'EPS &amp; PE 成長率法'!H2</f>
        <v>11.84</v>
      </c>
      <c r="N20" s="109"/>
      <c r="O20" s="110">
        <f>'EPS &amp; PE 成長率法'!J2</f>
        <v>15.5</v>
      </c>
      <c r="P20" s="110">
        <f>'EPS &amp; PE 成長率法'!K2</f>
        <v>14.72</v>
      </c>
      <c r="Q20" s="110">
        <f>'EPS &amp; PE 成長率法'!L2</f>
        <v>13.87</v>
      </c>
      <c r="R20" s="110">
        <f>'EPS &amp; PE 成長率法'!M2</f>
        <v>14.65</v>
      </c>
      <c r="S20" s="109"/>
    </row>
    <row r="21" spans="1:19" ht="18" customHeight="1">
      <c r="A21" s="79"/>
      <c r="C21"/>
      <c r="D21"/>
      <c r="F21" s="101">
        <v>18</v>
      </c>
      <c r="G21" s="56">
        <v>5.19</v>
      </c>
      <c r="I21" s="86">
        <v>43008</v>
      </c>
      <c r="J21" s="69">
        <v>32.07</v>
      </c>
      <c r="K21" s="145"/>
      <c r="L21" s="109">
        <f>'EPS &amp; PE 成長率法'!G3</f>
        <v>4.3899999999999997</v>
      </c>
      <c r="M21" s="110">
        <f>'EPS &amp; PE 成長率法'!H3</f>
        <v>14.94</v>
      </c>
      <c r="N21" s="109">
        <f>'EPS &amp; PE 成長率法'!I3</f>
        <v>11.54</v>
      </c>
      <c r="O21" s="110">
        <f>'EPS &amp; PE 成長率法'!J3</f>
        <v>11.31</v>
      </c>
      <c r="P21" s="110">
        <f>'EPS &amp; PE 成長率法'!K3</f>
        <v>10.84</v>
      </c>
      <c r="Q21" s="110">
        <f>'EPS &amp; PE 成長率法'!L3</f>
        <v>12.07</v>
      </c>
      <c r="R21" s="110">
        <f>'EPS &amp; PE 成長率法'!M3</f>
        <v>12.6</v>
      </c>
      <c r="S21" s="109">
        <f>'EPS &amp; PE 成長率法'!N3</f>
        <v>15.71</v>
      </c>
    </row>
    <row r="22" spans="1:19" ht="18" customHeight="1">
      <c r="A22" s="83" t="s">
        <v>50</v>
      </c>
      <c r="F22" s="101">
        <v>19</v>
      </c>
      <c r="G22" s="56">
        <v>3.48</v>
      </c>
      <c r="I22" s="86">
        <v>42916</v>
      </c>
      <c r="J22" s="69">
        <v>29.31</v>
      </c>
      <c r="K22" s="145"/>
      <c r="L22" s="109"/>
      <c r="M22" s="110">
        <f>'EPS &amp; PE 成長率法'!H4</f>
        <v>21.12</v>
      </c>
      <c r="N22" s="109">
        <f>'EPS &amp; PE 成長率法'!I4</f>
        <v>18.84</v>
      </c>
      <c r="O22" s="110">
        <f>'EPS &amp; PE 成長率法'!J4</f>
        <v>16.97</v>
      </c>
      <c r="P22" s="110">
        <f>'EPS &amp; PE 成長率法'!K4</f>
        <v>17.55</v>
      </c>
      <c r="Q22" s="110">
        <f>'EPS &amp; PE 成長率法'!L4</f>
        <v>17.47</v>
      </c>
      <c r="R22" s="110">
        <f>'EPS &amp; PE 成長率法'!M4</f>
        <v>20.52</v>
      </c>
      <c r="S22" s="109"/>
    </row>
    <row r="23" spans="1:19" ht="20" customHeight="1">
      <c r="A23" s="84" t="s">
        <v>11</v>
      </c>
      <c r="B23" s="20" t="s">
        <v>15</v>
      </c>
      <c r="C23" s="20" t="s">
        <v>16</v>
      </c>
      <c r="D23" s="20" t="s">
        <v>17</v>
      </c>
      <c r="F23" s="101">
        <v>20</v>
      </c>
      <c r="G23" s="56">
        <v>2.73</v>
      </c>
      <c r="I23" s="86">
        <v>42825</v>
      </c>
      <c r="J23" s="69">
        <v>28.57</v>
      </c>
      <c r="K23" s="145"/>
      <c r="L23" s="109">
        <f>'EPS &amp; PE 成長率法'!G5</f>
        <v>14.92</v>
      </c>
      <c r="M23" s="110">
        <f>'EPS &amp; PE 成長率法'!H5</f>
        <v>13.71</v>
      </c>
      <c r="N23" s="109">
        <f>'EPS &amp; PE 成長率法'!I5</f>
        <v>12.56</v>
      </c>
      <c r="O23" s="110">
        <f>'EPS &amp; PE 成長率法'!J5</f>
        <v>13.94</v>
      </c>
      <c r="P23" s="110">
        <f>'EPS &amp; PE 成長率法'!K5</f>
        <v>14.35</v>
      </c>
      <c r="Q23" s="110">
        <f>'EPS &amp; PE 成長率法'!L5</f>
        <v>18.100000000000001</v>
      </c>
      <c r="R23" s="110">
        <f>'EPS &amp; PE 成長率法'!M5</f>
        <v>16.559999999999999</v>
      </c>
      <c r="S23" s="109">
        <f>'EPS &amp; PE 成長率法'!N5</f>
        <v>17.46</v>
      </c>
    </row>
    <row r="24" spans="1:19" ht="18" customHeight="1">
      <c r="A24" s="84" t="s">
        <v>75</v>
      </c>
      <c r="B24" s="99">
        <f>'EPS &amp; PE 成長率法'!G19-1</f>
        <v>0.10652222222222218</v>
      </c>
      <c r="C24" s="99">
        <f>'EPS &amp; PE 成長率法'!H19-1</f>
        <v>0.15248571428571434</v>
      </c>
      <c r="D24" s="99">
        <f>'EPS &amp; PE 成長率法'!I19-1</f>
        <v>0.16585000000000005</v>
      </c>
      <c r="F24" s="101">
        <v>21</v>
      </c>
      <c r="G24" s="56"/>
      <c r="I24" s="86">
        <v>42735</v>
      </c>
      <c r="J24" s="69">
        <v>27.17</v>
      </c>
      <c r="K24" s="145"/>
      <c r="L24" s="109"/>
      <c r="M24" s="110">
        <f>'EPS &amp; PE 成長率法'!H6</f>
        <v>4.17</v>
      </c>
      <c r="N24" s="109"/>
      <c r="O24" s="110">
        <f>'EPS &amp; PE 成長率法'!J6</f>
        <v>8.89</v>
      </c>
      <c r="P24" s="110">
        <f>'EPS &amp; PE 成長率法'!K6</f>
        <v>13.76</v>
      </c>
      <c r="Q24" s="110">
        <f>'EPS &amp; PE 成長率法'!L6</f>
        <v>12.62</v>
      </c>
      <c r="R24" s="110">
        <f>'EPS &amp; PE 成長率法'!M6</f>
        <v>14.03</v>
      </c>
    </row>
    <row r="25" spans="1:19" ht="20" customHeight="1">
      <c r="A25" s="84" t="s">
        <v>41</v>
      </c>
      <c r="B25" s="9">
        <f>'EPS &amp; PE 成長率法'!G21</f>
        <v>406.31495999999999</v>
      </c>
      <c r="C25" s="9">
        <f>'EPS &amp; PE 成長率法'!H21</f>
        <v>431.49065142857148</v>
      </c>
      <c r="D25" s="9">
        <f>'EPS &amp; PE 成長率法'!I21</f>
        <v>453.28248000000002</v>
      </c>
      <c r="F25" s="101">
        <v>22</v>
      </c>
      <c r="G25" s="56"/>
      <c r="I25" s="86">
        <v>42643</v>
      </c>
      <c r="J25" s="69">
        <v>27.25</v>
      </c>
      <c r="K25" s="145"/>
      <c r="L25" s="109">
        <f>'EPS &amp; PE 成長率法'!G7</f>
        <v>5.98</v>
      </c>
      <c r="M25" s="110">
        <f>'EPS &amp; PE 成長率法'!H7</f>
        <v>9.57</v>
      </c>
      <c r="N25" s="109">
        <f>'EPS &amp; PE 成長率法'!I7</f>
        <v>11</v>
      </c>
      <c r="O25" s="110">
        <f>'EPS &amp; PE 成長率法'!J7</f>
        <v>16.45</v>
      </c>
      <c r="P25" s="110">
        <f>'EPS &amp; PE 成長率法'!K7</f>
        <v>14.73</v>
      </c>
      <c r="Q25" s="110">
        <f>'EPS &amp; PE 成長率法'!L7</f>
        <v>16.07</v>
      </c>
      <c r="R25" s="111"/>
    </row>
    <row r="26" spans="1:19" ht="18" customHeight="1">
      <c r="A26" s="84" t="s">
        <v>59</v>
      </c>
      <c r="B26" s="9">
        <f>'EPS &amp; PE 成長率法'!G23</f>
        <v>288.64447153479006</v>
      </c>
      <c r="C26" s="9">
        <f>'EPS &amp; PE 成長率法'!H23</f>
        <v>337.9484197107019</v>
      </c>
      <c r="D26" s="9">
        <f>'EPS &amp; PE 成長率法'!I23</f>
        <v>453.10041273043146</v>
      </c>
      <c r="F26" s="101">
        <v>23</v>
      </c>
      <c r="G26" s="56"/>
      <c r="I26" s="86">
        <v>42551</v>
      </c>
      <c r="J26" s="69">
        <v>25.05</v>
      </c>
      <c r="K26" s="145"/>
      <c r="L26" s="109">
        <f>'EPS &amp; PE 成長率法'!G8</f>
        <v>9.3800000000000008</v>
      </c>
      <c r="M26" s="110">
        <f>'EPS &amp; PE 成長率法'!H8</f>
        <v>11.21</v>
      </c>
      <c r="N26" s="109">
        <f>'EPS &amp; PE 成長率法'!I8</f>
        <v>17.75</v>
      </c>
      <c r="O26" s="110">
        <f>'EPS &amp; PE 成長率法'!J8</f>
        <v>15.51</v>
      </c>
      <c r="P26" s="110">
        <f>'EPS &amp; PE 成長率法'!K8</f>
        <v>16.940000000000001</v>
      </c>
      <c r="Q26" s="111"/>
      <c r="R26" s="111"/>
    </row>
    <row r="27" spans="1:19" ht="18" customHeight="1">
      <c r="F27" s="101">
        <v>24</v>
      </c>
      <c r="G27" s="56"/>
      <c r="I27" s="86">
        <v>42460</v>
      </c>
      <c r="J27" s="69">
        <v>27.47</v>
      </c>
      <c r="K27" s="145"/>
      <c r="L27" s="109">
        <f>'EPS &amp; PE 成長率法'!G9</f>
        <v>12.28</v>
      </c>
      <c r="M27" s="110">
        <f>'EPS &amp; PE 成長率法'!H9</f>
        <v>20.3</v>
      </c>
      <c r="N27" s="109">
        <f>'EPS &amp; PE 成長率法'!I9</f>
        <v>17.07</v>
      </c>
      <c r="O27" s="110">
        <f>'EPS &amp; PE 成長率法'!J9</f>
        <v>18.489999999999998</v>
      </c>
      <c r="P27" s="111"/>
      <c r="Q27" s="111"/>
      <c r="R27" s="111"/>
    </row>
    <row r="28" spans="1:19" ht="22">
      <c r="C28"/>
      <c r="F28" s="101">
        <v>25</v>
      </c>
      <c r="G28" s="56"/>
      <c r="I28" s="46">
        <v>42369</v>
      </c>
      <c r="J28" s="30">
        <v>27.99</v>
      </c>
      <c r="K28" s="145"/>
      <c r="L28" s="109">
        <f>'EPS &amp; PE 成長率法'!G10</f>
        <v>20.04</v>
      </c>
      <c r="M28" s="110">
        <f>'EPS &amp; PE 成長率法'!H10</f>
        <v>16.079999999999998</v>
      </c>
      <c r="N28" s="109">
        <f>'EPS &amp; PE 成長率法'!I10</f>
        <v>17.98</v>
      </c>
      <c r="O28" s="111"/>
      <c r="P28" s="111"/>
      <c r="Q28" s="111"/>
      <c r="R28" s="111"/>
    </row>
    <row r="29" spans="1:19" ht="18" customHeight="1">
      <c r="F29" s="101">
        <v>26</v>
      </c>
      <c r="G29" s="56"/>
      <c r="I29" s="46">
        <v>42277</v>
      </c>
      <c r="J29" s="30">
        <v>26.66</v>
      </c>
      <c r="K29" s="145"/>
      <c r="L29" s="109">
        <f>'EPS &amp; PE 成長率法'!G11</f>
        <v>15.81</v>
      </c>
      <c r="M29" s="110">
        <f>'EPS &amp; PE 成長率法'!H11</f>
        <v>18.25</v>
      </c>
      <c r="O29" s="111"/>
      <c r="P29" s="111"/>
      <c r="Q29" s="111"/>
      <c r="R29" s="111"/>
    </row>
    <row r="30" spans="1:19" ht="20" customHeight="1">
      <c r="F30" s="101">
        <v>27</v>
      </c>
      <c r="G30" s="56"/>
      <c r="I30" s="46">
        <v>42185</v>
      </c>
      <c r="J30" s="30">
        <v>27.52</v>
      </c>
      <c r="K30" s="145"/>
      <c r="L30" s="109">
        <f>'EPS &amp; PE 成長率法'!G12</f>
        <v>9.74</v>
      </c>
      <c r="O30" s="70"/>
      <c r="P30" s="70"/>
      <c r="Q30" s="70"/>
      <c r="R30" s="70"/>
    </row>
    <row r="31" spans="1:19" ht="22">
      <c r="F31" s="101">
        <v>28</v>
      </c>
      <c r="G31" s="56"/>
      <c r="I31" s="46">
        <v>42094</v>
      </c>
      <c r="J31" s="30">
        <v>25.47</v>
      </c>
    </row>
    <row r="32" spans="1:19" ht="22">
      <c r="A32" s="29"/>
      <c r="B32" s="29"/>
      <c r="F32" s="101">
        <v>29</v>
      </c>
      <c r="G32" s="56"/>
      <c r="I32" s="46">
        <v>42004</v>
      </c>
      <c r="J32" s="30">
        <v>26.67</v>
      </c>
    </row>
    <row r="33" spans="6:26" ht="22">
      <c r="F33" s="101">
        <v>30</v>
      </c>
      <c r="G33" s="56"/>
      <c r="I33" s="46">
        <v>41912</v>
      </c>
      <c r="J33" s="30">
        <v>24.17</v>
      </c>
    </row>
    <row r="34" spans="6:26" ht="22">
      <c r="F34" s="101">
        <v>31</v>
      </c>
      <c r="G34" s="56"/>
      <c r="I34" s="46">
        <v>41820</v>
      </c>
      <c r="J34" s="30">
        <v>25.23</v>
      </c>
    </row>
    <row r="35" spans="6:26" ht="22">
      <c r="F35" s="101">
        <v>32</v>
      </c>
      <c r="G35" s="56"/>
      <c r="I35" s="46">
        <v>41729</v>
      </c>
      <c r="J35" s="30">
        <v>26.61</v>
      </c>
    </row>
    <row r="36" spans="6:26" ht="22">
      <c r="F36" s="101">
        <v>33</v>
      </c>
      <c r="G36" s="56"/>
      <c r="I36" s="46">
        <v>41639</v>
      </c>
      <c r="J36" s="30">
        <v>30.99</v>
      </c>
    </row>
    <row r="37" spans="6:26" ht="18">
      <c r="I37" s="46">
        <v>41547</v>
      </c>
      <c r="J37" s="30">
        <v>25.27</v>
      </c>
      <c r="W37" s="113" t="s">
        <v>87</v>
      </c>
    </row>
    <row r="38" spans="6:26" ht="18">
      <c r="I38" s="46">
        <v>41455</v>
      </c>
      <c r="J38" s="30">
        <v>22.54</v>
      </c>
      <c r="W38" s="112" t="s">
        <v>366</v>
      </c>
      <c r="X38" s="112" t="s">
        <v>6</v>
      </c>
      <c r="Y38" s="126" t="s">
        <v>86</v>
      </c>
    </row>
    <row r="39" spans="6:26" ht="18">
      <c r="I39" s="46">
        <v>41364</v>
      </c>
      <c r="J39" s="30">
        <v>22.51</v>
      </c>
      <c r="W39" s="65">
        <v>348</v>
      </c>
      <c r="X39" s="65">
        <v>9.8699999999999992</v>
      </c>
      <c r="Y39" s="127">
        <f>Y41*X39</f>
        <v>342.22927139664887</v>
      </c>
    </row>
    <row r="40" spans="6:26" ht="18">
      <c r="I40" s="46">
        <v>41274</v>
      </c>
      <c r="J40" s="30">
        <v>21.24</v>
      </c>
      <c r="W40" s="131" t="s">
        <v>367</v>
      </c>
      <c r="X40" s="132"/>
      <c r="Y40" s="29"/>
    </row>
    <row r="41" spans="6:26" ht="18">
      <c r="I41" s="46">
        <v>41182</v>
      </c>
      <c r="J41" s="30">
        <v>24.84</v>
      </c>
      <c r="W41" s="133">
        <f>W39/X39</f>
        <v>35.258358662613986</v>
      </c>
      <c r="X41" s="134"/>
      <c r="Y41" s="128">
        <f>10^Y42</f>
        <v>34.67368504525318</v>
      </c>
    </row>
    <row r="42" spans="6:26" ht="18">
      <c r="I42" s="46">
        <v>41090</v>
      </c>
      <c r="J42" s="30">
        <v>24.41</v>
      </c>
      <c r="W42" s="130">
        <f>LOG10(W41)</f>
        <v>1.5472620912769441</v>
      </c>
      <c r="X42" s="130"/>
      <c r="Y42" s="125">
        <v>1.54</v>
      </c>
      <c r="Z42" s="129" t="s">
        <v>368</v>
      </c>
    </row>
    <row r="43" spans="6:26" ht="18">
      <c r="I43" s="46">
        <v>40999</v>
      </c>
      <c r="J43" s="30">
        <v>25.04</v>
      </c>
    </row>
    <row r="44" spans="6:26" ht="18">
      <c r="I44" s="46">
        <v>40908</v>
      </c>
      <c r="J44" s="30">
        <v>23.79</v>
      </c>
    </row>
    <row r="45" spans="6:26" ht="18">
      <c r="I45" s="46">
        <v>40816</v>
      </c>
      <c r="J45" s="30">
        <v>16.809999999999999</v>
      </c>
    </row>
    <row r="46" spans="6:26" ht="18">
      <c r="I46" s="46">
        <v>40724</v>
      </c>
      <c r="J46" s="30">
        <v>17.64</v>
      </c>
    </row>
    <row r="47" spans="6:26" ht="18">
      <c r="I47" s="46">
        <v>40633</v>
      </c>
      <c r="J47" s="30">
        <v>15.98</v>
      </c>
    </row>
    <row r="48" spans="6:26" ht="18">
      <c r="I48" s="46">
        <v>40543</v>
      </c>
      <c r="J48" s="30">
        <v>15.06</v>
      </c>
      <c r="K48" s="11"/>
    </row>
    <row r="49" spans="6:13" ht="18">
      <c r="I49" s="46">
        <v>40451</v>
      </c>
      <c r="J49" s="30">
        <v>16.02</v>
      </c>
      <c r="K49" s="11"/>
    </row>
    <row r="50" spans="6:13" ht="18" customHeight="1">
      <c r="I50" s="46">
        <v>40359</v>
      </c>
      <c r="J50" s="30">
        <v>14.75</v>
      </c>
      <c r="K50" s="11"/>
    </row>
    <row r="51" spans="6:13" ht="18">
      <c r="I51" s="46">
        <v>40268</v>
      </c>
      <c r="J51" s="30">
        <v>20.059999999999999</v>
      </c>
      <c r="K51" s="11"/>
    </row>
    <row r="52" spans="6:13" ht="18" customHeight="1">
      <c r="I52" s="46">
        <v>40178</v>
      </c>
      <c r="J52" s="30">
        <v>21.39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4">
    <mergeCell ref="A14:B14"/>
    <mergeCell ref="A13:B13"/>
    <mergeCell ref="K20:K30"/>
    <mergeCell ref="K3:K4"/>
    <mergeCell ref="L15:M16"/>
    <mergeCell ref="L17:M17"/>
    <mergeCell ref="W42:X42"/>
    <mergeCell ref="W40:X40"/>
    <mergeCell ref="W41:X41"/>
    <mergeCell ref="F1:G1"/>
    <mergeCell ref="F2:F3"/>
    <mergeCell ref="G2:G3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7" r:id="rId3" xr:uid="{6B862585-2245-4A4A-97F7-10DE08CF0DD2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1E88-8142-604F-8948-6E0A9D96B64B}">
  <dimension ref="B1:L56"/>
  <sheetViews>
    <sheetView topLeftCell="J25" zoomScale="125" workbookViewId="0">
      <selection activeCell="W42" sqref="W42"/>
    </sheetView>
  </sheetViews>
  <sheetFormatPr baseColWidth="10" defaultRowHeight="15"/>
  <cols>
    <col min="2" max="2" width="14.1640625" style="29" bestFit="1" customWidth="1"/>
    <col min="3" max="3" width="15" style="29" bestFit="1" customWidth="1"/>
    <col min="4" max="4" width="17.1640625" style="29" bestFit="1" customWidth="1"/>
    <col min="5" max="5" width="11.6640625" style="29" bestFit="1" customWidth="1"/>
    <col min="7" max="7" width="14.1640625" style="29" bestFit="1" customWidth="1"/>
    <col min="8" max="8" width="12.83203125" bestFit="1" customWidth="1"/>
    <col min="9" max="9" width="14.1640625" style="29" bestFit="1" customWidth="1"/>
    <col min="10" max="10" width="11.6640625" bestFit="1" customWidth="1"/>
    <col min="11" max="11" width="14.1640625" style="29" bestFit="1" customWidth="1"/>
    <col min="12" max="12" width="10.1640625" bestFit="1" customWidth="1"/>
  </cols>
  <sheetData>
    <row r="1" spans="2:12" ht="17" thickTop="1" thickBot="1">
      <c r="L1" s="118" t="s">
        <v>37</v>
      </c>
    </row>
    <row r="2" spans="2:12" ht="17" thickTop="1" thickBot="1">
      <c r="L2" s="119">
        <f>STDEV(L7:L56)</f>
        <v>0.14794587525811836</v>
      </c>
    </row>
    <row r="3" spans="2:12" ht="17" thickTop="1" thickBot="1">
      <c r="L3" s="120" t="s">
        <v>95</v>
      </c>
    </row>
    <row r="4" spans="2:12" ht="17" thickTop="1" thickBot="1">
      <c r="L4" s="119">
        <f>AVERAGE(L7:L56)</f>
        <v>1.4596551128808843</v>
      </c>
    </row>
    <row r="5" spans="2:12" ht="19" thickTop="1">
      <c r="B5" s="114" t="s">
        <v>88</v>
      </c>
      <c r="C5" s="114" t="s">
        <v>89</v>
      </c>
      <c r="D5" s="114" t="s">
        <v>90</v>
      </c>
      <c r="E5" s="114" t="s">
        <v>91</v>
      </c>
      <c r="G5" s="114" t="s">
        <v>88</v>
      </c>
      <c r="H5" s="114" t="s">
        <v>92</v>
      </c>
      <c r="I5" s="114" t="s">
        <v>88</v>
      </c>
      <c r="J5" s="114" t="s">
        <v>93</v>
      </c>
      <c r="K5" s="114" t="s">
        <v>88</v>
      </c>
      <c r="L5" s="114" t="s">
        <v>94</v>
      </c>
    </row>
    <row r="6" spans="2:12" ht="18">
      <c r="B6" s="115">
        <v>44764</v>
      </c>
      <c r="C6" s="116">
        <v>343.88</v>
      </c>
      <c r="D6" s="116"/>
      <c r="E6" s="116">
        <v>35.78</v>
      </c>
      <c r="G6" s="115">
        <v>44764</v>
      </c>
      <c r="I6" s="115">
        <v>44764</v>
      </c>
      <c r="K6" s="115">
        <v>44771</v>
      </c>
      <c r="L6">
        <f>輸入!W42</f>
        <v>1.5472620912769441</v>
      </c>
    </row>
    <row r="7" spans="2:12" ht="18">
      <c r="B7" s="115">
        <v>44651</v>
      </c>
      <c r="C7" s="116">
        <v>356.34</v>
      </c>
      <c r="D7" s="117">
        <v>9.61</v>
      </c>
      <c r="E7" s="116">
        <v>37.08</v>
      </c>
      <c r="G7" s="115">
        <v>44651</v>
      </c>
      <c r="H7">
        <f>LOG10(C7)</f>
        <v>2.551864575660665</v>
      </c>
      <c r="I7" s="115">
        <v>44651</v>
      </c>
      <c r="J7">
        <f>LOG10(D7)</f>
        <v>0.98272338766854528</v>
      </c>
      <c r="K7" s="115">
        <v>44651</v>
      </c>
      <c r="L7">
        <f>LOG10(E7)</f>
        <v>1.5691397254724595</v>
      </c>
    </row>
    <row r="8" spans="2:12" ht="18">
      <c r="B8" s="115">
        <v>44561</v>
      </c>
      <c r="C8" s="116">
        <v>357.8</v>
      </c>
      <c r="D8" s="117">
        <v>8.76</v>
      </c>
      <c r="E8" s="116">
        <v>40.840000000000003</v>
      </c>
      <c r="G8" s="115">
        <v>44561</v>
      </c>
      <c r="H8">
        <f t="shared" ref="H8:H56" si="0">LOG10(C8)</f>
        <v>2.553640336231354</v>
      </c>
      <c r="I8" s="115">
        <v>44561</v>
      </c>
      <c r="J8">
        <f t="shared" ref="J8:J56" si="1">LOG10(D8)</f>
        <v>0.94250410616808067</v>
      </c>
      <c r="K8" s="115">
        <v>44561</v>
      </c>
      <c r="L8">
        <f t="shared" ref="L8:L56" si="2">LOG10(E8)</f>
        <v>1.6110857334148727</v>
      </c>
    </row>
    <row r="9" spans="2:12" ht="18">
      <c r="B9" s="115">
        <v>44469</v>
      </c>
      <c r="C9" s="116">
        <v>345.78</v>
      </c>
      <c r="D9" s="117">
        <v>8.1300000000000008</v>
      </c>
      <c r="E9" s="116">
        <v>42.53</v>
      </c>
      <c r="G9" s="115">
        <v>44469</v>
      </c>
      <c r="H9">
        <f t="shared" si="0"/>
        <v>2.5387998699649996</v>
      </c>
      <c r="I9" s="115">
        <v>44469</v>
      </c>
      <c r="J9">
        <f t="shared" si="1"/>
        <v>0.91009054559406821</v>
      </c>
      <c r="K9" s="115">
        <v>44469</v>
      </c>
      <c r="L9">
        <f t="shared" si="2"/>
        <v>1.6286953827140234</v>
      </c>
    </row>
    <row r="10" spans="2:12" ht="18">
      <c r="B10" s="115">
        <v>44377</v>
      </c>
      <c r="C10" s="116">
        <v>362.66</v>
      </c>
      <c r="D10" s="117">
        <v>7.2</v>
      </c>
      <c r="E10" s="116">
        <v>50.37</v>
      </c>
      <c r="G10" s="115">
        <v>44377</v>
      </c>
      <c r="H10">
        <f t="shared" si="0"/>
        <v>2.5594996572146744</v>
      </c>
      <c r="I10" s="115">
        <v>44377</v>
      </c>
      <c r="J10">
        <f t="shared" si="1"/>
        <v>0.85733249643126852</v>
      </c>
      <c r="K10" s="115">
        <v>44377</v>
      </c>
      <c r="L10">
        <f t="shared" si="2"/>
        <v>1.7021719508577111</v>
      </c>
    </row>
    <row r="11" spans="2:12" ht="18">
      <c r="B11" s="115">
        <v>44286</v>
      </c>
      <c r="C11" s="116">
        <v>353.27</v>
      </c>
      <c r="D11" s="117">
        <v>6.53</v>
      </c>
      <c r="E11" s="116">
        <v>54.1</v>
      </c>
      <c r="G11" s="115">
        <v>44286</v>
      </c>
      <c r="H11">
        <f t="shared" si="0"/>
        <v>2.5481067583302557</v>
      </c>
      <c r="I11" s="115">
        <v>44286</v>
      </c>
      <c r="J11">
        <f t="shared" si="1"/>
        <v>0.81491318127507395</v>
      </c>
      <c r="K11" s="115">
        <v>44286</v>
      </c>
      <c r="L11">
        <f t="shared" si="2"/>
        <v>1.7331972651065695</v>
      </c>
    </row>
    <row r="12" spans="2:12" ht="18">
      <c r="B12" s="115">
        <v>44196</v>
      </c>
      <c r="C12" s="116">
        <v>353.71</v>
      </c>
      <c r="D12" s="117">
        <v>6.38</v>
      </c>
      <c r="E12" s="116">
        <v>55.44</v>
      </c>
      <c r="G12" s="115">
        <v>44196</v>
      </c>
      <c r="H12">
        <f t="shared" si="0"/>
        <v>2.5486473382524872</v>
      </c>
      <c r="I12" s="115">
        <v>44196</v>
      </c>
      <c r="J12">
        <f t="shared" si="1"/>
        <v>0.80482067872116236</v>
      </c>
      <c r="K12" s="115">
        <v>44196</v>
      </c>
      <c r="L12">
        <f t="shared" si="2"/>
        <v>1.7438232216037504</v>
      </c>
    </row>
    <row r="13" spans="2:12" ht="18">
      <c r="B13" s="115">
        <v>44104</v>
      </c>
      <c r="C13" s="116">
        <v>334.72</v>
      </c>
      <c r="D13" s="117">
        <v>6.67</v>
      </c>
      <c r="E13" s="116">
        <v>50.18</v>
      </c>
      <c r="G13" s="115">
        <v>44104</v>
      </c>
      <c r="H13">
        <f t="shared" si="0"/>
        <v>2.5246816628511612</v>
      </c>
      <c r="I13" s="115">
        <v>44104</v>
      </c>
      <c r="J13">
        <f t="shared" si="1"/>
        <v>0.82412583391654892</v>
      </c>
      <c r="K13" s="115">
        <v>44104</v>
      </c>
      <c r="L13">
        <f t="shared" si="2"/>
        <v>1.7005306569785916</v>
      </c>
    </row>
    <row r="14" spans="2:12" ht="18">
      <c r="B14" s="115">
        <v>44012</v>
      </c>
      <c r="C14" s="116">
        <v>292.3</v>
      </c>
      <c r="D14" s="117">
        <v>7.23</v>
      </c>
      <c r="E14" s="116">
        <v>40.43</v>
      </c>
      <c r="G14" s="115">
        <v>44012</v>
      </c>
      <c r="H14">
        <f t="shared" si="0"/>
        <v>2.4658288153574364</v>
      </c>
      <c r="I14" s="115">
        <v>44012</v>
      </c>
      <c r="J14">
        <f t="shared" si="1"/>
        <v>0.85913829729453084</v>
      </c>
      <c r="K14" s="115">
        <v>44012</v>
      </c>
      <c r="L14">
        <f t="shared" si="2"/>
        <v>1.6067037413336742</v>
      </c>
    </row>
    <row r="15" spans="2:12" ht="18">
      <c r="B15" s="115">
        <v>43921</v>
      </c>
      <c r="C15" s="116">
        <v>238.43</v>
      </c>
      <c r="D15" s="117">
        <v>7.82</v>
      </c>
      <c r="E15" s="116">
        <v>30.49</v>
      </c>
      <c r="G15" s="115">
        <v>43921</v>
      </c>
      <c r="H15">
        <f t="shared" si="0"/>
        <v>2.3773608987811126</v>
      </c>
      <c r="I15" s="115">
        <v>43921</v>
      </c>
      <c r="J15">
        <f t="shared" si="1"/>
        <v>0.89320675305984798</v>
      </c>
      <c r="K15" s="115">
        <v>43921</v>
      </c>
      <c r="L15">
        <f t="shared" si="2"/>
        <v>1.4841574243653806</v>
      </c>
    </row>
    <row r="16" spans="2:12" ht="18">
      <c r="B16" s="115">
        <v>43830</v>
      </c>
      <c r="C16" s="116">
        <v>294.33</v>
      </c>
      <c r="D16" s="117">
        <v>7.94</v>
      </c>
      <c r="E16" s="116">
        <v>37.07</v>
      </c>
      <c r="G16" s="115">
        <v>43830</v>
      </c>
      <c r="H16">
        <f t="shared" si="0"/>
        <v>2.4688345304327517</v>
      </c>
      <c r="I16" s="115">
        <v>43830</v>
      </c>
      <c r="J16">
        <f t="shared" si="1"/>
        <v>0.89982050242709632</v>
      </c>
      <c r="K16" s="115">
        <v>43830</v>
      </c>
      <c r="L16">
        <f t="shared" si="2"/>
        <v>1.5690225860295637</v>
      </c>
    </row>
    <row r="17" spans="2:12" ht="18">
      <c r="B17" s="115">
        <v>43738</v>
      </c>
      <c r="C17" s="116">
        <v>267.37</v>
      </c>
      <c r="D17" s="117">
        <v>6.74</v>
      </c>
      <c r="E17" s="116">
        <v>39.67</v>
      </c>
      <c r="G17" s="115">
        <v>43738</v>
      </c>
      <c r="H17">
        <f t="shared" si="0"/>
        <v>2.4271126760547097</v>
      </c>
      <c r="I17" s="115">
        <v>43738</v>
      </c>
      <c r="J17">
        <f t="shared" si="1"/>
        <v>0.8286598965353198</v>
      </c>
      <c r="K17" s="115">
        <v>43738</v>
      </c>
      <c r="L17">
        <f t="shared" si="2"/>
        <v>1.5984622004741504</v>
      </c>
    </row>
    <row r="18" spans="2:12" ht="18">
      <c r="B18" s="115">
        <v>43646</v>
      </c>
      <c r="C18" s="116">
        <v>260.12</v>
      </c>
      <c r="D18" s="117">
        <v>6.49</v>
      </c>
      <c r="E18" s="116">
        <v>40.08</v>
      </c>
      <c r="G18" s="115">
        <v>43646</v>
      </c>
      <c r="H18">
        <f t="shared" si="0"/>
        <v>2.4151737453358608</v>
      </c>
      <c r="I18" s="115">
        <v>43646</v>
      </c>
      <c r="J18">
        <f t="shared" si="1"/>
        <v>0.81224469680036926</v>
      </c>
      <c r="K18" s="115">
        <v>43646</v>
      </c>
      <c r="L18">
        <f t="shared" si="2"/>
        <v>1.6029277128591892</v>
      </c>
    </row>
    <row r="19" spans="2:12" ht="18">
      <c r="B19" s="115">
        <v>43555</v>
      </c>
      <c r="C19" s="116">
        <v>231.2</v>
      </c>
      <c r="D19" s="117">
        <v>5.99</v>
      </c>
      <c r="E19" s="116">
        <v>38.6</v>
      </c>
      <c r="G19" s="115">
        <v>43555</v>
      </c>
      <c r="H19">
        <f t="shared" si="0"/>
        <v>2.3639878297484915</v>
      </c>
      <c r="I19" s="115">
        <v>43555</v>
      </c>
      <c r="J19">
        <f t="shared" si="1"/>
        <v>0.77742682238931138</v>
      </c>
      <c r="K19" s="115">
        <v>43555</v>
      </c>
      <c r="L19">
        <f t="shared" si="2"/>
        <v>1.5865873046717549</v>
      </c>
    </row>
    <row r="20" spans="2:12" ht="18">
      <c r="B20" s="115">
        <v>43465</v>
      </c>
      <c r="C20" s="116">
        <v>185.25</v>
      </c>
      <c r="D20" s="117">
        <v>5.6</v>
      </c>
      <c r="E20" s="116">
        <v>33.08</v>
      </c>
      <c r="G20" s="115">
        <v>43465</v>
      </c>
      <c r="H20">
        <f t="shared" si="0"/>
        <v>2.2677582166513659</v>
      </c>
      <c r="I20" s="115">
        <v>43465</v>
      </c>
      <c r="J20">
        <f t="shared" si="1"/>
        <v>0.74818802700620035</v>
      </c>
      <c r="K20" s="115">
        <v>43465</v>
      </c>
      <c r="L20">
        <f t="shared" si="2"/>
        <v>1.5195655008805091</v>
      </c>
    </row>
    <row r="21" spans="2:12" ht="18">
      <c r="B21" s="115">
        <v>43373</v>
      </c>
      <c r="C21" s="116">
        <v>218.34</v>
      </c>
      <c r="D21" s="117">
        <v>4.9400000000000004</v>
      </c>
      <c r="E21" s="116">
        <v>44.2</v>
      </c>
      <c r="G21" s="115">
        <v>43373</v>
      </c>
      <c r="H21">
        <f t="shared" si="0"/>
        <v>2.3391333059698791</v>
      </c>
      <c r="I21" s="115">
        <v>43373</v>
      </c>
      <c r="J21">
        <f t="shared" si="1"/>
        <v>0.69372694892364695</v>
      </c>
      <c r="K21" s="115">
        <v>43373</v>
      </c>
      <c r="L21">
        <f t="shared" si="2"/>
        <v>1.6454222693490919</v>
      </c>
    </row>
    <row r="22" spans="2:12" ht="18">
      <c r="B22" s="115">
        <v>43281</v>
      </c>
      <c r="C22" s="116">
        <v>192.51</v>
      </c>
      <c r="D22" s="117">
        <v>4.46</v>
      </c>
      <c r="E22" s="116">
        <v>43.16</v>
      </c>
      <c r="G22" s="115">
        <v>43281</v>
      </c>
      <c r="H22">
        <f t="shared" si="0"/>
        <v>2.2844532940108531</v>
      </c>
      <c r="I22" s="115">
        <v>43281</v>
      </c>
      <c r="J22">
        <f t="shared" si="1"/>
        <v>0.64933485871214192</v>
      </c>
      <c r="K22" s="115">
        <v>43281</v>
      </c>
      <c r="L22">
        <f t="shared" si="2"/>
        <v>1.635081436010873</v>
      </c>
    </row>
    <row r="23" spans="2:12" ht="18">
      <c r="B23" s="115">
        <v>43190</v>
      </c>
      <c r="C23" s="116">
        <v>171.33</v>
      </c>
      <c r="D23" s="117">
        <v>4.0599999999999996</v>
      </c>
      <c r="E23" s="116">
        <v>42.2</v>
      </c>
      <c r="G23" s="115">
        <v>43190</v>
      </c>
      <c r="H23">
        <f t="shared" si="0"/>
        <v>2.2338334148844341</v>
      </c>
      <c r="I23" s="115">
        <v>43190</v>
      </c>
      <c r="J23">
        <f t="shared" si="1"/>
        <v>0.60852603357719404</v>
      </c>
      <c r="K23" s="115">
        <v>43190</v>
      </c>
      <c r="L23">
        <f t="shared" si="2"/>
        <v>1.6253124509616739</v>
      </c>
    </row>
    <row r="24" spans="2:12" ht="18">
      <c r="B24" s="115">
        <v>43100</v>
      </c>
      <c r="C24" s="116">
        <v>147.82</v>
      </c>
      <c r="D24" s="117">
        <v>3.65</v>
      </c>
      <c r="E24" s="116">
        <v>40.5</v>
      </c>
      <c r="G24" s="115">
        <v>43100</v>
      </c>
      <c r="H24">
        <f t="shared" si="0"/>
        <v>2.1697331979425178</v>
      </c>
      <c r="I24" s="115">
        <v>43100</v>
      </c>
      <c r="J24">
        <f t="shared" si="1"/>
        <v>0.56229286445647475</v>
      </c>
      <c r="K24" s="115">
        <v>43100</v>
      </c>
      <c r="L24">
        <f t="shared" si="2"/>
        <v>1.6074550232146685</v>
      </c>
    </row>
    <row r="25" spans="2:12" ht="18">
      <c r="B25" s="115">
        <v>43008</v>
      </c>
      <c r="C25" s="116">
        <v>137.69</v>
      </c>
      <c r="D25" s="117">
        <v>4.3</v>
      </c>
      <c r="E25" s="116">
        <v>32.020000000000003</v>
      </c>
      <c r="G25" s="115">
        <v>43008</v>
      </c>
      <c r="H25">
        <f t="shared" si="0"/>
        <v>2.1389023999335937</v>
      </c>
      <c r="I25" s="115">
        <v>43008</v>
      </c>
      <c r="J25">
        <f t="shared" si="1"/>
        <v>0.63346845557958653</v>
      </c>
      <c r="K25" s="115">
        <v>43008</v>
      </c>
      <c r="L25">
        <f t="shared" si="2"/>
        <v>1.5054213275832811</v>
      </c>
    </row>
    <row r="26" spans="2:12" ht="18">
      <c r="B26" s="115">
        <v>42916</v>
      </c>
      <c r="C26" s="116">
        <v>118.21</v>
      </c>
      <c r="D26" s="117">
        <v>4.04</v>
      </c>
      <c r="E26" s="116">
        <v>29.26</v>
      </c>
      <c r="G26" s="115">
        <v>42916</v>
      </c>
      <c r="H26">
        <f t="shared" si="0"/>
        <v>2.0726542173330342</v>
      </c>
      <c r="I26" s="115">
        <v>42916</v>
      </c>
      <c r="J26">
        <f t="shared" si="1"/>
        <v>0.60638136511060492</v>
      </c>
      <c r="K26" s="115">
        <v>42916</v>
      </c>
      <c r="L26">
        <f t="shared" si="2"/>
        <v>1.466274321789292</v>
      </c>
    </row>
    <row r="27" spans="2:12" ht="18">
      <c r="B27" s="115">
        <v>42825</v>
      </c>
      <c r="C27" s="116">
        <v>109.26</v>
      </c>
      <c r="D27" s="117">
        <v>3.83</v>
      </c>
      <c r="E27" s="116">
        <v>28.53</v>
      </c>
      <c r="G27" s="115">
        <v>42825</v>
      </c>
      <c r="H27">
        <f t="shared" si="0"/>
        <v>2.0384611961785635</v>
      </c>
      <c r="I27" s="115">
        <v>42825</v>
      </c>
      <c r="J27">
        <f t="shared" si="1"/>
        <v>0.58319877396862274</v>
      </c>
      <c r="K27" s="115">
        <v>42825</v>
      </c>
      <c r="L27">
        <f t="shared" si="2"/>
        <v>1.4553017716570764</v>
      </c>
    </row>
    <row r="28" spans="2:12" ht="18">
      <c r="B28" s="115">
        <v>42735</v>
      </c>
      <c r="C28" s="116">
        <v>100.1</v>
      </c>
      <c r="D28" s="117">
        <v>3.69</v>
      </c>
      <c r="E28" s="116">
        <v>27.13</v>
      </c>
      <c r="G28" s="115">
        <v>42735</v>
      </c>
      <c r="H28">
        <f t="shared" si="0"/>
        <v>2.0004340774793188</v>
      </c>
      <c r="I28" s="115">
        <v>42735</v>
      </c>
      <c r="J28">
        <f t="shared" si="1"/>
        <v>0.56702636615906032</v>
      </c>
      <c r="K28" s="115">
        <v>42735</v>
      </c>
      <c r="L28">
        <f t="shared" si="2"/>
        <v>1.433449793761596</v>
      </c>
    </row>
    <row r="29" spans="2:12" ht="18">
      <c r="B29" s="115">
        <v>42643</v>
      </c>
      <c r="C29" s="116">
        <v>98.48</v>
      </c>
      <c r="D29" s="117">
        <v>3.62</v>
      </c>
      <c r="E29" s="116">
        <v>27.2</v>
      </c>
      <c r="G29" s="115">
        <v>42643</v>
      </c>
      <c r="H29">
        <f t="shared" si="0"/>
        <v>1.9933480399232599</v>
      </c>
      <c r="I29" s="115">
        <v>42643</v>
      </c>
      <c r="J29">
        <f t="shared" si="1"/>
        <v>0.55870857053316569</v>
      </c>
      <c r="K29" s="115">
        <v>42643</v>
      </c>
      <c r="L29">
        <f t="shared" si="2"/>
        <v>1.4345689040341987</v>
      </c>
    </row>
    <row r="30" spans="2:12" ht="18">
      <c r="B30" s="115">
        <v>42551</v>
      </c>
      <c r="C30" s="116">
        <v>85.03</v>
      </c>
      <c r="D30" s="117">
        <v>3.4</v>
      </c>
      <c r="E30" s="116">
        <v>25.01</v>
      </c>
      <c r="G30" s="115">
        <v>42551</v>
      </c>
      <c r="H30">
        <f t="shared" si="0"/>
        <v>1.9295721790765499</v>
      </c>
      <c r="I30" s="115">
        <v>42551</v>
      </c>
      <c r="J30">
        <f t="shared" si="1"/>
        <v>0.53147891704225514</v>
      </c>
      <c r="K30" s="115">
        <v>42551</v>
      </c>
      <c r="L30">
        <f t="shared" si="2"/>
        <v>1.3981136917305026</v>
      </c>
    </row>
    <row r="31" spans="2:12" ht="18">
      <c r="B31" s="115">
        <v>42460</v>
      </c>
      <c r="C31" s="116">
        <v>91.06</v>
      </c>
      <c r="D31" s="117">
        <v>3.32</v>
      </c>
      <c r="E31" s="116">
        <v>27.43</v>
      </c>
      <c r="G31" s="115">
        <v>42460</v>
      </c>
      <c r="H31">
        <f t="shared" si="0"/>
        <v>1.9593276459721711</v>
      </c>
      <c r="I31" s="115">
        <v>42460</v>
      </c>
      <c r="J31">
        <f t="shared" si="1"/>
        <v>0.52113808370403625</v>
      </c>
      <c r="K31" s="115">
        <v>42460</v>
      </c>
      <c r="L31">
        <f t="shared" si="2"/>
        <v>1.4382258076045293</v>
      </c>
    </row>
    <row r="32" spans="2:12" ht="18">
      <c r="B32" s="115">
        <v>42369</v>
      </c>
      <c r="C32" s="116">
        <v>93.63</v>
      </c>
      <c r="D32" s="117">
        <v>3.35</v>
      </c>
      <c r="E32" s="116">
        <v>27.95</v>
      </c>
      <c r="G32" s="115">
        <v>42369</v>
      </c>
      <c r="H32">
        <f t="shared" si="0"/>
        <v>1.9714150233849952</v>
      </c>
      <c r="I32" s="115">
        <v>42369</v>
      </c>
      <c r="J32">
        <f t="shared" si="1"/>
        <v>0.5250448070368452</v>
      </c>
      <c r="K32" s="115">
        <v>42369</v>
      </c>
      <c r="L32">
        <f t="shared" si="2"/>
        <v>1.4463818122224421</v>
      </c>
    </row>
    <row r="33" spans="2:12" ht="18">
      <c r="B33" s="115">
        <v>42277</v>
      </c>
      <c r="C33" s="116">
        <v>86.52</v>
      </c>
      <c r="D33" s="117">
        <v>3.25</v>
      </c>
      <c r="E33" s="116">
        <v>26.62</v>
      </c>
      <c r="G33" s="115">
        <v>42277</v>
      </c>
      <c r="H33">
        <f t="shared" si="0"/>
        <v>1.9371165107670538</v>
      </c>
      <c r="I33" s="115">
        <v>42277</v>
      </c>
      <c r="J33">
        <f t="shared" si="1"/>
        <v>0.51188336097887432</v>
      </c>
      <c r="K33" s="115">
        <v>42277</v>
      </c>
      <c r="L33">
        <f t="shared" si="2"/>
        <v>1.4252080511386562</v>
      </c>
    </row>
    <row r="34" spans="2:12" ht="18">
      <c r="B34" s="115">
        <v>42185</v>
      </c>
      <c r="C34" s="116">
        <v>89.59</v>
      </c>
      <c r="D34" s="117">
        <v>3.26</v>
      </c>
      <c r="E34" s="116">
        <v>27.48</v>
      </c>
      <c r="G34" s="115">
        <v>42185</v>
      </c>
      <c r="H34">
        <f t="shared" si="0"/>
        <v>1.9522595365908206</v>
      </c>
      <c r="I34" s="115">
        <v>42185</v>
      </c>
      <c r="J34">
        <f t="shared" si="1"/>
        <v>0.51321760006793893</v>
      </c>
      <c r="K34" s="115">
        <v>42185</v>
      </c>
      <c r="L34">
        <f t="shared" si="2"/>
        <v>1.4390167283875128</v>
      </c>
    </row>
    <row r="35" spans="2:12" ht="18">
      <c r="B35" s="115">
        <v>42094</v>
      </c>
      <c r="C35" s="116">
        <v>82.65</v>
      </c>
      <c r="D35" s="117">
        <v>3.25</v>
      </c>
      <c r="E35" s="116">
        <v>25.43</v>
      </c>
      <c r="G35" s="115">
        <v>42094</v>
      </c>
      <c r="H35">
        <f t="shared" si="0"/>
        <v>1.9172428579074663</v>
      </c>
      <c r="I35" s="115">
        <v>42094</v>
      </c>
      <c r="J35">
        <f t="shared" si="1"/>
        <v>0.51188336097887432</v>
      </c>
      <c r="K35" s="115">
        <v>42094</v>
      </c>
      <c r="L35">
        <f t="shared" si="2"/>
        <v>1.4053463601757088</v>
      </c>
    </row>
    <row r="36" spans="2:12" ht="18">
      <c r="B36" s="115">
        <v>42004</v>
      </c>
      <c r="C36" s="116">
        <v>82.27</v>
      </c>
      <c r="D36" s="117">
        <v>3.09</v>
      </c>
      <c r="E36" s="116">
        <v>26.62</v>
      </c>
      <c r="G36" s="115">
        <v>42004</v>
      </c>
      <c r="H36">
        <f t="shared" si="0"/>
        <v>1.9152414973061944</v>
      </c>
      <c r="I36" s="115">
        <v>42004</v>
      </c>
      <c r="J36">
        <f t="shared" si="1"/>
        <v>0.48995847942483461</v>
      </c>
      <c r="K36" s="115">
        <v>42004</v>
      </c>
      <c r="L36">
        <f t="shared" si="2"/>
        <v>1.4252080511386562</v>
      </c>
    </row>
    <row r="37" spans="2:12" ht="18">
      <c r="B37" s="115">
        <v>41912</v>
      </c>
      <c r="C37" s="116">
        <v>70.48</v>
      </c>
      <c r="D37" s="117">
        <v>2.92</v>
      </c>
      <c r="E37" s="116">
        <v>24.14</v>
      </c>
      <c r="G37" s="115">
        <v>41912</v>
      </c>
      <c r="H37">
        <f t="shared" si="0"/>
        <v>1.8480658954039915</v>
      </c>
      <c r="I37" s="115">
        <v>41912</v>
      </c>
      <c r="J37">
        <f t="shared" si="1"/>
        <v>0.46538285144841829</v>
      </c>
      <c r="K37" s="115">
        <v>41912</v>
      </c>
      <c r="L37">
        <f t="shared" si="2"/>
        <v>1.3827372657613304</v>
      </c>
    </row>
    <row r="38" spans="2:12" ht="18">
      <c r="B38" s="115">
        <v>41820</v>
      </c>
      <c r="C38" s="116">
        <v>69.95</v>
      </c>
      <c r="D38" s="117">
        <v>2.78</v>
      </c>
      <c r="E38" s="116">
        <v>25.19</v>
      </c>
      <c r="G38" s="115">
        <v>41820</v>
      </c>
      <c r="H38">
        <f t="shared" si="0"/>
        <v>1.8447877188278465</v>
      </c>
      <c r="I38" s="115">
        <v>41820</v>
      </c>
      <c r="J38">
        <f t="shared" si="1"/>
        <v>0.44404479591807622</v>
      </c>
      <c r="K38" s="115">
        <v>41820</v>
      </c>
      <c r="L38">
        <f t="shared" si="2"/>
        <v>1.4012281674981131</v>
      </c>
    </row>
    <row r="39" spans="2:12" ht="18">
      <c r="B39" s="115">
        <v>41729</v>
      </c>
      <c r="C39" s="116">
        <v>71.010000000000005</v>
      </c>
      <c r="D39" s="117">
        <v>2.67</v>
      </c>
      <c r="E39" s="116">
        <v>26.56</v>
      </c>
      <c r="G39" s="115">
        <v>41729</v>
      </c>
      <c r="H39">
        <f t="shared" si="0"/>
        <v>1.8513195126487452</v>
      </c>
      <c r="I39" s="115">
        <v>41729</v>
      </c>
      <c r="J39">
        <f t="shared" si="1"/>
        <v>0.42651126136457523</v>
      </c>
      <c r="K39" s="115">
        <v>41729</v>
      </c>
      <c r="L39">
        <f t="shared" si="2"/>
        <v>1.4242280706959798</v>
      </c>
    </row>
    <row r="40" spans="2:12" ht="18">
      <c r="B40" s="115">
        <v>41639</v>
      </c>
      <c r="C40" s="116">
        <v>79.41</v>
      </c>
      <c r="D40" s="117">
        <v>2.57</v>
      </c>
      <c r="E40" s="116">
        <v>30.95</v>
      </c>
      <c r="G40" s="115">
        <v>41639</v>
      </c>
      <c r="H40">
        <f t="shared" si="0"/>
        <v>1.8998751960210107</v>
      </c>
      <c r="I40" s="115">
        <v>41639</v>
      </c>
      <c r="J40">
        <f t="shared" si="1"/>
        <v>0.4099331233312945</v>
      </c>
      <c r="K40" s="115">
        <v>41639</v>
      </c>
      <c r="L40">
        <f t="shared" si="2"/>
        <v>1.4906606533561368</v>
      </c>
    </row>
    <row r="41" spans="2:12" ht="18">
      <c r="B41" s="115">
        <v>41547</v>
      </c>
      <c r="C41" s="116">
        <v>63.89</v>
      </c>
      <c r="D41" s="117">
        <v>2.5299999999999998</v>
      </c>
      <c r="E41" s="116">
        <v>25.23</v>
      </c>
      <c r="G41" s="115">
        <v>41547</v>
      </c>
      <c r="H41">
        <f t="shared" si="0"/>
        <v>1.80543288813214</v>
      </c>
      <c r="I41" s="115">
        <v>41547</v>
      </c>
      <c r="J41">
        <f t="shared" si="1"/>
        <v>0.40312052117581787</v>
      </c>
      <c r="K41" s="115">
        <v>41547</v>
      </c>
      <c r="L41">
        <f t="shared" si="2"/>
        <v>1.4019172505175745</v>
      </c>
    </row>
    <row r="42" spans="2:12" ht="18">
      <c r="B42" s="115">
        <v>41455</v>
      </c>
      <c r="C42" s="116">
        <v>54.5</v>
      </c>
      <c r="D42" s="117">
        <v>2.42</v>
      </c>
      <c r="E42" s="116">
        <v>22.5</v>
      </c>
      <c r="G42" s="115">
        <v>41455</v>
      </c>
      <c r="H42">
        <f t="shared" si="0"/>
        <v>1.7363965022766426</v>
      </c>
      <c r="I42" s="115">
        <v>41455</v>
      </c>
      <c r="J42">
        <f t="shared" si="1"/>
        <v>0.38381536598043126</v>
      </c>
      <c r="K42" s="115">
        <v>41455</v>
      </c>
      <c r="L42">
        <f t="shared" si="2"/>
        <v>1.3521825181113625</v>
      </c>
    </row>
    <row r="43" spans="2:12" ht="18">
      <c r="B43" s="115">
        <v>41364</v>
      </c>
      <c r="C43" s="116">
        <v>51.28</v>
      </c>
      <c r="D43" s="117">
        <v>2.2799999999999998</v>
      </c>
      <c r="E43" s="116">
        <v>22.48</v>
      </c>
      <c r="G43" s="115">
        <v>41364</v>
      </c>
      <c r="H43">
        <f t="shared" si="0"/>
        <v>1.709948016510761</v>
      </c>
      <c r="I43" s="115">
        <v>41364</v>
      </c>
      <c r="J43">
        <f t="shared" si="1"/>
        <v>0.35793484700045375</v>
      </c>
      <c r="K43" s="115">
        <v>41364</v>
      </c>
      <c r="L43">
        <f t="shared" si="2"/>
        <v>1.3517963068970236</v>
      </c>
    </row>
    <row r="44" spans="2:12" ht="18">
      <c r="B44" s="115">
        <v>41274</v>
      </c>
      <c r="C44" s="116">
        <v>46.53</v>
      </c>
      <c r="D44" s="117">
        <v>2.19</v>
      </c>
      <c r="E44" s="116">
        <v>21.21</v>
      </c>
      <c r="G44" s="115">
        <v>41274</v>
      </c>
      <c r="H44">
        <f t="shared" si="0"/>
        <v>1.6677330525332674</v>
      </c>
      <c r="I44" s="115">
        <v>41274</v>
      </c>
      <c r="J44">
        <f t="shared" si="1"/>
        <v>0.34044411484011833</v>
      </c>
      <c r="K44" s="115">
        <v>41274</v>
      </c>
      <c r="L44">
        <f t="shared" si="2"/>
        <v>1.3265406685165619</v>
      </c>
    </row>
    <row r="45" spans="2:12" ht="18">
      <c r="B45" s="115">
        <v>41182</v>
      </c>
      <c r="C45" s="116">
        <v>42.73</v>
      </c>
      <c r="D45" s="117">
        <v>1.72</v>
      </c>
      <c r="E45" s="116">
        <v>24.8</v>
      </c>
      <c r="G45" s="115">
        <v>41182</v>
      </c>
      <c r="H45">
        <f t="shared" si="0"/>
        <v>1.6307328928171965</v>
      </c>
      <c r="I45" s="115">
        <v>41182</v>
      </c>
      <c r="J45">
        <f t="shared" si="1"/>
        <v>0.2355284469075489</v>
      </c>
      <c r="K45" s="115">
        <v>41182</v>
      </c>
      <c r="L45">
        <f t="shared" si="2"/>
        <v>1.3944516808262162</v>
      </c>
    </row>
    <row r="46" spans="2:12" ht="18">
      <c r="B46" s="115">
        <v>41090</v>
      </c>
      <c r="C46" s="116">
        <v>40.68</v>
      </c>
      <c r="D46" s="117">
        <v>1.67</v>
      </c>
      <c r="E46" s="116">
        <v>24.37</v>
      </c>
      <c r="G46" s="115">
        <v>41090</v>
      </c>
      <c r="H46">
        <f t="shared" si="0"/>
        <v>1.609380944250707</v>
      </c>
      <c r="I46" s="115">
        <v>41090</v>
      </c>
      <c r="J46">
        <f t="shared" si="1"/>
        <v>0.22271647114758325</v>
      </c>
      <c r="K46" s="115">
        <v>41090</v>
      </c>
      <c r="L46">
        <f t="shared" si="2"/>
        <v>1.3868555291847244</v>
      </c>
    </row>
    <row r="47" spans="2:12" ht="18">
      <c r="B47" s="115">
        <v>40999</v>
      </c>
      <c r="C47" s="116">
        <v>39.75</v>
      </c>
      <c r="D47" s="117">
        <v>1.59</v>
      </c>
      <c r="E47" s="116">
        <v>25</v>
      </c>
      <c r="G47" s="115">
        <v>40999</v>
      </c>
      <c r="H47">
        <f t="shared" si="0"/>
        <v>1.599337132992489</v>
      </c>
      <c r="I47" s="115">
        <v>40999</v>
      </c>
      <c r="J47">
        <f t="shared" si="1"/>
        <v>0.20139712432045151</v>
      </c>
      <c r="K47" s="115">
        <v>40999</v>
      </c>
      <c r="L47">
        <f t="shared" si="2"/>
        <v>1.3979400086720377</v>
      </c>
    </row>
    <row r="48" spans="2:12" ht="18">
      <c r="B48" s="115">
        <v>40908</v>
      </c>
      <c r="C48" s="116">
        <v>35.22</v>
      </c>
      <c r="D48" s="117">
        <v>1.48</v>
      </c>
      <c r="E48" s="116">
        <v>23.75</v>
      </c>
      <c r="G48" s="115">
        <v>40908</v>
      </c>
      <c r="H48">
        <f t="shared" si="0"/>
        <v>1.5467893516312581</v>
      </c>
      <c r="I48" s="115">
        <v>40908</v>
      </c>
      <c r="J48">
        <f t="shared" si="1"/>
        <v>0.17026171539495738</v>
      </c>
      <c r="K48" s="115">
        <v>40908</v>
      </c>
      <c r="L48">
        <f t="shared" si="2"/>
        <v>1.3756636139608853</v>
      </c>
    </row>
    <row r="49" spans="2:12" ht="18">
      <c r="B49" s="115">
        <v>40816</v>
      </c>
      <c r="C49" s="116">
        <v>29.95</v>
      </c>
      <c r="D49" s="117">
        <v>1.78</v>
      </c>
      <c r="E49" s="116">
        <v>16.79</v>
      </c>
      <c r="G49" s="115">
        <v>40816</v>
      </c>
      <c r="H49">
        <f t="shared" si="0"/>
        <v>1.4763968267253302</v>
      </c>
      <c r="I49" s="115">
        <v>40816</v>
      </c>
      <c r="J49">
        <f t="shared" si="1"/>
        <v>0.250420002308894</v>
      </c>
      <c r="K49" s="115">
        <v>40816</v>
      </c>
      <c r="L49">
        <f t="shared" si="2"/>
        <v>1.2250506961380487</v>
      </c>
    </row>
    <row r="50" spans="2:12" ht="18">
      <c r="B50" s="115">
        <v>40724</v>
      </c>
      <c r="C50" s="116">
        <v>28.44</v>
      </c>
      <c r="D50" s="117">
        <v>1.62</v>
      </c>
      <c r="E50" s="116">
        <v>17.61</v>
      </c>
      <c r="G50" s="115">
        <v>40724</v>
      </c>
      <c r="H50">
        <f t="shared" si="0"/>
        <v>1.4539295920577286</v>
      </c>
      <c r="I50" s="115">
        <v>40724</v>
      </c>
      <c r="J50">
        <f t="shared" si="1"/>
        <v>0.20951501454263097</v>
      </c>
      <c r="K50" s="115">
        <v>40724</v>
      </c>
      <c r="L50">
        <f t="shared" si="2"/>
        <v>1.2457593559672768</v>
      </c>
    </row>
    <row r="51" spans="2:12" ht="18">
      <c r="B51" s="115">
        <v>40633</v>
      </c>
      <c r="C51" s="116">
        <v>23.74</v>
      </c>
      <c r="D51" s="117">
        <v>1.49</v>
      </c>
      <c r="E51" s="116">
        <v>15.96</v>
      </c>
      <c r="G51" s="115">
        <v>40633</v>
      </c>
      <c r="H51">
        <f t="shared" si="0"/>
        <v>1.3754807146185724</v>
      </c>
      <c r="I51" s="115">
        <v>40633</v>
      </c>
      <c r="J51">
        <f t="shared" si="1"/>
        <v>0.17318626841227402</v>
      </c>
      <c r="K51" s="115">
        <v>40633</v>
      </c>
      <c r="L51">
        <f t="shared" si="2"/>
        <v>1.2030328870147107</v>
      </c>
    </row>
    <row r="52" spans="2:12" ht="18">
      <c r="B52" s="115">
        <v>40543</v>
      </c>
      <c r="C52" s="116">
        <v>21.13</v>
      </c>
      <c r="D52" s="117">
        <v>1.41</v>
      </c>
      <c r="E52" s="116">
        <v>15.04</v>
      </c>
      <c r="G52" s="115">
        <v>40543</v>
      </c>
      <c r="H52">
        <f t="shared" si="0"/>
        <v>1.3248994970523134</v>
      </c>
      <c r="I52" s="115">
        <v>40543</v>
      </c>
      <c r="J52">
        <f t="shared" si="1"/>
        <v>0.14921911265537988</v>
      </c>
      <c r="K52" s="115">
        <v>40543</v>
      </c>
      <c r="L52">
        <f t="shared" si="2"/>
        <v>1.1772478362556233</v>
      </c>
    </row>
    <row r="53" spans="2:12" ht="18">
      <c r="B53" s="115">
        <v>40451</v>
      </c>
      <c r="C53" s="116">
        <v>21.1</v>
      </c>
      <c r="D53" s="117">
        <v>1.32</v>
      </c>
      <c r="E53" s="116">
        <v>16</v>
      </c>
      <c r="G53" s="115">
        <v>40451</v>
      </c>
      <c r="H53">
        <f t="shared" si="0"/>
        <v>1.3242824552976926</v>
      </c>
      <c r="I53" s="115">
        <v>40451</v>
      </c>
      <c r="J53">
        <f t="shared" si="1"/>
        <v>0.12057393120584989</v>
      </c>
      <c r="K53" s="115">
        <v>40451</v>
      </c>
      <c r="L53">
        <f t="shared" si="2"/>
        <v>1.2041199826559248</v>
      </c>
    </row>
    <row r="54" spans="2:12" ht="18">
      <c r="B54" s="115">
        <v>40359</v>
      </c>
      <c r="C54" s="116">
        <v>18.78</v>
      </c>
      <c r="D54" s="117">
        <v>1.28</v>
      </c>
      <c r="E54" s="116">
        <v>14.73</v>
      </c>
      <c r="G54" s="115">
        <v>40359</v>
      </c>
      <c r="H54">
        <f t="shared" si="0"/>
        <v>1.2736955879300922</v>
      </c>
      <c r="I54" s="115">
        <v>40359</v>
      </c>
      <c r="J54">
        <f t="shared" si="1"/>
        <v>0.10720996964786837</v>
      </c>
      <c r="K54" s="115">
        <v>40359</v>
      </c>
      <c r="L54">
        <f t="shared" si="2"/>
        <v>1.1682027468426308</v>
      </c>
    </row>
    <row r="55" spans="2:12" ht="18">
      <c r="B55" s="115">
        <v>40268</v>
      </c>
      <c r="C55" s="116">
        <v>23.9</v>
      </c>
      <c r="D55" s="117">
        <v>1.19</v>
      </c>
      <c r="E55" s="116">
        <v>20.03</v>
      </c>
      <c r="G55" s="115">
        <v>40268</v>
      </c>
      <c r="H55">
        <f t="shared" si="0"/>
        <v>1.3783979009481377</v>
      </c>
      <c r="I55" s="115">
        <v>40268</v>
      </c>
      <c r="J55">
        <f t="shared" si="1"/>
        <v>7.554696139253074E-2</v>
      </c>
      <c r="K55" s="115">
        <v>40268</v>
      </c>
      <c r="L55">
        <f t="shared" si="2"/>
        <v>1.3016809492935764</v>
      </c>
    </row>
    <row r="56" spans="2:12" ht="18">
      <c r="B56" s="115">
        <v>40178</v>
      </c>
      <c r="C56" s="116">
        <v>24.07</v>
      </c>
      <c r="D56" s="117">
        <v>1.1299999999999999</v>
      </c>
      <c r="E56" s="116">
        <v>21.36</v>
      </c>
      <c r="G56" s="115">
        <v>40178</v>
      </c>
      <c r="H56">
        <f t="shared" si="0"/>
        <v>1.38147609027503</v>
      </c>
      <c r="I56" s="115">
        <v>40178</v>
      </c>
      <c r="J56">
        <f t="shared" si="1"/>
        <v>5.3078443483419682E-2</v>
      </c>
      <c r="K56" s="115">
        <v>40178</v>
      </c>
      <c r="L56">
        <f t="shared" si="2"/>
        <v>1.3296012483565187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AAAA-6D6F-624E-8CA7-2163476EDC89}">
  <dimension ref="A1:M214"/>
  <sheetViews>
    <sheetView topLeftCell="X40" zoomScale="174" workbookViewId="0">
      <selection activeCell="AH47" sqref="AH47"/>
    </sheetView>
  </sheetViews>
  <sheetFormatPr baseColWidth="10" defaultRowHeight="15"/>
  <cols>
    <col min="3" max="3" width="18.1640625" bestFit="1" customWidth="1"/>
    <col min="4" max="4" width="15" bestFit="1" customWidth="1"/>
    <col min="5" max="5" width="17.1640625" bestFit="1" customWidth="1"/>
    <col min="6" max="6" width="11.6640625" bestFit="1" customWidth="1"/>
  </cols>
  <sheetData>
    <row r="1" spans="1:13" ht="24" customHeight="1" thickTop="1" thickBot="1">
      <c r="C1" s="122"/>
      <c r="D1" s="122"/>
      <c r="E1" s="122"/>
      <c r="F1" s="122"/>
      <c r="I1" s="122"/>
      <c r="J1" s="122"/>
      <c r="K1" s="29"/>
      <c r="L1" s="123"/>
      <c r="M1" s="118" t="s">
        <v>37</v>
      </c>
    </row>
    <row r="2" spans="1:13" ht="24" customHeight="1" thickTop="1" thickBot="1">
      <c r="C2" s="122"/>
      <c r="D2" s="122"/>
      <c r="E2" s="122"/>
      <c r="F2" s="122"/>
      <c r="I2" s="122"/>
      <c r="J2" s="122"/>
      <c r="K2" s="29"/>
      <c r="L2" s="123"/>
      <c r="M2" s="119">
        <f>STDEV(M6:M146)</f>
        <v>8.0634999296207585E-2</v>
      </c>
    </row>
    <row r="3" spans="1:13" ht="18" customHeight="1" thickTop="1" thickBot="1">
      <c r="C3" s="122"/>
      <c r="D3" s="122"/>
      <c r="E3" s="122"/>
      <c r="F3" s="122"/>
      <c r="I3" s="122"/>
      <c r="J3" s="122"/>
      <c r="K3" s="29"/>
      <c r="L3" s="123"/>
      <c r="M3" s="120" t="s">
        <v>95</v>
      </c>
    </row>
    <row r="4" spans="1:13" ht="16" customHeight="1" thickTop="1" thickBot="1">
      <c r="C4" s="122"/>
      <c r="D4" s="122"/>
      <c r="E4" s="122"/>
      <c r="F4" s="122"/>
      <c r="I4" s="122"/>
      <c r="J4" s="122"/>
      <c r="K4" s="29"/>
      <c r="L4" s="123"/>
      <c r="M4" s="119">
        <f>AVERAGE(M6:M146)</f>
        <v>1.6027266383601189</v>
      </c>
    </row>
    <row r="5" spans="1:13" ht="19" thickTop="1">
      <c r="C5" s="114" t="s">
        <v>88</v>
      </c>
      <c r="D5" s="114" t="s">
        <v>90</v>
      </c>
      <c r="E5" s="114" t="s">
        <v>89</v>
      </c>
      <c r="F5" s="114" t="s">
        <v>91</v>
      </c>
      <c r="I5" s="114" t="s">
        <v>93</v>
      </c>
      <c r="J5" s="29"/>
      <c r="K5" s="114" t="s">
        <v>92</v>
      </c>
      <c r="L5" s="29"/>
      <c r="M5" s="114" t="s">
        <v>94</v>
      </c>
    </row>
    <row r="6" spans="1:13" ht="23">
      <c r="A6" t="str">
        <f t="shared" ref="A6:A11" si="0">RIGHT(C6,4)&amp;"/"&amp;LEFT(C6,4)</f>
        <v>2022/8/19</v>
      </c>
      <c r="B6" s="123" t="s">
        <v>375</v>
      </c>
      <c r="C6" s="121" t="s">
        <v>369</v>
      </c>
      <c r="D6" s="117">
        <v>9.8699999999999992</v>
      </c>
      <c r="E6" s="117">
        <v>354.28</v>
      </c>
      <c r="F6" s="121">
        <v>35.9</v>
      </c>
      <c r="H6" s="124">
        <v>44792</v>
      </c>
      <c r="I6">
        <f t="shared" ref="I6:I11" si="1">LOG10(D6)</f>
        <v>0.99431715266963672</v>
      </c>
      <c r="J6" s="124">
        <v>44792</v>
      </c>
      <c r="K6">
        <f t="shared" ref="K6:K11" si="2">LOG10(E6)</f>
        <v>2.5493466360057608</v>
      </c>
      <c r="L6" s="124">
        <v>44792</v>
      </c>
      <c r="M6">
        <f t="shared" ref="M6:M11" si="3">LOG10(F6)</f>
        <v>1.5550944485783191</v>
      </c>
    </row>
    <row r="7" spans="1:13" ht="23">
      <c r="A7" t="str">
        <f t="shared" si="0"/>
        <v>2022/8/18</v>
      </c>
      <c r="B7" s="123" t="s">
        <v>376</v>
      </c>
      <c r="C7" s="121" t="s">
        <v>370</v>
      </c>
      <c r="D7" s="117">
        <v>9.8699999999999992</v>
      </c>
      <c r="E7" s="117">
        <v>357.36</v>
      </c>
      <c r="F7" s="121">
        <v>36.21</v>
      </c>
      <c r="H7" s="124">
        <v>44791</v>
      </c>
      <c r="I7">
        <f t="shared" si="1"/>
        <v>0.99431715266963672</v>
      </c>
      <c r="J7" s="124">
        <v>44791</v>
      </c>
      <c r="K7">
        <f t="shared" si="2"/>
        <v>2.5531059394637823</v>
      </c>
      <c r="L7" s="124">
        <v>44791</v>
      </c>
      <c r="M7">
        <f t="shared" si="3"/>
        <v>1.5588285248170117</v>
      </c>
    </row>
    <row r="8" spans="1:13" ht="23">
      <c r="A8" t="str">
        <f t="shared" si="0"/>
        <v>2022/8/17</v>
      </c>
      <c r="B8" s="123" t="s">
        <v>377</v>
      </c>
      <c r="C8" s="121" t="s">
        <v>371</v>
      </c>
      <c r="D8" s="117">
        <v>9.8699999999999992</v>
      </c>
      <c r="E8" s="117">
        <v>355.33</v>
      </c>
      <c r="F8" s="121">
        <v>36.01</v>
      </c>
      <c r="H8" s="124">
        <v>44790</v>
      </c>
      <c r="I8">
        <f t="shared" si="1"/>
        <v>0.99431715266963672</v>
      </c>
      <c r="J8" s="124">
        <v>44790</v>
      </c>
      <c r="K8">
        <f t="shared" si="2"/>
        <v>2.5506318758947284</v>
      </c>
      <c r="L8" s="124">
        <v>44790</v>
      </c>
      <c r="M8">
        <f t="shared" si="3"/>
        <v>1.5564231213712854</v>
      </c>
    </row>
    <row r="9" spans="1:13" ht="23">
      <c r="A9" t="str">
        <f t="shared" si="0"/>
        <v>2022/8/16</v>
      </c>
      <c r="B9" s="123" t="s">
        <v>378</v>
      </c>
      <c r="C9" s="121" t="s">
        <v>372</v>
      </c>
      <c r="D9" s="117">
        <v>9.8699999999999992</v>
      </c>
      <c r="E9" s="117">
        <v>359.25</v>
      </c>
      <c r="F9" s="121">
        <v>36.4</v>
      </c>
      <c r="H9" s="124">
        <v>44789</v>
      </c>
      <c r="I9">
        <f t="shared" si="1"/>
        <v>0.99431715266963672</v>
      </c>
      <c r="J9" s="124">
        <v>44789</v>
      </c>
      <c r="K9">
        <f t="shared" si="2"/>
        <v>2.5553967768062633</v>
      </c>
      <c r="L9" s="124">
        <v>44789</v>
      </c>
      <c r="M9">
        <f t="shared" si="3"/>
        <v>1.5611013836490559</v>
      </c>
    </row>
    <row r="10" spans="1:13" ht="23">
      <c r="A10" t="str">
        <f t="shared" si="0"/>
        <v>2022/8/15</v>
      </c>
      <c r="B10" s="123" t="s">
        <v>379</v>
      </c>
      <c r="C10" s="121" t="s">
        <v>373</v>
      </c>
      <c r="D10" s="117">
        <v>9.8699999999999992</v>
      </c>
      <c r="E10" s="117">
        <v>359.95</v>
      </c>
      <c r="F10" s="121">
        <v>36.47</v>
      </c>
      <c r="H10" s="124">
        <v>44788</v>
      </c>
      <c r="I10">
        <f t="shared" si="1"/>
        <v>0.99431715266963672</v>
      </c>
      <c r="J10" s="124">
        <v>44788</v>
      </c>
      <c r="K10">
        <f t="shared" si="2"/>
        <v>2.5562421779000601</v>
      </c>
      <c r="L10" s="124">
        <v>44788</v>
      </c>
      <c r="M10">
        <f t="shared" si="3"/>
        <v>1.5619357633137814</v>
      </c>
    </row>
    <row r="11" spans="1:13" ht="23">
      <c r="A11" t="str">
        <f t="shared" si="0"/>
        <v>2022/8/4/</v>
      </c>
      <c r="B11" s="154">
        <v>44777</v>
      </c>
      <c r="C11" s="121" t="s">
        <v>374</v>
      </c>
      <c r="D11" s="117">
        <v>9.8699999999999992</v>
      </c>
      <c r="E11" s="117">
        <v>356.07</v>
      </c>
      <c r="F11" s="121">
        <v>36.08</v>
      </c>
      <c r="H11" s="154">
        <v>44777</v>
      </c>
      <c r="I11">
        <f t="shared" si="1"/>
        <v>0.99431715266963672</v>
      </c>
      <c r="J11" s="154">
        <v>44777</v>
      </c>
      <c r="K11">
        <f t="shared" si="2"/>
        <v>2.5515353845607982</v>
      </c>
      <c r="L11" s="154">
        <v>44777</v>
      </c>
      <c r="M11">
        <f t="shared" si="3"/>
        <v>1.5572665288699041</v>
      </c>
    </row>
    <row r="12" spans="1:13" ht="23">
      <c r="A12" t="str">
        <f>RIGHT(C12,4)&amp;"/"&amp;LEFT(C12,4)</f>
        <v>2022/7/29</v>
      </c>
      <c r="B12" s="123" t="s">
        <v>251</v>
      </c>
      <c r="C12" s="121" t="s">
        <v>96</v>
      </c>
      <c r="D12" s="117">
        <v>9.61</v>
      </c>
      <c r="E12" s="117">
        <v>353.87</v>
      </c>
      <c r="F12" s="121">
        <v>36.82</v>
      </c>
      <c r="H12" s="124">
        <v>44771</v>
      </c>
      <c r="I12">
        <f>LOG10(D12)</f>
        <v>0.98272338766854528</v>
      </c>
      <c r="J12" s="124">
        <v>44771</v>
      </c>
      <c r="K12">
        <f>LOG10(E12)</f>
        <v>2.5488437460601947</v>
      </c>
      <c r="L12" s="124">
        <v>44771</v>
      </c>
      <c r="M12">
        <f>LOG10(F12)</f>
        <v>1.566083784167996</v>
      </c>
    </row>
    <row r="13" spans="1:13" ht="23">
      <c r="A13" t="str">
        <f t="shared" ref="A13:A76" si="4">RIGHT(C13,4)&amp;"/"&amp;LEFT(C13,4)</f>
        <v>2022/7/28</v>
      </c>
      <c r="B13" s="123" t="s">
        <v>252</v>
      </c>
      <c r="C13" s="121" t="s">
        <v>97</v>
      </c>
      <c r="D13" s="117">
        <v>9.61</v>
      </c>
      <c r="E13" s="117">
        <v>352.45</v>
      </c>
      <c r="F13" s="121">
        <v>36.67</v>
      </c>
      <c r="H13" s="124">
        <v>44770</v>
      </c>
      <c r="I13">
        <f t="shared" ref="I13:I76" si="5">LOG10(D13)</f>
        <v>0.98272338766854528</v>
      </c>
      <c r="J13" s="124">
        <v>44770</v>
      </c>
      <c r="K13">
        <f t="shared" ref="K13:K76" si="6">LOG10(E13)</f>
        <v>2.5470975149038937</v>
      </c>
      <c r="L13" s="124">
        <v>44770</v>
      </c>
      <c r="M13">
        <f t="shared" ref="M13:M76" si="7">LOG10(F13)</f>
        <v>1.5643109099606027</v>
      </c>
    </row>
    <row r="14" spans="1:13" ht="23">
      <c r="A14" t="str">
        <f t="shared" si="4"/>
        <v>2022/7/27</v>
      </c>
      <c r="B14" s="123" t="s">
        <v>253</v>
      </c>
      <c r="C14" s="121" t="s">
        <v>98</v>
      </c>
      <c r="D14" s="117">
        <v>9.61</v>
      </c>
      <c r="E14" s="117">
        <v>343.27</v>
      </c>
      <c r="F14" s="121">
        <v>35.71</v>
      </c>
      <c r="H14" s="124">
        <v>44769</v>
      </c>
      <c r="I14">
        <f t="shared" si="5"/>
        <v>0.98272338766854528</v>
      </c>
      <c r="J14" s="124">
        <v>44769</v>
      </c>
      <c r="K14">
        <f t="shared" si="6"/>
        <v>2.5356358500212455</v>
      </c>
      <c r="L14" s="124">
        <v>44769</v>
      </c>
      <c r="M14">
        <f t="shared" si="7"/>
        <v>1.5527898501927819</v>
      </c>
    </row>
    <row r="15" spans="1:13" ht="23">
      <c r="A15" t="str">
        <f t="shared" si="4"/>
        <v>2022/7/26</v>
      </c>
      <c r="B15" s="123" t="s">
        <v>254</v>
      </c>
      <c r="C15" s="121" t="s">
        <v>99</v>
      </c>
      <c r="D15" s="117">
        <v>9.61</v>
      </c>
      <c r="E15" s="117">
        <v>341.28</v>
      </c>
      <c r="F15" s="121">
        <v>35.51</v>
      </c>
      <c r="H15" s="124">
        <v>44768</v>
      </c>
      <c r="I15">
        <f t="shared" si="5"/>
        <v>0.98272338766854528</v>
      </c>
      <c r="J15" s="124">
        <v>44768</v>
      </c>
      <c r="K15">
        <f t="shared" si="6"/>
        <v>2.5331108381053533</v>
      </c>
      <c r="L15" s="124">
        <v>44768</v>
      </c>
      <c r="M15">
        <f t="shared" si="7"/>
        <v>1.5503506723016154</v>
      </c>
    </row>
    <row r="16" spans="1:13" ht="23">
      <c r="A16" t="str">
        <f t="shared" si="4"/>
        <v>2022/7/25</v>
      </c>
      <c r="B16" s="123" t="s">
        <v>255</v>
      </c>
      <c r="C16" s="121" t="s">
        <v>100</v>
      </c>
      <c r="D16" s="117">
        <v>9.61</v>
      </c>
      <c r="E16" s="117">
        <v>344.21</v>
      </c>
      <c r="F16" s="121">
        <v>35.81</v>
      </c>
      <c r="H16" s="124">
        <v>44767</v>
      </c>
      <c r="I16">
        <f t="shared" si="5"/>
        <v>0.98272338766854528</v>
      </c>
      <c r="J16" s="124">
        <v>44767</v>
      </c>
      <c r="K16">
        <f t="shared" si="6"/>
        <v>2.53682348331209</v>
      </c>
      <c r="L16" s="124">
        <v>44767</v>
      </c>
      <c r="M16">
        <f t="shared" si="7"/>
        <v>1.554004321011903</v>
      </c>
    </row>
    <row r="17" spans="1:13" ht="23">
      <c r="A17" t="str">
        <f t="shared" si="4"/>
        <v>2022/7/14</v>
      </c>
      <c r="B17" s="123" t="s">
        <v>256</v>
      </c>
      <c r="C17" s="121" t="s">
        <v>101</v>
      </c>
      <c r="D17" s="117">
        <v>9.61</v>
      </c>
      <c r="E17" s="117">
        <v>325.02999999999997</v>
      </c>
      <c r="F17" s="121">
        <v>33.82</v>
      </c>
      <c r="H17" s="124">
        <v>44756</v>
      </c>
      <c r="I17">
        <f t="shared" si="5"/>
        <v>0.98272338766854528</v>
      </c>
      <c r="J17" s="124">
        <v>44756</v>
      </c>
      <c r="K17">
        <f t="shared" si="6"/>
        <v>2.5119234478501458</v>
      </c>
      <c r="L17" s="124">
        <v>44756</v>
      </c>
      <c r="M17">
        <f t="shared" si="7"/>
        <v>1.5291736032617229</v>
      </c>
    </row>
    <row r="18" spans="1:13" ht="23">
      <c r="A18" t="str">
        <f t="shared" si="4"/>
        <v>2022/7/5/</v>
      </c>
      <c r="B18" s="124">
        <v>44747</v>
      </c>
      <c r="C18" s="121" t="s">
        <v>102</v>
      </c>
      <c r="D18" s="117">
        <v>9.61</v>
      </c>
      <c r="E18" s="117">
        <v>319.26</v>
      </c>
      <c r="F18" s="121">
        <v>33.22</v>
      </c>
      <c r="H18" s="124">
        <v>44747</v>
      </c>
      <c r="I18">
        <f t="shared" si="5"/>
        <v>0.98272338766854528</v>
      </c>
      <c r="J18" s="124">
        <v>44747</v>
      </c>
      <c r="K18">
        <f t="shared" si="6"/>
        <v>2.5041445093083659</v>
      </c>
      <c r="L18" s="124">
        <v>44747</v>
      </c>
      <c r="M18">
        <f t="shared" si="7"/>
        <v>1.5213996281153757</v>
      </c>
    </row>
    <row r="19" spans="1:13" ht="23">
      <c r="A19" t="str">
        <f t="shared" si="4"/>
        <v>2022/6/30</v>
      </c>
      <c r="B19" s="123" t="s">
        <v>257</v>
      </c>
      <c r="C19" s="121" t="s">
        <v>103</v>
      </c>
      <c r="D19" s="117">
        <v>9.61</v>
      </c>
      <c r="E19" s="117">
        <v>315.48</v>
      </c>
      <c r="F19" s="121">
        <v>32.82</v>
      </c>
      <c r="H19" s="124">
        <v>44742</v>
      </c>
      <c r="I19">
        <f t="shared" si="5"/>
        <v>0.98272338766854528</v>
      </c>
      <c r="J19" s="124">
        <v>44742</v>
      </c>
      <c r="K19">
        <f t="shared" si="6"/>
        <v>2.4989718321539875</v>
      </c>
      <c r="L19" s="124">
        <v>44742</v>
      </c>
      <c r="M19">
        <f t="shared" si="7"/>
        <v>1.5161385767170743</v>
      </c>
    </row>
    <row r="20" spans="1:13" ht="23">
      <c r="A20" t="str">
        <f t="shared" si="4"/>
        <v>2022/6/29</v>
      </c>
      <c r="B20" s="123" t="s">
        <v>258</v>
      </c>
      <c r="C20" s="121" t="s">
        <v>104</v>
      </c>
      <c r="D20" s="117">
        <v>9.61</v>
      </c>
      <c r="E20" s="117">
        <v>322.58999999999997</v>
      </c>
      <c r="F20" s="121">
        <v>33.56</v>
      </c>
      <c r="H20" s="124">
        <v>44741</v>
      </c>
      <c r="I20">
        <f t="shared" si="5"/>
        <v>0.98272338766854528</v>
      </c>
      <c r="J20" s="124">
        <v>44741</v>
      </c>
      <c r="K20">
        <f t="shared" si="6"/>
        <v>2.5086509005230853</v>
      </c>
      <c r="L20" s="124">
        <v>44741</v>
      </c>
      <c r="M20">
        <f t="shared" si="7"/>
        <v>1.5258219521566627</v>
      </c>
    </row>
    <row r="21" spans="1:13" ht="23">
      <c r="A21" t="str">
        <f t="shared" si="4"/>
        <v>2022/6/28</v>
      </c>
      <c r="B21" s="123" t="s">
        <v>259</v>
      </c>
      <c r="C21" s="121" t="s">
        <v>105</v>
      </c>
      <c r="D21" s="117">
        <v>9.61</v>
      </c>
      <c r="E21" s="117">
        <v>318.29000000000002</v>
      </c>
      <c r="F21" s="121">
        <v>33.119999999999997</v>
      </c>
      <c r="H21" s="124">
        <v>44740</v>
      </c>
      <c r="I21">
        <f t="shared" si="5"/>
        <v>0.98272338766854528</v>
      </c>
      <c r="J21" s="124">
        <v>44740</v>
      </c>
      <c r="K21">
        <f t="shared" si="6"/>
        <v>2.5028229942193652</v>
      </c>
      <c r="L21" s="124">
        <v>44740</v>
      </c>
      <c r="M21">
        <f t="shared" si="7"/>
        <v>1.5200903281128424</v>
      </c>
    </row>
    <row r="22" spans="1:13" ht="23">
      <c r="A22" t="str">
        <f t="shared" si="4"/>
        <v>2022/6/23</v>
      </c>
      <c r="B22" s="123" t="s">
        <v>260</v>
      </c>
      <c r="C22" s="121" t="s">
        <v>106</v>
      </c>
      <c r="D22" s="117">
        <v>9.61</v>
      </c>
      <c r="E22" s="117">
        <v>316.76</v>
      </c>
      <c r="F22" s="121">
        <v>32.96</v>
      </c>
      <c r="H22" s="124">
        <v>44735</v>
      </c>
      <c r="I22">
        <f t="shared" si="5"/>
        <v>0.98272338766854528</v>
      </c>
      <c r="J22" s="124">
        <v>44735</v>
      </c>
      <c r="K22">
        <f t="shared" si="6"/>
        <v>2.5007303342934923</v>
      </c>
      <c r="L22" s="124">
        <v>44735</v>
      </c>
      <c r="M22">
        <f t="shared" si="7"/>
        <v>1.5179872030250783</v>
      </c>
    </row>
    <row r="23" spans="1:13" ht="23">
      <c r="A23" t="str">
        <f t="shared" si="4"/>
        <v>2022/6/13</v>
      </c>
      <c r="B23" s="123" t="s">
        <v>261</v>
      </c>
      <c r="C23" s="121" t="s">
        <v>107</v>
      </c>
      <c r="D23" s="117">
        <v>9.61</v>
      </c>
      <c r="E23" s="117">
        <v>319.74</v>
      </c>
      <c r="F23" s="121">
        <v>33.270000000000003</v>
      </c>
      <c r="H23" s="124">
        <v>44725</v>
      </c>
      <c r="I23">
        <f t="shared" si="5"/>
        <v>0.98272338766854528</v>
      </c>
      <c r="J23" s="124">
        <v>44725</v>
      </c>
      <c r="K23">
        <f t="shared" si="6"/>
        <v>2.5047969706245556</v>
      </c>
      <c r="L23" s="124">
        <v>44725</v>
      </c>
      <c r="M23">
        <f t="shared" si="7"/>
        <v>1.5220528008688226</v>
      </c>
    </row>
    <row r="24" spans="1:13" ht="23">
      <c r="A24" t="str">
        <f t="shared" si="4"/>
        <v>2022/6/2/</v>
      </c>
      <c r="B24" s="124">
        <v>44714</v>
      </c>
      <c r="C24" s="121" t="s">
        <v>108</v>
      </c>
      <c r="D24" s="117">
        <v>9.61</v>
      </c>
      <c r="E24" s="117">
        <v>363.08</v>
      </c>
      <c r="F24" s="121">
        <v>37.78</v>
      </c>
      <c r="H24" s="124">
        <v>44714</v>
      </c>
      <c r="I24">
        <f t="shared" si="5"/>
        <v>0.98272338766854528</v>
      </c>
      <c r="J24" s="124">
        <v>44714</v>
      </c>
      <c r="K24">
        <f t="shared" si="6"/>
        <v>2.5600023267733669</v>
      </c>
      <c r="L24" s="124">
        <v>44714</v>
      </c>
      <c r="M24">
        <f t="shared" si="7"/>
        <v>1.5772619535858148</v>
      </c>
    </row>
    <row r="25" spans="1:13" ht="23">
      <c r="A25" t="str">
        <f t="shared" si="4"/>
        <v>2022/5/23</v>
      </c>
      <c r="B25" s="123" t="s">
        <v>262</v>
      </c>
      <c r="C25" s="121" t="s">
        <v>109</v>
      </c>
      <c r="D25" s="117">
        <v>9.61</v>
      </c>
      <c r="E25" s="117">
        <v>348.43</v>
      </c>
      <c r="F25" s="121">
        <v>36.25</v>
      </c>
      <c r="H25" s="124">
        <v>44704</v>
      </c>
      <c r="I25">
        <f t="shared" si="5"/>
        <v>0.98272338766854528</v>
      </c>
      <c r="J25" s="124">
        <v>44704</v>
      </c>
      <c r="K25">
        <f t="shared" si="6"/>
        <v>2.5421155409210057</v>
      </c>
      <c r="L25" s="124">
        <v>44704</v>
      </c>
      <c r="M25">
        <f t="shared" si="7"/>
        <v>1.5593080109070125</v>
      </c>
    </row>
    <row r="26" spans="1:13" ht="23">
      <c r="A26" t="str">
        <f t="shared" si="4"/>
        <v>2022/5/12</v>
      </c>
      <c r="B26" s="123" t="s">
        <v>263</v>
      </c>
      <c r="C26" s="121" t="s">
        <v>110</v>
      </c>
      <c r="D26" s="117">
        <v>9.61</v>
      </c>
      <c r="E26" s="117">
        <v>321.24</v>
      </c>
      <c r="F26" s="121">
        <v>33.42</v>
      </c>
      <c r="H26" s="124">
        <v>44693</v>
      </c>
      <c r="I26">
        <f t="shared" si="5"/>
        <v>0.98272338766854528</v>
      </c>
      <c r="J26" s="124">
        <v>44693</v>
      </c>
      <c r="K26">
        <f t="shared" si="6"/>
        <v>2.5068296172345574</v>
      </c>
      <c r="L26" s="124">
        <v>44693</v>
      </c>
      <c r="M26">
        <f t="shared" si="7"/>
        <v>1.5240064455573725</v>
      </c>
    </row>
    <row r="27" spans="1:13" ht="23">
      <c r="A27" t="str">
        <f t="shared" si="4"/>
        <v>2022/5/3/</v>
      </c>
      <c r="B27" s="124">
        <v>44684</v>
      </c>
      <c r="C27" s="121" t="s">
        <v>111</v>
      </c>
      <c r="D27" s="117">
        <v>9.61</v>
      </c>
      <c r="E27" s="117">
        <v>357.79</v>
      </c>
      <c r="F27" s="121">
        <v>37.22</v>
      </c>
      <c r="H27" s="124">
        <v>44684</v>
      </c>
      <c r="I27">
        <f t="shared" si="5"/>
        <v>0.98272338766854528</v>
      </c>
      <c r="J27" s="124">
        <v>44684</v>
      </c>
      <c r="K27">
        <f t="shared" si="6"/>
        <v>2.5536281981499966</v>
      </c>
      <c r="L27" s="124">
        <v>44684</v>
      </c>
      <c r="M27">
        <f t="shared" si="7"/>
        <v>1.5707763687947482</v>
      </c>
    </row>
    <row r="28" spans="1:13" ht="23">
      <c r="A28" t="str">
        <f t="shared" si="4"/>
        <v>2022/5/2/</v>
      </c>
      <c r="B28" s="124">
        <v>44683</v>
      </c>
      <c r="C28" s="121" t="s">
        <v>112</v>
      </c>
      <c r="D28" s="117">
        <v>9.61</v>
      </c>
      <c r="E28" s="117">
        <v>359.04</v>
      </c>
      <c r="F28" s="121">
        <v>37.35</v>
      </c>
      <c r="H28" s="124">
        <v>44683</v>
      </c>
      <c r="I28">
        <f t="shared" si="5"/>
        <v>0.98272338766854528</v>
      </c>
      <c r="J28" s="124">
        <v>44683</v>
      </c>
      <c r="K28">
        <f t="shared" si="6"/>
        <v>2.5551428352400487</v>
      </c>
      <c r="L28" s="124">
        <v>44683</v>
      </c>
      <c r="M28">
        <f t="shared" si="7"/>
        <v>1.5722906061514177</v>
      </c>
    </row>
    <row r="29" spans="1:13" ht="23">
      <c r="A29" t="str">
        <f t="shared" si="4"/>
        <v>2022/4/29</v>
      </c>
      <c r="B29" s="123" t="s">
        <v>264</v>
      </c>
      <c r="C29" s="121" t="s">
        <v>113</v>
      </c>
      <c r="D29" s="117">
        <v>9.61</v>
      </c>
      <c r="E29" s="117">
        <v>363.38</v>
      </c>
      <c r="F29" s="121">
        <v>37.81</v>
      </c>
      <c r="H29" s="124">
        <v>44680</v>
      </c>
      <c r="I29">
        <f t="shared" si="5"/>
        <v>0.98272338766854528</v>
      </c>
      <c r="J29" s="124">
        <v>44680</v>
      </c>
      <c r="K29">
        <f t="shared" si="6"/>
        <v>2.5603610205816354</v>
      </c>
      <c r="L29" s="124">
        <v>44680</v>
      </c>
      <c r="M29">
        <f t="shared" si="7"/>
        <v>1.5776066773625357</v>
      </c>
    </row>
    <row r="30" spans="1:13" ht="23">
      <c r="A30" t="str">
        <f t="shared" si="4"/>
        <v>2022/4/28</v>
      </c>
      <c r="B30" s="123" t="s">
        <v>265</v>
      </c>
      <c r="C30" s="121" t="s">
        <v>114</v>
      </c>
      <c r="D30" s="117">
        <v>9.61</v>
      </c>
      <c r="E30" s="117">
        <v>378.83</v>
      </c>
      <c r="F30" s="121">
        <v>39.409999999999997</v>
      </c>
      <c r="H30" s="124">
        <v>44679</v>
      </c>
      <c r="I30">
        <f t="shared" si="5"/>
        <v>0.98272338766854528</v>
      </c>
      <c r="J30" s="124">
        <v>44679</v>
      </c>
      <c r="K30">
        <f t="shared" si="6"/>
        <v>2.5784443639916343</v>
      </c>
      <c r="L30" s="124">
        <v>44679</v>
      </c>
      <c r="M30">
        <f t="shared" si="7"/>
        <v>1.5956064348656029</v>
      </c>
    </row>
    <row r="31" spans="1:13" ht="23">
      <c r="A31" t="str">
        <f t="shared" si="4"/>
        <v>2022/4/22</v>
      </c>
      <c r="B31" s="123" t="s">
        <v>266</v>
      </c>
      <c r="C31" s="121" t="s">
        <v>115</v>
      </c>
      <c r="D31" s="117">
        <v>9.61</v>
      </c>
      <c r="E31" s="117">
        <v>351.18</v>
      </c>
      <c r="F31" s="121">
        <v>36.54</v>
      </c>
      <c r="H31" s="124">
        <v>44673</v>
      </c>
      <c r="I31">
        <f t="shared" si="5"/>
        <v>0.98272338766854528</v>
      </c>
      <c r="J31" s="124">
        <v>44673</v>
      </c>
      <c r="K31">
        <f t="shared" si="6"/>
        <v>2.5455297744978242</v>
      </c>
      <c r="L31" s="124">
        <v>44673</v>
      </c>
      <c r="M31">
        <f t="shared" si="7"/>
        <v>1.562768543016519</v>
      </c>
    </row>
    <row r="32" spans="1:13" ht="23">
      <c r="A32" t="str">
        <f t="shared" si="4"/>
        <v>2022/4/12</v>
      </c>
      <c r="B32" s="123" t="s">
        <v>267</v>
      </c>
      <c r="C32" s="121" t="s">
        <v>116</v>
      </c>
      <c r="D32" s="117">
        <v>9.61</v>
      </c>
      <c r="E32" s="117">
        <v>345.8</v>
      </c>
      <c r="F32" s="121">
        <v>35.979999999999997</v>
      </c>
      <c r="H32" s="124">
        <v>44663</v>
      </c>
      <c r="I32">
        <f t="shared" si="5"/>
        <v>0.98272338766854528</v>
      </c>
      <c r="J32" s="124">
        <v>44663</v>
      </c>
      <c r="K32">
        <f t="shared" si="6"/>
        <v>2.538824988937904</v>
      </c>
      <c r="L32" s="124">
        <v>44663</v>
      </c>
      <c r="M32">
        <f t="shared" si="7"/>
        <v>1.5560611590095326</v>
      </c>
    </row>
    <row r="33" spans="1:13" ht="23">
      <c r="A33" t="str">
        <f t="shared" si="4"/>
        <v>2022/4/1/</v>
      </c>
      <c r="B33" s="124">
        <v>44652</v>
      </c>
      <c r="C33" s="121" t="s">
        <v>117</v>
      </c>
      <c r="D33" s="117">
        <v>9.61</v>
      </c>
      <c r="E33" s="117">
        <v>363.97</v>
      </c>
      <c r="F33" s="121">
        <v>37.869999999999997</v>
      </c>
      <c r="H33" s="124">
        <v>44652</v>
      </c>
      <c r="I33">
        <f t="shared" si="5"/>
        <v>0.98272338766854528</v>
      </c>
      <c r="J33" s="124">
        <v>44652</v>
      </c>
      <c r="K33">
        <f t="shared" si="6"/>
        <v>2.5610655886727125</v>
      </c>
      <c r="L33" s="124">
        <v>44652</v>
      </c>
      <c r="M33">
        <f t="shared" si="7"/>
        <v>1.5782953051208262</v>
      </c>
    </row>
    <row r="34" spans="1:13" ht="23">
      <c r="A34" t="str">
        <f t="shared" si="4"/>
        <v>2022/3/23</v>
      </c>
      <c r="B34" s="123" t="s">
        <v>268</v>
      </c>
      <c r="C34" s="121" t="s">
        <v>118</v>
      </c>
      <c r="D34" s="117">
        <v>8.76</v>
      </c>
      <c r="E34" s="117">
        <v>342.18</v>
      </c>
      <c r="F34" s="121">
        <v>39.06</v>
      </c>
      <c r="H34" s="124">
        <v>44643</v>
      </c>
      <c r="I34">
        <f t="shared" si="5"/>
        <v>0.94250410616808067</v>
      </c>
      <c r="J34" s="124">
        <v>44643</v>
      </c>
      <c r="K34">
        <f t="shared" si="6"/>
        <v>2.5342546219687492</v>
      </c>
      <c r="L34" s="124">
        <v>44643</v>
      </c>
      <c r="M34">
        <f t="shared" si="7"/>
        <v>1.5917322389518356</v>
      </c>
    </row>
    <row r="35" spans="1:13" ht="23">
      <c r="A35" t="str">
        <f t="shared" si="4"/>
        <v>2022/3/14</v>
      </c>
      <c r="B35" s="123" t="s">
        <v>269</v>
      </c>
      <c r="C35" s="121" t="s">
        <v>119</v>
      </c>
      <c r="D35" s="117">
        <v>8.76</v>
      </c>
      <c r="E35" s="117">
        <v>328.59</v>
      </c>
      <c r="F35" s="121">
        <v>37.5</v>
      </c>
      <c r="H35" s="124">
        <v>44634</v>
      </c>
      <c r="I35">
        <f t="shared" si="5"/>
        <v>0.94250410616808067</v>
      </c>
      <c r="J35" s="124">
        <v>44634</v>
      </c>
      <c r="K35">
        <f t="shared" si="6"/>
        <v>2.5166543423890522</v>
      </c>
      <c r="L35" s="124">
        <v>44634</v>
      </c>
      <c r="M35">
        <f t="shared" si="7"/>
        <v>1.5740312677277188</v>
      </c>
    </row>
    <row r="36" spans="1:13" ht="23">
      <c r="A36" t="str">
        <f t="shared" si="4"/>
        <v>2022/3/3/</v>
      </c>
      <c r="B36" s="124">
        <v>44623</v>
      </c>
      <c r="C36" s="121" t="s">
        <v>120</v>
      </c>
      <c r="D36" s="117">
        <v>8.76</v>
      </c>
      <c r="E36" s="117">
        <v>340.99</v>
      </c>
      <c r="F36" s="121">
        <v>38.92</v>
      </c>
      <c r="H36" s="124">
        <v>44623</v>
      </c>
      <c r="I36">
        <f t="shared" si="5"/>
        <v>0.94250410616808067</v>
      </c>
      <c r="J36" s="124">
        <v>44623</v>
      </c>
      <c r="K36">
        <f t="shared" si="6"/>
        <v>2.5327416428971903</v>
      </c>
      <c r="L36" s="124">
        <v>44623</v>
      </c>
      <c r="M36">
        <f t="shared" si="7"/>
        <v>1.5901728315963144</v>
      </c>
    </row>
    <row r="37" spans="1:13" ht="23">
      <c r="A37" t="str">
        <f t="shared" si="4"/>
        <v>2022/2/22</v>
      </c>
      <c r="B37" s="123" t="s">
        <v>270</v>
      </c>
      <c r="C37" s="121" t="s">
        <v>121</v>
      </c>
      <c r="D37" s="117">
        <v>8.76</v>
      </c>
      <c r="E37" s="117">
        <v>368.29</v>
      </c>
      <c r="F37" s="121">
        <v>42.04</v>
      </c>
      <c r="H37" s="124">
        <v>44614</v>
      </c>
      <c r="I37">
        <f t="shared" si="5"/>
        <v>0.94250410616808067</v>
      </c>
      <c r="J37" s="124">
        <v>44614</v>
      </c>
      <c r="K37">
        <f t="shared" si="6"/>
        <v>2.5661899268272741</v>
      </c>
      <c r="L37" s="124">
        <v>44614</v>
      </c>
      <c r="M37">
        <f t="shared" si="7"/>
        <v>1.6236627073562047</v>
      </c>
    </row>
    <row r="38" spans="1:13" ht="23">
      <c r="A38" t="str">
        <f t="shared" si="4"/>
        <v>2022/2/10</v>
      </c>
      <c r="B38" s="123" t="s">
        <v>271</v>
      </c>
      <c r="C38" s="121" t="s">
        <v>122</v>
      </c>
      <c r="D38" s="117">
        <v>8.76</v>
      </c>
      <c r="E38" s="117">
        <v>374.39</v>
      </c>
      <c r="F38" s="121">
        <v>42.73</v>
      </c>
      <c r="H38" s="124">
        <v>44602</v>
      </c>
      <c r="I38">
        <f t="shared" si="5"/>
        <v>0.94250410616808067</v>
      </c>
      <c r="J38" s="124">
        <v>44602</v>
      </c>
      <c r="K38">
        <f t="shared" si="6"/>
        <v>2.5733242401653764</v>
      </c>
      <c r="L38" s="124">
        <v>44602</v>
      </c>
      <c r="M38">
        <f t="shared" si="7"/>
        <v>1.6307328928171965</v>
      </c>
    </row>
    <row r="39" spans="1:13" ht="23">
      <c r="A39" t="str">
        <f t="shared" si="4"/>
        <v>2022/2/2/</v>
      </c>
      <c r="B39" s="124">
        <v>44594</v>
      </c>
      <c r="C39" s="121" t="s">
        <v>123</v>
      </c>
      <c r="D39" s="117">
        <v>8.76</v>
      </c>
      <c r="E39" s="117">
        <v>396.75</v>
      </c>
      <c r="F39" s="121">
        <v>45.28</v>
      </c>
      <c r="H39" s="124">
        <v>44594</v>
      </c>
      <c r="I39">
        <f t="shared" si="5"/>
        <v>0.94250410616808067</v>
      </c>
      <c r="J39" s="124">
        <v>44594</v>
      </c>
      <c r="K39">
        <f t="shared" si="6"/>
        <v>2.5985169354268858</v>
      </c>
      <c r="L39" s="124">
        <v>44594</v>
      </c>
      <c r="M39">
        <f t="shared" si="7"/>
        <v>1.655906418180215</v>
      </c>
    </row>
    <row r="40" spans="1:13" ht="23">
      <c r="A40" t="str">
        <f t="shared" si="4"/>
        <v>2022/2/1/</v>
      </c>
      <c r="B40" s="124">
        <v>44593</v>
      </c>
      <c r="C40" s="121" t="s">
        <v>124</v>
      </c>
      <c r="D40" s="117">
        <v>8.76</v>
      </c>
      <c r="E40" s="117">
        <v>392.06</v>
      </c>
      <c r="F40" s="121">
        <v>44.75</v>
      </c>
      <c r="H40" s="124">
        <v>44593</v>
      </c>
      <c r="I40">
        <f t="shared" si="5"/>
        <v>0.94250410616808067</v>
      </c>
      <c r="J40" s="124">
        <v>44593</v>
      </c>
      <c r="K40">
        <f t="shared" si="6"/>
        <v>2.5933525355788967</v>
      </c>
      <c r="L40" s="124">
        <v>44593</v>
      </c>
      <c r="M40">
        <f t="shared" si="7"/>
        <v>1.6507930396519308</v>
      </c>
    </row>
    <row r="41" spans="1:13" ht="23">
      <c r="A41" t="str">
        <f t="shared" si="4"/>
        <v>2022/1/31</v>
      </c>
      <c r="B41" s="123" t="s">
        <v>272</v>
      </c>
      <c r="C41" s="121" t="s">
        <v>125</v>
      </c>
      <c r="D41" s="117">
        <v>8.76</v>
      </c>
      <c r="E41" s="117">
        <v>386.38</v>
      </c>
      <c r="F41" s="121">
        <v>44.1</v>
      </c>
      <c r="H41" s="124">
        <v>44592</v>
      </c>
      <c r="I41">
        <f t="shared" si="5"/>
        <v>0.94250410616808067</v>
      </c>
      <c r="J41" s="124">
        <v>44592</v>
      </c>
      <c r="K41">
        <f t="shared" si="6"/>
        <v>2.5870146381512305</v>
      </c>
      <c r="L41" s="124">
        <v>44592</v>
      </c>
      <c r="M41">
        <f t="shared" si="7"/>
        <v>1.6444385894678386</v>
      </c>
    </row>
    <row r="42" spans="1:13" ht="23">
      <c r="A42" t="str">
        <f t="shared" si="4"/>
        <v>2022/1/28</v>
      </c>
      <c r="B42" s="123" t="s">
        <v>273</v>
      </c>
      <c r="C42" s="121" t="s">
        <v>126</v>
      </c>
      <c r="D42" s="117">
        <v>8.76</v>
      </c>
      <c r="E42" s="117">
        <v>382.51</v>
      </c>
      <c r="F42" s="121">
        <v>43.66</v>
      </c>
      <c r="H42" s="124">
        <v>44589</v>
      </c>
      <c r="I42">
        <f t="shared" si="5"/>
        <v>0.94250410616808067</v>
      </c>
      <c r="J42" s="124">
        <v>44589</v>
      </c>
      <c r="K42">
        <f t="shared" si="6"/>
        <v>2.5826427934453213</v>
      </c>
      <c r="L42" s="124">
        <v>44589</v>
      </c>
      <c r="M42">
        <f t="shared" si="7"/>
        <v>1.6400837313731202</v>
      </c>
    </row>
    <row r="43" spans="1:13" ht="23">
      <c r="A43" t="str">
        <f t="shared" si="4"/>
        <v>2022/1/27</v>
      </c>
      <c r="B43" s="123" t="s">
        <v>274</v>
      </c>
      <c r="C43" s="121" t="s">
        <v>127</v>
      </c>
      <c r="D43" s="117">
        <v>8.76</v>
      </c>
      <c r="E43" s="117">
        <v>350.53</v>
      </c>
      <c r="F43" s="121">
        <v>40.01</v>
      </c>
      <c r="H43" s="124">
        <v>44588</v>
      </c>
      <c r="I43">
        <f t="shared" si="5"/>
        <v>0.94250410616808067</v>
      </c>
      <c r="J43" s="124">
        <v>44588</v>
      </c>
      <c r="K43">
        <f t="shared" si="6"/>
        <v>2.5447251928502004</v>
      </c>
      <c r="L43" s="124">
        <v>44588</v>
      </c>
      <c r="M43">
        <f t="shared" si="7"/>
        <v>1.6021685513789972</v>
      </c>
    </row>
    <row r="44" spans="1:13" ht="23">
      <c r="A44" t="str">
        <f t="shared" si="4"/>
        <v>2022/1/26</v>
      </c>
      <c r="B44" s="123" t="s">
        <v>275</v>
      </c>
      <c r="C44" s="121" t="s">
        <v>128</v>
      </c>
      <c r="D44" s="117">
        <v>8.76</v>
      </c>
      <c r="E44" s="117">
        <v>344.66</v>
      </c>
      <c r="F44" s="121">
        <v>39.340000000000003</v>
      </c>
      <c r="H44" s="124">
        <v>44587</v>
      </c>
      <c r="I44">
        <f t="shared" si="5"/>
        <v>0.94250410616808067</v>
      </c>
      <c r="J44" s="124">
        <v>44587</v>
      </c>
      <c r="K44">
        <f t="shared" si="6"/>
        <v>2.5373908836769052</v>
      </c>
      <c r="L44" s="124">
        <v>44587</v>
      </c>
      <c r="M44">
        <f t="shared" si="7"/>
        <v>1.594834355583318</v>
      </c>
    </row>
    <row r="45" spans="1:13" ht="23">
      <c r="A45" t="str">
        <f t="shared" si="4"/>
        <v>2022/1/21</v>
      </c>
      <c r="B45" s="123" t="s">
        <v>276</v>
      </c>
      <c r="C45" s="121" t="s">
        <v>129</v>
      </c>
      <c r="D45" s="117">
        <v>8.76</v>
      </c>
      <c r="E45" s="117">
        <v>355.08</v>
      </c>
      <c r="F45" s="121">
        <v>40.53</v>
      </c>
      <c r="H45" s="124">
        <v>44582</v>
      </c>
      <c r="I45">
        <f t="shared" si="5"/>
        <v>0.94250410616808067</v>
      </c>
      <c r="J45" s="124">
        <v>44582</v>
      </c>
      <c r="K45">
        <f t="shared" si="6"/>
        <v>2.5503262112082576</v>
      </c>
      <c r="L45" s="124">
        <v>44582</v>
      </c>
      <c r="M45">
        <f t="shared" si="7"/>
        <v>1.607776603741693</v>
      </c>
    </row>
    <row r="46" spans="1:13" ht="23">
      <c r="A46" t="str">
        <f t="shared" si="4"/>
        <v>2022/1/11</v>
      </c>
      <c r="B46" s="123" t="s">
        <v>277</v>
      </c>
      <c r="C46" s="121" t="s">
        <v>130</v>
      </c>
      <c r="D46" s="117">
        <v>8.76</v>
      </c>
      <c r="E46" s="117">
        <v>366.29</v>
      </c>
      <c r="F46" s="121">
        <v>41.81</v>
      </c>
      <c r="H46" s="124">
        <v>44572</v>
      </c>
      <c r="I46">
        <f t="shared" si="5"/>
        <v>0.94250410616808067</v>
      </c>
      <c r="J46" s="124">
        <v>44572</v>
      </c>
      <c r="K46">
        <f t="shared" si="6"/>
        <v>2.563825062251492</v>
      </c>
      <c r="L46" s="124">
        <v>44572</v>
      </c>
      <c r="M46">
        <f t="shared" si="7"/>
        <v>1.6212801675504147</v>
      </c>
    </row>
    <row r="47" spans="1:13" ht="23">
      <c r="A47" t="str">
        <f t="shared" si="4"/>
        <v>2021/12/3</v>
      </c>
      <c r="B47" s="123" t="s">
        <v>278</v>
      </c>
      <c r="C47" s="121" t="s">
        <v>131</v>
      </c>
      <c r="D47" s="117">
        <v>8.76</v>
      </c>
      <c r="E47" s="117">
        <v>359.32</v>
      </c>
      <c r="F47" s="121">
        <v>41.01</v>
      </c>
      <c r="H47" s="124">
        <v>44533</v>
      </c>
      <c r="I47">
        <f t="shared" si="5"/>
        <v>0.94250410616808067</v>
      </c>
      <c r="J47" s="124">
        <v>44533</v>
      </c>
      <c r="K47">
        <f t="shared" si="6"/>
        <v>2.5554813910089975</v>
      </c>
      <c r="L47" s="124">
        <v>44533</v>
      </c>
      <c r="M47">
        <f t="shared" si="7"/>
        <v>1.6128897692874846</v>
      </c>
    </row>
    <row r="48" spans="1:13" ht="23">
      <c r="A48" t="str">
        <f t="shared" si="4"/>
        <v>2021/12/2</v>
      </c>
      <c r="B48" s="123" t="s">
        <v>279</v>
      </c>
      <c r="C48" s="121" t="s">
        <v>132</v>
      </c>
      <c r="D48" s="117">
        <v>8.1300000000000008</v>
      </c>
      <c r="E48" s="117">
        <v>350.74</v>
      </c>
      <c r="F48" s="121">
        <v>43.12</v>
      </c>
      <c r="H48" s="124">
        <v>44532</v>
      </c>
      <c r="I48">
        <f t="shared" si="5"/>
        <v>0.91009054559406821</v>
      </c>
      <c r="J48" s="124">
        <v>44532</v>
      </c>
      <c r="K48">
        <f t="shared" si="6"/>
        <v>2.5449852976427221</v>
      </c>
      <c r="L48" s="124">
        <v>44532</v>
      </c>
      <c r="M48">
        <f t="shared" si="7"/>
        <v>1.6346787521786823</v>
      </c>
    </row>
    <row r="49" spans="1:13" ht="23">
      <c r="A49" t="str">
        <f t="shared" si="4"/>
        <v>2021/12/1</v>
      </c>
      <c r="B49" s="123" t="s">
        <v>280</v>
      </c>
      <c r="C49" s="121" t="s">
        <v>133</v>
      </c>
      <c r="D49" s="117">
        <v>8.1300000000000008</v>
      </c>
      <c r="E49" s="117">
        <v>349.92</v>
      </c>
      <c r="F49" s="121">
        <v>43.02</v>
      </c>
      <c r="H49" s="124">
        <v>44531</v>
      </c>
      <c r="I49">
        <f t="shared" si="5"/>
        <v>0.91009054559406821</v>
      </c>
      <c r="J49" s="124">
        <v>44531</v>
      </c>
      <c r="K49">
        <f t="shared" si="6"/>
        <v>2.5439687656935619</v>
      </c>
      <c r="L49" s="124">
        <v>44531</v>
      </c>
      <c r="M49">
        <f t="shared" si="7"/>
        <v>1.6336704060514438</v>
      </c>
    </row>
    <row r="50" spans="1:13" ht="23">
      <c r="A50" t="str">
        <f t="shared" si="4"/>
        <v>2021/12/1</v>
      </c>
      <c r="B50" s="123" t="s">
        <v>280</v>
      </c>
      <c r="C50" s="121" t="s">
        <v>134</v>
      </c>
      <c r="D50" s="117">
        <v>8.1300000000000008</v>
      </c>
      <c r="E50" s="117">
        <v>306.27999999999997</v>
      </c>
      <c r="F50" s="121">
        <v>37.659999999999997</v>
      </c>
      <c r="H50" s="124">
        <v>44531</v>
      </c>
      <c r="I50">
        <f t="shared" si="5"/>
        <v>0.91009054559406821</v>
      </c>
      <c r="J50" s="124">
        <v>44531</v>
      </c>
      <c r="K50">
        <f t="shared" si="6"/>
        <v>2.486118638421901</v>
      </c>
      <c r="L50" s="124">
        <v>44531</v>
      </c>
      <c r="M50">
        <f t="shared" si="7"/>
        <v>1.575880315680646</v>
      </c>
    </row>
    <row r="51" spans="1:13" ht="23">
      <c r="A51" t="str">
        <f t="shared" si="4"/>
        <v>2021/11/1</v>
      </c>
      <c r="B51" s="123" t="s">
        <v>281</v>
      </c>
      <c r="C51" s="121" t="s">
        <v>135</v>
      </c>
      <c r="D51" s="117">
        <v>8.1300000000000008</v>
      </c>
      <c r="E51" s="117">
        <v>339.72</v>
      </c>
      <c r="F51" s="121">
        <v>41.77</v>
      </c>
      <c r="H51" s="124">
        <v>44501</v>
      </c>
      <c r="I51">
        <f t="shared" si="5"/>
        <v>0.91009054559406821</v>
      </c>
      <c r="J51" s="124">
        <v>44501</v>
      </c>
      <c r="K51">
        <f t="shared" si="6"/>
        <v>2.531121115412728</v>
      </c>
      <c r="L51" s="124">
        <v>44501</v>
      </c>
      <c r="M51">
        <f t="shared" si="7"/>
        <v>1.6208644752651211</v>
      </c>
    </row>
    <row r="52" spans="1:13" ht="23">
      <c r="A52" t="str">
        <f t="shared" si="4"/>
        <v>2021/11/1</v>
      </c>
      <c r="B52" s="123" t="s">
        <v>281</v>
      </c>
      <c r="C52" s="121" t="s">
        <v>136</v>
      </c>
      <c r="D52" s="117">
        <v>8.1300000000000008</v>
      </c>
      <c r="E52" s="117">
        <v>357.94</v>
      </c>
      <c r="F52" s="121">
        <v>44.01</v>
      </c>
      <c r="H52" s="124">
        <v>44501</v>
      </c>
      <c r="I52">
        <f t="shared" si="5"/>
        <v>0.91009054559406821</v>
      </c>
      <c r="J52" s="124">
        <v>44501</v>
      </c>
      <c r="K52">
        <f t="shared" si="6"/>
        <v>2.5538102337590649</v>
      </c>
      <c r="L52" s="124">
        <v>44501</v>
      </c>
      <c r="M52">
        <f t="shared" si="7"/>
        <v>1.643551368562945</v>
      </c>
    </row>
    <row r="53" spans="1:13" ht="23">
      <c r="A53" t="str">
        <f t="shared" si="4"/>
        <v>2021/11/1</v>
      </c>
      <c r="B53" s="123" t="s">
        <v>281</v>
      </c>
      <c r="C53" s="121" t="s">
        <v>137</v>
      </c>
      <c r="D53" s="117">
        <v>8.1300000000000008</v>
      </c>
      <c r="E53" s="117">
        <v>334.05</v>
      </c>
      <c r="F53" s="121">
        <v>41.07</v>
      </c>
      <c r="H53" s="124">
        <v>44501</v>
      </c>
      <c r="I53">
        <f t="shared" si="5"/>
        <v>0.91009054559406821</v>
      </c>
      <c r="J53" s="124">
        <v>44501</v>
      </c>
      <c r="K53">
        <f t="shared" si="6"/>
        <v>2.5238114760897195</v>
      </c>
      <c r="L53" s="124">
        <v>44501</v>
      </c>
      <c r="M53">
        <f t="shared" si="7"/>
        <v>1.6135247028536523</v>
      </c>
    </row>
    <row r="54" spans="1:13" ht="23">
      <c r="A54" t="str">
        <f t="shared" si="4"/>
        <v>2021/10/2</v>
      </c>
      <c r="B54" s="123" t="s">
        <v>282</v>
      </c>
      <c r="C54" s="121" t="s">
        <v>138</v>
      </c>
      <c r="D54" s="117">
        <v>8.1300000000000008</v>
      </c>
      <c r="E54" s="117">
        <v>356.21</v>
      </c>
      <c r="F54" s="121">
        <v>43.8</v>
      </c>
      <c r="H54" s="124">
        <v>44471</v>
      </c>
      <c r="I54">
        <f t="shared" si="5"/>
        <v>0.91009054559406821</v>
      </c>
      <c r="J54" s="124">
        <v>44471</v>
      </c>
      <c r="K54">
        <f t="shared" si="6"/>
        <v>2.5517061073895997</v>
      </c>
      <c r="L54" s="124">
        <v>44471</v>
      </c>
      <c r="M54">
        <f t="shared" si="7"/>
        <v>1.6414741105040995</v>
      </c>
    </row>
    <row r="55" spans="1:13" ht="23">
      <c r="A55" t="str">
        <f t="shared" si="4"/>
        <v>2021/10/1</v>
      </c>
      <c r="B55" s="123" t="s">
        <v>283</v>
      </c>
      <c r="C55" s="121" t="s">
        <v>139</v>
      </c>
      <c r="D55" s="117">
        <v>8.1300000000000008</v>
      </c>
      <c r="E55" s="117">
        <v>345.34</v>
      </c>
      <c r="F55" s="121">
        <v>42.46</v>
      </c>
      <c r="H55" s="124">
        <v>44470</v>
      </c>
      <c r="I55">
        <f t="shared" si="5"/>
        <v>0.91009054559406821</v>
      </c>
      <c r="J55" s="124">
        <v>44470</v>
      </c>
      <c r="K55">
        <f t="shared" si="6"/>
        <v>2.5382468846719828</v>
      </c>
      <c r="L55" s="124">
        <v>44470</v>
      </c>
      <c r="M55">
        <f t="shared" si="7"/>
        <v>1.62797998982998</v>
      </c>
    </row>
    <row r="56" spans="1:13" ht="23">
      <c r="A56" t="str">
        <f t="shared" si="4"/>
        <v>2021/10/1</v>
      </c>
      <c r="B56" s="123" t="s">
        <v>283</v>
      </c>
      <c r="C56" s="121" t="s">
        <v>140</v>
      </c>
      <c r="D56" s="117">
        <v>8.1300000000000008</v>
      </c>
      <c r="E56" s="117">
        <v>360.18</v>
      </c>
      <c r="F56" s="121">
        <v>44.28</v>
      </c>
      <c r="H56" s="124">
        <v>44470</v>
      </c>
      <c r="I56">
        <f t="shared" si="5"/>
        <v>0.91009054559406821</v>
      </c>
      <c r="J56" s="124">
        <v>44470</v>
      </c>
      <c r="K56">
        <f t="shared" si="6"/>
        <v>2.5565195937395173</v>
      </c>
      <c r="L56" s="124">
        <v>44470</v>
      </c>
      <c r="M56">
        <f t="shared" si="7"/>
        <v>1.6462076122066851</v>
      </c>
    </row>
    <row r="57" spans="1:13" ht="23">
      <c r="A57" t="str">
        <f t="shared" si="4"/>
        <v>2021/9/22</v>
      </c>
      <c r="B57" s="123" t="s">
        <v>284</v>
      </c>
      <c r="C57" s="121" t="s">
        <v>141</v>
      </c>
      <c r="D57" s="117">
        <v>7.2</v>
      </c>
      <c r="E57" s="117">
        <v>343.41</v>
      </c>
      <c r="F57" s="121">
        <v>47.69</v>
      </c>
      <c r="H57" s="124">
        <v>44461</v>
      </c>
      <c r="I57">
        <f t="shared" si="5"/>
        <v>0.85733249643126852</v>
      </c>
      <c r="J57" s="124">
        <v>44461</v>
      </c>
      <c r="K57">
        <f t="shared" si="6"/>
        <v>2.5358129375388923</v>
      </c>
      <c r="L57" s="124">
        <v>44461</v>
      </c>
      <c r="M57">
        <f t="shared" si="7"/>
        <v>1.6784273224338671</v>
      </c>
    </row>
    <row r="58" spans="1:13" ht="23">
      <c r="A58" t="str">
        <f t="shared" si="4"/>
        <v>2021/9/13</v>
      </c>
      <c r="B58" s="123" t="s">
        <v>285</v>
      </c>
      <c r="C58" s="121" t="s">
        <v>142</v>
      </c>
      <c r="D58" s="117">
        <v>7.2</v>
      </c>
      <c r="E58" s="117">
        <v>347.82</v>
      </c>
      <c r="F58" s="121">
        <v>48.31</v>
      </c>
      <c r="H58" s="124">
        <v>44452</v>
      </c>
      <c r="I58">
        <f t="shared" si="5"/>
        <v>0.85733249643126852</v>
      </c>
      <c r="J58" s="124">
        <v>44452</v>
      </c>
      <c r="K58">
        <f t="shared" si="6"/>
        <v>2.5413545507544151</v>
      </c>
      <c r="L58" s="124">
        <v>44452</v>
      </c>
      <c r="M58">
        <f t="shared" si="7"/>
        <v>1.6840370374865197</v>
      </c>
    </row>
    <row r="59" spans="1:13" ht="23">
      <c r="A59" t="str">
        <f t="shared" si="4"/>
        <v>2021/9/1/</v>
      </c>
      <c r="B59" s="124">
        <v>44440</v>
      </c>
      <c r="C59" s="121" t="s">
        <v>143</v>
      </c>
      <c r="D59" s="117">
        <v>7.2</v>
      </c>
      <c r="E59" s="117">
        <v>349.57</v>
      </c>
      <c r="F59" s="121">
        <v>48.55</v>
      </c>
      <c r="H59" s="124">
        <v>44440</v>
      </c>
      <c r="I59">
        <f t="shared" si="5"/>
        <v>0.85733249643126852</v>
      </c>
      <c r="J59" s="124">
        <v>44440</v>
      </c>
      <c r="K59">
        <f t="shared" si="6"/>
        <v>2.5435341545301382</v>
      </c>
      <c r="L59" s="124">
        <v>44440</v>
      </c>
      <c r="M59">
        <f t="shared" si="7"/>
        <v>1.6861892342440237</v>
      </c>
    </row>
    <row r="60" spans="1:13" ht="23">
      <c r="A60" t="str">
        <f t="shared" si="4"/>
        <v>2021/8/23</v>
      </c>
      <c r="B60" s="123" t="s">
        <v>286</v>
      </c>
      <c r="C60" s="121" t="s">
        <v>144</v>
      </c>
      <c r="D60" s="117">
        <v>7.2</v>
      </c>
      <c r="E60" s="117">
        <v>361.01</v>
      </c>
      <c r="F60" s="121">
        <v>50.14</v>
      </c>
      <c r="H60" s="124">
        <v>44431</v>
      </c>
      <c r="I60">
        <f t="shared" si="5"/>
        <v>0.85733249643126852</v>
      </c>
      <c r="J60" s="124">
        <v>44431</v>
      </c>
      <c r="K60">
        <f t="shared" si="6"/>
        <v>2.5575192320570945</v>
      </c>
      <c r="L60" s="124">
        <v>44431</v>
      </c>
      <c r="M60">
        <f t="shared" si="7"/>
        <v>1.7001843296221977</v>
      </c>
    </row>
    <row r="61" spans="1:13" ht="23">
      <c r="A61" t="str">
        <f t="shared" si="4"/>
        <v>2021/8/12</v>
      </c>
      <c r="B61" s="123" t="s">
        <v>287</v>
      </c>
      <c r="C61" s="121" t="s">
        <v>145</v>
      </c>
      <c r="D61" s="117">
        <v>7.2</v>
      </c>
      <c r="E61" s="117">
        <v>361.98</v>
      </c>
      <c r="F61" s="121">
        <v>50.27</v>
      </c>
      <c r="H61" s="124">
        <v>44420</v>
      </c>
      <c r="I61">
        <f t="shared" si="5"/>
        <v>0.85733249643126852</v>
      </c>
      <c r="J61" s="124">
        <v>44420</v>
      </c>
      <c r="K61">
        <f t="shared" si="6"/>
        <v>2.558684575700048</v>
      </c>
      <c r="L61" s="124">
        <v>44420</v>
      </c>
      <c r="M61">
        <f t="shared" si="7"/>
        <v>1.7013088852280753</v>
      </c>
    </row>
    <row r="62" spans="1:13" ht="23">
      <c r="A62" t="str">
        <f t="shared" si="4"/>
        <v>2021/8/3/</v>
      </c>
      <c r="B62" s="124">
        <v>44411</v>
      </c>
      <c r="C62" s="121" t="s">
        <v>146</v>
      </c>
      <c r="D62" s="117">
        <v>7.2</v>
      </c>
      <c r="E62" s="117">
        <v>367.6</v>
      </c>
      <c r="F62" s="121">
        <v>51.05</v>
      </c>
      <c r="H62" s="124">
        <v>44411</v>
      </c>
      <c r="I62">
        <f t="shared" si="5"/>
        <v>0.85733249643126852</v>
      </c>
      <c r="J62" s="124">
        <v>44411</v>
      </c>
      <c r="K62">
        <f t="shared" si="6"/>
        <v>2.5653755027140739</v>
      </c>
      <c r="L62" s="124">
        <v>44411</v>
      </c>
      <c r="M62">
        <f t="shared" si="7"/>
        <v>1.707995746422929</v>
      </c>
    </row>
    <row r="63" spans="1:13" ht="23">
      <c r="A63" t="str">
        <f t="shared" si="4"/>
        <v>2021/7/30</v>
      </c>
      <c r="B63" s="124">
        <v>44407</v>
      </c>
      <c r="C63" s="121" t="s">
        <v>147</v>
      </c>
      <c r="D63" s="117">
        <v>7.2</v>
      </c>
      <c r="E63" s="117">
        <v>385.94</v>
      </c>
      <c r="F63" s="121">
        <v>53.6</v>
      </c>
      <c r="H63" s="124">
        <v>44407</v>
      </c>
      <c r="I63">
        <f t="shared" si="5"/>
        <v>0.85733249643126852</v>
      </c>
      <c r="J63" s="124">
        <v>44407</v>
      </c>
      <c r="K63">
        <f t="shared" si="6"/>
        <v>2.5865197925102743</v>
      </c>
      <c r="L63" s="124">
        <v>44407</v>
      </c>
      <c r="M63">
        <f t="shared" si="7"/>
        <v>1.72916478969277</v>
      </c>
    </row>
    <row r="64" spans="1:13" ht="23">
      <c r="A64" t="str">
        <f t="shared" si="4"/>
        <v>2021/7/29</v>
      </c>
      <c r="B64" s="123" t="s">
        <v>288</v>
      </c>
      <c r="C64" s="121" t="s">
        <v>148</v>
      </c>
      <c r="D64" s="117">
        <v>7.2</v>
      </c>
      <c r="E64" s="117">
        <v>388.81</v>
      </c>
      <c r="F64" s="121">
        <v>54</v>
      </c>
      <c r="H64" s="124">
        <v>44406</v>
      </c>
      <c r="I64">
        <f t="shared" si="5"/>
        <v>0.85733249643126852</v>
      </c>
      <c r="J64" s="124">
        <v>44406</v>
      </c>
      <c r="K64">
        <f t="shared" si="6"/>
        <v>2.5897374262361539</v>
      </c>
      <c r="L64" s="124">
        <v>44406</v>
      </c>
      <c r="M64">
        <f t="shared" si="7"/>
        <v>1.7323937598229686</v>
      </c>
    </row>
    <row r="65" spans="1:13" ht="23">
      <c r="A65" t="str">
        <f t="shared" si="4"/>
        <v>2021/7/28</v>
      </c>
      <c r="B65" s="123" t="s">
        <v>289</v>
      </c>
      <c r="C65" s="121" t="s">
        <v>149</v>
      </c>
      <c r="D65" s="117">
        <v>7.2</v>
      </c>
      <c r="E65" s="117">
        <v>383.44</v>
      </c>
      <c r="F65" s="121">
        <v>53.25</v>
      </c>
      <c r="H65" s="124">
        <v>44405</v>
      </c>
      <c r="I65">
        <f t="shared" si="5"/>
        <v>0.85733249643126852</v>
      </c>
      <c r="J65" s="124">
        <v>44405</v>
      </c>
      <c r="K65">
        <f t="shared" si="6"/>
        <v>2.5836974159837314</v>
      </c>
      <c r="L65" s="124">
        <v>44405</v>
      </c>
      <c r="M65">
        <f t="shared" si="7"/>
        <v>1.7263196121107753</v>
      </c>
    </row>
    <row r="66" spans="1:13" ht="23">
      <c r="A66" t="str">
        <f t="shared" si="4"/>
        <v>2021/7/27</v>
      </c>
      <c r="B66" s="123" t="s">
        <v>290</v>
      </c>
      <c r="C66" s="121" t="s">
        <v>150</v>
      </c>
      <c r="D66" s="117">
        <v>7.2</v>
      </c>
      <c r="E66" s="117">
        <v>390.27</v>
      </c>
      <c r="F66" s="121">
        <v>54.2</v>
      </c>
      <c r="H66" s="124">
        <v>44404</v>
      </c>
      <c r="I66">
        <f t="shared" si="5"/>
        <v>0.85733249643126852</v>
      </c>
      <c r="J66" s="124">
        <v>44404</v>
      </c>
      <c r="K66">
        <f t="shared" si="6"/>
        <v>2.5913651684085699</v>
      </c>
      <c r="L66" s="124">
        <v>44404</v>
      </c>
      <c r="M66">
        <f t="shared" si="7"/>
        <v>1.7339992865383869</v>
      </c>
    </row>
    <row r="67" spans="1:13" ht="23">
      <c r="A67" t="str">
        <f t="shared" si="4"/>
        <v>2021/7/26</v>
      </c>
      <c r="B67" s="123" t="s">
        <v>291</v>
      </c>
      <c r="C67" s="121" t="s">
        <v>151</v>
      </c>
      <c r="D67" s="117">
        <v>7.2</v>
      </c>
      <c r="E67" s="117">
        <v>392.8</v>
      </c>
      <c r="F67" s="121">
        <v>54.55</v>
      </c>
      <c r="H67" s="124">
        <v>44403</v>
      </c>
      <c r="I67">
        <f t="shared" si="5"/>
        <v>0.85733249643126852</v>
      </c>
      <c r="J67" s="124">
        <v>44403</v>
      </c>
      <c r="K67">
        <f t="shared" si="6"/>
        <v>2.594171479114912</v>
      </c>
      <c r="L67" s="124">
        <v>44403</v>
      </c>
      <c r="M67">
        <f t="shared" si="7"/>
        <v>1.7367947549243608</v>
      </c>
    </row>
    <row r="68" spans="1:13" ht="23">
      <c r="A68" t="str">
        <f t="shared" si="4"/>
        <v>2021/7/23</v>
      </c>
      <c r="B68" s="123" t="s">
        <v>292</v>
      </c>
      <c r="C68" s="121" t="s">
        <v>152</v>
      </c>
      <c r="D68" s="117">
        <v>7.2</v>
      </c>
      <c r="E68" s="117">
        <v>393.26</v>
      </c>
      <c r="F68" s="121">
        <v>54.62</v>
      </c>
      <c r="H68" s="124">
        <v>44400</v>
      </c>
      <c r="I68">
        <f t="shared" si="5"/>
        <v>0.85733249643126852</v>
      </c>
      <c r="J68" s="124">
        <v>44400</v>
      </c>
      <c r="K68">
        <f t="shared" si="6"/>
        <v>2.594679774879816</v>
      </c>
      <c r="L68" s="124">
        <v>44400</v>
      </c>
      <c r="M68">
        <f t="shared" si="7"/>
        <v>1.7373516958037145</v>
      </c>
    </row>
    <row r="69" spans="1:13" ht="23">
      <c r="A69" t="str">
        <f t="shared" si="4"/>
        <v>2021/7/1/</v>
      </c>
      <c r="B69" s="124">
        <v>44378</v>
      </c>
      <c r="C69" s="121" t="s">
        <v>153</v>
      </c>
      <c r="D69" s="117">
        <v>7.2</v>
      </c>
      <c r="E69" s="117">
        <v>370.71</v>
      </c>
      <c r="F69" s="121">
        <v>51.48</v>
      </c>
      <c r="H69" s="124">
        <v>44378</v>
      </c>
      <c r="I69">
        <f t="shared" si="5"/>
        <v>0.85733249643126852</v>
      </c>
      <c r="J69" s="124">
        <v>44378</v>
      </c>
      <c r="K69">
        <f t="shared" si="6"/>
        <v>2.5690343013957424</v>
      </c>
      <c r="L69" s="124">
        <v>44378</v>
      </c>
      <c r="M69">
        <f t="shared" si="7"/>
        <v>1.7116385382323491</v>
      </c>
    </row>
    <row r="70" spans="1:13" ht="23">
      <c r="A70" t="str">
        <f t="shared" si="4"/>
        <v>2021/6/10</v>
      </c>
      <c r="B70" s="123" t="s">
        <v>293</v>
      </c>
      <c r="C70" s="121" t="s">
        <v>154</v>
      </c>
      <c r="D70" s="117">
        <v>6.53</v>
      </c>
      <c r="E70" s="117">
        <v>364.3</v>
      </c>
      <c r="F70" s="121">
        <v>55.78</v>
      </c>
      <c r="H70" s="124">
        <v>44357</v>
      </c>
      <c r="I70">
        <f t="shared" si="5"/>
        <v>0.81491318127507395</v>
      </c>
      <c r="J70" s="124">
        <v>44357</v>
      </c>
      <c r="K70">
        <f t="shared" si="6"/>
        <v>2.5614591712419159</v>
      </c>
      <c r="L70" s="124">
        <v>44357</v>
      </c>
      <c r="M70">
        <f t="shared" si="7"/>
        <v>1.7464785099300311</v>
      </c>
    </row>
    <row r="71" spans="1:13" ht="23">
      <c r="A71" t="str">
        <f t="shared" si="4"/>
        <v>2021/5/19</v>
      </c>
      <c r="B71" s="123" t="s">
        <v>294</v>
      </c>
      <c r="C71" s="121" t="s">
        <v>155</v>
      </c>
      <c r="D71" s="117">
        <v>6.53</v>
      </c>
      <c r="E71" s="117">
        <v>360.98</v>
      </c>
      <c r="F71" s="121">
        <v>55.28</v>
      </c>
      <c r="H71" s="124">
        <v>44335</v>
      </c>
      <c r="I71">
        <f t="shared" si="5"/>
        <v>0.81491318127507395</v>
      </c>
      <c r="J71" s="124">
        <v>44335</v>
      </c>
      <c r="K71">
        <f t="shared" si="6"/>
        <v>2.5574831406030172</v>
      </c>
      <c r="L71" s="124">
        <v>44335</v>
      </c>
      <c r="M71">
        <f t="shared" si="7"/>
        <v>1.742568034366142</v>
      </c>
    </row>
    <row r="72" spans="1:13" ht="23">
      <c r="A72" t="str">
        <f t="shared" si="4"/>
        <v>2021/4/28</v>
      </c>
      <c r="B72" s="123" t="s">
        <v>295</v>
      </c>
      <c r="C72" s="121" t="s">
        <v>156</v>
      </c>
      <c r="D72" s="117">
        <v>6.53</v>
      </c>
      <c r="E72" s="117">
        <v>395.65</v>
      </c>
      <c r="F72" s="121">
        <v>60.58</v>
      </c>
      <c r="H72" s="124">
        <v>44314</v>
      </c>
      <c r="I72">
        <f t="shared" si="5"/>
        <v>0.81491318127507395</v>
      </c>
      <c r="J72" s="124">
        <v>44314</v>
      </c>
      <c r="K72">
        <f t="shared" si="6"/>
        <v>2.5973111700635281</v>
      </c>
      <c r="L72" s="124">
        <v>44314</v>
      </c>
      <c r="M72">
        <f t="shared" si="7"/>
        <v>1.7823292689968369</v>
      </c>
    </row>
    <row r="73" spans="1:13" ht="23">
      <c r="A73" t="str">
        <f t="shared" si="4"/>
        <v>2021/4/7/</v>
      </c>
      <c r="B73" s="124">
        <v>44293</v>
      </c>
      <c r="C73" s="121" t="s">
        <v>157</v>
      </c>
      <c r="D73" s="117">
        <v>6.53</v>
      </c>
      <c r="E73" s="117">
        <v>371.08</v>
      </c>
      <c r="F73" s="121">
        <v>56.82</v>
      </c>
      <c r="H73" s="124">
        <v>44293</v>
      </c>
      <c r="I73">
        <f t="shared" si="5"/>
        <v>0.81491318127507395</v>
      </c>
      <c r="J73" s="124">
        <v>44293</v>
      </c>
      <c r="K73">
        <f t="shared" si="6"/>
        <v>2.5694675479254352</v>
      </c>
      <c r="L73" s="124">
        <v>44293</v>
      </c>
      <c r="M73">
        <f t="shared" si="7"/>
        <v>1.7545012293869171</v>
      </c>
    </row>
    <row r="74" spans="1:13" ht="23">
      <c r="A74" t="str">
        <f t="shared" si="4"/>
        <v>2021/3/16</v>
      </c>
      <c r="B74" s="123" t="s">
        <v>296</v>
      </c>
      <c r="C74" s="121" t="s">
        <v>158</v>
      </c>
      <c r="D74" s="117">
        <v>6.37</v>
      </c>
      <c r="E74" s="117">
        <v>382.38</v>
      </c>
      <c r="F74" s="121">
        <v>59.98</v>
      </c>
      <c r="H74" s="124">
        <v>44271</v>
      </c>
      <c r="I74">
        <f t="shared" si="5"/>
        <v>0.80413943233535046</v>
      </c>
      <c r="J74" s="124">
        <v>44271</v>
      </c>
      <c r="K74">
        <f t="shared" si="6"/>
        <v>2.5824951688635096</v>
      </c>
      <c r="L74" s="124">
        <v>44271</v>
      </c>
      <c r="M74">
        <f t="shared" si="7"/>
        <v>1.7780064614235083</v>
      </c>
    </row>
    <row r="75" spans="1:13" ht="23">
      <c r="A75" t="str">
        <f t="shared" si="4"/>
        <v>2021/2/23</v>
      </c>
      <c r="B75" s="123" t="s">
        <v>297</v>
      </c>
      <c r="C75" s="121" t="s">
        <v>159</v>
      </c>
      <c r="D75" s="117">
        <v>6.37</v>
      </c>
      <c r="E75" s="117">
        <v>350.42</v>
      </c>
      <c r="F75" s="121">
        <v>54.97</v>
      </c>
      <c r="H75" s="124">
        <v>44250</v>
      </c>
      <c r="I75">
        <f t="shared" si="5"/>
        <v>0.80413943233535046</v>
      </c>
      <c r="J75" s="124">
        <v>44250</v>
      </c>
      <c r="K75">
        <f t="shared" si="6"/>
        <v>2.5445888852864611</v>
      </c>
      <c r="L75" s="124">
        <v>44250</v>
      </c>
      <c r="M75">
        <f t="shared" si="7"/>
        <v>1.7401257369657306</v>
      </c>
    </row>
    <row r="76" spans="1:13" ht="23">
      <c r="A76" t="str">
        <f t="shared" si="4"/>
        <v>2021/2/1/</v>
      </c>
      <c r="B76" s="123" t="s">
        <v>298</v>
      </c>
      <c r="C76" s="121" t="s">
        <v>160</v>
      </c>
      <c r="D76" s="117">
        <v>6.37</v>
      </c>
      <c r="E76" s="117">
        <v>321.56</v>
      </c>
      <c r="F76" s="121">
        <v>50.44</v>
      </c>
      <c r="H76" s="124">
        <v>44228</v>
      </c>
      <c r="I76">
        <f t="shared" si="5"/>
        <v>0.80413943233535046</v>
      </c>
      <c r="J76" s="124">
        <v>44228</v>
      </c>
      <c r="K76">
        <f t="shared" si="6"/>
        <v>2.5072620199902809</v>
      </c>
      <c r="L76" s="124">
        <v>44228</v>
      </c>
      <c r="M76">
        <f t="shared" si="7"/>
        <v>1.702775077901044</v>
      </c>
    </row>
    <row r="77" spans="1:13" ht="23">
      <c r="A77" t="str">
        <f t="shared" ref="A77:A140" si="8">RIGHT(C77,4)&amp;"/"&amp;LEFT(C77,4)</f>
        <v>2021/1/8/</v>
      </c>
      <c r="B77" s="123" t="s">
        <v>299</v>
      </c>
      <c r="C77" s="121" t="s">
        <v>161</v>
      </c>
      <c r="D77" s="117">
        <v>6.37</v>
      </c>
      <c r="E77" s="117">
        <v>353.85</v>
      </c>
      <c r="F77" s="121">
        <v>55.51</v>
      </c>
      <c r="H77" s="124">
        <v>44204</v>
      </c>
      <c r="I77">
        <f t="shared" ref="I77:I140" si="9">LOG10(D77)</f>
        <v>0.80413943233535046</v>
      </c>
      <c r="J77" s="124">
        <v>44204</v>
      </c>
      <c r="K77">
        <f t="shared" ref="K77:K140" si="10">LOG10(E77)</f>
        <v>2.5488191999412768</v>
      </c>
      <c r="L77" s="124">
        <v>44204</v>
      </c>
      <c r="M77">
        <f t="shared" ref="M77:M140" si="11">LOG10(F77)</f>
        <v>1.7443712273318606</v>
      </c>
    </row>
    <row r="78" spans="1:13" ht="23">
      <c r="A78" t="str">
        <f t="shared" si="8"/>
        <v>2020/12/1</v>
      </c>
      <c r="B78" s="123" t="s">
        <v>300</v>
      </c>
      <c r="C78" s="121" t="s">
        <v>162</v>
      </c>
      <c r="D78" s="117">
        <v>6.66</v>
      </c>
      <c r="E78" s="117">
        <v>332.1</v>
      </c>
      <c r="F78" s="121">
        <v>49.84</v>
      </c>
      <c r="H78" s="124">
        <v>44166</v>
      </c>
      <c r="I78">
        <f t="shared" si="9"/>
        <v>0.82347422917030111</v>
      </c>
      <c r="J78" s="124">
        <v>44166</v>
      </c>
      <c r="K78">
        <f t="shared" si="10"/>
        <v>2.5212688755983854</v>
      </c>
      <c r="L78" s="124">
        <v>44166</v>
      </c>
      <c r="M78">
        <f t="shared" si="11"/>
        <v>1.6975780336511133</v>
      </c>
    </row>
    <row r="79" spans="1:13" ht="23">
      <c r="A79" t="str">
        <f t="shared" si="8"/>
        <v>2020/11/2</v>
      </c>
      <c r="B79" s="123" t="s">
        <v>301</v>
      </c>
      <c r="C79" s="121" t="s">
        <v>163</v>
      </c>
      <c r="D79" s="117">
        <v>6.66</v>
      </c>
      <c r="E79" s="117">
        <v>342.39</v>
      </c>
      <c r="F79" s="121">
        <v>51.39</v>
      </c>
      <c r="H79" s="124">
        <v>44137</v>
      </c>
      <c r="I79">
        <f t="shared" si="9"/>
        <v>0.82347422917030111</v>
      </c>
      <c r="J79" s="124">
        <v>44137</v>
      </c>
      <c r="K79">
        <f t="shared" si="10"/>
        <v>2.5345210719857247</v>
      </c>
      <c r="L79" s="124">
        <v>44137</v>
      </c>
      <c r="M79">
        <f t="shared" si="11"/>
        <v>1.7108786176851729</v>
      </c>
    </row>
    <row r="80" spans="1:13" ht="23">
      <c r="A80" t="str">
        <f t="shared" si="8"/>
        <v>2020/11/3</v>
      </c>
      <c r="B80" s="123" t="s">
        <v>302</v>
      </c>
      <c r="C80" s="121" t="s">
        <v>164</v>
      </c>
      <c r="D80" s="117">
        <v>6.66</v>
      </c>
      <c r="E80" s="117">
        <v>295.39</v>
      </c>
      <c r="F80" s="121">
        <v>44.33</v>
      </c>
      <c r="H80" s="124">
        <v>44138</v>
      </c>
      <c r="I80">
        <f t="shared" si="9"/>
        <v>0.82347422917030111</v>
      </c>
      <c r="J80" s="124">
        <v>44138</v>
      </c>
      <c r="K80">
        <f t="shared" si="10"/>
        <v>2.4703957888150292</v>
      </c>
      <c r="L80" s="124">
        <v>44138</v>
      </c>
      <c r="M80">
        <f t="shared" si="11"/>
        <v>1.6466977312993345</v>
      </c>
    </row>
    <row r="81" spans="1:13" ht="23">
      <c r="A81" t="str">
        <f t="shared" si="8"/>
        <v>2020/10/1</v>
      </c>
      <c r="B81" s="123" t="s">
        <v>303</v>
      </c>
      <c r="C81" s="121" t="s">
        <v>165</v>
      </c>
      <c r="D81" s="117">
        <v>6.66</v>
      </c>
      <c r="E81" s="117">
        <v>345.84</v>
      </c>
      <c r="F81" s="121">
        <v>51.91</v>
      </c>
      <c r="H81" s="124">
        <v>44105</v>
      </c>
      <c r="I81">
        <f t="shared" si="9"/>
        <v>0.82347422917030111</v>
      </c>
      <c r="J81" s="124">
        <v>44105</v>
      </c>
      <c r="K81">
        <f t="shared" si="10"/>
        <v>2.5388752225255953</v>
      </c>
      <c r="L81" s="124">
        <v>44105</v>
      </c>
      <c r="M81">
        <f t="shared" si="11"/>
        <v>1.7152510288788492</v>
      </c>
    </row>
    <row r="82" spans="1:13" ht="23">
      <c r="A82" t="str">
        <f t="shared" si="8"/>
        <v>2020/9/22</v>
      </c>
      <c r="B82" s="123" t="s">
        <v>304</v>
      </c>
      <c r="C82" s="121" t="s">
        <v>166</v>
      </c>
      <c r="D82" s="117">
        <v>7.23</v>
      </c>
      <c r="E82" s="117">
        <v>335.31</v>
      </c>
      <c r="F82" s="121">
        <v>46.4</v>
      </c>
      <c r="H82" s="124">
        <v>44096</v>
      </c>
      <c r="I82">
        <f t="shared" si="9"/>
        <v>0.85913829729453084</v>
      </c>
      <c r="J82" s="124">
        <v>44096</v>
      </c>
      <c r="K82">
        <f t="shared" si="10"/>
        <v>2.5254465056508848</v>
      </c>
      <c r="L82" s="124">
        <v>44096</v>
      </c>
      <c r="M82">
        <f t="shared" si="11"/>
        <v>1.6665179805548809</v>
      </c>
    </row>
    <row r="83" spans="1:13" ht="23">
      <c r="A83" t="str">
        <f t="shared" si="8"/>
        <v>2020/8/31</v>
      </c>
      <c r="B83" s="123" t="s">
        <v>305</v>
      </c>
      <c r="C83" s="121" t="s">
        <v>167</v>
      </c>
      <c r="D83" s="117">
        <v>7.23</v>
      </c>
      <c r="E83" s="117">
        <v>358.19</v>
      </c>
      <c r="F83" s="121">
        <v>49.57</v>
      </c>
      <c r="H83" s="124">
        <v>44074</v>
      </c>
      <c r="I83">
        <f t="shared" si="9"/>
        <v>0.85913829729453084</v>
      </c>
      <c r="J83" s="124">
        <v>44074</v>
      </c>
      <c r="K83">
        <f t="shared" si="10"/>
        <v>2.5541134569863742</v>
      </c>
      <c r="L83" s="124">
        <v>44074</v>
      </c>
      <c r="M83">
        <f t="shared" si="11"/>
        <v>1.695218918905151</v>
      </c>
    </row>
    <row r="84" spans="1:13" ht="23">
      <c r="A84" t="str">
        <f t="shared" si="8"/>
        <v>2020/8/10</v>
      </c>
      <c r="B84" s="123" t="s">
        <v>306</v>
      </c>
      <c r="C84" s="121" t="s">
        <v>168</v>
      </c>
      <c r="D84" s="117">
        <v>7.23</v>
      </c>
      <c r="E84" s="117">
        <v>322.88</v>
      </c>
      <c r="F84" s="121">
        <v>44.68</v>
      </c>
      <c r="H84" s="124">
        <v>44053</v>
      </c>
      <c r="I84">
        <f t="shared" si="9"/>
        <v>0.85913829729453084</v>
      </c>
      <c r="J84" s="124">
        <v>44053</v>
      </c>
      <c r="K84">
        <f t="shared" si="10"/>
        <v>2.5090411445568166</v>
      </c>
      <c r="L84" s="124">
        <v>44053</v>
      </c>
      <c r="M84">
        <f t="shared" si="11"/>
        <v>1.6501131644435714</v>
      </c>
    </row>
    <row r="85" spans="1:13" ht="23">
      <c r="A85" t="str">
        <f t="shared" si="8"/>
        <v>2020/7/20</v>
      </c>
      <c r="B85" s="123" t="s">
        <v>307</v>
      </c>
      <c r="C85" s="121" t="s">
        <v>169</v>
      </c>
      <c r="D85" s="117">
        <v>7.23</v>
      </c>
      <c r="E85" s="117">
        <v>311.95999999999998</v>
      </c>
      <c r="F85" s="121">
        <v>43.17</v>
      </c>
      <c r="H85" s="124">
        <v>44032</v>
      </c>
      <c r="I85">
        <f t="shared" si="9"/>
        <v>0.85913829729453084</v>
      </c>
      <c r="J85" s="124">
        <v>44032</v>
      </c>
      <c r="K85">
        <f t="shared" si="10"/>
        <v>2.494098911669254</v>
      </c>
      <c r="L85" s="124">
        <v>44032</v>
      </c>
      <c r="M85">
        <f t="shared" si="11"/>
        <v>1.6351820486562676</v>
      </c>
    </row>
    <row r="86" spans="1:13" ht="23">
      <c r="A86" t="str">
        <f t="shared" si="8"/>
        <v>2020/6/26</v>
      </c>
      <c r="B86" s="123" t="s">
        <v>308</v>
      </c>
      <c r="C86" s="121" t="s">
        <v>170</v>
      </c>
      <c r="D86" s="117">
        <v>7.82</v>
      </c>
      <c r="E86" s="117">
        <v>289.33999999999997</v>
      </c>
      <c r="F86" s="121">
        <v>37.020000000000003</v>
      </c>
      <c r="H86" s="124">
        <v>44008</v>
      </c>
      <c r="I86">
        <f t="shared" si="9"/>
        <v>0.89320675305984798</v>
      </c>
      <c r="J86" s="124">
        <v>44008</v>
      </c>
      <c r="K86">
        <f t="shared" si="10"/>
        <v>2.461408477126843</v>
      </c>
      <c r="L86" s="124">
        <v>44008</v>
      </c>
      <c r="M86">
        <f t="shared" si="11"/>
        <v>1.5684364144168854</v>
      </c>
    </row>
    <row r="87" spans="1:13" ht="23">
      <c r="A87" t="str">
        <f t="shared" si="8"/>
        <v>2020/6/5/</v>
      </c>
      <c r="B87" s="124">
        <v>43987</v>
      </c>
      <c r="C87" s="121" t="s">
        <v>171</v>
      </c>
      <c r="D87" s="117">
        <v>7.82</v>
      </c>
      <c r="E87" s="117">
        <v>311.88</v>
      </c>
      <c r="F87" s="121">
        <v>39.909999999999997</v>
      </c>
      <c r="H87" s="124">
        <v>43987</v>
      </c>
      <c r="I87">
        <f t="shared" si="9"/>
        <v>0.89320675305984798</v>
      </c>
      <c r="J87" s="124">
        <v>43987</v>
      </c>
      <c r="K87">
        <f t="shared" si="10"/>
        <v>2.4939875255486372</v>
      </c>
      <c r="L87" s="124">
        <v>43987</v>
      </c>
      <c r="M87">
        <f t="shared" si="11"/>
        <v>1.6010817277840232</v>
      </c>
    </row>
    <row r="88" spans="1:13" ht="23">
      <c r="A88" t="str">
        <f t="shared" si="8"/>
        <v>2020/5/14</v>
      </c>
      <c r="B88" s="123" t="s">
        <v>309</v>
      </c>
      <c r="C88" s="121" t="s">
        <v>172</v>
      </c>
      <c r="D88" s="117">
        <v>7.82</v>
      </c>
      <c r="E88" s="117">
        <v>277.31</v>
      </c>
      <c r="F88" s="121">
        <v>35.479999999999997</v>
      </c>
      <c r="H88" s="124">
        <v>43965</v>
      </c>
      <c r="I88">
        <f t="shared" si="9"/>
        <v>0.89320675305984798</v>
      </c>
      <c r="J88" s="124">
        <v>43965</v>
      </c>
      <c r="K88">
        <f t="shared" si="10"/>
        <v>2.4429655308346709</v>
      </c>
      <c r="L88" s="124">
        <v>43965</v>
      </c>
      <c r="M88">
        <f t="shared" si="11"/>
        <v>1.5499836111596887</v>
      </c>
    </row>
    <row r="89" spans="1:13" ht="23">
      <c r="A89" t="str">
        <f t="shared" si="8"/>
        <v>2020/4/23</v>
      </c>
      <c r="B89" s="123" t="s">
        <v>310</v>
      </c>
      <c r="C89" s="121" t="s">
        <v>173</v>
      </c>
      <c r="D89" s="117">
        <v>7.82</v>
      </c>
      <c r="E89" s="117">
        <v>255.86</v>
      </c>
      <c r="F89" s="121">
        <v>32.74</v>
      </c>
      <c r="H89" s="124">
        <v>43944</v>
      </c>
      <c r="I89">
        <f t="shared" si="9"/>
        <v>0.89320675305984798</v>
      </c>
      <c r="J89" s="124">
        <v>43944</v>
      </c>
      <c r="K89">
        <f t="shared" si="10"/>
        <v>2.4080023955506547</v>
      </c>
      <c r="L89" s="124">
        <v>43944</v>
      </c>
      <c r="M89">
        <f t="shared" si="11"/>
        <v>1.5150786750759226</v>
      </c>
    </row>
    <row r="90" spans="1:13" ht="23">
      <c r="A90" t="str">
        <f t="shared" si="8"/>
        <v>2020/4/1/</v>
      </c>
      <c r="B90" s="124">
        <v>43922</v>
      </c>
      <c r="C90" s="121" t="s">
        <v>174</v>
      </c>
      <c r="D90" s="117">
        <v>7.82</v>
      </c>
      <c r="E90" s="117">
        <v>228.61</v>
      </c>
      <c r="F90" s="121">
        <v>29.25</v>
      </c>
      <c r="H90" s="124">
        <v>43922</v>
      </c>
      <c r="I90">
        <f t="shared" si="9"/>
        <v>0.89320675305984798</v>
      </c>
      <c r="J90" s="124">
        <v>43922</v>
      </c>
      <c r="K90">
        <f t="shared" si="10"/>
        <v>2.3590952236525777</v>
      </c>
      <c r="L90" s="124">
        <v>43922</v>
      </c>
      <c r="M90">
        <f t="shared" si="11"/>
        <v>1.4661258704181992</v>
      </c>
    </row>
    <row r="91" spans="1:13" ht="23">
      <c r="A91" t="str">
        <f t="shared" si="8"/>
        <v>2020/3/11</v>
      </c>
      <c r="B91" s="123" t="s">
        <v>311</v>
      </c>
      <c r="C91" s="121" t="s">
        <v>175</v>
      </c>
      <c r="D91" s="117">
        <v>7.94</v>
      </c>
      <c r="E91" s="117">
        <v>269.76</v>
      </c>
      <c r="F91" s="121">
        <v>33.96</v>
      </c>
      <c r="H91" s="124">
        <v>43901</v>
      </c>
      <c r="I91">
        <f t="shared" si="9"/>
        <v>0.89982050242709632</v>
      </c>
      <c r="J91" s="124">
        <v>43901</v>
      </c>
      <c r="K91">
        <f t="shared" si="10"/>
        <v>2.4309775529446482</v>
      </c>
      <c r="L91" s="124">
        <v>43901</v>
      </c>
      <c r="M91">
        <f t="shared" si="11"/>
        <v>1.5309676815719151</v>
      </c>
    </row>
    <row r="92" spans="1:13" ht="23">
      <c r="A92" t="str">
        <f t="shared" si="8"/>
        <v>2020/2/19</v>
      </c>
      <c r="B92" s="123" t="s">
        <v>312</v>
      </c>
      <c r="C92" s="121" t="s">
        <v>176</v>
      </c>
      <c r="D92" s="117">
        <v>7.94</v>
      </c>
      <c r="E92" s="117">
        <v>344.56</v>
      </c>
      <c r="F92" s="121">
        <v>43.38</v>
      </c>
      <c r="H92" s="124">
        <v>43880</v>
      </c>
      <c r="I92">
        <f t="shared" si="9"/>
        <v>0.89982050242709632</v>
      </c>
      <c r="J92" s="124">
        <v>43880</v>
      </c>
      <c r="K92">
        <f t="shared" si="10"/>
        <v>2.5372648587545439</v>
      </c>
      <c r="L92" s="124">
        <v>43880</v>
      </c>
      <c r="M92">
        <f t="shared" si="11"/>
        <v>1.6372895476781746</v>
      </c>
    </row>
    <row r="93" spans="1:13" ht="23">
      <c r="A93" t="str">
        <f t="shared" si="8"/>
        <v>2020/1/28</v>
      </c>
      <c r="B93" s="123" t="s">
        <v>313</v>
      </c>
      <c r="C93" s="121" t="s">
        <v>177</v>
      </c>
      <c r="D93" s="117">
        <v>7.94</v>
      </c>
      <c r="E93" s="117">
        <v>320.27</v>
      </c>
      <c r="F93" s="121">
        <v>40.32</v>
      </c>
      <c r="H93" s="124">
        <v>43858</v>
      </c>
      <c r="I93">
        <f t="shared" si="9"/>
        <v>0.89982050242709632</v>
      </c>
      <c r="J93" s="124">
        <v>43858</v>
      </c>
      <c r="K93">
        <f t="shared" si="10"/>
        <v>2.5055162597857392</v>
      </c>
      <c r="L93" s="124">
        <v>43858</v>
      </c>
      <c r="M93">
        <f t="shared" si="11"/>
        <v>1.605520523437469</v>
      </c>
    </row>
    <row r="94" spans="1:13" ht="23">
      <c r="A94" t="str">
        <f t="shared" si="8"/>
        <v>2020/1/6/</v>
      </c>
      <c r="B94" s="124">
        <v>43836</v>
      </c>
      <c r="C94" s="121" t="s">
        <v>178</v>
      </c>
      <c r="D94" s="117">
        <v>7.94</v>
      </c>
      <c r="E94" s="117">
        <v>301.23</v>
      </c>
      <c r="F94" s="121">
        <v>37.92</v>
      </c>
      <c r="H94" s="124">
        <v>43836</v>
      </c>
      <c r="I94">
        <f t="shared" si="9"/>
        <v>0.89982050242709632</v>
      </c>
      <c r="J94" s="124">
        <v>43836</v>
      </c>
      <c r="K94">
        <f t="shared" si="10"/>
        <v>2.4788982217971021</v>
      </c>
      <c r="L94" s="124">
        <v>43836</v>
      </c>
      <c r="M94">
        <f t="shared" si="11"/>
        <v>1.5788683286660288</v>
      </c>
    </row>
    <row r="95" spans="1:13" ht="23">
      <c r="A95" t="str">
        <f t="shared" si="8"/>
        <v>2019/12/1</v>
      </c>
      <c r="B95" s="123" t="s">
        <v>314</v>
      </c>
      <c r="C95" s="121" t="s">
        <v>179</v>
      </c>
      <c r="D95" s="117">
        <v>6.74</v>
      </c>
      <c r="E95" s="117">
        <v>292.20999999999998</v>
      </c>
      <c r="F95" s="121">
        <v>43.38</v>
      </c>
      <c r="H95" s="124">
        <v>43800</v>
      </c>
      <c r="I95">
        <f t="shared" si="9"/>
        <v>0.8286598965353198</v>
      </c>
      <c r="J95" s="124">
        <v>43800</v>
      </c>
      <c r="K95">
        <f t="shared" si="10"/>
        <v>2.4656950742625701</v>
      </c>
      <c r="L95" s="124">
        <v>43800</v>
      </c>
      <c r="M95">
        <f t="shared" si="11"/>
        <v>1.6372895476781746</v>
      </c>
    </row>
    <row r="96" spans="1:13" ht="23">
      <c r="A96" t="str">
        <f t="shared" si="8"/>
        <v>2019/11/2</v>
      </c>
      <c r="B96" s="123" t="s">
        <v>315</v>
      </c>
      <c r="C96" s="121" t="s">
        <v>180</v>
      </c>
      <c r="D96" s="117">
        <v>6.74</v>
      </c>
      <c r="E96" s="117">
        <v>285.38</v>
      </c>
      <c r="F96" s="121">
        <v>42.36</v>
      </c>
      <c r="H96" s="124">
        <v>43771</v>
      </c>
      <c r="I96">
        <f t="shared" si="9"/>
        <v>0.8286598965353198</v>
      </c>
      <c r="J96" s="124">
        <v>43771</v>
      </c>
      <c r="K96">
        <f t="shared" si="10"/>
        <v>2.4554235336209786</v>
      </c>
      <c r="L96" s="124">
        <v>43771</v>
      </c>
      <c r="M96">
        <f t="shared" si="11"/>
        <v>1.6269559514354475</v>
      </c>
    </row>
    <row r="97" spans="1:13" ht="23">
      <c r="A97" t="str">
        <f t="shared" si="8"/>
        <v>2019/10/3</v>
      </c>
      <c r="B97" s="123" t="s">
        <v>316</v>
      </c>
      <c r="C97" s="121" t="s">
        <v>181</v>
      </c>
      <c r="D97" s="117">
        <v>6.74</v>
      </c>
      <c r="E97" s="117">
        <v>277.14999999999998</v>
      </c>
      <c r="F97" s="121">
        <v>41.14</v>
      </c>
      <c r="H97" s="124">
        <v>43741</v>
      </c>
      <c r="I97">
        <f t="shared" si="9"/>
        <v>0.8286598965353198</v>
      </c>
      <c r="J97" s="124">
        <v>43741</v>
      </c>
      <c r="K97">
        <f t="shared" si="10"/>
        <v>2.4427148829284802</v>
      </c>
      <c r="L97" s="124">
        <v>43741</v>
      </c>
      <c r="M97">
        <f t="shared" si="11"/>
        <v>1.6142642873587052</v>
      </c>
    </row>
    <row r="98" spans="1:13" ht="23">
      <c r="A98" t="str">
        <f t="shared" si="8"/>
        <v>2019/10/9</v>
      </c>
      <c r="B98" s="123" t="s">
        <v>317</v>
      </c>
      <c r="C98" s="121" t="s">
        <v>182</v>
      </c>
      <c r="D98" s="117">
        <v>6.74</v>
      </c>
      <c r="E98" s="117">
        <v>272.24</v>
      </c>
      <c r="F98" s="121">
        <v>40.409999999999997</v>
      </c>
      <c r="H98" s="124">
        <v>43747</v>
      </c>
      <c r="I98">
        <f t="shared" si="9"/>
        <v>0.8286598965353198</v>
      </c>
      <c r="J98" s="124">
        <v>43747</v>
      </c>
      <c r="K98">
        <f t="shared" si="10"/>
        <v>2.434951936087753</v>
      </c>
      <c r="L98" s="124">
        <v>43747</v>
      </c>
      <c r="M98">
        <f t="shared" si="11"/>
        <v>1.606488850442648</v>
      </c>
    </row>
    <row r="99" spans="1:13" ht="23">
      <c r="A99" t="str">
        <f t="shared" si="8"/>
        <v>2019/9/18</v>
      </c>
      <c r="B99" s="123" t="s">
        <v>318</v>
      </c>
      <c r="C99" s="121" t="s">
        <v>183</v>
      </c>
      <c r="D99" s="117">
        <v>6.49</v>
      </c>
      <c r="E99" s="117">
        <v>275.10000000000002</v>
      </c>
      <c r="F99" s="121">
        <v>42.4</v>
      </c>
      <c r="H99" s="124">
        <v>43726</v>
      </c>
      <c r="I99">
        <f t="shared" si="9"/>
        <v>0.81224469680036926</v>
      </c>
      <c r="J99" s="124">
        <v>43726</v>
      </c>
      <c r="K99">
        <f t="shared" si="10"/>
        <v>2.4394905903896835</v>
      </c>
      <c r="L99" s="124">
        <v>43726</v>
      </c>
      <c r="M99">
        <f t="shared" si="11"/>
        <v>1.6273658565927327</v>
      </c>
    </row>
    <row r="100" spans="1:13" ht="23">
      <c r="A100" t="str">
        <f t="shared" si="8"/>
        <v>2019/8/27</v>
      </c>
      <c r="B100" s="123" t="s">
        <v>319</v>
      </c>
      <c r="C100" s="121" t="s">
        <v>184</v>
      </c>
      <c r="D100" s="117">
        <v>6.49</v>
      </c>
      <c r="E100" s="117">
        <v>276.64</v>
      </c>
      <c r="F100" s="121">
        <v>42.64</v>
      </c>
      <c r="H100" s="124">
        <v>43704</v>
      </c>
      <c r="I100">
        <f t="shared" si="9"/>
        <v>0.81224469680036926</v>
      </c>
      <c r="J100" s="124">
        <v>43704</v>
      </c>
      <c r="K100">
        <f t="shared" si="10"/>
        <v>2.4419149759298473</v>
      </c>
      <c r="L100" s="124">
        <v>43704</v>
      </c>
      <c r="M100">
        <f t="shared" si="11"/>
        <v>1.6298171960185159</v>
      </c>
    </row>
    <row r="101" spans="1:13" ht="23">
      <c r="A101" t="str">
        <f t="shared" si="8"/>
        <v>2019/8/6/</v>
      </c>
      <c r="B101" s="124">
        <v>43683</v>
      </c>
      <c r="C101" s="121" t="s">
        <v>185</v>
      </c>
      <c r="D101" s="117">
        <v>6.49</v>
      </c>
      <c r="E101" s="117">
        <v>264.68</v>
      </c>
      <c r="F101" s="121">
        <v>40.79</v>
      </c>
      <c r="H101" s="124">
        <v>43683</v>
      </c>
      <c r="I101">
        <f t="shared" si="9"/>
        <v>0.81224469680036926</v>
      </c>
      <c r="J101" s="124">
        <v>43683</v>
      </c>
      <c r="K101">
        <f t="shared" si="10"/>
        <v>2.4227211259715578</v>
      </c>
      <c r="L101" s="124">
        <v>43683</v>
      </c>
      <c r="M101">
        <f t="shared" si="11"/>
        <v>1.6105537053170946</v>
      </c>
    </row>
    <row r="102" spans="1:13" ht="23">
      <c r="A102" t="str">
        <f t="shared" si="8"/>
        <v>2019/8/2/</v>
      </c>
      <c r="B102" s="124">
        <v>43679</v>
      </c>
      <c r="C102" s="121" t="s">
        <v>186</v>
      </c>
      <c r="D102" s="117">
        <v>6.49</v>
      </c>
      <c r="E102" s="117">
        <v>269.45</v>
      </c>
      <c r="F102" s="121">
        <v>41.53</v>
      </c>
      <c r="H102" s="124">
        <v>43679</v>
      </c>
      <c r="I102">
        <f t="shared" si="9"/>
        <v>0.81224469680036926</v>
      </c>
      <c r="J102" s="124">
        <v>43679</v>
      </c>
      <c r="K102">
        <f t="shared" si="10"/>
        <v>2.4304781879320441</v>
      </c>
      <c r="L102" s="124">
        <v>43679</v>
      </c>
      <c r="M102">
        <f t="shared" si="11"/>
        <v>1.6183619311098782</v>
      </c>
    </row>
    <row r="103" spans="1:13" ht="23">
      <c r="A103" t="str">
        <f t="shared" si="8"/>
        <v>2019/8/1/</v>
      </c>
      <c r="B103" s="124">
        <v>43678</v>
      </c>
      <c r="C103" s="121" t="s">
        <v>187</v>
      </c>
      <c r="D103" s="117">
        <v>6.49</v>
      </c>
      <c r="E103" s="117">
        <v>274.16000000000003</v>
      </c>
      <c r="F103" s="121">
        <v>42.25</v>
      </c>
      <c r="H103" s="124">
        <v>43678</v>
      </c>
      <c r="I103">
        <f t="shared" si="9"/>
        <v>0.81224469680036926</v>
      </c>
      <c r="J103" s="124">
        <v>43678</v>
      </c>
      <c r="K103">
        <f t="shared" si="10"/>
        <v>2.4380040914218104</v>
      </c>
      <c r="L103" s="124">
        <v>43678</v>
      </c>
      <c r="M103">
        <f t="shared" si="11"/>
        <v>1.6258267132857112</v>
      </c>
    </row>
    <row r="104" spans="1:13" ht="23">
      <c r="A104" t="str">
        <f t="shared" si="8"/>
        <v>2019/7/31</v>
      </c>
      <c r="B104" s="124">
        <v>43677</v>
      </c>
      <c r="C104" s="121" t="s">
        <v>188</v>
      </c>
      <c r="D104" s="117">
        <v>6.49</v>
      </c>
      <c r="E104" s="117">
        <v>272.27</v>
      </c>
      <c r="F104" s="121">
        <v>41.96</v>
      </c>
      <c r="H104" s="124">
        <v>43677</v>
      </c>
      <c r="I104">
        <f t="shared" si="9"/>
        <v>0.81224469680036926</v>
      </c>
      <c r="J104" s="124">
        <v>43677</v>
      </c>
      <c r="K104">
        <f t="shared" si="10"/>
        <v>2.4349997913501733</v>
      </c>
      <c r="L104" s="124">
        <v>43677</v>
      </c>
      <c r="M104">
        <f t="shared" si="11"/>
        <v>1.6228354795215203</v>
      </c>
    </row>
    <row r="105" spans="1:13" ht="23">
      <c r="A105" t="str">
        <f t="shared" si="8"/>
        <v>2019/7/30</v>
      </c>
      <c r="B105" s="123" t="s">
        <v>320</v>
      </c>
      <c r="C105" s="121" t="s">
        <v>189</v>
      </c>
      <c r="D105" s="117">
        <v>6.49</v>
      </c>
      <c r="E105" s="117">
        <v>278.16000000000003</v>
      </c>
      <c r="F105" s="121">
        <v>42.87</v>
      </c>
      <c r="H105" s="124">
        <v>43676</v>
      </c>
      <c r="I105">
        <f t="shared" si="9"/>
        <v>0.81224469680036926</v>
      </c>
      <c r="J105" s="124">
        <v>43676</v>
      </c>
      <c r="K105">
        <f t="shared" si="10"/>
        <v>2.4442946776752019</v>
      </c>
      <c r="L105" s="124">
        <v>43676</v>
      </c>
      <c r="M105">
        <f t="shared" si="11"/>
        <v>1.6321534835106326</v>
      </c>
    </row>
    <row r="106" spans="1:13" ht="23">
      <c r="A106" t="str">
        <f t="shared" si="8"/>
        <v>2019/7/29</v>
      </c>
      <c r="B106" s="123" t="s">
        <v>321</v>
      </c>
      <c r="C106" s="121" t="s">
        <v>190</v>
      </c>
      <c r="D106" s="117">
        <v>6.49</v>
      </c>
      <c r="E106" s="117">
        <v>281.44</v>
      </c>
      <c r="F106" s="121">
        <v>43.38</v>
      </c>
      <c r="H106" s="124">
        <v>43675</v>
      </c>
      <c r="I106">
        <f t="shared" si="9"/>
        <v>0.81224469680036926</v>
      </c>
      <c r="J106" s="124">
        <v>43675</v>
      </c>
      <c r="K106">
        <f t="shared" si="10"/>
        <v>2.4493858221133862</v>
      </c>
      <c r="L106" s="124">
        <v>43675</v>
      </c>
      <c r="M106">
        <f t="shared" si="11"/>
        <v>1.6372895476781746</v>
      </c>
    </row>
    <row r="107" spans="1:13" ht="23">
      <c r="A107" t="str">
        <f t="shared" si="8"/>
        <v>2019/7/26</v>
      </c>
      <c r="B107" s="123" t="s">
        <v>322</v>
      </c>
      <c r="C107" s="121" t="s">
        <v>191</v>
      </c>
      <c r="D107" s="117">
        <v>6.49</v>
      </c>
      <c r="E107" s="117">
        <v>282.07</v>
      </c>
      <c r="F107" s="121">
        <v>43.47</v>
      </c>
      <c r="H107" s="124">
        <v>43672</v>
      </c>
      <c r="I107">
        <f t="shared" si="9"/>
        <v>0.81224469680036926</v>
      </c>
      <c r="J107" s="124">
        <v>43672</v>
      </c>
      <c r="K107">
        <f t="shared" si="10"/>
        <v>2.4503568985364947</v>
      </c>
      <c r="L107" s="124">
        <v>43672</v>
      </c>
      <c r="M107">
        <f t="shared" si="11"/>
        <v>1.6381896401908369</v>
      </c>
    </row>
    <row r="108" spans="1:13" ht="23">
      <c r="A108" t="str">
        <f t="shared" si="8"/>
        <v>2019/7/25</v>
      </c>
      <c r="B108" s="123" t="s">
        <v>323</v>
      </c>
      <c r="C108" s="121" t="s">
        <v>192</v>
      </c>
      <c r="D108" s="117">
        <v>6.49</v>
      </c>
      <c r="E108" s="117">
        <v>279.35000000000002</v>
      </c>
      <c r="F108" s="121">
        <v>43.05</v>
      </c>
      <c r="H108" s="124">
        <v>43671</v>
      </c>
      <c r="I108">
        <f t="shared" si="9"/>
        <v>0.81224469680036926</v>
      </c>
      <c r="J108" s="124">
        <v>43671</v>
      </c>
      <c r="K108">
        <f t="shared" si="10"/>
        <v>2.4461486756961834</v>
      </c>
      <c r="L108" s="124">
        <v>43671</v>
      </c>
      <c r="M108">
        <f t="shared" si="11"/>
        <v>1.6339731557896735</v>
      </c>
    </row>
    <row r="109" spans="1:13" ht="23">
      <c r="A109" t="str">
        <f t="shared" si="8"/>
        <v>2019/7/24</v>
      </c>
      <c r="B109" s="123" t="s">
        <v>324</v>
      </c>
      <c r="C109" s="121" t="s">
        <v>193</v>
      </c>
      <c r="D109" s="117">
        <v>6.49</v>
      </c>
      <c r="E109" s="117">
        <v>280.25</v>
      </c>
      <c r="F109" s="121">
        <v>43.19</v>
      </c>
      <c r="H109" s="124">
        <v>43670</v>
      </c>
      <c r="I109">
        <f t="shared" si="9"/>
        <v>0.81224469680036926</v>
      </c>
      <c r="J109" s="124">
        <v>43670</v>
      </c>
      <c r="K109">
        <f t="shared" si="10"/>
        <v>2.4475456212670106</v>
      </c>
      <c r="L109" s="124">
        <v>43670</v>
      </c>
      <c r="M109">
        <f t="shared" si="11"/>
        <v>1.6353832040474985</v>
      </c>
    </row>
    <row r="110" spans="1:13" ht="23">
      <c r="A110" t="str">
        <f t="shared" si="8"/>
        <v>2019/7/23</v>
      </c>
      <c r="B110" s="123" t="s">
        <v>325</v>
      </c>
      <c r="C110" s="121" t="s">
        <v>194</v>
      </c>
      <c r="D110" s="117">
        <v>6.49</v>
      </c>
      <c r="E110" s="117">
        <v>278.97000000000003</v>
      </c>
      <c r="F110" s="121">
        <v>42.99</v>
      </c>
      <c r="H110" s="124">
        <v>43669</v>
      </c>
      <c r="I110">
        <f t="shared" si="9"/>
        <v>0.81224469680036926</v>
      </c>
      <c r="J110" s="124">
        <v>43669</v>
      </c>
      <c r="K110">
        <f t="shared" si="10"/>
        <v>2.4455575024313672</v>
      </c>
      <c r="L110" s="124">
        <v>43669</v>
      </c>
      <c r="M110">
        <f t="shared" si="11"/>
        <v>1.633367445117007</v>
      </c>
    </row>
    <row r="111" spans="1:13" ht="23">
      <c r="A111" t="str">
        <f t="shared" si="8"/>
        <v>2019/7/16</v>
      </c>
      <c r="B111" s="123" t="s">
        <v>326</v>
      </c>
      <c r="C111" s="121" t="s">
        <v>195</v>
      </c>
      <c r="D111" s="117">
        <v>6.49</v>
      </c>
      <c r="E111" s="117">
        <v>276.62</v>
      </c>
      <c r="F111" s="121">
        <v>42.63</v>
      </c>
      <c r="H111" s="124">
        <v>43662</v>
      </c>
      <c r="I111">
        <f t="shared" si="9"/>
        <v>0.81224469680036926</v>
      </c>
      <c r="J111" s="124">
        <v>43662</v>
      </c>
      <c r="K111">
        <f t="shared" si="10"/>
        <v>2.4418835769867036</v>
      </c>
      <c r="L111" s="124">
        <v>43662</v>
      </c>
      <c r="M111">
        <f t="shared" si="11"/>
        <v>1.6297153326471323</v>
      </c>
    </row>
    <row r="112" spans="1:13" ht="23">
      <c r="A112" t="str">
        <f t="shared" si="8"/>
        <v>2019/5/31</v>
      </c>
      <c r="B112" s="123" t="s">
        <v>327</v>
      </c>
      <c r="C112" s="121" t="s">
        <v>196</v>
      </c>
      <c r="D112" s="117">
        <v>5.99</v>
      </c>
      <c r="E112" s="117">
        <v>251.49</v>
      </c>
      <c r="F112" s="121">
        <v>42.01</v>
      </c>
      <c r="H112" s="124">
        <v>43616</v>
      </c>
      <c r="I112">
        <f t="shared" si="9"/>
        <v>0.77742682238931138</v>
      </c>
      <c r="J112" s="124">
        <v>43616</v>
      </c>
      <c r="K112">
        <f t="shared" si="10"/>
        <v>2.400520720878379</v>
      </c>
      <c r="L112" s="124">
        <v>43616</v>
      </c>
      <c r="M112">
        <f t="shared" si="11"/>
        <v>1.6233526815379919</v>
      </c>
    </row>
    <row r="113" spans="1:13" ht="23">
      <c r="A113" t="str">
        <f t="shared" si="8"/>
        <v>2019/4/16</v>
      </c>
      <c r="B113" s="123" t="s">
        <v>328</v>
      </c>
      <c r="C113" s="121" t="s">
        <v>197</v>
      </c>
      <c r="D113" s="117">
        <v>5.99</v>
      </c>
      <c r="E113" s="117">
        <v>240.09</v>
      </c>
      <c r="F113" s="121">
        <v>40.11</v>
      </c>
      <c r="H113" s="124">
        <v>43571</v>
      </c>
      <c r="I113">
        <f t="shared" si="9"/>
        <v>0.77742682238931138</v>
      </c>
      <c r="J113" s="124">
        <v>43571</v>
      </c>
      <c r="K113">
        <f t="shared" si="10"/>
        <v>2.380374071613621</v>
      </c>
      <c r="L113" s="124">
        <v>43571</v>
      </c>
      <c r="M113">
        <f t="shared" si="11"/>
        <v>1.6032526619816467</v>
      </c>
    </row>
    <row r="114" spans="1:13" ht="23">
      <c r="A114" t="str">
        <f t="shared" si="8"/>
        <v>2019/3/4/</v>
      </c>
      <c r="B114" s="124">
        <v>43528</v>
      </c>
      <c r="C114" s="121" t="s">
        <v>198</v>
      </c>
      <c r="D114" s="117">
        <v>5.59</v>
      </c>
      <c r="E114" s="117">
        <v>226.29</v>
      </c>
      <c r="F114" s="121">
        <v>40.46</v>
      </c>
      <c r="H114" s="124">
        <v>43528</v>
      </c>
      <c r="I114">
        <f t="shared" si="9"/>
        <v>0.74741180788642325</v>
      </c>
      <c r="J114" s="124">
        <v>43528</v>
      </c>
      <c r="K114">
        <f t="shared" si="10"/>
        <v>2.3546653624356066</v>
      </c>
      <c r="L114" s="124">
        <v>43528</v>
      </c>
      <c r="M114">
        <f t="shared" si="11"/>
        <v>1.6070258784347859</v>
      </c>
    </row>
    <row r="115" spans="1:13" ht="23">
      <c r="A115" t="str">
        <f t="shared" si="8"/>
        <v>2019/1/16</v>
      </c>
      <c r="B115" s="123" t="s">
        <v>329</v>
      </c>
      <c r="C115" s="121" t="s">
        <v>199</v>
      </c>
      <c r="D115" s="117">
        <v>5.59</v>
      </c>
      <c r="E115" s="117">
        <v>197.77</v>
      </c>
      <c r="F115" s="121">
        <v>35.36</v>
      </c>
      <c r="H115" s="124">
        <v>43481</v>
      </c>
      <c r="I115">
        <f t="shared" si="9"/>
        <v>0.74741180788642325</v>
      </c>
      <c r="J115" s="124">
        <v>43481</v>
      </c>
      <c r="K115">
        <f t="shared" si="10"/>
        <v>2.2961604135372582</v>
      </c>
      <c r="L115" s="124">
        <v>43481</v>
      </c>
      <c r="M115">
        <f t="shared" si="11"/>
        <v>1.5485122563410354</v>
      </c>
    </row>
    <row r="116" spans="1:13" ht="23">
      <c r="A116" t="str">
        <f t="shared" si="8"/>
        <v>2018/11/2</v>
      </c>
      <c r="B116" s="123" t="s">
        <v>330</v>
      </c>
      <c r="C116" s="121" t="s">
        <v>200</v>
      </c>
      <c r="D116" s="117">
        <v>4.9400000000000004</v>
      </c>
      <c r="E116" s="117">
        <v>196.66</v>
      </c>
      <c r="F116" s="121">
        <v>39.799999999999997</v>
      </c>
      <c r="H116" s="124">
        <v>43406</v>
      </c>
      <c r="I116">
        <f t="shared" si="9"/>
        <v>0.69372694892364695</v>
      </c>
      <c r="J116" s="124">
        <v>43406</v>
      </c>
      <c r="K116">
        <f t="shared" si="10"/>
        <v>2.293716034826109</v>
      </c>
      <c r="L116" s="124">
        <v>43406</v>
      </c>
      <c r="M116">
        <f t="shared" si="11"/>
        <v>1.5998830720736879</v>
      </c>
    </row>
    <row r="117" spans="1:13" ht="23">
      <c r="A117" t="str">
        <f t="shared" si="8"/>
        <v>2018/10/1</v>
      </c>
      <c r="B117" s="123" t="s">
        <v>331</v>
      </c>
      <c r="C117" s="121" t="s">
        <v>201</v>
      </c>
      <c r="D117" s="117">
        <v>4.9400000000000004</v>
      </c>
      <c r="E117" s="117">
        <v>207.78</v>
      </c>
      <c r="F117" s="121">
        <v>42.05</v>
      </c>
      <c r="H117" s="124">
        <v>43374</v>
      </c>
      <c r="I117">
        <f t="shared" si="9"/>
        <v>0.69372694892364695</v>
      </c>
      <c r="J117" s="124">
        <v>43374</v>
      </c>
      <c r="K117">
        <f t="shared" si="10"/>
        <v>2.3176037419331044</v>
      </c>
      <c r="L117" s="124">
        <v>43374</v>
      </c>
      <c r="M117">
        <f t="shared" si="11"/>
        <v>1.6237660001339309</v>
      </c>
    </row>
    <row r="118" spans="1:13" ht="23">
      <c r="A118" t="str">
        <f t="shared" si="8"/>
        <v>2018/8/31</v>
      </c>
      <c r="B118" s="123" t="s">
        <v>332</v>
      </c>
      <c r="C118" s="121" t="s">
        <v>202</v>
      </c>
      <c r="D118" s="117">
        <v>4.46</v>
      </c>
      <c r="E118" s="117">
        <v>215.56</v>
      </c>
      <c r="F118" s="121">
        <v>48.34</v>
      </c>
      <c r="H118" s="124">
        <v>43343</v>
      </c>
      <c r="I118">
        <f t="shared" si="9"/>
        <v>0.64933485871214192</v>
      </c>
      <c r="J118" s="124">
        <v>43343</v>
      </c>
      <c r="K118">
        <f t="shared" si="10"/>
        <v>2.3335681749239878</v>
      </c>
      <c r="L118" s="124">
        <v>43343</v>
      </c>
      <c r="M118">
        <f t="shared" si="11"/>
        <v>1.6843066460716316</v>
      </c>
    </row>
    <row r="119" spans="1:13" ht="23">
      <c r="A119" t="str">
        <f t="shared" si="8"/>
        <v>2018/7/19</v>
      </c>
      <c r="B119" s="123" t="s">
        <v>333</v>
      </c>
      <c r="C119" s="121" t="s">
        <v>203</v>
      </c>
      <c r="D119" s="117">
        <v>4.46</v>
      </c>
      <c r="E119" s="117">
        <v>206.06</v>
      </c>
      <c r="F119" s="121">
        <v>46.21</v>
      </c>
      <c r="H119" s="124">
        <v>43300</v>
      </c>
      <c r="I119">
        <f t="shared" si="9"/>
        <v>0.64933485871214192</v>
      </c>
      <c r="J119" s="124">
        <v>43300</v>
      </c>
      <c r="K119">
        <f t="shared" si="10"/>
        <v>2.3139936954897591</v>
      </c>
      <c r="L119" s="124">
        <v>43300</v>
      </c>
      <c r="M119">
        <f t="shared" si="11"/>
        <v>1.6647359685187051</v>
      </c>
    </row>
    <row r="120" spans="1:13" ht="23">
      <c r="A120" t="str">
        <f t="shared" si="8"/>
        <v>2018/6/5/</v>
      </c>
      <c r="B120" s="124">
        <v>43256</v>
      </c>
      <c r="C120" s="121" t="s">
        <v>204</v>
      </c>
      <c r="D120" s="117">
        <v>4.0599999999999996</v>
      </c>
      <c r="E120" s="117">
        <v>199.36</v>
      </c>
      <c r="F120" s="121">
        <v>49.12</v>
      </c>
      <c r="H120" s="124">
        <v>43256</v>
      </c>
      <c r="I120">
        <f t="shared" si="9"/>
        <v>0.60852603357719404</v>
      </c>
      <c r="J120" s="124">
        <v>43256</v>
      </c>
      <c r="K120">
        <f t="shared" si="10"/>
        <v>2.2996380249790755</v>
      </c>
      <c r="L120" s="124">
        <v>43256</v>
      </c>
      <c r="M120">
        <f t="shared" si="11"/>
        <v>1.6912583581331113</v>
      </c>
    </row>
    <row r="121" spans="1:13" ht="23">
      <c r="A121" t="str">
        <f t="shared" si="8"/>
        <v>2018/4/20</v>
      </c>
      <c r="B121" s="123" t="s">
        <v>334</v>
      </c>
      <c r="C121" s="121" t="s">
        <v>205</v>
      </c>
      <c r="D121" s="117">
        <v>4.0599999999999996</v>
      </c>
      <c r="E121" s="117">
        <v>177.08</v>
      </c>
      <c r="F121" s="121">
        <v>43.63</v>
      </c>
      <c r="H121" s="124">
        <v>43210</v>
      </c>
      <c r="I121">
        <f t="shared" si="9"/>
        <v>0.60852603357719404</v>
      </c>
      <c r="J121" s="124">
        <v>43210</v>
      </c>
      <c r="K121">
        <f t="shared" si="10"/>
        <v>2.2481695133068103</v>
      </c>
      <c r="L121" s="124">
        <v>43210</v>
      </c>
      <c r="M121">
        <f t="shared" si="11"/>
        <v>1.6397852129868202</v>
      </c>
    </row>
    <row r="122" spans="1:13" ht="23">
      <c r="A122" t="str">
        <f t="shared" si="8"/>
        <v>2018/3/7/</v>
      </c>
      <c r="B122" s="124">
        <v>43166</v>
      </c>
      <c r="C122" s="121" t="s">
        <v>206</v>
      </c>
      <c r="D122" s="117">
        <v>3.65</v>
      </c>
      <c r="E122" s="117">
        <v>179.21</v>
      </c>
      <c r="F122" s="121">
        <v>49.15</v>
      </c>
      <c r="H122" s="124">
        <v>43166</v>
      </c>
      <c r="I122">
        <f t="shared" si="9"/>
        <v>0.56229286445647475</v>
      </c>
      <c r="J122" s="124">
        <v>43166</v>
      </c>
      <c r="K122">
        <f t="shared" si="10"/>
        <v>2.2533622398330686</v>
      </c>
      <c r="L122" s="124">
        <v>43166</v>
      </c>
      <c r="M122">
        <f t="shared" si="11"/>
        <v>1.6915235221681544</v>
      </c>
    </row>
    <row r="123" spans="1:13" ht="23">
      <c r="A123" t="str">
        <f t="shared" si="8"/>
        <v>2018/1/22</v>
      </c>
      <c r="B123" s="123" t="s">
        <v>335</v>
      </c>
      <c r="C123" s="121" t="s">
        <v>207</v>
      </c>
      <c r="D123" s="117">
        <v>3.65</v>
      </c>
      <c r="E123" s="117">
        <v>168.28</v>
      </c>
      <c r="F123" s="121">
        <v>46.15</v>
      </c>
      <c r="H123" s="124">
        <v>43122</v>
      </c>
      <c r="I123">
        <f t="shared" si="9"/>
        <v>0.56229286445647475</v>
      </c>
      <c r="J123" s="124">
        <v>43122</v>
      </c>
      <c r="K123">
        <f t="shared" si="10"/>
        <v>2.2260325033449586</v>
      </c>
      <c r="L123" s="124">
        <v>43122</v>
      </c>
      <c r="M123">
        <f t="shared" si="11"/>
        <v>1.6641717053619309</v>
      </c>
    </row>
    <row r="124" spans="1:13" ht="23">
      <c r="A124" t="str">
        <f t="shared" si="8"/>
        <v>2017/12/5</v>
      </c>
      <c r="B124" s="123" t="s">
        <v>336</v>
      </c>
      <c r="C124" s="121" t="s">
        <v>208</v>
      </c>
      <c r="D124" s="117">
        <v>4.29</v>
      </c>
      <c r="E124" s="117">
        <v>145.13</v>
      </c>
      <c r="F124" s="121">
        <v>33.85</v>
      </c>
      <c r="H124" s="124">
        <v>43074</v>
      </c>
      <c r="I124">
        <f t="shared" si="9"/>
        <v>0.63245729218472424</v>
      </c>
      <c r="J124" s="124">
        <v>43074</v>
      </c>
      <c r="K124">
        <f t="shared" si="10"/>
        <v>2.1617571952617274</v>
      </c>
      <c r="L124" s="124">
        <v>43074</v>
      </c>
      <c r="M124">
        <f t="shared" si="11"/>
        <v>1.5295586730211632</v>
      </c>
    </row>
    <row r="125" spans="1:13" ht="23">
      <c r="A125" t="str">
        <f t="shared" si="8"/>
        <v>2017/10/2</v>
      </c>
      <c r="B125" s="123" t="s">
        <v>337</v>
      </c>
      <c r="C125" s="121" t="s">
        <v>209</v>
      </c>
      <c r="D125" s="117">
        <v>4.29</v>
      </c>
      <c r="E125" s="117">
        <v>145.38</v>
      </c>
      <c r="F125" s="121">
        <v>33.909999999999997</v>
      </c>
      <c r="H125" s="124">
        <v>43010</v>
      </c>
      <c r="I125">
        <f t="shared" si="9"/>
        <v>0.63245729218472424</v>
      </c>
      <c r="J125" s="124">
        <v>43010</v>
      </c>
      <c r="K125">
        <f t="shared" si="10"/>
        <v>2.1625046645211499</v>
      </c>
      <c r="L125" s="124">
        <v>43010</v>
      </c>
      <c r="M125">
        <f t="shared" si="11"/>
        <v>1.5303277897780863</v>
      </c>
    </row>
    <row r="126" spans="1:13" ht="23">
      <c r="A126" t="str">
        <f t="shared" si="8"/>
        <v>2017/9/7/</v>
      </c>
      <c r="B126" s="124">
        <v>42985</v>
      </c>
      <c r="C126" s="121" t="s">
        <v>210</v>
      </c>
      <c r="D126" s="117">
        <v>4.03</v>
      </c>
      <c r="E126" s="117">
        <v>136.53</v>
      </c>
      <c r="F126" s="121">
        <v>33.92</v>
      </c>
      <c r="H126" s="124">
        <v>42985</v>
      </c>
      <c r="I126">
        <f t="shared" si="9"/>
        <v>0.60530504614110947</v>
      </c>
      <c r="J126" s="124">
        <v>42985</v>
      </c>
      <c r="K126">
        <f t="shared" si="10"/>
        <v>2.1352280902260552</v>
      </c>
      <c r="L126" s="124">
        <v>42985</v>
      </c>
      <c r="M126">
        <f t="shared" si="11"/>
        <v>1.5304558435846762</v>
      </c>
    </row>
    <row r="127" spans="1:13" ht="23">
      <c r="A127" t="str">
        <f t="shared" si="8"/>
        <v>2017/8/4/</v>
      </c>
      <c r="B127" s="124">
        <v>42951</v>
      </c>
      <c r="C127" s="121" t="s">
        <v>211</v>
      </c>
      <c r="D127" s="117">
        <v>4.03</v>
      </c>
      <c r="E127" s="117">
        <v>129.82</v>
      </c>
      <c r="F127" s="121">
        <v>32.25</v>
      </c>
      <c r="H127" s="124">
        <v>42951</v>
      </c>
      <c r="I127">
        <f t="shared" si="9"/>
        <v>0.60530504614110947</v>
      </c>
      <c r="J127" s="124">
        <v>42951</v>
      </c>
      <c r="K127">
        <f t="shared" si="10"/>
        <v>2.1133416047951048</v>
      </c>
      <c r="L127" s="124">
        <v>42951</v>
      </c>
      <c r="M127">
        <f t="shared" si="11"/>
        <v>1.5085297189712865</v>
      </c>
    </row>
    <row r="128" spans="1:13" ht="23">
      <c r="A128" t="str">
        <f t="shared" si="8"/>
        <v>2017/8/3/</v>
      </c>
      <c r="B128" s="124">
        <v>42950</v>
      </c>
      <c r="C128" s="121" t="s">
        <v>212</v>
      </c>
      <c r="D128" s="117">
        <v>4.03</v>
      </c>
      <c r="E128" s="117">
        <v>129.88999999999999</v>
      </c>
      <c r="F128" s="121">
        <v>32.270000000000003</v>
      </c>
      <c r="H128" s="124">
        <v>42950</v>
      </c>
      <c r="I128">
        <f t="shared" si="9"/>
        <v>0.60530504614110947</v>
      </c>
      <c r="J128" s="124">
        <v>42950</v>
      </c>
      <c r="K128">
        <f t="shared" si="10"/>
        <v>2.1135757168005678</v>
      </c>
      <c r="L128" s="124">
        <v>42950</v>
      </c>
      <c r="M128">
        <f t="shared" si="11"/>
        <v>1.5087989654039051</v>
      </c>
    </row>
    <row r="129" spans="1:13" ht="23">
      <c r="A129" t="str">
        <f t="shared" si="8"/>
        <v>2017/8/2/</v>
      </c>
      <c r="B129" s="124">
        <v>42949</v>
      </c>
      <c r="C129" s="121" t="s">
        <v>213</v>
      </c>
      <c r="D129" s="117">
        <v>4.03</v>
      </c>
      <c r="E129" s="117">
        <v>130.61000000000001</v>
      </c>
      <c r="F129" s="121">
        <v>32.450000000000003</v>
      </c>
      <c r="H129" s="124">
        <v>42949</v>
      </c>
      <c r="I129">
        <f t="shared" si="9"/>
        <v>0.60530504614110947</v>
      </c>
      <c r="J129" s="124">
        <v>42949</v>
      </c>
      <c r="K129">
        <f t="shared" si="10"/>
        <v>2.1159764294548178</v>
      </c>
      <c r="L129" s="124">
        <v>42949</v>
      </c>
      <c r="M129">
        <f t="shared" si="11"/>
        <v>1.5112147011363881</v>
      </c>
    </row>
    <row r="130" spans="1:13" ht="23">
      <c r="A130" t="str">
        <f t="shared" si="8"/>
        <v>2017/8/1/</v>
      </c>
      <c r="B130" s="124">
        <v>42948</v>
      </c>
      <c r="C130" s="121" t="s">
        <v>214</v>
      </c>
      <c r="D130" s="117">
        <v>4.03</v>
      </c>
      <c r="E130" s="117">
        <v>129.49</v>
      </c>
      <c r="F130" s="121">
        <v>32.17</v>
      </c>
      <c r="H130" s="124">
        <v>42948</v>
      </c>
      <c r="I130">
        <f t="shared" si="9"/>
        <v>0.60530504614110947</v>
      </c>
      <c r="J130" s="124">
        <v>42948</v>
      </c>
      <c r="K130">
        <f t="shared" si="10"/>
        <v>2.1122362308689393</v>
      </c>
      <c r="L130" s="124">
        <v>42948</v>
      </c>
      <c r="M130">
        <f t="shared" si="11"/>
        <v>1.5074510609019698</v>
      </c>
    </row>
    <row r="131" spans="1:13" ht="23">
      <c r="A131" t="str">
        <f t="shared" si="8"/>
        <v>2017/7/31</v>
      </c>
      <c r="B131" s="124">
        <v>42947</v>
      </c>
      <c r="C131" s="121" t="s">
        <v>215</v>
      </c>
      <c r="D131" s="117">
        <v>4.03</v>
      </c>
      <c r="E131" s="117">
        <v>127.8</v>
      </c>
      <c r="F131" s="121">
        <v>31.75</v>
      </c>
      <c r="H131" s="124">
        <v>42947</v>
      </c>
      <c r="I131">
        <f t="shared" si="9"/>
        <v>0.60530504614110947</v>
      </c>
      <c r="J131" s="124">
        <v>42947</v>
      </c>
      <c r="K131">
        <f t="shared" si="10"/>
        <v>2.1065308538223815</v>
      </c>
      <c r="L131" s="124">
        <v>42947</v>
      </c>
      <c r="M131">
        <f t="shared" si="11"/>
        <v>1.5017437296279945</v>
      </c>
    </row>
    <row r="132" spans="1:13" ht="23">
      <c r="A132" t="str">
        <f t="shared" si="8"/>
        <v>2017/7/28</v>
      </c>
      <c r="B132" s="123" t="s">
        <v>338</v>
      </c>
      <c r="C132" s="121" t="s">
        <v>216</v>
      </c>
      <c r="D132" s="117">
        <v>4.03</v>
      </c>
      <c r="E132" s="117">
        <v>127.91</v>
      </c>
      <c r="F132" s="121">
        <v>31.78</v>
      </c>
      <c r="H132" s="124">
        <v>42944</v>
      </c>
      <c r="I132">
        <f t="shared" si="9"/>
        <v>0.60530504614110947</v>
      </c>
      <c r="J132" s="124">
        <v>42944</v>
      </c>
      <c r="K132">
        <f t="shared" si="10"/>
        <v>2.1069044989356436</v>
      </c>
      <c r="L132" s="124">
        <v>42944</v>
      </c>
      <c r="M132">
        <f t="shared" si="11"/>
        <v>1.5021538928713607</v>
      </c>
    </row>
    <row r="133" spans="1:13" ht="23">
      <c r="A133" t="str">
        <f t="shared" si="8"/>
        <v>2017/7/27</v>
      </c>
      <c r="B133" s="123" t="s">
        <v>339</v>
      </c>
      <c r="C133" s="121" t="s">
        <v>217</v>
      </c>
      <c r="D133" s="117">
        <v>4.03</v>
      </c>
      <c r="E133" s="117">
        <v>128.93</v>
      </c>
      <c r="F133" s="121">
        <v>32.03</v>
      </c>
      <c r="H133" s="124">
        <v>42943</v>
      </c>
      <c r="I133">
        <f t="shared" si="9"/>
        <v>0.60530504614110947</v>
      </c>
      <c r="J133" s="124">
        <v>42943</v>
      </c>
      <c r="K133">
        <f t="shared" si="10"/>
        <v>2.1103539826640021</v>
      </c>
      <c r="L133" s="124">
        <v>42943</v>
      </c>
      <c r="M133">
        <f t="shared" si="11"/>
        <v>1.5055569386638217</v>
      </c>
    </row>
    <row r="134" spans="1:13" ht="23">
      <c r="A134" t="str">
        <f t="shared" si="8"/>
        <v>2017/7/26</v>
      </c>
      <c r="B134" s="123" t="s">
        <v>340</v>
      </c>
      <c r="C134" s="121" t="s">
        <v>218</v>
      </c>
      <c r="D134" s="117">
        <v>4.03</v>
      </c>
      <c r="E134" s="117">
        <v>130.99</v>
      </c>
      <c r="F134" s="121">
        <v>32.54</v>
      </c>
      <c r="H134" s="124">
        <v>42942</v>
      </c>
      <c r="I134">
        <f t="shared" si="9"/>
        <v>0.60530504614110947</v>
      </c>
      <c r="J134" s="124">
        <v>42942</v>
      </c>
      <c r="K134">
        <f t="shared" si="10"/>
        <v>2.1172381421398199</v>
      </c>
      <c r="L134" s="124">
        <v>42942</v>
      </c>
      <c r="M134">
        <f t="shared" si="11"/>
        <v>1.51241754860084</v>
      </c>
    </row>
    <row r="135" spans="1:13" ht="23">
      <c r="A135" t="str">
        <f t="shared" si="8"/>
        <v>2017/7/25</v>
      </c>
      <c r="B135" s="123" t="s">
        <v>341</v>
      </c>
      <c r="C135" s="121" t="s">
        <v>219</v>
      </c>
      <c r="D135" s="117">
        <v>4.03</v>
      </c>
      <c r="E135" s="117">
        <v>129.97999999999999</v>
      </c>
      <c r="F135" s="121">
        <v>32.29</v>
      </c>
      <c r="H135" s="124">
        <v>42941</v>
      </c>
      <c r="I135">
        <f t="shared" si="9"/>
        <v>0.60530504614110947</v>
      </c>
      <c r="J135" s="124">
        <v>42941</v>
      </c>
      <c r="K135">
        <f t="shared" si="10"/>
        <v>2.1138765326310525</v>
      </c>
      <c r="L135" s="124">
        <v>42941</v>
      </c>
      <c r="M135">
        <f t="shared" si="11"/>
        <v>1.5090680450171616</v>
      </c>
    </row>
    <row r="136" spans="1:13" ht="23">
      <c r="A136" t="str">
        <f t="shared" si="8"/>
        <v>2017/7/24</v>
      </c>
      <c r="B136" s="123" t="s">
        <v>342</v>
      </c>
      <c r="C136" s="121" t="s">
        <v>220</v>
      </c>
      <c r="D136" s="117">
        <v>4.03</v>
      </c>
      <c r="E136" s="117">
        <v>129.52000000000001</v>
      </c>
      <c r="F136" s="121">
        <v>32.18</v>
      </c>
      <c r="H136" s="124">
        <v>42940</v>
      </c>
      <c r="I136">
        <f t="shared" si="9"/>
        <v>0.60530504614110947</v>
      </c>
      <c r="J136" s="124">
        <v>42940</v>
      </c>
      <c r="K136">
        <f t="shared" si="10"/>
        <v>2.1123368357453174</v>
      </c>
      <c r="L136" s="124">
        <v>42940</v>
      </c>
      <c r="M136">
        <f t="shared" si="11"/>
        <v>1.5075860397630108</v>
      </c>
    </row>
    <row r="137" spans="1:13" ht="23">
      <c r="A137" t="str">
        <f t="shared" si="8"/>
        <v>2017/3/16</v>
      </c>
      <c r="B137" s="123" t="s">
        <v>343</v>
      </c>
      <c r="C137" s="121" t="s">
        <v>221</v>
      </c>
      <c r="D137" s="117">
        <v>3.69</v>
      </c>
      <c r="E137" s="117">
        <v>112.67</v>
      </c>
      <c r="F137" s="121">
        <v>30.56</v>
      </c>
      <c r="H137" s="124">
        <v>42810</v>
      </c>
      <c r="I137">
        <f t="shared" si="9"/>
        <v>0.56702636615906032</v>
      </c>
      <c r="J137" s="124">
        <v>42810</v>
      </c>
      <c r="K137">
        <f t="shared" si="10"/>
        <v>2.0518082943170914</v>
      </c>
      <c r="L137" s="124">
        <v>42810</v>
      </c>
      <c r="M137">
        <f t="shared" si="11"/>
        <v>1.4851533499036522</v>
      </c>
    </row>
    <row r="138" spans="1:13" ht="23">
      <c r="A138" t="str">
        <f t="shared" si="8"/>
        <v>2016/11/3</v>
      </c>
      <c r="B138" s="123" t="s">
        <v>344</v>
      </c>
      <c r="C138" s="121" t="s">
        <v>222</v>
      </c>
      <c r="D138" s="117">
        <v>3.62</v>
      </c>
      <c r="E138" s="117">
        <v>103.78</v>
      </c>
      <c r="F138" s="121">
        <v>28.68</v>
      </c>
      <c r="H138" s="124">
        <v>42677</v>
      </c>
      <c r="I138">
        <f t="shared" si="9"/>
        <v>0.55870857053316569</v>
      </c>
      <c r="J138" s="124">
        <v>42677</v>
      </c>
      <c r="K138">
        <f t="shared" si="10"/>
        <v>2.0161136663589083</v>
      </c>
      <c r="L138" s="124">
        <v>42677</v>
      </c>
      <c r="M138">
        <f t="shared" si="11"/>
        <v>1.4575791469957624</v>
      </c>
    </row>
    <row r="139" spans="1:13" ht="23">
      <c r="A139" t="str">
        <f t="shared" si="8"/>
        <v>2016/6/28</v>
      </c>
      <c r="B139" s="123" t="s">
        <v>345</v>
      </c>
      <c r="C139" s="121" t="s">
        <v>223</v>
      </c>
      <c r="D139" s="117">
        <v>3.32</v>
      </c>
      <c r="E139" s="117">
        <v>90.42</v>
      </c>
      <c r="F139" s="121">
        <v>27.25</v>
      </c>
      <c r="H139" s="124">
        <v>42549</v>
      </c>
      <c r="I139">
        <f t="shared" si="9"/>
        <v>0.52113808370403625</v>
      </c>
      <c r="J139" s="124">
        <v>42549</v>
      </c>
      <c r="K139">
        <f t="shared" si="10"/>
        <v>1.9562645026982755</v>
      </c>
      <c r="L139" s="124">
        <v>42549</v>
      </c>
      <c r="M139">
        <f t="shared" si="11"/>
        <v>1.4353665066126613</v>
      </c>
    </row>
    <row r="140" spans="1:13" ht="23">
      <c r="A140" t="str">
        <f t="shared" si="8"/>
        <v>2016/2/19</v>
      </c>
      <c r="B140" s="123" t="s">
        <v>346</v>
      </c>
      <c r="C140" s="121" t="s">
        <v>224</v>
      </c>
      <c r="D140" s="117">
        <v>3.34</v>
      </c>
      <c r="E140" s="117">
        <v>86.79</v>
      </c>
      <c r="F140" s="121">
        <v>25.97</v>
      </c>
      <c r="H140" s="124">
        <v>42419</v>
      </c>
      <c r="I140">
        <f t="shared" si="9"/>
        <v>0.52374646681156445</v>
      </c>
      <c r="J140" s="124">
        <v>42419</v>
      </c>
      <c r="K140">
        <f t="shared" si="10"/>
        <v>1.9384696883676453</v>
      </c>
      <c r="L140" s="124">
        <v>42419</v>
      </c>
      <c r="M140">
        <f t="shared" si="11"/>
        <v>1.4144719496293028</v>
      </c>
    </row>
    <row r="141" spans="1:13" ht="23">
      <c r="A141" t="str">
        <f t="shared" ref="A141:A166" si="12">RIGHT(C141,4)&amp;"/"&amp;LEFT(C141,4)</f>
        <v>2015/10/9</v>
      </c>
      <c r="B141" s="123" t="s">
        <v>347</v>
      </c>
      <c r="C141" s="121" t="s">
        <v>225</v>
      </c>
      <c r="D141" s="117">
        <v>3.25</v>
      </c>
      <c r="E141" s="117">
        <v>95.82</v>
      </c>
      <c r="F141" s="121">
        <v>29.53</v>
      </c>
      <c r="H141" s="124">
        <v>42286</v>
      </c>
      <c r="I141">
        <f t="shared" ref="I141:I166" si="13">LOG10(D141)</f>
        <v>0.51188336097887432</v>
      </c>
      <c r="J141" s="124">
        <v>42286</v>
      </c>
      <c r="K141">
        <f t="shared" ref="K141:K166" si="14">LOG10(E141)</f>
        <v>1.9814561665221266</v>
      </c>
      <c r="L141" s="124">
        <v>42286</v>
      </c>
      <c r="M141">
        <f t="shared" ref="M141:M166" si="15">LOG10(F141)</f>
        <v>1.4702634469650784</v>
      </c>
    </row>
    <row r="142" spans="1:13" ht="23">
      <c r="A142" t="str">
        <f t="shared" si="12"/>
        <v>2015/6/3/</v>
      </c>
      <c r="B142" s="124">
        <v>42158</v>
      </c>
      <c r="C142" s="121" t="s">
        <v>226</v>
      </c>
      <c r="D142" s="117">
        <v>3.25</v>
      </c>
      <c r="E142" s="117">
        <v>93.5</v>
      </c>
      <c r="F142" s="121">
        <v>28.8</v>
      </c>
      <c r="H142" s="124">
        <v>42158</v>
      </c>
      <c r="I142">
        <f t="shared" si="13"/>
        <v>0.51188336097887432</v>
      </c>
      <c r="J142" s="124">
        <v>42158</v>
      </c>
      <c r="K142">
        <f t="shared" si="14"/>
        <v>1.9708116108725178</v>
      </c>
      <c r="L142" s="124">
        <v>42158</v>
      </c>
      <c r="M142">
        <f t="shared" si="15"/>
        <v>1.4593924877592308</v>
      </c>
    </row>
    <row r="143" spans="1:13" ht="23">
      <c r="A143" t="str">
        <f t="shared" si="12"/>
        <v>2015/1/23</v>
      </c>
      <c r="B143" s="123" t="s">
        <v>348</v>
      </c>
      <c r="C143" s="121" t="s">
        <v>227</v>
      </c>
      <c r="D143" s="117">
        <v>3.09</v>
      </c>
      <c r="E143" s="117">
        <v>84.39</v>
      </c>
      <c r="F143" s="121">
        <v>27.28</v>
      </c>
      <c r="H143" s="124">
        <v>42027</v>
      </c>
      <c r="I143">
        <f t="shared" si="13"/>
        <v>0.48995847942483461</v>
      </c>
      <c r="J143" s="124">
        <v>42027</v>
      </c>
      <c r="K143">
        <f t="shared" si="14"/>
        <v>1.9262909868848634</v>
      </c>
      <c r="L143" s="124">
        <v>42027</v>
      </c>
      <c r="M143">
        <f t="shared" si="15"/>
        <v>1.4358443659844413</v>
      </c>
    </row>
    <row r="144" spans="1:13" ht="23">
      <c r="A144" t="str">
        <f t="shared" si="12"/>
        <v>2014/9/15</v>
      </c>
      <c r="B144" s="123" t="s">
        <v>349</v>
      </c>
      <c r="C144" s="121" t="s">
        <v>228</v>
      </c>
      <c r="D144" s="117">
        <v>2.77</v>
      </c>
      <c r="E144" s="117">
        <v>75.239999999999995</v>
      </c>
      <c r="F144" s="121">
        <v>27.19</v>
      </c>
      <c r="H144" s="124">
        <v>41897</v>
      </c>
      <c r="I144">
        <f t="shared" si="13"/>
        <v>0.44247976906444858</v>
      </c>
      <c r="J144" s="124">
        <v>41897</v>
      </c>
      <c r="K144">
        <f t="shared" si="14"/>
        <v>1.8764487868783413</v>
      </c>
      <c r="L144" s="124">
        <v>41897</v>
      </c>
      <c r="M144">
        <f t="shared" si="15"/>
        <v>1.4344092075875001</v>
      </c>
    </row>
    <row r="145" spans="1:13" ht="23">
      <c r="A145" t="str">
        <f t="shared" si="12"/>
        <v>2014/5/7/</v>
      </c>
      <c r="B145" s="124">
        <v>41766</v>
      </c>
      <c r="C145" s="121" t="s">
        <v>229</v>
      </c>
      <c r="D145" s="117">
        <v>2.67</v>
      </c>
      <c r="E145" s="117">
        <v>73.87</v>
      </c>
      <c r="F145" s="121">
        <v>27.71</v>
      </c>
      <c r="H145" s="124">
        <v>41766</v>
      </c>
      <c r="I145">
        <f t="shared" si="13"/>
        <v>0.42651126136457523</v>
      </c>
      <c r="J145" s="124">
        <v>41766</v>
      </c>
      <c r="K145">
        <f t="shared" si="14"/>
        <v>1.8684680990209868</v>
      </c>
      <c r="L145" s="124">
        <v>41766</v>
      </c>
      <c r="M145">
        <f t="shared" si="15"/>
        <v>1.4426365257822318</v>
      </c>
    </row>
    <row r="146" spans="1:13" ht="23">
      <c r="A146" t="str">
        <f t="shared" si="12"/>
        <v>2013/12/2</v>
      </c>
      <c r="B146" s="123" t="s">
        <v>350</v>
      </c>
      <c r="C146" s="121" t="s">
        <v>230</v>
      </c>
      <c r="D146" s="117">
        <v>2.5299999999999998</v>
      </c>
      <c r="E146" s="117">
        <v>82.19</v>
      </c>
      <c r="F146" s="121">
        <v>32.520000000000003</v>
      </c>
      <c r="H146" s="124">
        <v>41610</v>
      </c>
      <c r="I146">
        <f t="shared" si="13"/>
        <v>0.40312052117581787</v>
      </c>
      <c r="J146" s="124">
        <v>41610</v>
      </c>
      <c r="K146">
        <f t="shared" si="14"/>
        <v>1.9148189804474731</v>
      </c>
      <c r="L146" s="124">
        <v>41610</v>
      </c>
      <c r="M146">
        <f t="shared" si="15"/>
        <v>1.5121505369220305</v>
      </c>
    </row>
    <row r="147" spans="1:13" ht="23">
      <c r="A147" t="str">
        <f t="shared" si="12"/>
        <v>2013/8/19</v>
      </c>
      <c r="B147" s="123" t="s">
        <v>351</v>
      </c>
      <c r="C147" s="121" t="s">
        <v>231</v>
      </c>
      <c r="D147" s="117">
        <v>2.42</v>
      </c>
      <c r="E147" s="117">
        <v>61.99</v>
      </c>
      <c r="F147" s="121">
        <v>25.63</v>
      </c>
      <c r="H147" s="124">
        <v>41505</v>
      </c>
      <c r="I147">
        <f t="shared" si="13"/>
        <v>0.38381536598043126</v>
      </c>
      <c r="J147" s="124">
        <v>41505</v>
      </c>
      <c r="K147">
        <f t="shared" si="14"/>
        <v>1.7923216363515735</v>
      </c>
      <c r="L147" s="124">
        <v>41505</v>
      </c>
      <c r="M147">
        <f t="shared" si="15"/>
        <v>1.408748606184244</v>
      </c>
    </row>
    <row r="148" spans="1:13" ht="23">
      <c r="A148" t="str">
        <f t="shared" si="12"/>
        <v>2013/4/11</v>
      </c>
      <c r="B148" s="123" t="s">
        <v>352</v>
      </c>
      <c r="C148" s="121" t="s">
        <v>232</v>
      </c>
      <c r="D148" s="117">
        <v>2.2799999999999998</v>
      </c>
      <c r="E148" s="117">
        <v>54.12</v>
      </c>
      <c r="F148" s="121">
        <v>23.75</v>
      </c>
      <c r="H148" s="124">
        <v>41375</v>
      </c>
      <c r="I148">
        <f t="shared" si="13"/>
        <v>0.35793484700045375</v>
      </c>
      <c r="J148" s="124">
        <v>41375</v>
      </c>
      <c r="K148">
        <f t="shared" si="14"/>
        <v>1.7333577879255853</v>
      </c>
      <c r="L148" s="124">
        <v>41375</v>
      </c>
      <c r="M148">
        <f t="shared" si="15"/>
        <v>1.3756636139608853</v>
      </c>
    </row>
    <row r="149" spans="1:13" ht="23">
      <c r="A149" t="str">
        <f t="shared" si="12"/>
        <v>2012/11/2</v>
      </c>
      <c r="B149" s="123" t="s">
        <v>353</v>
      </c>
      <c r="C149" s="121" t="s">
        <v>233</v>
      </c>
      <c r="D149" s="117">
        <v>1.72</v>
      </c>
      <c r="E149" s="117">
        <v>48.62</v>
      </c>
      <c r="F149" s="121">
        <v>28.19</v>
      </c>
      <c r="H149" s="124">
        <v>41215</v>
      </c>
      <c r="I149">
        <f t="shared" si="13"/>
        <v>0.2355284469075489</v>
      </c>
      <c r="J149" s="124">
        <v>41215</v>
      </c>
      <c r="K149">
        <f t="shared" si="14"/>
        <v>1.686814954507317</v>
      </c>
      <c r="L149" s="124">
        <v>41215</v>
      </c>
      <c r="M149">
        <f t="shared" si="15"/>
        <v>1.4500950758716022</v>
      </c>
    </row>
    <row r="150" spans="1:13" ht="23">
      <c r="A150" t="str">
        <f t="shared" si="12"/>
        <v>2012/8/3/</v>
      </c>
      <c r="B150" s="124">
        <v>41124</v>
      </c>
      <c r="C150" s="121" t="s">
        <v>234</v>
      </c>
      <c r="D150" s="117">
        <v>1.67</v>
      </c>
      <c r="E150" s="117">
        <v>42.41</v>
      </c>
      <c r="F150" s="121">
        <v>25.37</v>
      </c>
      <c r="H150" s="124">
        <v>41124</v>
      </c>
      <c r="I150">
        <f t="shared" si="13"/>
        <v>0.22271647114758325</v>
      </c>
      <c r="J150" s="124">
        <v>41124</v>
      </c>
      <c r="K150">
        <f t="shared" si="14"/>
        <v>1.6274682724597096</v>
      </c>
      <c r="L150" s="124">
        <v>41124</v>
      </c>
      <c r="M150">
        <f t="shared" si="15"/>
        <v>1.4043204672217307</v>
      </c>
    </row>
    <row r="151" spans="1:13" ht="23">
      <c r="A151" t="str">
        <f t="shared" si="12"/>
        <v>2012/8/2/</v>
      </c>
      <c r="B151" s="124">
        <v>41123</v>
      </c>
      <c r="C151" s="121" t="s">
        <v>235</v>
      </c>
      <c r="D151" s="117">
        <v>1.67</v>
      </c>
      <c r="E151" s="117">
        <v>42.34</v>
      </c>
      <c r="F151" s="121">
        <v>25.33</v>
      </c>
      <c r="H151" s="124">
        <v>41123</v>
      </c>
      <c r="I151">
        <f t="shared" si="13"/>
        <v>0.22271647114758325</v>
      </c>
      <c r="J151" s="124">
        <v>41123</v>
      </c>
      <c r="K151">
        <f t="shared" si="14"/>
        <v>1.6267508536833932</v>
      </c>
      <c r="L151" s="124">
        <v>41123</v>
      </c>
      <c r="M151">
        <f t="shared" si="15"/>
        <v>1.4036351897905479</v>
      </c>
    </row>
    <row r="152" spans="1:13" ht="23">
      <c r="A152" t="str">
        <f t="shared" si="12"/>
        <v>2012/8/1/</v>
      </c>
      <c r="B152" s="124">
        <v>41122</v>
      </c>
      <c r="C152" s="121" t="s">
        <v>236</v>
      </c>
      <c r="D152" s="117">
        <v>1.67</v>
      </c>
      <c r="E152" s="117">
        <v>42.72</v>
      </c>
      <c r="F152" s="121">
        <v>25.55</v>
      </c>
      <c r="H152" s="124">
        <v>41122</v>
      </c>
      <c r="I152">
        <f t="shared" si="13"/>
        <v>0.22271647114758325</v>
      </c>
      <c r="J152" s="124">
        <v>41122</v>
      </c>
      <c r="K152">
        <f t="shared" si="14"/>
        <v>1.6306312440205</v>
      </c>
      <c r="L152" s="124">
        <v>41122</v>
      </c>
      <c r="M152">
        <f t="shared" si="15"/>
        <v>1.4073909044707316</v>
      </c>
    </row>
    <row r="153" spans="1:13" ht="23">
      <c r="A153" t="str">
        <f t="shared" si="12"/>
        <v>2012/7/31</v>
      </c>
      <c r="B153" s="124">
        <v>41121</v>
      </c>
      <c r="C153" s="121" t="s">
        <v>237</v>
      </c>
      <c r="D153" s="117">
        <v>1.67</v>
      </c>
      <c r="E153" s="117">
        <v>43.66</v>
      </c>
      <c r="F153" s="121">
        <v>26.11</v>
      </c>
      <c r="H153" s="124">
        <v>41121</v>
      </c>
      <c r="I153">
        <f t="shared" si="13"/>
        <v>0.22271647114758325</v>
      </c>
      <c r="J153" s="124">
        <v>41121</v>
      </c>
      <c r="K153">
        <f t="shared" si="14"/>
        <v>1.6400837313731202</v>
      </c>
      <c r="L153" s="124">
        <v>41121</v>
      </c>
      <c r="M153">
        <f t="shared" si="15"/>
        <v>1.4168068718229445</v>
      </c>
    </row>
    <row r="154" spans="1:13" ht="23">
      <c r="A154" t="str">
        <f t="shared" si="12"/>
        <v>2012/7/30</v>
      </c>
      <c r="B154" s="123" t="s">
        <v>354</v>
      </c>
      <c r="C154" s="121" t="s">
        <v>238</v>
      </c>
      <c r="D154" s="117">
        <v>1.67</v>
      </c>
      <c r="E154" s="117">
        <v>44.12</v>
      </c>
      <c r="F154" s="121">
        <v>26.39</v>
      </c>
      <c r="H154" s="124">
        <v>41120</v>
      </c>
      <c r="I154">
        <f t="shared" si="13"/>
        <v>0.22271647114758325</v>
      </c>
      <c r="J154" s="124">
        <v>41120</v>
      </c>
      <c r="K154">
        <f t="shared" si="14"/>
        <v>1.644635503768153</v>
      </c>
      <c r="L154" s="124">
        <v>41120</v>
      </c>
      <c r="M154">
        <f t="shared" si="15"/>
        <v>1.4214393902200497</v>
      </c>
    </row>
    <row r="155" spans="1:13" ht="23">
      <c r="A155" t="str">
        <f t="shared" si="12"/>
        <v>2012/7/27</v>
      </c>
      <c r="B155" s="123" t="s">
        <v>355</v>
      </c>
      <c r="C155" s="121" t="s">
        <v>239</v>
      </c>
      <c r="D155" s="117">
        <v>1.67</v>
      </c>
      <c r="E155" s="117">
        <v>43.68</v>
      </c>
      <c r="F155" s="121">
        <v>26.12</v>
      </c>
      <c r="H155" s="124">
        <v>41117</v>
      </c>
      <c r="I155">
        <f t="shared" si="13"/>
        <v>0.22271647114758325</v>
      </c>
      <c r="J155" s="124">
        <v>41117</v>
      </c>
      <c r="K155">
        <f t="shared" si="14"/>
        <v>1.6402826296966808</v>
      </c>
      <c r="L155" s="124">
        <v>41117</v>
      </c>
      <c r="M155">
        <f t="shared" si="15"/>
        <v>1.4169731726030363</v>
      </c>
    </row>
    <row r="156" spans="1:13" ht="23">
      <c r="A156" t="str">
        <f t="shared" si="12"/>
        <v>2012/7/26</v>
      </c>
      <c r="B156" s="123" t="s">
        <v>356</v>
      </c>
      <c r="C156" s="121" t="s">
        <v>240</v>
      </c>
      <c r="D156" s="117">
        <v>1.67</v>
      </c>
      <c r="E156" s="117">
        <v>42.38</v>
      </c>
      <c r="F156" s="121">
        <v>25.35</v>
      </c>
      <c r="H156" s="124">
        <v>41116</v>
      </c>
      <c r="I156">
        <f t="shared" si="13"/>
        <v>0.22271647114758325</v>
      </c>
      <c r="J156" s="124">
        <v>41116</v>
      </c>
      <c r="K156">
        <f t="shared" si="14"/>
        <v>1.6271609523747759</v>
      </c>
      <c r="L156" s="124">
        <v>41116</v>
      </c>
      <c r="M156">
        <f t="shared" si="15"/>
        <v>1.4039779636693548</v>
      </c>
    </row>
    <row r="157" spans="1:13" ht="23">
      <c r="A157" t="str">
        <f t="shared" si="12"/>
        <v>2012/7/25</v>
      </c>
      <c r="B157" s="123" t="s">
        <v>357</v>
      </c>
      <c r="C157" s="121" t="s">
        <v>241</v>
      </c>
      <c r="D157" s="117">
        <v>1.67</v>
      </c>
      <c r="E157" s="117">
        <v>41.23</v>
      </c>
      <c r="F157" s="121">
        <v>24.66</v>
      </c>
      <c r="H157" s="124">
        <v>41115</v>
      </c>
      <c r="I157">
        <f t="shared" si="13"/>
        <v>0.22271647114758325</v>
      </c>
      <c r="J157" s="124">
        <v>41115</v>
      </c>
      <c r="K157">
        <f t="shared" si="14"/>
        <v>1.6152133348013584</v>
      </c>
      <c r="L157" s="124">
        <v>41115</v>
      </c>
      <c r="M157">
        <f t="shared" si="15"/>
        <v>1.3919930722597129</v>
      </c>
    </row>
    <row r="158" spans="1:13" ht="23">
      <c r="A158" t="str">
        <f t="shared" si="12"/>
        <v>2012/7/24</v>
      </c>
      <c r="B158" s="123" t="s">
        <v>358</v>
      </c>
      <c r="C158" s="121" t="s">
        <v>242</v>
      </c>
      <c r="D158" s="117">
        <v>1.67</v>
      </c>
      <c r="E158" s="117">
        <v>40.99</v>
      </c>
      <c r="F158" s="121">
        <v>24.52</v>
      </c>
      <c r="H158" s="124">
        <v>41114</v>
      </c>
      <c r="I158">
        <f t="shared" si="13"/>
        <v>0.22271647114758325</v>
      </c>
      <c r="J158" s="124">
        <v>41114</v>
      </c>
      <c r="K158">
        <f t="shared" si="14"/>
        <v>1.6126779183165019</v>
      </c>
      <c r="L158" s="124">
        <v>41114</v>
      </c>
      <c r="M158">
        <f t="shared" si="15"/>
        <v>1.3895204658463773</v>
      </c>
    </row>
    <row r="159" spans="1:13" ht="23">
      <c r="A159" t="str">
        <f t="shared" si="12"/>
        <v>2012/7/20</v>
      </c>
      <c r="B159" s="123" t="s">
        <v>359</v>
      </c>
      <c r="C159" s="121" t="s">
        <v>243</v>
      </c>
      <c r="D159" s="117">
        <v>1.67</v>
      </c>
      <c r="E159" s="117">
        <v>42.32</v>
      </c>
      <c r="F159" s="121">
        <v>25.31</v>
      </c>
      <c r="H159" s="124">
        <v>41110</v>
      </c>
      <c r="I159">
        <f t="shared" si="13"/>
        <v>0.22271647114758325</v>
      </c>
      <c r="J159" s="124">
        <v>41110</v>
      </c>
      <c r="K159">
        <f t="shared" si="14"/>
        <v>1.6265456590271294</v>
      </c>
      <c r="L159" s="124">
        <v>41110</v>
      </c>
      <c r="M159">
        <f t="shared" si="15"/>
        <v>1.4032921451582543</v>
      </c>
    </row>
    <row r="160" spans="1:13" ht="23">
      <c r="A160" t="str">
        <f t="shared" si="12"/>
        <v>2012/3/13</v>
      </c>
      <c r="B160" s="123" t="s">
        <v>360</v>
      </c>
      <c r="C160" s="121" t="s">
        <v>244</v>
      </c>
      <c r="D160" s="117">
        <v>1.48</v>
      </c>
      <c r="E160" s="117">
        <v>42.32</v>
      </c>
      <c r="F160" s="121">
        <v>28.53</v>
      </c>
      <c r="H160" s="124">
        <v>40981</v>
      </c>
      <c r="I160">
        <f t="shared" si="13"/>
        <v>0.17026171539495738</v>
      </c>
      <c r="J160" s="124">
        <v>40981</v>
      </c>
      <c r="K160">
        <f t="shared" si="14"/>
        <v>1.6265456590271294</v>
      </c>
      <c r="L160" s="124">
        <v>40981</v>
      </c>
      <c r="M160">
        <f t="shared" si="15"/>
        <v>1.4553017716570764</v>
      </c>
    </row>
    <row r="161" spans="1:13" ht="23">
      <c r="A161" t="str">
        <f t="shared" si="12"/>
        <v>2011/11/1</v>
      </c>
      <c r="B161" s="123" t="s">
        <v>361</v>
      </c>
      <c r="C161" s="121" t="s">
        <v>245</v>
      </c>
      <c r="D161" s="117">
        <v>1.79</v>
      </c>
      <c r="E161" s="117">
        <v>33.43</v>
      </c>
      <c r="F161" s="121">
        <v>18.73</v>
      </c>
      <c r="H161" s="124">
        <v>40848</v>
      </c>
      <c r="I161">
        <f t="shared" si="13"/>
        <v>0.2528530309798932</v>
      </c>
      <c r="J161" s="124">
        <v>40848</v>
      </c>
      <c r="K161">
        <f t="shared" si="14"/>
        <v>1.5241363765925686</v>
      </c>
      <c r="L161" s="124">
        <v>40848</v>
      </c>
      <c r="M161">
        <f t="shared" si="15"/>
        <v>1.2725377773752373</v>
      </c>
    </row>
    <row r="162" spans="1:13" ht="23">
      <c r="A162" t="str">
        <f t="shared" si="12"/>
        <v>2011/6/24</v>
      </c>
      <c r="B162" s="123" t="s">
        <v>362</v>
      </c>
      <c r="C162" s="121" t="s">
        <v>246</v>
      </c>
      <c r="D162" s="117">
        <v>1.49</v>
      </c>
      <c r="E162" s="117">
        <v>27.42</v>
      </c>
      <c r="F162" s="121">
        <v>18.39</v>
      </c>
      <c r="H162" s="124">
        <v>40718</v>
      </c>
      <c r="I162">
        <f t="shared" si="13"/>
        <v>0.17318626841227402</v>
      </c>
      <c r="J162" s="124">
        <v>40718</v>
      </c>
      <c r="K162">
        <f t="shared" si="14"/>
        <v>1.4380674504534938</v>
      </c>
      <c r="L162" s="124">
        <v>40718</v>
      </c>
      <c r="M162">
        <f t="shared" si="15"/>
        <v>1.2645817292380774</v>
      </c>
    </row>
    <row r="163" spans="1:13" ht="23">
      <c r="A163" t="str">
        <f t="shared" si="12"/>
        <v>2011/2/15</v>
      </c>
      <c r="B163" s="123" t="s">
        <v>363</v>
      </c>
      <c r="C163" s="121" t="s">
        <v>247</v>
      </c>
      <c r="D163" s="117">
        <v>1.41</v>
      </c>
      <c r="E163" s="117">
        <v>25.61</v>
      </c>
      <c r="F163" s="121">
        <v>18.18</v>
      </c>
      <c r="H163" s="124">
        <v>40589</v>
      </c>
      <c r="I163">
        <f t="shared" si="13"/>
        <v>0.14921911265537988</v>
      </c>
      <c r="J163" s="124">
        <v>40589</v>
      </c>
      <c r="K163">
        <f t="shared" si="14"/>
        <v>1.4084095784684296</v>
      </c>
      <c r="L163" s="124">
        <v>40589</v>
      </c>
      <c r="M163">
        <f t="shared" si="15"/>
        <v>1.2595938788859486</v>
      </c>
    </row>
    <row r="164" spans="1:13" ht="23">
      <c r="A164" t="str">
        <f t="shared" si="12"/>
        <v>2010/10/7</v>
      </c>
      <c r="B164" s="123" t="s">
        <v>364</v>
      </c>
      <c r="C164" s="121" t="s">
        <v>248</v>
      </c>
      <c r="D164" s="117">
        <v>1.32</v>
      </c>
      <c r="E164" s="117">
        <v>22.09</v>
      </c>
      <c r="F164" s="121">
        <v>16.760000000000002</v>
      </c>
      <c r="H164" s="124">
        <v>40458</v>
      </c>
      <c r="I164">
        <f t="shared" si="13"/>
        <v>0.12057393120584989</v>
      </c>
      <c r="J164" s="124">
        <v>40458</v>
      </c>
      <c r="K164">
        <f t="shared" si="14"/>
        <v>1.3441957158714348</v>
      </c>
      <c r="L164" s="124">
        <v>40458</v>
      </c>
      <c r="M164">
        <f t="shared" si="15"/>
        <v>1.2242740142942576</v>
      </c>
    </row>
    <row r="165" spans="1:13" ht="23">
      <c r="A165" t="str">
        <f t="shared" si="12"/>
        <v>2010/6/1/</v>
      </c>
      <c r="B165" s="124">
        <v>40330</v>
      </c>
      <c r="C165" s="121" t="s">
        <v>249</v>
      </c>
      <c r="D165" s="117">
        <v>1.19</v>
      </c>
      <c r="E165" s="117">
        <v>20.04</v>
      </c>
      <c r="F165" s="121">
        <v>16.899999999999999</v>
      </c>
      <c r="H165" s="124">
        <v>40330</v>
      </c>
      <c r="I165">
        <f t="shared" si="13"/>
        <v>7.554696139253074E-2</v>
      </c>
      <c r="J165" s="124">
        <v>40330</v>
      </c>
      <c r="K165">
        <f t="shared" si="14"/>
        <v>1.3018977171952082</v>
      </c>
      <c r="L165" s="124">
        <v>40330</v>
      </c>
      <c r="M165">
        <f t="shared" si="15"/>
        <v>1.2278867046136734</v>
      </c>
    </row>
    <row r="166" spans="1:13" ht="23">
      <c r="A166" t="str">
        <f t="shared" si="12"/>
        <v>2010/1/21</v>
      </c>
      <c r="B166" s="123" t="s">
        <v>365</v>
      </c>
      <c r="C166" s="121" t="s">
        <v>250</v>
      </c>
      <c r="D166" s="117">
        <v>1.1200000000000001</v>
      </c>
      <c r="E166" s="117">
        <v>25.85</v>
      </c>
      <c r="F166" s="121">
        <v>23.06</v>
      </c>
      <c r="H166" s="124">
        <v>40199</v>
      </c>
      <c r="I166">
        <f t="shared" si="13"/>
        <v>4.9218022670181653E-2</v>
      </c>
      <c r="J166" s="124">
        <v>40199</v>
      </c>
      <c r="K166">
        <f t="shared" si="14"/>
        <v>1.4124605474299614</v>
      </c>
      <c r="L166" s="124">
        <v>40199</v>
      </c>
      <c r="M166">
        <f t="shared" si="15"/>
        <v>1.3628593029586802</v>
      </c>
    </row>
    <row r="167" spans="1:13" ht="23">
      <c r="C167" s="121"/>
      <c r="D167" s="117"/>
      <c r="E167" s="117"/>
      <c r="F167" s="121"/>
    </row>
    <row r="168" spans="1:13" ht="23">
      <c r="C168" s="121"/>
      <c r="D168" s="117"/>
      <c r="E168" s="117"/>
      <c r="F168" s="121"/>
    </row>
    <row r="169" spans="1:13" ht="23">
      <c r="C169" s="121"/>
      <c r="D169" s="117"/>
      <c r="E169" s="117"/>
      <c r="F169" s="121"/>
    </row>
    <row r="170" spans="1:13" ht="23">
      <c r="C170" s="121"/>
      <c r="D170" s="117"/>
      <c r="E170" s="117"/>
      <c r="F170" s="121"/>
    </row>
    <row r="171" spans="1:13" ht="23">
      <c r="C171" s="121"/>
      <c r="D171" s="117"/>
      <c r="E171" s="117"/>
      <c r="F171" s="121"/>
    </row>
    <row r="172" spans="1:13" ht="23">
      <c r="C172" s="121"/>
      <c r="D172" s="117"/>
      <c r="E172" s="117"/>
      <c r="F172" s="121"/>
    </row>
    <row r="173" spans="1:13" ht="23">
      <c r="C173" s="121"/>
      <c r="D173" s="117"/>
      <c r="E173" s="117"/>
      <c r="F173" s="121"/>
    </row>
    <row r="174" spans="1:13" ht="23">
      <c r="C174" s="121"/>
      <c r="D174" s="117"/>
      <c r="E174" s="117"/>
      <c r="F174" s="121"/>
    </row>
    <row r="175" spans="1:13" ht="23">
      <c r="C175" s="121"/>
      <c r="D175" s="117"/>
      <c r="E175" s="117"/>
      <c r="F175" s="121"/>
    </row>
    <row r="176" spans="1:13" ht="23">
      <c r="C176" s="121"/>
      <c r="D176" s="117"/>
      <c r="E176" s="117"/>
      <c r="F176" s="121"/>
    </row>
    <row r="177" spans="3:6" ht="23">
      <c r="C177" s="121"/>
      <c r="D177" s="117"/>
      <c r="E177" s="117"/>
      <c r="F177" s="121"/>
    </row>
    <row r="178" spans="3:6" ht="23">
      <c r="C178" s="121"/>
      <c r="D178" s="117"/>
      <c r="E178" s="117"/>
      <c r="F178" s="121"/>
    </row>
    <row r="179" spans="3:6" ht="23">
      <c r="C179" s="121"/>
      <c r="D179" s="117"/>
      <c r="E179" s="117"/>
      <c r="F179" s="121"/>
    </row>
    <row r="180" spans="3:6" ht="23">
      <c r="C180" s="121"/>
      <c r="D180" s="117"/>
      <c r="E180" s="117"/>
      <c r="F180" s="121"/>
    </row>
    <row r="181" spans="3:6" ht="23">
      <c r="C181" s="121"/>
      <c r="D181" s="117"/>
      <c r="E181" s="117"/>
      <c r="F181" s="121"/>
    </row>
    <row r="182" spans="3:6" ht="23">
      <c r="C182" s="121"/>
      <c r="D182" s="117"/>
      <c r="E182" s="117"/>
      <c r="F182" s="121"/>
    </row>
    <row r="183" spans="3:6" ht="23">
      <c r="C183" s="121"/>
      <c r="D183" s="117"/>
      <c r="E183" s="117"/>
      <c r="F183" s="121"/>
    </row>
    <row r="184" spans="3:6" ht="23">
      <c r="C184" s="121"/>
      <c r="D184" s="117"/>
      <c r="E184" s="117"/>
      <c r="F184" s="121"/>
    </row>
    <row r="185" spans="3:6" ht="23">
      <c r="C185" s="121"/>
      <c r="D185" s="117"/>
      <c r="E185" s="117"/>
      <c r="F185" s="121"/>
    </row>
    <row r="186" spans="3:6" ht="23">
      <c r="C186" s="121"/>
      <c r="D186" s="117"/>
      <c r="E186" s="117"/>
      <c r="F186" s="121"/>
    </row>
    <row r="187" spans="3:6" ht="23">
      <c r="C187" s="121"/>
      <c r="D187" s="117"/>
      <c r="E187" s="117"/>
      <c r="F187" s="121"/>
    </row>
    <row r="188" spans="3:6" ht="23">
      <c r="C188" s="121"/>
      <c r="D188" s="117"/>
      <c r="E188" s="117"/>
      <c r="F188" s="121"/>
    </row>
    <row r="189" spans="3:6" ht="23">
      <c r="C189" s="121"/>
      <c r="D189" s="117"/>
      <c r="E189" s="117"/>
      <c r="F189" s="121"/>
    </row>
    <row r="190" spans="3:6" ht="23">
      <c r="C190" s="121"/>
      <c r="D190" s="117"/>
      <c r="E190" s="117"/>
      <c r="F190" s="121"/>
    </row>
    <row r="191" spans="3:6" ht="23">
      <c r="C191" s="121"/>
      <c r="D191" s="117"/>
      <c r="E191" s="117"/>
      <c r="F191" s="121"/>
    </row>
    <row r="192" spans="3:6" ht="23">
      <c r="C192" s="121"/>
      <c r="D192" s="117"/>
      <c r="E192" s="117"/>
      <c r="F192" s="121"/>
    </row>
    <row r="193" spans="3:6" ht="23">
      <c r="C193" s="121"/>
      <c r="D193" s="117"/>
      <c r="E193" s="117"/>
      <c r="F193" s="121"/>
    </row>
    <row r="194" spans="3:6" ht="23">
      <c r="C194" s="121"/>
      <c r="D194" s="117"/>
      <c r="E194" s="117"/>
      <c r="F194" s="121"/>
    </row>
    <row r="195" spans="3:6" ht="23">
      <c r="C195" s="121"/>
      <c r="D195" s="117"/>
      <c r="E195" s="117"/>
      <c r="F195" s="121"/>
    </row>
    <row r="196" spans="3:6" ht="23">
      <c r="C196" s="121"/>
      <c r="D196" s="117"/>
      <c r="E196" s="117"/>
      <c r="F196" s="121"/>
    </row>
    <row r="197" spans="3:6" ht="23">
      <c r="C197" s="121"/>
      <c r="D197" s="117"/>
      <c r="E197" s="117"/>
      <c r="F197" s="121"/>
    </row>
    <row r="198" spans="3:6" ht="23">
      <c r="C198" s="121"/>
      <c r="D198" s="117"/>
      <c r="E198" s="117"/>
      <c r="F198" s="121"/>
    </row>
    <row r="199" spans="3:6" ht="23">
      <c r="C199" s="121"/>
      <c r="D199" s="117"/>
      <c r="E199" s="117"/>
      <c r="F199" s="121"/>
    </row>
    <row r="200" spans="3:6" ht="23">
      <c r="C200" s="121"/>
      <c r="D200" s="117"/>
      <c r="E200" s="117"/>
      <c r="F200" s="121"/>
    </row>
    <row r="201" spans="3:6" ht="23">
      <c r="C201" s="121"/>
      <c r="D201" s="117"/>
      <c r="E201" s="117"/>
      <c r="F201" s="121"/>
    </row>
    <row r="202" spans="3:6" ht="23">
      <c r="C202" s="121"/>
      <c r="D202" s="117"/>
      <c r="E202" s="117"/>
      <c r="F202" s="121"/>
    </row>
    <row r="203" spans="3:6" ht="23">
      <c r="C203" s="121"/>
      <c r="D203" s="117"/>
      <c r="E203" s="117"/>
      <c r="F203" s="121"/>
    </row>
    <row r="204" spans="3:6" ht="23">
      <c r="C204" s="121"/>
      <c r="D204" s="117"/>
      <c r="E204" s="117"/>
      <c r="F204" s="121"/>
    </row>
    <row r="205" spans="3:6" ht="23">
      <c r="C205" s="121"/>
      <c r="D205" s="117"/>
      <c r="E205" s="117"/>
      <c r="F205" s="121"/>
    </row>
    <row r="206" spans="3:6" ht="23">
      <c r="C206" s="121"/>
      <c r="D206" s="117"/>
      <c r="E206" s="117"/>
      <c r="F206" s="121"/>
    </row>
    <row r="207" spans="3:6" ht="23">
      <c r="C207" s="121"/>
      <c r="D207" s="117"/>
      <c r="E207" s="117"/>
      <c r="F207" s="121"/>
    </row>
    <row r="208" spans="3:6" ht="23">
      <c r="C208" s="121"/>
      <c r="D208" s="117"/>
      <c r="E208" s="117"/>
      <c r="F208" s="121"/>
    </row>
    <row r="209" spans="3:6" ht="23">
      <c r="C209" s="121"/>
      <c r="D209" s="117"/>
      <c r="E209" s="117"/>
      <c r="F209" s="121"/>
    </row>
    <row r="210" spans="3:6" ht="23">
      <c r="C210" s="121"/>
      <c r="D210" s="117"/>
      <c r="E210" s="117"/>
      <c r="F210" s="121"/>
    </row>
    <row r="211" spans="3:6" ht="23">
      <c r="C211" s="121"/>
      <c r="D211" s="117"/>
      <c r="E211" s="117"/>
      <c r="F211" s="121"/>
    </row>
    <row r="212" spans="3:6" ht="23">
      <c r="C212" s="121"/>
      <c r="D212" s="117"/>
      <c r="E212" s="117"/>
      <c r="F212" s="121"/>
    </row>
    <row r="213" spans="3:6" ht="23">
      <c r="C213" s="121"/>
      <c r="D213" s="117"/>
      <c r="E213" s="117"/>
      <c r="F213" s="121"/>
    </row>
    <row r="214" spans="3:6" ht="23">
      <c r="C214" s="121"/>
      <c r="D214" s="117"/>
      <c r="E214" s="117"/>
      <c r="F214" s="121"/>
    </row>
  </sheetData>
  <phoneticPr fontId="2" type="noConversion"/>
  <hyperlinks>
    <hyperlink ref="D12" r:id="rId1" display="https://www.financecharts.com/stocks/MA/income-statement/eps-diluted-ttm" xr:uid="{BF3682BC-7737-0B47-B2BE-72126BC5C57E}"/>
    <hyperlink ref="E12" r:id="rId2" display="https://www.financecharts.com/stocks/MA/summary/price" xr:uid="{250CEB8A-F83D-FB44-8600-5AB89D75D80E}"/>
    <hyperlink ref="D13" r:id="rId3" display="https://www.financecharts.com/stocks/MA/income-statement/eps-diluted-ttm" xr:uid="{43922EEC-B7D5-FE4E-BF18-C0715347281D}"/>
    <hyperlink ref="E13" r:id="rId4" display="https://www.financecharts.com/stocks/MA/summary/price" xr:uid="{E8C99AD4-A8BF-F04E-B485-20EE42231AED}"/>
    <hyperlink ref="D14" r:id="rId5" display="https://www.financecharts.com/stocks/MA/income-statement/eps-diluted-ttm" xr:uid="{B9CCEEFE-04B1-814C-9461-D1DEC73D6CBE}"/>
    <hyperlink ref="E14" r:id="rId6" display="https://www.financecharts.com/stocks/MA/summary/price" xr:uid="{E9CCF20A-6A1A-904E-8259-474A56AA9AA4}"/>
    <hyperlink ref="D15" r:id="rId7" display="https://www.financecharts.com/stocks/MA/income-statement/eps-diluted-ttm" xr:uid="{9F30F99D-5AF6-3B41-8A04-6D3F62BF777F}"/>
    <hyperlink ref="E15" r:id="rId8" display="https://www.financecharts.com/stocks/MA/summary/price" xr:uid="{F0F9DFC8-522D-F548-8A8B-F797D5B04685}"/>
    <hyperlink ref="D16" r:id="rId9" display="https://www.financecharts.com/stocks/MA/income-statement/eps-diluted-ttm" xr:uid="{F2EBD2C8-532F-9043-944B-2C70204DA713}"/>
    <hyperlink ref="E16" r:id="rId10" display="https://www.financecharts.com/stocks/MA/summary/price" xr:uid="{190A9E0A-BE07-4A47-BC47-98053C01543F}"/>
    <hyperlink ref="D17" r:id="rId11" display="https://www.financecharts.com/stocks/MA/income-statement/eps-diluted-ttm" xr:uid="{737E0FB2-21C2-FB4E-A7BD-F29E13896984}"/>
    <hyperlink ref="E17" r:id="rId12" display="https://www.financecharts.com/stocks/MA/summary/price" xr:uid="{DEBF1427-259B-6B4C-B760-83E6968171DF}"/>
    <hyperlink ref="D18" r:id="rId13" display="https://www.financecharts.com/stocks/MA/income-statement/eps-diluted-ttm" xr:uid="{BDB6CBEB-2FE6-5346-8C09-2D0059377DA4}"/>
    <hyperlink ref="E18" r:id="rId14" display="https://www.financecharts.com/stocks/MA/summary/price" xr:uid="{1E5C1DA9-2C6F-6A41-8EF6-722ACAE7C13E}"/>
    <hyperlink ref="D19" r:id="rId15" display="https://www.financecharts.com/stocks/MA/income-statement/eps-diluted-ttm" xr:uid="{0E740501-6B0F-6743-B028-F272A0A4C80A}"/>
    <hyperlink ref="E19" r:id="rId16" display="https://www.financecharts.com/stocks/MA/summary/price" xr:uid="{665E053D-8FD2-594C-99A2-C1B9B9BC19FB}"/>
    <hyperlink ref="D20" r:id="rId17" display="https://www.financecharts.com/stocks/MA/income-statement/eps-diluted-ttm" xr:uid="{9778BE2A-6C52-264F-9C71-4AAD3B58C571}"/>
    <hyperlink ref="E20" r:id="rId18" display="https://www.financecharts.com/stocks/MA/summary/price" xr:uid="{2BA763D4-D236-6D47-8440-538DAD9A2EBE}"/>
    <hyperlink ref="D21" r:id="rId19" display="https://www.financecharts.com/stocks/MA/income-statement/eps-diluted-ttm" xr:uid="{62D43799-3981-D749-9EAE-926D37CB1801}"/>
    <hyperlink ref="E21" r:id="rId20" display="https://www.financecharts.com/stocks/MA/summary/price" xr:uid="{2515E018-06C9-644B-9DED-E03FEFE3F9CA}"/>
    <hyperlink ref="D22" r:id="rId21" display="https://www.financecharts.com/stocks/MA/income-statement/eps-diluted-ttm" xr:uid="{427F3686-A872-6945-9AE7-79A78E315350}"/>
    <hyperlink ref="E22" r:id="rId22" display="https://www.financecharts.com/stocks/MA/summary/price" xr:uid="{092175AA-DDEB-DB4E-8B81-998BED196773}"/>
    <hyperlink ref="D23" r:id="rId23" display="https://www.financecharts.com/stocks/MA/income-statement/eps-diluted-ttm" xr:uid="{0300864B-8E90-F343-B35D-D4E4E7CE6975}"/>
    <hyperlink ref="E23" r:id="rId24" display="https://www.financecharts.com/stocks/MA/summary/price" xr:uid="{E21A3B29-4BD6-3145-BE9D-BC766046439F}"/>
    <hyperlink ref="D24" r:id="rId25" display="https://www.financecharts.com/stocks/MA/income-statement/eps-diluted-ttm" xr:uid="{EFD9A364-DECC-1F47-BDAF-5E8BA6664DBD}"/>
    <hyperlink ref="E24" r:id="rId26" display="https://www.financecharts.com/stocks/MA/summary/price" xr:uid="{30ECE106-9B91-E24C-8B76-927C413B3F8D}"/>
    <hyperlink ref="D25" r:id="rId27" display="https://www.financecharts.com/stocks/MA/income-statement/eps-diluted-ttm" xr:uid="{A89EBA64-6B4E-0740-B864-D566F3F5CF2B}"/>
    <hyperlink ref="E25" r:id="rId28" display="https://www.financecharts.com/stocks/MA/summary/price" xr:uid="{551ACD9D-AD6B-CC45-9881-2B3422D2BE08}"/>
    <hyperlink ref="D26" r:id="rId29" display="https://www.financecharts.com/stocks/MA/income-statement/eps-diluted-ttm" xr:uid="{0EB706DF-4C46-DD46-8235-C697486C999B}"/>
    <hyperlink ref="E26" r:id="rId30" display="https://www.financecharts.com/stocks/MA/summary/price" xr:uid="{8E4AAD1D-1420-D344-BC68-7C390E757389}"/>
    <hyperlink ref="D27" r:id="rId31" display="https://www.financecharts.com/stocks/MA/income-statement/eps-diluted-ttm" xr:uid="{A6B25A43-2167-E14F-9F04-CEE4316D6482}"/>
    <hyperlink ref="E27" r:id="rId32" display="https://www.financecharts.com/stocks/MA/summary/price" xr:uid="{761A688D-32C4-8F46-981E-0F07823CB1AC}"/>
    <hyperlink ref="D28" r:id="rId33" display="https://www.financecharts.com/stocks/MA/income-statement/eps-diluted-ttm" xr:uid="{32769D10-5FB5-5E42-B269-9E4049ADFBEF}"/>
    <hyperlink ref="E28" r:id="rId34" display="https://www.financecharts.com/stocks/MA/summary/price" xr:uid="{7F70B968-A39D-3F47-8817-16EAC63FDB97}"/>
    <hyperlink ref="D29" r:id="rId35" display="https://www.financecharts.com/stocks/MA/income-statement/eps-diluted-ttm" xr:uid="{A43BF793-B95E-2243-9F61-9AF8D14CD95F}"/>
    <hyperlink ref="E29" r:id="rId36" display="https://www.financecharts.com/stocks/MA/summary/price" xr:uid="{5AFB8208-CC24-4547-AA33-D495FFE16184}"/>
    <hyperlink ref="D30" r:id="rId37" display="https://www.financecharts.com/stocks/MA/income-statement/eps-diluted-ttm" xr:uid="{90FBB400-A73E-434E-B06C-8B6E9CBDCB98}"/>
    <hyperlink ref="E30" r:id="rId38" display="https://www.financecharts.com/stocks/MA/summary/price" xr:uid="{ADE30CBE-81A9-824C-93D1-E5D9B880EB5F}"/>
    <hyperlink ref="D31" r:id="rId39" display="https://www.financecharts.com/stocks/MA/income-statement/eps-diluted-ttm" xr:uid="{D88AD908-6646-B34C-897F-2612C22C0AE5}"/>
    <hyperlink ref="E31" r:id="rId40" display="https://www.financecharts.com/stocks/MA/summary/price" xr:uid="{69E5C0B6-2A39-0645-9FCE-F56B2D928C19}"/>
    <hyperlink ref="D32" r:id="rId41" display="https://www.financecharts.com/stocks/MA/income-statement/eps-diluted-ttm" xr:uid="{845F2237-30A3-0246-9A36-45CBFB492B6E}"/>
    <hyperlink ref="E32" r:id="rId42" display="https://www.financecharts.com/stocks/MA/summary/price" xr:uid="{DB6A412A-4A8D-BF40-AAD4-711FC9F3374E}"/>
    <hyperlink ref="D33" r:id="rId43" display="https://www.financecharts.com/stocks/MA/income-statement/eps-diluted-ttm" xr:uid="{34CE362E-4AD8-4347-9BD7-419C2979AD90}"/>
    <hyperlink ref="E33" r:id="rId44" display="https://www.financecharts.com/stocks/MA/summary/price" xr:uid="{F9F062A4-08CB-7042-915B-003A426626EA}"/>
    <hyperlink ref="D34" r:id="rId45" display="https://www.financecharts.com/stocks/MA/income-statement/eps-diluted-ttm" xr:uid="{7DF61F7C-1808-3549-AAC3-FF578EDA5B2D}"/>
    <hyperlink ref="E34" r:id="rId46" display="https://www.financecharts.com/stocks/MA/summary/price" xr:uid="{6811193B-7AE1-8144-BB98-EDA79625B58C}"/>
    <hyperlink ref="D35" r:id="rId47" display="https://www.financecharts.com/stocks/MA/income-statement/eps-diluted-ttm" xr:uid="{A00ED929-20BB-F941-8D83-4B66B1588503}"/>
    <hyperlink ref="E35" r:id="rId48" display="https://www.financecharts.com/stocks/MA/summary/price" xr:uid="{D267AD29-054C-F64E-9E15-1F5CB6CB2DFC}"/>
    <hyperlink ref="D36" r:id="rId49" display="https://www.financecharts.com/stocks/MA/income-statement/eps-diluted-ttm" xr:uid="{E6528B64-AB4B-4847-ADA7-32B468B5CF29}"/>
    <hyperlink ref="E36" r:id="rId50" display="https://www.financecharts.com/stocks/MA/summary/price" xr:uid="{0828B735-5AF3-A04F-85F7-434E436583F7}"/>
    <hyperlink ref="D37" r:id="rId51" display="https://www.financecharts.com/stocks/MA/income-statement/eps-diluted-ttm" xr:uid="{112DBBAA-8E46-B543-AC92-91D1AE2ACF10}"/>
    <hyperlink ref="E37" r:id="rId52" display="https://www.financecharts.com/stocks/MA/summary/price" xr:uid="{84215343-629E-5C43-A235-3155871CFBE3}"/>
    <hyperlink ref="D38" r:id="rId53" display="https://www.financecharts.com/stocks/MA/income-statement/eps-diluted-ttm" xr:uid="{EDB61BE1-FD1F-304D-ADE6-891A6BDD4390}"/>
    <hyperlink ref="E38" r:id="rId54" display="https://www.financecharts.com/stocks/MA/summary/price" xr:uid="{DE6E3CE7-C388-8348-85D0-85E3931BC418}"/>
    <hyperlink ref="D39" r:id="rId55" display="https://www.financecharts.com/stocks/MA/income-statement/eps-diluted-ttm" xr:uid="{421238EE-FAAE-B64B-B65D-2797901B2A14}"/>
    <hyperlink ref="E39" r:id="rId56" display="https://www.financecharts.com/stocks/MA/summary/price" xr:uid="{F2EE6265-3272-534F-B52F-AE734CD7DDAE}"/>
    <hyperlink ref="D40" r:id="rId57" display="https://www.financecharts.com/stocks/MA/income-statement/eps-diluted-ttm" xr:uid="{7A171D9B-15CE-924F-8F91-B754B36C28CE}"/>
    <hyperlink ref="E40" r:id="rId58" display="https://www.financecharts.com/stocks/MA/summary/price" xr:uid="{63647E58-3368-1D4B-862E-1400284C316A}"/>
    <hyperlink ref="D41" r:id="rId59" display="https://www.financecharts.com/stocks/MA/income-statement/eps-diluted-ttm" xr:uid="{E8499BB4-0FF7-3A45-8069-62868F4D47F7}"/>
    <hyperlink ref="E41" r:id="rId60" display="https://www.financecharts.com/stocks/MA/summary/price" xr:uid="{FC233278-A654-D84A-8037-0AD3C8783908}"/>
    <hyperlink ref="D42" r:id="rId61" display="https://www.financecharts.com/stocks/MA/income-statement/eps-diluted-ttm" xr:uid="{E37B967D-218C-624F-A0CD-FAE6F3479A26}"/>
    <hyperlink ref="E42" r:id="rId62" display="https://www.financecharts.com/stocks/MA/summary/price" xr:uid="{D3181045-8427-CC43-B8E7-DCBD4174D98F}"/>
    <hyperlink ref="D43" r:id="rId63" display="https://www.financecharts.com/stocks/MA/income-statement/eps-diluted-ttm" xr:uid="{47807F77-2C9A-E04B-9D6E-4574C46E8C8B}"/>
    <hyperlink ref="E43" r:id="rId64" display="https://www.financecharts.com/stocks/MA/summary/price" xr:uid="{E3AB5AC2-ABB4-5A4E-8B97-A2C50AD36E64}"/>
    <hyperlink ref="D44" r:id="rId65" display="https://www.financecharts.com/stocks/MA/income-statement/eps-diluted-ttm" xr:uid="{75D6447D-6919-4B40-B2C8-F750B68EBF41}"/>
    <hyperlink ref="E44" r:id="rId66" display="https://www.financecharts.com/stocks/MA/summary/price" xr:uid="{82B657B3-14D9-2D4B-87B1-EA0BDFBBF604}"/>
    <hyperlink ref="D45" r:id="rId67" display="https://www.financecharts.com/stocks/MA/income-statement/eps-diluted-ttm" xr:uid="{461707BD-8D3B-E544-BEB2-37C38070C457}"/>
    <hyperlink ref="E45" r:id="rId68" display="https://www.financecharts.com/stocks/MA/summary/price" xr:uid="{05514599-067F-FC41-B470-830A82A1E774}"/>
    <hyperlink ref="D46" r:id="rId69" display="https://www.financecharts.com/stocks/MA/income-statement/eps-diluted-ttm" xr:uid="{903071CC-DFA2-C243-8848-C6783DF27CCB}"/>
    <hyperlink ref="E46" r:id="rId70" display="https://www.financecharts.com/stocks/MA/summary/price" xr:uid="{5BD2FDAE-A011-654D-970D-24E7DDB029C0}"/>
    <hyperlink ref="D47" r:id="rId71" display="https://www.financecharts.com/stocks/MA/income-statement/eps-diluted-ttm" xr:uid="{97AC25CA-524A-F941-BE1A-F83A90192472}"/>
    <hyperlink ref="E47" r:id="rId72" display="https://www.financecharts.com/stocks/MA/summary/price" xr:uid="{E0B71B30-8387-654D-804A-E5F32BF5618E}"/>
    <hyperlink ref="D48" r:id="rId73" display="https://www.financecharts.com/stocks/MA/income-statement/eps-diluted-ttm" xr:uid="{CB5D9F1E-8887-214E-8DEE-62041B632F2A}"/>
    <hyperlink ref="E48" r:id="rId74" display="https://www.financecharts.com/stocks/MA/summary/price" xr:uid="{4D930B2C-3ADB-004D-83EF-33D5A0D185EE}"/>
    <hyperlink ref="D49" r:id="rId75" display="https://www.financecharts.com/stocks/MA/income-statement/eps-diluted-ttm" xr:uid="{F66E52A3-4EC1-B344-9DF7-7B3EFFC8E27B}"/>
    <hyperlink ref="E49" r:id="rId76" display="https://www.financecharts.com/stocks/MA/summary/price" xr:uid="{97896A73-D45F-0D4B-A959-84776D8B9057}"/>
    <hyperlink ref="D50" r:id="rId77" display="https://www.financecharts.com/stocks/MA/income-statement/eps-diluted-ttm" xr:uid="{D3B3339F-EC45-E04B-8D88-CA591FAC7895}"/>
    <hyperlink ref="E50" r:id="rId78" display="https://www.financecharts.com/stocks/MA/summary/price" xr:uid="{D8D5CF68-6902-2543-8476-9CA3AE425831}"/>
    <hyperlink ref="D51" r:id="rId79" display="https://www.financecharts.com/stocks/MA/income-statement/eps-diluted-ttm" xr:uid="{FCA51C46-7A73-004F-9781-D067219608BE}"/>
    <hyperlink ref="E51" r:id="rId80" display="https://www.financecharts.com/stocks/MA/summary/price" xr:uid="{74423A8F-EBB2-A949-9D80-E8DE5B6E6E07}"/>
    <hyperlink ref="D52" r:id="rId81" display="https://www.financecharts.com/stocks/MA/income-statement/eps-diluted-ttm" xr:uid="{A80218F2-A2EB-8547-9750-2842780460FC}"/>
    <hyperlink ref="E52" r:id="rId82" display="https://www.financecharts.com/stocks/MA/summary/price" xr:uid="{F82BAC14-73CE-324B-B71A-32C2AEF4E61A}"/>
    <hyperlink ref="D53" r:id="rId83" display="https://www.financecharts.com/stocks/MA/income-statement/eps-diluted-ttm" xr:uid="{59CCD4A6-162B-004C-AA4F-61CBDED31AF7}"/>
    <hyperlink ref="E53" r:id="rId84" display="https://www.financecharts.com/stocks/MA/summary/price" xr:uid="{6DC35FFA-6328-4E42-8D96-CF7A371F63DC}"/>
    <hyperlink ref="D54" r:id="rId85" display="https://www.financecharts.com/stocks/MA/income-statement/eps-diluted-ttm" xr:uid="{77F4B5BE-7907-244C-A2F9-9199FC5C6545}"/>
    <hyperlink ref="E54" r:id="rId86" display="https://www.financecharts.com/stocks/MA/summary/price" xr:uid="{45710138-2840-F549-83CF-6117AD03A916}"/>
    <hyperlink ref="D55" r:id="rId87" display="https://www.financecharts.com/stocks/MA/income-statement/eps-diluted-ttm" xr:uid="{AFED77C8-8103-5E4E-B051-E11E0BE5B4D6}"/>
    <hyperlink ref="E55" r:id="rId88" display="https://www.financecharts.com/stocks/MA/summary/price" xr:uid="{939822A2-8942-3545-8961-551D6D60176A}"/>
    <hyperlink ref="D56" r:id="rId89" display="https://www.financecharts.com/stocks/MA/income-statement/eps-diluted-ttm" xr:uid="{688B9CAE-672D-F046-BCED-921888AB810B}"/>
    <hyperlink ref="E56" r:id="rId90" display="https://www.financecharts.com/stocks/MA/summary/price" xr:uid="{CF83162C-8CC0-FB42-9DF3-FE1D32F729C6}"/>
    <hyperlink ref="D57" r:id="rId91" display="https://www.financecharts.com/stocks/MA/income-statement/eps-diluted-ttm" xr:uid="{0E3F838B-ED8C-974E-A888-6051A7716E5C}"/>
    <hyperlink ref="E57" r:id="rId92" display="https://www.financecharts.com/stocks/MA/summary/price" xr:uid="{2B17D29A-DFE6-EB44-8497-5036242F6B98}"/>
    <hyperlink ref="D58" r:id="rId93" display="https://www.financecharts.com/stocks/MA/income-statement/eps-diluted-ttm" xr:uid="{D61456FA-252B-754D-873E-5077563FF03B}"/>
    <hyperlink ref="E58" r:id="rId94" display="https://www.financecharts.com/stocks/MA/summary/price" xr:uid="{A65E801E-3F52-C048-82F8-1665C05470EA}"/>
    <hyperlink ref="D59" r:id="rId95" display="https://www.financecharts.com/stocks/MA/income-statement/eps-diluted-ttm" xr:uid="{FB780575-4F73-5D4A-9A86-317EB37FF60D}"/>
    <hyperlink ref="E59" r:id="rId96" display="https://www.financecharts.com/stocks/MA/summary/price" xr:uid="{6E3A3978-649B-BE46-B563-0255C2577C38}"/>
    <hyperlink ref="D60" r:id="rId97" display="https://www.financecharts.com/stocks/MA/income-statement/eps-diluted-ttm" xr:uid="{D9168F62-51C6-C84B-BD89-1277EDBA25F4}"/>
    <hyperlink ref="E60" r:id="rId98" display="https://www.financecharts.com/stocks/MA/summary/price" xr:uid="{B576F082-9048-6047-B76D-1D22F72AB7E5}"/>
    <hyperlink ref="D61" r:id="rId99" display="https://www.financecharts.com/stocks/MA/income-statement/eps-diluted-ttm" xr:uid="{9B6065D1-6926-1241-AACB-6B0C989B1076}"/>
    <hyperlink ref="E61" r:id="rId100" display="https://www.financecharts.com/stocks/MA/summary/price" xr:uid="{DF3C2DD2-85FF-DA4F-864E-83DDFACD57F4}"/>
    <hyperlink ref="D62" r:id="rId101" display="https://www.financecharts.com/stocks/MA/income-statement/eps-diluted-ttm" xr:uid="{24DCCC22-12CC-4542-993C-27CC060B48CD}"/>
    <hyperlink ref="E62" r:id="rId102" display="https://www.financecharts.com/stocks/MA/summary/price" xr:uid="{5D6421BC-1C89-644A-98E3-DD734EE33079}"/>
    <hyperlink ref="D63" r:id="rId103" display="https://www.financecharts.com/stocks/MA/income-statement/eps-diluted-ttm" xr:uid="{E2AC6358-0800-E440-8033-1026A7AA8A31}"/>
    <hyperlink ref="E63" r:id="rId104" display="https://www.financecharts.com/stocks/MA/summary/price" xr:uid="{FE2D2223-0BC4-9B46-8111-219F0352D377}"/>
    <hyperlink ref="D64" r:id="rId105" display="https://www.financecharts.com/stocks/MA/income-statement/eps-diluted-ttm" xr:uid="{733C7025-8C47-0B45-8BFA-D43D40CD6D2A}"/>
    <hyperlink ref="E64" r:id="rId106" display="https://www.financecharts.com/stocks/MA/summary/price" xr:uid="{505016B0-9177-B14E-B3A0-0FB039BC8EC1}"/>
    <hyperlink ref="D65" r:id="rId107" display="https://www.financecharts.com/stocks/MA/income-statement/eps-diluted-ttm" xr:uid="{8EF4437A-5963-2A4C-954F-8BFFED54CCCA}"/>
    <hyperlink ref="E65" r:id="rId108" display="https://www.financecharts.com/stocks/MA/summary/price" xr:uid="{010414FE-8739-E04E-BEA4-474C47250F87}"/>
    <hyperlink ref="D66" r:id="rId109" display="https://www.financecharts.com/stocks/MA/income-statement/eps-diluted-ttm" xr:uid="{025630EA-431A-3F47-B53F-4C4020A5FE5E}"/>
    <hyperlink ref="E66" r:id="rId110" display="https://www.financecharts.com/stocks/MA/summary/price" xr:uid="{E883FB04-8F83-4F4F-A3C4-E24014475939}"/>
    <hyperlink ref="D67" r:id="rId111" display="https://www.financecharts.com/stocks/MA/income-statement/eps-diluted-ttm" xr:uid="{C2FA5532-3305-9549-8566-06C33B9371D7}"/>
    <hyperlink ref="E67" r:id="rId112" display="https://www.financecharts.com/stocks/MA/summary/price" xr:uid="{C0D40055-BF39-0D45-B640-543F8528504C}"/>
    <hyperlink ref="D68" r:id="rId113" display="https://www.financecharts.com/stocks/MA/income-statement/eps-diluted-ttm" xr:uid="{CB0B5E74-D1F1-3A40-8A88-17F6DE51D323}"/>
    <hyperlink ref="E68" r:id="rId114" display="https://www.financecharts.com/stocks/MA/summary/price" xr:uid="{0F363765-76CD-7349-816D-0EE390211652}"/>
    <hyperlink ref="D69" r:id="rId115" display="https://www.financecharts.com/stocks/MA/income-statement/eps-diluted-ttm" xr:uid="{7D22AE31-2C7C-F04F-9E03-8DD07ADFE820}"/>
    <hyperlink ref="E69" r:id="rId116" display="https://www.financecharts.com/stocks/MA/summary/price" xr:uid="{47E8D983-7034-584B-8DA1-3A45C975667A}"/>
    <hyperlink ref="D70" r:id="rId117" display="https://www.financecharts.com/stocks/MA/income-statement/eps-diluted-ttm" xr:uid="{0A042DEE-E328-C34A-BECF-1836B2BEAC15}"/>
    <hyperlink ref="E70" r:id="rId118" display="https://www.financecharts.com/stocks/MA/summary/price" xr:uid="{94C09A78-9627-5846-A522-B873F5242585}"/>
    <hyperlink ref="D71" r:id="rId119" display="https://www.financecharts.com/stocks/MA/income-statement/eps-diluted-ttm" xr:uid="{C7801848-1DBD-624A-8C8E-9E0EEC0DC447}"/>
    <hyperlink ref="E71" r:id="rId120" display="https://www.financecharts.com/stocks/MA/summary/price" xr:uid="{A2E2AC54-3763-D149-B191-BC2CCEA28F26}"/>
    <hyperlink ref="D72" r:id="rId121" display="https://www.financecharts.com/stocks/MA/income-statement/eps-diluted-ttm" xr:uid="{CBE373B2-F330-B045-AC1F-D4C492C88575}"/>
    <hyperlink ref="E72" r:id="rId122" display="https://www.financecharts.com/stocks/MA/summary/price" xr:uid="{1D3B36D5-3BCB-D247-B8D8-B3A9E178E0DD}"/>
    <hyperlink ref="D73" r:id="rId123" display="https://www.financecharts.com/stocks/MA/income-statement/eps-diluted-ttm" xr:uid="{F84A875F-E57A-3C45-8FBC-0964E558358C}"/>
    <hyperlink ref="E73" r:id="rId124" display="https://www.financecharts.com/stocks/MA/summary/price" xr:uid="{BFB466E7-6565-1348-A93D-6572E5BA57EC}"/>
    <hyperlink ref="D74" r:id="rId125" display="https://www.financecharts.com/stocks/MA/income-statement/eps-diluted-ttm" xr:uid="{F88E1225-1ED3-D648-B1E3-58B909949996}"/>
    <hyperlink ref="E74" r:id="rId126" display="https://www.financecharts.com/stocks/MA/summary/price" xr:uid="{32F924D0-DB9F-974C-BEEA-71954E17D94D}"/>
    <hyperlink ref="D75" r:id="rId127" display="https://www.financecharts.com/stocks/MA/income-statement/eps-diluted-ttm" xr:uid="{8A8FD11C-B344-714D-A1F7-2DB0486DD1C4}"/>
    <hyperlink ref="E75" r:id="rId128" display="https://www.financecharts.com/stocks/MA/summary/price" xr:uid="{07B3D41A-D2C9-F94A-B275-0F099C8D1C05}"/>
    <hyperlink ref="D76" r:id="rId129" display="https://www.financecharts.com/stocks/MA/income-statement/eps-diluted-ttm" xr:uid="{AF955E50-85BA-B641-8DB5-097733F888EB}"/>
    <hyperlink ref="E76" r:id="rId130" display="https://www.financecharts.com/stocks/MA/summary/price" xr:uid="{EAE54228-8B86-0148-912A-9936508C0CE3}"/>
    <hyperlink ref="D77" r:id="rId131" display="https://www.financecharts.com/stocks/MA/income-statement/eps-diluted-ttm" xr:uid="{9B8A1ECA-7A45-6046-9AB1-7FF454CB1678}"/>
    <hyperlink ref="E77" r:id="rId132" display="https://www.financecharts.com/stocks/MA/summary/price" xr:uid="{A259413F-FE6F-644E-B949-53EA9F9D84D6}"/>
    <hyperlink ref="D78" r:id="rId133" display="https://www.financecharts.com/stocks/MA/income-statement/eps-diluted-ttm" xr:uid="{6CB73915-CAA8-4D4E-BEF7-5F67E06661B0}"/>
    <hyperlink ref="E78" r:id="rId134" display="https://www.financecharts.com/stocks/MA/summary/price" xr:uid="{8F9E5AEE-6ED6-D74A-9CF5-A4A2B5EA115A}"/>
    <hyperlink ref="D79" r:id="rId135" display="https://www.financecharts.com/stocks/MA/income-statement/eps-diluted-ttm" xr:uid="{4E713B6E-B06F-3D4A-BE49-C8C1DCA0DC8A}"/>
    <hyperlink ref="E79" r:id="rId136" display="https://www.financecharts.com/stocks/MA/summary/price" xr:uid="{BEC44C00-B81E-CC48-9D1E-97DAEE5EF5E1}"/>
    <hyperlink ref="D80" r:id="rId137" display="https://www.financecharts.com/stocks/MA/income-statement/eps-diluted-ttm" xr:uid="{DCB79C89-73F3-C64E-8A9D-6E059FE4BCDA}"/>
    <hyperlink ref="E80" r:id="rId138" display="https://www.financecharts.com/stocks/MA/summary/price" xr:uid="{3C92ACD0-5F74-2B48-8EF0-ED5D71511D71}"/>
    <hyperlink ref="D81" r:id="rId139" display="https://www.financecharts.com/stocks/MA/income-statement/eps-diluted-ttm" xr:uid="{4EE415E3-4156-184E-8357-285D5DCDA3C2}"/>
    <hyperlink ref="E81" r:id="rId140" display="https://www.financecharts.com/stocks/MA/summary/price" xr:uid="{54CC06CC-1905-B54E-AEE4-59C1081C611F}"/>
    <hyperlink ref="D82" r:id="rId141" display="https://www.financecharts.com/stocks/MA/income-statement/eps-diluted-ttm" xr:uid="{CA162FBB-7F1A-0D46-9DF5-F58617BF3876}"/>
    <hyperlink ref="E82" r:id="rId142" display="https://www.financecharts.com/stocks/MA/summary/price" xr:uid="{9CB4559C-55E3-6E4A-9B86-2188023E6803}"/>
    <hyperlink ref="D83" r:id="rId143" display="https://www.financecharts.com/stocks/MA/income-statement/eps-diluted-ttm" xr:uid="{DB2D67AB-B684-EE48-B0D5-CC1FF2860C40}"/>
    <hyperlink ref="E83" r:id="rId144" display="https://www.financecharts.com/stocks/MA/summary/price" xr:uid="{D775D6A3-0CBC-BD4A-8881-0E5548867863}"/>
    <hyperlink ref="D84" r:id="rId145" display="https://www.financecharts.com/stocks/MA/income-statement/eps-diluted-ttm" xr:uid="{448CC6C0-5F1C-194E-B044-EB3C2652F4F2}"/>
    <hyperlink ref="E84" r:id="rId146" display="https://www.financecharts.com/stocks/MA/summary/price" xr:uid="{43D7E586-9E34-E147-A3E9-6AD4CD5971CA}"/>
    <hyperlink ref="D85" r:id="rId147" display="https://www.financecharts.com/stocks/MA/income-statement/eps-diluted-ttm" xr:uid="{B490D006-9DB6-054D-B52B-C7D77A1EE3D6}"/>
    <hyperlink ref="E85" r:id="rId148" display="https://www.financecharts.com/stocks/MA/summary/price" xr:uid="{D7FC6EAB-1412-054D-A769-347F69273DD4}"/>
    <hyperlink ref="D86" r:id="rId149" display="https://www.financecharts.com/stocks/MA/income-statement/eps-diluted-ttm" xr:uid="{4D8E9676-8777-C54E-AAC0-CC55D7C4BBAA}"/>
    <hyperlink ref="E86" r:id="rId150" display="https://www.financecharts.com/stocks/MA/summary/price" xr:uid="{121BB435-ADAB-A642-A4A4-6BBF69D3E700}"/>
    <hyperlink ref="D87" r:id="rId151" display="https://www.financecharts.com/stocks/MA/income-statement/eps-diluted-ttm" xr:uid="{BD660273-EA3F-DE4E-935C-B7949C4004A3}"/>
    <hyperlink ref="E87" r:id="rId152" display="https://www.financecharts.com/stocks/MA/summary/price" xr:uid="{A200D40B-2E1E-7840-A40B-5F3E3440A7BA}"/>
    <hyperlink ref="D88" r:id="rId153" display="https://www.financecharts.com/stocks/MA/income-statement/eps-diluted-ttm" xr:uid="{93449B82-0EC3-1C42-BF27-CB9F8CC379A0}"/>
    <hyperlink ref="E88" r:id="rId154" display="https://www.financecharts.com/stocks/MA/summary/price" xr:uid="{95D76613-656E-E84A-B67E-4B36A0DEB1AB}"/>
    <hyperlink ref="D89" r:id="rId155" display="https://www.financecharts.com/stocks/MA/income-statement/eps-diluted-ttm" xr:uid="{941F5AFF-85BF-FA45-869C-9D75A5340675}"/>
    <hyperlink ref="E89" r:id="rId156" display="https://www.financecharts.com/stocks/MA/summary/price" xr:uid="{9CF97339-9B7B-8142-A6B0-189B8CDFECA0}"/>
    <hyperlink ref="D90" r:id="rId157" display="https://www.financecharts.com/stocks/MA/income-statement/eps-diluted-ttm" xr:uid="{99A2700C-7A13-B945-9C97-8D018EABDD9F}"/>
    <hyperlink ref="E90" r:id="rId158" display="https://www.financecharts.com/stocks/MA/summary/price" xr:uid="{734B7C60-ECC3-9145-8AE1-93F57E148B36}"/>
    <hyperlink ref="D91" r:id="rId159" display="https://www.financecharts.com/stocks/MA/income-statement/eps-diluted-ttm" xr:uid="{EE415655-1BE6-594D-82F7-86C1A30551DC}"/>
    <hyperlink ref="E91" r:id="rId160" display="https://www.financecharts.com/stocks/MA/summary/price" xr:uid="{0D3844C6-1EBF-0C44-BC54-2068FA1EEB80}"/>
    <hyperlink ref="D92" r:id="rId161" display="https://www.financecharts.com/stocks/MA/income-statement/eps-diluted-ttm" xr:uid="{9ABBACDC-4FCA-4A4A-90F7-BC73689F5735}"/>
    <hyperlink ref="E92" r:id="rId162" display="https://www.financecharts.com/stocks/MA/summary/price" xr:uid="{98BE0690-45DC-914D-ABFD-4AD80AE268A7}"/>
    <hyperlink ref="D93" r:id="rId163" display="https://www.financecharts.com/stocks/MA/income-statement/eps-diluted-ttm" xr:uid="{3B3CD4D9-A89E-794A-8217-E14ECB69AD84}"/>
    <hyperlink ref="E93" r:id="rId164" display="https://www.financecharts.com/stocks/MA/summary/price" xr:uid="{F74EACA9-4392-F64C-ACD4-62754085AF52}"/>
    <hyperlink ref="D94" r:id="rId165" display="https://www.financecharts.com/stocks/MA/income-statement/eps-diluted-ttm" xr:uid="{FBA10799-AD40-334F-A3A5-DCDEAD28CA71}"/>
    <hyperlink ref="E94" r:id="rId166" display="https://www.financecharts.com/stocks/MA/summary/price" xr:uid="{937B421F-6EE9-604C-96FD-6FC4963AABBF}"/>
    <hyperlink ref="D95" r:id="rId167" display="https://www.financecharts.com/stocks/MA/income-statement/eps-diluted-ttm" xr:uid="{630C279C-2B3A-BA4D-857D-0D482FBA7E1F}"/>
    <hyperlink ref="E95" r:id="rId168" display="https://www.financecharts.com/stocks/MA/summary/price" xr:uid="{49A57A94-1ADF-204A-8B07-5FD7194DF3F4}"/>
    <hyperlink ref="D96" r:id="rId169" display="https://www.financecharts.com/stocks/MA/income-statement/eps-diluted-ttm" xr:uid="{3C38F0F2-B15D-F943-A71E-6B8370D11731}"/>
    <hyperlink ref="E96" r:id="rId170" display="https://www.financecharts.com/stocks/MA/summary/price" xr:uid="{A718B019-94A4-804E-AD1C-C7F950ACABAA}"/>
    <hyperlink ref="D97" r:id="rId171" display="https://www.financecharts.com/stocks/MA/income-statement/eps-diluted-ttm" xr:uid="{43E4BA2E-C9E6-9D44-8B8A-C99AF6CB23E8}"/>
    <hyperlink ref="E97" r:id="rId172" display="https://www.financecharts.com/stocks/MA/summary/price" xr:uid="{427A420D-5EF4-8D4D-AEFA-28122066EE4C}"/>
    <hyperlink ref="D98" r:id="rId173" display="https://www.financecharts.com/stocks/MA/income-statement/eps-diluted-ttm" xr:uid="{C1C43676-0936-A147-8A3B-928F3802C5F9}"/>
    <hyperlink ref="E98" r:id="rId174" display="https://www.financecharts.com/stocks/MA/summary/price" xr:uid="{36AD77FB-FA78-EC43-8EAE-11E137BC7106}"/>
    <hyperlink ref="D99" r:id="rId175" display="https://www.financecharts.com/stocks/MA/income-statement/eps-diluted-ttm" xr:uid="{3BB34C25-FD3E-7F4C-BF97-80E1437E191A}"/>
    <hyperlink ref="E99" r:id="rId176" display="https://www.financecharts.com/stocks/MA/summary/price" xr:uid="{1EEC6298-CEE3-2646-B030-463ECD08A4E2}"/>
    <hyperlink ref="D100" r:id="rId177" display="https://www.financecharts.com/stocks/MA/income-statement/eps-diluted-ttm" xr:uid="{C25C52EB-E220-7440-ADDA-63B00EA2630E}"/>
    <hyperlink ref="E100" r:id="rId178" display="https://www.financecharts.com/stocks/MA/summary/price" xr:uid="{3A2D0615-8DCB-2F44-BB7F-BC5BA7018676}"/>
    <hyperlink ref="D101" r:id="rId179" display="https://www.financecharts.com/stocks/MA/income-statement/eps-diluted-ttm" xr:uid="{B318A289-C502-1840-9276-BAA959FAEF1D}"/>
    <hyperlink ref="E101" r:id="rId180" display="https://www.financecharts.com/stocks/MA/summary/price" xr:uid="{2C9EC106-F02C-0D47-8463-C29305F442E3}"/>
    <hyperlink ref="D102" r:id="rId181" display="https://www.financecharts.com/stocks/MA/income-statement/eps-diluted-ttm" xr:uid="{495358D2-AD45-974C-84CE-6C4617949A9A}"/>
    <hyperlink ref="E102" r:id="rId182" display="https://www.financecharts.com/stocks/MA/summary/price" xr:uid="{7C46B6B0-4118-234A-9A04-B187BD692AC4}"/>
    <hyperlink ref="D103" r:id="rId183" display="https://www.financecharts.com/stocks/MA/income-statement/eps-diluted-ttm" xr:uid="{006A4C4D-F861-8F4B-9C7D-17E576541C5F}"/>
    <hyperlink ref="E103" r:id="rId184" display="https://www.financecharts.com/stocks/MA/summary/price" xr:uid="{28561FA5-FAA1-2141-A468-E4933E09EE8E}"/>
    <hyperlink ref="D104" r:id="rId185" display="https://www.financecharts.com/stocks/MA/income-statement/eps-diluted-ttm" xr:uid="{FE9C4E4A-F620-8543-A4B1-C9A99B8AAFFE}"/>
    <hyperlink ref="E104" r:id="rId186" display="https://www.financecharts.com/stocks/MA/summary/price" xr:uid="{8D5CA86B-C142-A543-BA89-AA00A5C64C1A}"/>
    <hyperlink ref="D105" r:id="rId187" display="https://www.financecharts.com/stocks/MA/income-statement/eps-diluted-ttm" xr:uid="{4588ECAF-09A4-2F44-81AC-E315F7785449}"/>
    <hyperlink ref="E105" r:id="rId188" display="https://www.financecharts.com/stocks/MA/summary/price" xr:uid="{1091F4AE-0DE8-2746-A836-D4ABB88795F8}"/>
    <hyperlink ref="D106" r:id="rId189" display="https://www.financecharts.com/stocks/MA/income-statement/eps-diluted-ttm" xr:uid="{D87A8F13-0F3B-2D4C-B725-CF54761A1BC0}"/>
    <hyperlink ref="E106" r:id="rId190" display="https://www.financecharts.com/stocks/MA/summary/price" xr:uid="{C1DB669A-8B78-324D-B419-852E69B7895F}"/>
    <hyperlink ref="D107" r:id="rId191" display="https://www.financecharts.com/stocks/MA/income-statement/eps-diluted-ttm" xr:uid="{761605E2-CF7C-5241-A68A-F8734A063F00}"/>
    <hyperlink ref="E107" r:id="rId192" display="https://www.financecharts.com/stocks/MA/summary/price" xr:uid="{FFB60043-4296-FC4B-AF27-99958D18675C}"/>
    <hyperlink ref="D108" r:id="rId193" display="https://www.financecharts.com/stocks/MA/income-statement/eps-diluted-ttm" xr:uid="{64E6650E-97F2-ED41-9231-5B79004F029A}"/>
    <hyperlink ref="E108" r:id="rId194" display="https://www.financecharts.com/stocks/MA/summary/price" xr:uid="{C98459D8-148D-DC45-87E5-A66344D29FA1}"/>
    <hyperlink ref="D109" r:id="rId195" display="https://www.financecharts.com/stocks/MA/income-statement/eps-diluted-ttm" xr:uid="{AE87C9B6-4667-4B45-8FB2-E9D53CC48304}"/>
    <hyperlink ref="E109" r:id="rId196" display="https://www.financecharts.com/stocks/MA/summary/price" xr:uid="{E2AEDF18-4BF1-314B-9528-7F690F90935C}"/>
    <hyperlink ref="D110" r:id="rId197" display="https://www.financecharts.com/stocks/MA/income-statement/eps-diluted-ttm" xr:uid="{F40B0EBB-15CF-594B-ACA6-D359E70F146D}"/>
    <hyperlink ref="E110" r:id="rId198" display="https://www.financecharts.com/stocks/MA/summary/price" xr:uid="{FAD4D79F-7FEE-6743-9793-D5F0CB643973}"/>
    <hyperlink ref="D111" r:id="rId199" display="https://www.financecharts.com/stocks/MA/income-statement/eps-diluted-ttm" xr:uid="{697C0425-F9CE-EB40-A0D7-E1200063E42A}"/>
    <hyperlink ref="E111" r:id="rId200" display="https://www.financecharts.com/stocks/MA/summary/price" xr:uid="{BA5FC2DA-0D80-C646-9045-F6907ED493E4}"/>
    <hyperlink ref="D112" r:id="rId201" display="https://www.financecharts.com/stocks/MA/income-statement/eps-diluted-ttm" xr:uid="{3B9C05C1-7CDE-DD46-A1C0-157AF85D139B}"/>
    <hyperlink ref="E112" r:id="rId202" display="https://www.financecharts.com/stocks/MA/summary/price" xr:uid="{3A4A9E88-6C22-6F42-8182-9F3B493B235E}"/>
    <hyperlink ref="D113" r:id="rId203" display="https://www.financecharts.com/stocks/MA/income-statement/eps-diluted-ttm" xr:uid="{FF91491D-FC24-B741-9426-A8C8573443C1}"/>
    <hyperlink ref="E113" r:id="rId204" display="https://www.financecharts.com/stocks/MA/summary/price" xr:uid="{09C08BD3-DB43-154E-954F-46DEF8B05B41}"/>
    <hyperlink ref="D114" r:id="rId205" display="https://www.financecharts.com/stocks/MA/income-statement/eps-diluted-ttm" xr:uid="{13A34B10-E8CA-2940-A2F8-0C54737EB699}"/>
    <hyperlink ref="E114" r:id="rId206" display="https://www.financecharts.com/stocks/MA/summary/price" xr:uid="{A9BDB1D7-7308-1B4E-908F-85F35C158A1D}"/>
    <hyperlink ref="D115" r:id="rId207" display="https://www.financecharts.com/stocks/MA/income-statement/eps-diluted-ttm" xr:uid="{655CA4D4-1E50-8E4F-B1EB-31E95AD488D2}"/>
    <hyperlink ref="E115" r:id="rId208" display="https://www.financecharts.com/stocks/MA/summary/price" xr:uid="{8384FEC0-E927-D442-BDA6-44FCD34E8474}"/>
    <hyperlink ref="D116" r:id="rId209" display="https://www.financecharts.com/stocks/MA/income-statement/eps-diluted-ttm" xr:uid="{9C245CE9-A2FC-4B42-8FEE-CE6AD8329C7E}"/>
    <hyperlink ref="E116" r:id="rId210" display="https://www.financecharts.com/stocks/MA/summary/price" xr:uid="{6DB181A6-6FA2-094E-B805-D74816FDC118}"/>
    <hyperlink ref="D117" r:id="rId211" display="https://www.financecharts.com/stocks/MA/income-statement/eps-diluted-ttm" xr:uid="{21A5A68E-7CD7-3548-A694-AE0155629073}"/>
    <hyperlink ref="E117" r:id="rId212" display="https://www.financecharts.com/stocks/MA/summary/price" xr:uid="{7E61730B-D10A-EA4F-8064-9AF5CFB51363}"/>
    <hyperlink ref="D118" r:id="rId213" display="https://www.financecharts.com/stocks/MA/income-statement/eps-diluted-ttm" xr:uid="{7636827C-BA9F-6140-A5BF-2C940A6BF641}"/>
    <hyperlink ref="E118" r:id="rId214" display="https://www.financecharts.com/stocks/MA/summary/price" xr:uid="{222EF686-4A96-0948-AF90-B14FB2F43A21}"/>
    <hyperlink ref="D119" r:id="rId215" display="https://www.financecharts.com/stocks/MA/income-statement/eps-diluted-ttm" xr:uid="{B9845FA5-32C6-5649-98E7-C195A1BB096F}"/>
    <hyperlink ref="E119" r:id="rId216" display="https://www.financecharts.com/stocks/MA/summary/price" xr:uid="{E3D08FD0-7EE6-B243-BA94-4EE594374C6A}"/>
    <hyperlink ref="D120" r:id="rId217" display="https://www.financecharts.com/stocks/MA/income-statement/eps-diluted-ttm" xr:uid="{657B04A9-DDEF-0447-8842-7690B1162146}"/>
    <hyperlink ref="E120" r:id="rId218" display="https://www.financecharts.com/stocks/MA/summary/price" xr:uid="{8696C6C3-01B8-DE42-9B8E-976EAA2F5096}"/>
    <hyperlink ref="D121" r:id="rId219" display="https://www.financecharts.com/stocks/MA/income-statement/eps-diluted-ttm" xr:uid="{0AF253F7-0F8A-E44C-ADF0-5DFB63E043FB}"/>
    <hyperlink ref="E121" r:id="rId220" display="https://www.financecharts.com/stocks/MA/summary/price" xr:uid="{53AEDA1F-308F-8248-AEFC-62239920B232}"/>
    <hyperlink ref="D122" r:id="rId221" display="https://www.financecharts.com/stocks/MA/income-statement/eps-diluted-ttm" xr:uid="{A4C8B073-3D4F-0F42-B822-8355A1D28A0E}"/>
    <hyperlink ref="E122" r:id="rId222" display="https://www.financecharts.com/stocks/MA/summary/price" xr:uid="{F22888DE-C01A-8743-8492-362FA20D230D}"/>
    <hyperlink ref="D123" r:id="rId223" display="https://www.financecharts.com/stocks/MA/income-statement/eps-diluted-ttm" xr:uid="{C993D6E5-28FD-E246-9599-88F096F7B60B}"/>
    <hyperlink ref="E123" r:id="rId224" display="https://www.financecharts.com/stocks/MA/summary/price" xr:uid="{4474A321-36B3-A346-88BC-12DCEEDC96DD}"/>
    <hyperlink ref="D124" r:id="rId225" display="https://www.financecharts.com/stocks/MA/income-statement/eps-diluted-ttm" xr:uid="{184FD475-A8C1-D241-B3AC-0369E01D7032}"/>
    <hyperlink ref="E124" r:id="rId226" display="https://www.financecharts.com/stocks/MA/summary/price" xr:uid="{F95C260E-1619-5142-8FAD-54A151388E78}"/>
    <hyperlink ref="D125" r:id="rId227" display="https://www.financecharts.com/stocks/MA/income-statement/eps-diluted-ttm" xr:uid="{AB33621E-43AD-CC44-86AC-7C4880C3D6E7}"/>
    <hyperlink ref="E125" r:id="rId228" display="https://www.financecharts.com/stocks/MA/summary/price" xr:uid="{49E23AD4-137F-0D47-B3BE-0E3F068BA9FC}"/>
    <hyperlink ref="D126" r:id="rId229" display="https://www.financecharts.com/stocks/MA/income-statement/eps-diluted-ttm" xr:uid="{B324AD2E-5436-E047-B094-E8FB4056C772}"/>
    <hyperlink ref="E126" r:id="rId230" display="https://www.financecharts.com/stocks/MA/summary/price" xr:uid="{A824C1B7-7036-E340-AAAD-44B328997AB6}"/>
    <hyperlink ref="D127" r:id="rId231" display="https://www.financecharts.com/stocks/MA/income-statement/eps-diluted-ttm" xr:uid="{EF3AEDE6-7D76-1B42-A819-7139AF2DC686}"/>
    <hyperlink ref="E127" r:id="rId232" display="https://www.financecharts.com/stocks/MA/summary/price" xr:uid="{8AC08D47-7C2A-B745-A0AC-6E2E7CA35E51}"/>
    <hyperlink ref="D128" r:id="rId233" display="https://www.financecharts.com/stocks/MA/income-statement/eps-diluted-ttm" xr:uid="{83429A32-47B1-C641-8EBC-BB9F48E5C9F0}"/>
    <hyperlink ref="E128" r:id="rId234" display="https://www.financecharts.com/stocks/MA/summary/price" xr:uid="{55DD162B-E23E-074B-80DE-4D9C551FA529}"/>
    <hyperlink ref="D129" r:id="rId235" display="https://www.financecharts.com/stocks/MA/income-statement/eps-diluted-ttm" xr:uid="{03099B78-7FF7-5B43-BA62-E442D31B7148}"/>
    <hyperlink ref="E129" r:id="rId236" display="https://www.financecharts.com/stocks/MA/summary/price" xr:uid="{C4F4DC9C-D825-224F-A12D-51A1B5BE384E}"/>
    <hyperlink ref="D130" r:id="rId237" display="https://www.financecharts.com/stocks/MA/income-statement/eps-diluted-ttm" xr:uid="{73CE3050-A293-9244-9C9C-360EDDC9D27A}"/>
    <hyperlink ref="E130" r:id="rId238" display="https://www.financecharts.com/stocks/MA/summary/price" xr:uid="{10EB8871-A24B-8940-802E-692CFA3EEFDE}"/>
    <hyperlink ref="D131" r:id="rId239" display="https://www.financecharts.com/stocks/MA/income-statement/eps-diluted-ttm" xr:uid="{6F65AF55-1818-434D-878B-7F377051F5AE}"/>
    <hyperlink ref="E131" r:id="rId240" display="https://www.financecharts.com/stocks/MA/summary/price" xr:uid="{1E5E42DB-D7CF-014E-A57C-C94C1DFAE996}"/>
    <hyperlink ref="D132" r:id="rId241" display="https://www.financecharts.com/stocks/MA/income-statement/eps-diluted-ttm" xr:uid="{43485019-5F2B-0B47-9FB9-78B0E73611FB}"/>
    <hyperlink ref="E132" r:id="rId242" display="https://www.financecharts.com/stocks/MA/summary/price" xr:uid="{6D7592F9-B6BE-2F42-B166-A0465498AB17}"/>
    <hyperlink ref="D133" r:id="rId243" display="https://www.financecharts.com/stocks/MA/income-statement/eps-diluted-ttm" xr:uid="{749ED7CE-8E78-BF4B-81F9-93876A219AA5}"/>
    <hyperlink ref="E133" r:id="rId244" display="https://www.financecharts.com/stocks/MA/summary/price" xr:uid="{E15ED7D3-A4C0-7140-B793-6C69C2C30660}"/>
    <hyperlink ref="D134" r:id="rId245" display="https://www.financecharts.com/stocks/MA/income-statement/eps-diluted-ttm" xr:uid="{C993AEA3-84E2-6942-A3A7-DF743BA28FC6}"/>
    <hyperlink ref="E134" r:id="rId246" display="https://www.financecharts.com/stocks/MA/summary/price" xr:uid="{8BAA4587-68A2-D745-9972-DBEDD35F4994}"/>
    <hyperlink ref="D135" r:id="rId247" display="https://www.financecharts.com/stocks/MA/income-statement/eps-diluted-ttm" xr:uid="{63BCDBE9-0B41-9046-8A32-5527CBB014F3}"/>
    <hyperlink ref="E135" r:id="rId248" display="https://www.financecharts.com/stocks/MA/summary/price" xr:uid="{30E72AE5-9525-5342-A941-91221E877DA8}"/>
    <hyperlink ref="D136" r:id="rId249" display="https://www.financecharts.com/stocks/MA/income-statement/eps-diluted-ttm" xr:uid="{B7418AA6-B7D2-1D4F-B6CA-A0551BBC6A82}"/>
    <hyperlink ref="E136" r:id="rId250" display="https://www.financecharts.com/stocks/MA/summary/price" xr:uid="{B8147AC5-EA55-A644-8305-6EB16D37F915}"/>
    <hyperlink ref="D137" r:id="rId251" display="https://www.financecharts.com/stocks/MA/income-statement/eps-diluted-ttm" xr:uid="{067B9749-2536-D145-BFFB-D9E6DDAE4E41}"/>
    <hyperlink ref="E137" r:id="rId252" display="https://www.financecharts.com/stocks/MA/summary/price" xr:uid="{4AAA9FBE-5F66-F54B-8348-5D3DF290A658}"/>
    <hyperlink ref="D138" r:id="rId253" display="https://www.financecharts.com/stocks/MA/income-statement/eps-diluted-ttm" xr:uid="{6C784F28-2D24-E944-A884-C4E209BE1484}"/>
    <hyperlink ref="E138" r:id="rId254" display="https://www.financecharts.com/stocks/MA/summary/price" xr:uid="{438E33E2-BB93-BB48-A872-B696E097A526}"/>
    <hyperlink ref="D139" r:id="rId255" display="https://www.financecharts.com/stocks/MA/income-statement/eps-diluted-ttm" xr:uid="{E5116DDA-A643-9A4F-AEB4-0EF6A815EF27}"/>
    <hyperlink ref="E139" r:id="rId256" display="https://www.financecharts.com/stocks/MA/summary/price" xr:uid="{33AB3EA7-11F2-1B4F-BA6C-F05E7E5619C3}"/>
    <hyperlink ref="D140" r:id="rId257" display="https://www.financecharts.com/stocks/MA/income-statement/eps-diluted-ttm" xr:uid="{FB45576F-72CB-734B-AAB6-0DC75D4585C9}"/>
    <hyperlink ref="E140" r:id="rId258" display="https://www.financecharts.com/stocks/MA/summary/price" xr:uid="{096CF430-7148-ED43-9037-05AD39714773}"/>
    <hyperlink ref="D141" r:id="rId259" display="https://www.financecharts.com/stocks/MA/income-statement/eps-diluted-ttm" xr:uid="{4BEC3C0D-224C-C94C-8AF2-F2BCA3812ABC}"/>
    <hyperlink ref="E141" r:id="rId260" display="https://www.financecharts.com/stocks/MA/summary/price" xr:uid="{FCDCF0EC-E94A-044F-BED6-29C9D41B33EA}"/>
    <hyperlink ref="D142" r:id="rId261" display="https://www.financecharts.com/stocks/MA/income-statement/eps-diluted-ttm" xr:uid="{F66FF204-DAF6-A441-BB2D-E5DD7E1F81BA}"/>
    <hyperlink ref="E142" r:id="rId262" display="https://www.financecharts.com/stocks/MA/summary/price" xr:uid="{8901F7A4-3726-F240-988E-1362C5ABCD49}"/>
    <hyperlink ref="D143" r:id="rId263" display="https://www.financecharts.com/stocks/MA/income-statement/eps-diluted-ttm" xr:uid="{A5F773AD-AE36-184A-BCC9-EAEE7C6F0608}"/>
    <hyperlink ref="E143" r:id="rId264" display="https://www.financecharts.com/stocks/MA/summary/price" xr:uid="{F97D2800-959E-DD42-8973-3119C0F40AF3}"/>
    <hyperlink ref="D144" r:id="rId265" display="https://www.financecharts.com/stocks/MA/income-statement/eps-diluted-ttm" xr:uid="{A70370C4-1C2B-BE47-82B4-19418CBB9C46}"/>
    <hyperlink ref="E144" r:id="rId266" display="https://www.financecharts.com/stocks/MA/summary/price" xr:uid="{35BF03B9-A842-6D44-9CC2-6541DC7EBE06}"/>
    <hyperlink ref="D145" r:id="rId267" display="https://www.financecharts.com/stocks/MA/income-statement/eps-diluted-ttm" xr:uid="{7A754FB4-E5A0-C24B-A8A0-612FEA322477}"/>
    <hyperlink ref="E145" r:id="rId268" display="https://www.financecharts.com/stocks/MA/summary/price" xr:uid="{7B4CE857-10FD-F54B-A9A0-0EFB80F5D2DA}"/>
    <hyperlink ref="D146" r:id="rId269" display="https://www.financecharts.com/stocks/MA/income-statement/eps-diluted-ttm" xr:uid="{8FFE73F2-B2F3-D14E-9434-D1E95572D059}"/>
    <hyperlink ref="E146" r:id="rId270" display="https://www.financecharts.com/stocks/MA/summary/price" xr:uid="{7BABE2E6-E879-A949-AE53-69731B3AD64A}"/>
    <hyperlink ref="D147" r:id="rId271" display="https://www.financecharts.com/stocks/MA/income-statement/eps-diluted-ttm" xr:uid="{69AACE8D-1284-9844-AB56-21853F825EA3}"/>
    <hyperlink ref="E147" r:id="rId272" display="https://www.financecharts.com/stocks/MA/summary/price" xr:uid="{8D648B67-F5CD-2348-BF9A-572BE5BE53C4}"/>
    <hyperlink ref="D148" r:id="rId273" display="https://www.financecharts.com/stocks/MA/income-statement/eps-diluted-ttm" xr:uid="{D65F4E14-3B41-384B-87F3-7E5437A70C3C}"/>
    <hyperlink ref="E148" r:id="rId274" display="https://www.financecharts.com/stocks/MA/summary/price" xr:uid="{F093AAF9-8509-5A4D-BF95-52987910D533}"/>
    <hyperlink ref="D149" r:id="rId275" display="https://www.financecharts.com/stocks/MA/income-statement/eps-diluted-ttm" xr:uid="{E2D6AF43-726C-F44F-83D3-293119C1F522}"/>
    <hyperlink ref="E149" r:id="rId276" display="https://www.financecharts.com/stocks/MA/summary/price" xr:uid="{08573325-C3E1-4445-A423-F835BF27FDDE}"/>
    <hyperlink ref="D150" r:id="rId277" display="https://www.financecharts.com/stocks/MA/income-statement/eps-diluted-ttm" xr:uid="{7A3777F2-401B-934F-9C46-B57FCFFF0BFA}"/>
    <hyperlink ref="E150" r:id="rId278" display="https://www.financecharts.com/stocks/MA/summary/price" xr:uid="{47EBE861-94D9-2446-955A-104E6563F9A9}"/>
    <hyperlink ref="D151" r:id="rId279" display="https://www.financecharts.com/stocks/MA/income-statement/eps-diluted-ttm" xr:uid="{CF7B29F0-9785-C54C-9515-26EAF7098C8D}"/>
    <hyperlink ref="E151" r:id="rId280" display="https://www.financecharts.com/stocks/MA/summary/price" xr:uid="{6B76AB44-8246-5B4E-BA72-74E792C20F6F}"/>
    <hyperlink ref="D152" r:id="rId281" display="https://www.financecharts.com/stocks/MA/income-statement/eps-diluted-ttm" xr:uid="{73EA2213-E4E1-8A48-8DCB-56365A787FD6}"/>
    <hyperlink ref="E152" r:id="rId282" display="https://www.financecharts.com/stocks/MA/summary/price" xr:uid="{18DB8274-11E9-A44B-91F2-4E7C9E1D913A}"/>
    <hyperlink ref="D153" r:id="rId283" display="https://www.financecharts.com/stocks/MA/income-statement/eps-diluted-ttm" xr:uid="{A60D4BDE-13AD-F24C-9BA2-10FAFB4EABF9}"/>
    <hyperlink ref="E153" r:id="rId284" display="https://www.financecharts.com/stocks/MA/summary/price" xr:uid="{D3A5919F-3357-2749-B5EA-22BDB27233C2}"/>
    <hyperlink ref="D154" r:id="rId285" display="https://www.financecharts.com/stocks/MA/income-statement/eps-diluted-ttm" xr:uid="{77C32AD8-E17C-D04B-AB14-8005F0299A7F}"/>
    <hyperlink ref="E154" r:id="rId286" display="https://www.financecharts.com/stocks/MA/summary/price" xr:uid="{4DECDE8F-B7CD-3341-8FF8-BB72E9212642}"/>
    <hyperlink ref="D155" r:id="rId287" display="https://www.financecharts.com/stocks/MA/income-statement/eps-diluted-ttm" xr:uid="{07E80E9A-00DD-704F-9064-9BB0119A212C}"/>
    <hyperlink ref="E155" r:id="rId288" display="https://www.financecharts.com/stocks/MA/summary/price" xr:uid="{5987C258-DE98-C94A-B03C-77BFC0777230}"/>
    <hyperlink ref="D156" r:id="rId289" display="https://www.financecharts.com/stocks/MA/income-statement/eps-diluted-ttm" xr:uid="{3480809E-2CC1-DA48-B3D7-7342A8B417EE}"/>
    <hyperlink ref="E156" r:id="rId290" display="https://www.financecharts.com/stocks/MA/summary/price" xr:uid="{FB9F61E1-DE04-F54B-8B73-7F59C1F0F16E}"/>
    <hyperlink ref="D157" r:id="rId291" display="https://www.financecharts.com/stocks/MA/income-statement/eps-diluted-ttm" xr:uid="{E12B5A90-2672-8043-8F79-EDEA4F8F6327}"/>
    <hyperlink ref="E157" r:id="rId292" display="https://www.financecharts.com/stocks/MA/summary/price" xr:uid="{A2FBAA76-CB71-B140-9E7C-011DDFC2DDC8}"/>
    <hyperlink ref="D158" r:id="rId293" display="https://www.financecharts.com/stocks/MA/income-statement/eps-diluted-ttm" xr:uid="{0837C85E-44F8-3B46-BA9F-BFB8C3A7C1E2}"/>
    <hyperlink ref="E158" r:id="rId294" display="https://www.financecharts.com/stocks/MA/summary/price" xr:uid="{85E04DB7-8971-C548-AE92-0B1BD0BF2788}"/>
    <hyperlink ref="D159" r:id="rId295" display="https://www.financecharts.com/stocks/MA/income-statement/eps-diluted-ttm" xr:uid="{54E72440-2016-2540-9CD9-314155C70E86}"/>
    <hyperlink ref="E159" r:id="rId296" display="https://www.financecharts.com/stocks/MA/summary/price" xr:uid="{2C8D0FC4-BF55-1440-BEE9-E7C0F4CD0C4A}"/>
    <hyperlink ref="D160" r:id="rId297" display="https://www.financecharts.com/stocks/MA/income-statement/eps-diluted-ttm" xr:uid="{9322D52D-3965-2341-8211-CB0E2A88F635}"/>
    <hyperlink ref="E160" r:id="rId298" display="https://www.financecharts.com/stocks/MA/summary/price" xr:uid="{7E523DEC-D5DC-E448-89AA-F17F832309D7}"/>
    <hyperlink ref="D161" r:id="rId299" display="https://www.financecharts.com/stocks/MA/income-statement/eps-diluted-ttm" xr:uid="{5E795D0A-C16F-744B-BCA1-460898B5CA70}"/>
    <hyperlink ref="E161" r:id="rId300" display="https://www.financecharts.com/stocks/MA/summary/price" xr:uid="{CEE41188-3C06-ED40-9E63-EC4D86D11738}"/>
    <hyperlink ref="D162" r:id="rId301" display="https://www.financecharts.com/stocks/MA/income-statement/eps-diluted-ttm" xr:uid="{E5767219-3CD7-9F4D-A029-577C3C24BFD1}"/>
    <hyperlink ref="E162" r:id="rId302" display="https://www.financecharts.com/stocks/MA/summary/price" xr:uid="{149059C8-F1C1-254D-AF63-3604429C8CB0}"/>
    <hyperlink ref="D163" r:id="rId303" display="https://www.financecharts.com/stocks/MA/income-statement/eps-diluted-ttm" xr:uid="{25C7BC2D-2C5D-1447-830E-02C4F7D44CCC}"/>
    <hyperlink ref="E163" r:id="rId304" display="https://www.financecharts.com/stocks/MA/summary/price" xr:uid="{C15A48D5-BA72-BE4E-A2B3-E3DBA13C0D3C}"/>
    <hyperlink ref="D164" r:id="rId305" display="https://www.financecharts.com/stocks/MA/income-statement/eps-diluted-ttm" xr:uid="{6308935C-43C7-FD4F-9753-04E86F79D9CC}"/>
    <hyperlink ref="E164" r:id="rId306" display="https://www.financecharts.com/stocks/MA/summary/price" xr:uid="{73CA9174-B2C8-6C4C-97BA-1CA8F3091B5E}"/>
    <hyperlink ref="D165" r:id="rId307" display="https://www.financecharts.com/stocks/MA/income-statement/eps-diluted-ttm" xr:uid="{9AEBDC4C-1D57-9946-BB4D-F3CB0817F655}"/>
    <hyperlink ref="E165" r:id="rId308" display="https://www.financecharts.com/stocks/MA/summary/price" xr:uid="{9DDC7B4E-8821-4C4F-AF62-3DDAF7103EF9}"/>
    <hyperlink ref="D166" r:id="rId309" display="https://www.financecharts.com/stocks/MA/income-statement/eps-diluted-ttm" xr:uid="{A538385A-024B-BA45-AA83-0029A61650C5}"/>
    <hyperlink ref="E166" r:id="rId310" display="https://www.financecharts.com/stocks/MA/summary/price" xr:uid="{6A827EC4-A01F-1A4D-9114-3B86E2747928}"/>
    <hyperlink ref="I1:J4" r:id="rId311" display="https://www.financecharts.com/stocks/MSFT/value/pe-ratio" xr:uid="{51528D72-E5A3-3544-94C0-E4B48129AC37}"/>
    <hyperlink ref="D6" r:id="rId312" display="https://www.financecharts.com/stocks/MA/income-statement/eps-diluted-ttm" xr:uid="{CF13A2C6-ACEA-4B46-83FF-465A95E09776}"/>
    <hyperlink ref="E6" r:id="rId313" display="https://www.financecharts.com/stocks/MA/summary/price" xr:uid="{3B6B199E-AF2A-AB47-9715-7048113574D8}"/>
    <hyperlink ref="D7" r:id="rId314" display="https://www.financecharts.com/stocks/MA/income-statement/eps-diluted-ttm" xr:uid="{4F128CAE-CBDB-F745-B75F-8DF9F4CFC3ED}"/>
    <hyperlink ref="E7" r:id="rId315" display="https://www.financecharts.com/stocks/MA/summary/price" xr:uid="{A6F00FD2-C7DE-E248-9AD7-EC937FDB866B}"/>
    <hyperlink ref="D8" r:id="rId316" display="https://www.financecharts.com/stocks/MA/income-statement/eps-diluted-ttm" xr:uid="{40512CCD-5A9B-0448-81EA-7FB2B61E14AB}"/>
    <hyperlink ref="E8" r:id="rId317" display="https://www.financecharts.com/stocks/MA/summary/price" xr:uid="{679E0838-5106-5342-BE74-BAB03ACDC026}"/>
    <hyperlink ref="D9" r:id="rId318" display="https://www.financecharts.com/stocks/MA/income-statement/eps-diluted-ttm" xr:uid="{43F04A4F-7CCF-A044-9EFE-C2F4C81939AF}"/>
    <hyperlink ref="E9" r:id="rId319" display="https://www.financecharts.com/stocks/MA/summary/price" xr:uid="{335D3DBA-2139-8244-AB17-6B9E08A8E546}"/>
    <hyperlink ref="D10" r:id="rId320" display="https://www.financecharts.com/stocks/MA/income-statement/eps-diluted-ttm" xr:uid="{9178ABE9-3389-F84A-89DD-5862A8F5FA4F}"/>
    <hyperlink ref="E10" r:id="rId321" display="https://www.financecharts.com/stocks/MA/summary/price" xr:uid="{CB8C7808-FCAF-3849-AB5F-F4DAE859C5BA}"/>
    <hyperlink ref="D11" r:id="rId322" display="https://www.financecharts.com/stocks/MA/income-statement/eps-diluted-ttm" xr:uid="{7993DACE-730A-D546-BE9C-5866838D0FE7}"/>
    <hyperlink ref="E11" r:id="rId323" display="https://www.financecharts.com/stocks/MA/summary/price" xr:uid="{89C5DCBB-6B37-B846-9113-28437EC92B8D}"/>
  </hyperlinks>
  <pageMargins left="0.7" right="0.7" top="0.75" bottom="0.75" header="0.3" footer="0.3"/>
  <drawing r:id="rId3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7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8">
        <f>輸入!B1</f>
        <v>368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6">
        <f>輸入!B6</f>
        <v>0.6</v>
      </c>
    </row>
    <row r="7" spans="1:11" ht="22">
      <c r="A7" s="14" t="s">
        <v>21</v>
      </c>
      <c r="B7" s="36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15.1</v>
      </c>
      <c r="C9" s="29">
        <f>(1+(B9/100))</f>
        <v>1.151</v>
      </c>
    </row>
    <row r="10" spans="1:11" ht="22">
      <c r="A10" s="47" t="s">
        <v>38</v>
      </c>
      <c r="B10" s="49">
        <f>輸入!B10</f>
        <v>5</v>
      </c>
    </row>
    <row r="11" spans="1:11" ht="22">
      <c r="A11" s="47" t="s">
        <v>42</v>
      </c>
      <c r="B11" s="52">
        <f>輸入!B11</f>
        <v>0.74</v>
      </c>
    </row>
    <row r="12" spans="1:11" ht="22">
      <c r="A12" s="47" t="s">
        <v>44</v>
      </c>
      <c r="B12" s="52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9.2080000000000002</v>
      </c>
      <c r="C20" s="38">
        <f t="shared" si="4"/>
        <v>10.598408000000001</v>
      </c>
      <c r="D20" s="27">
        <f t="shared" si="4"/>
        <v>12.198767608000001</v>
      </c>
      <c r="E20" s="26">
        <f t="shared" si="4"/>
        <v>14.040781516808002</v>
      </c>
      <c r="F20" s="27">
        <f t="shared" si="4"/>
        <v>16.160939525846011</v>
      </c>
      <c r="G20" s="26">
        <f t="shared" si="4"/>
        <v>18.60124139424876</v>
      </c>
      <c r="H20" s="26">
        <f t="shared" si="4"/>
        <v>21.410028844780321</v>
      </c>
      <c r="I20" s="26">
        <f t="shared" si="4"/>
        <v>24.642943200342152</v>
      </c>
      <c r="J20" s="26">
        <f t="shared" si="4"/>
        <v>28.364027623593817</v>
      </c>
      <c r="K20" s="27">
        <f t="shared" si="4"/>
        <v>32.646995794756485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381.21148775</v>
      </c>
      <c r="C30" s="21">
        <f>($B$5/$F16)*$F$20</f>
        <v>395.24036883862527</v>
      </c>
      <c r="D30" s="9">
        <f>($B$5/$K16)*$K$20</f>
        <v>433.36720081535157</v>
      </c>
    </row>
    <row r="31" spans="1:11" ht="20">
      <c r="A31" s="22" t="s">
        <v>19</v>
      </c>
      <c r="B31" s="9">
        <f>($B$5/$D17)*$D$20</f>
        <v>412.74025741353381</v>
      </c>
      <c r="C31" s="21">
        <f>($B$5/$F17)*$F$20</f>
        <v>451.70327867271453</v>
      </c>
      <c r="D31" s="9">
        <f>($B$5/$K17)*$K$20</f>
        <v>567.22579566179218</v>
      </c>
    </row>
    <row r="32" spans="1:11" ht="20">
      <c r="A32" s="22" t="s">
        <v>20</v>
      </c>
      <c r="B32" s="9">
        <f>($B$5/$D18)*$D$20</f>
        <v>490.12905567857138</v>
      </c>
      <c r="C32" s="21">
        <f>($B$5/$F18)*$F$20</f>
        <v>596.10022841235286</v>
      </c>
      <c r="D32" s="9">
        <f>($B$5/$K18)*$K$20</f>
        <v>992.64514240813639</v>
      </c>
    </row>
    <row r="33" spans="1:181">
      <c r="A33" s="23"/>
    </row>
    <row r="34" spans="1:181">
      <c r="A34" s="23"/>
      <c r="B34" s="4"/>
    </row>
    <row r="35" spans="1:181" s="13" customFormat="1">
      <c r="A35" s="34" t="s">
        <v>11</v>
      </c>
      <c r="B35" s="35" t="s">
        <v>15</v>
      </c>
      <c r="C35" s="39" t="s">
        <v>16</v>
      </c>
      <c r="D35" s="35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5" t="s">
        <v>12</v>
      </c>
      <c r="B36" s="35">
        <f>B30+SUM(B24:D24)</f>
        <v>382.63148775000002</v>
      </c>
      <c r="C36" s="39">
        <f>C30+SUM(B24:F24)</f>
        <v>397.36036883862528</v>
      </c>
      <c r="D36" s="35">
        <f>D30+SUM(B24:K24)</f>
        <v>436.64720081535154</v>
      </c>
      <c r="E36"/>
      <c r="F36"/>
      <c r="G36" s="33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5" t="s">
        <v>13</v>
      </c>
      <c r="B37" s="35">
        <f>B31+SUM(B25:D25)</f>
        <v>414.24025741353381</v>
      </c>
      <c r="C37" s="39">
        <f t="shared" ref="C37:C38" si="8">C31+SUM(B25:F25)</f>
        <v>453.9832786727145</v>
      </c>
      <c r="D37" s="35">
        <f t="shared" ref="D37:D38" si="9">D31+SUM(B25:K25)</f>
        <v>570.91579566179223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5" t="s">
        <v>14</v>
      </c>
      <c r="B38" s="35">
        <f>B32+SUM(B26:D26)</f>
        <v>491.80905567857138</v>
      </c>
      <c r="C38" s="39">
        <f t="shared" si="8"/>
        <v>598.78022841235281</v>
      </c>
      <c r="D38" s="35">
        <f t="shared" si="9"/>
        <v>997.5151424081364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I2" sqref="I2:I10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1" t="s">
        <v>23</v>
      </c>
      <c r="B1" s="59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2">
        <v>2021</v>
      </c>
      <c r="B2" s="60">
        <f>輸入!M2</f>
        <v>8.76</v>
      </c>
      <c r="C2" s="61">
        <v>3</v>
      </c>
      <c r="D2" s="61">
        <f>ROUND(100*((($B2/$B4)^(1/COUNT($A2:$A4)) )-1),2)</f>
        <v>3.33</v>
      </c>
      <c r="F2" s="150" t="s">
        <v>62</v>
      </c>
      <c r="G2" s="73">
        <f>ROUND(100*((($B2/$B4)^(1/COUNT($A2:$A4)) )-1),2)</f>
        <v>3.33</v>
      </c>
      <c r="H2" s="74">
        <f t="shared" ref="H2:H11" si="0">ROUND(100*((($B2/$B5)^(1/COUNT($A2:$A5)) )-1),2)</f>
        <v>11.84</v>
      </c>
      <c r="I2" s="73">
        <f t="shared" ref="I2:I10" si="1">ROUND(100*((($B2/$B6)^(1/COUNT($A2:$A6)) )-1),2)</f>
        <v>19.14</v>
      </c>
      <c r="J2" s="73">
        <f t="shared" ref="J2:J9" si="2">ROUND(100*((($B2/$B7)^(1/COUNT($A2:$A7)) )-1),2)</f>
        <v>15.5</v>
      </c>
      <c r="K2" s="73">
        <f t="shared" ref="K2:K8" si="3">ROUND(100*((($B2/$B8)^(1/COUNT($A2:$A8)) )-1),2)</f>
        <v>14.72</v>
      </c>
      <c r="L2" s="73">
        <f t="shared" ref="L2:L7" si="4">ROUND(100*((($B2/$B9)^(1/COUNT($A2:$A9)) )-1),2)</f>
        <v>13.87</v>
      </c>
      <c r="M2" s="73">
        <f>ROUND(100*((($B2/$B10)^(1/COUNT($A2:$A10)) )-1),2)</f>
        <v>14.65</v>
      </c>
      <c r="N2" s="73">
        <f>ROUND(100*((($B2/$B11)^(1/COUNT($A2:$A11)) )-1),2)</f>
        <v>14.87</v>
      </c>
    </row>
    <row r="3" spans="1:14" ht="18">
      <c r="A3" s="32">
        <v>2020</v>
      </c>
      <c r="B3" s="60">
        <f>輸入!M3</f>
        <v>6.37</v>
      </c>
      <c r="C3" s="61">
        <v>4</v>
      </c>
      <c r="D3" s="61">
        <f>ROUND(100*((($B2/$B5)^(1/COUNT($A2:$A5)) )-1),2)</f>
        <v>11.84</v>
      </c>
      <c r="F3" s="150"/>
      <c r="G3" s="73">
        <f>ROUND(100*((($B3/$B5)^(1/COUNT($A3:$A5)) )-1),2)</f>
        <v>4.3899999999999997</v>
      </c>
      <c r="H3" s="74">
        <f t="shared" si="0"/>
        <v>14.94</v>
      </c>
      <c r="I3" s="73">
        <f t="shared" si="1"/>
        <v>11.54</v>
      </c>
      <c r="J3" s="73">
        <f t="shared" si="2"/>
        <v>11.31</v>
      </c>
      <c r="K3" s="73">
        <f t="shared" si="3"/>
        <v>10.84</v>
      </c>
      <c r="L3" s="73">
        <f t="shared" si="4"/>
        <v>12.07</v>
      </c>
      <c r="M3" s="73">
        <f>ROUND(100*((($B3/$B11)^(1/COUNT($A3:$A11)) )-1),2)</f>
        <v>12.6</v>
      </c>
      <c r="N3" s="73">
        <f>ROUND(100*((($B3/$B12)^(1/COUNT($A3:$A12)) )-1),2)</f>
        <v>15.71</v>
      </c>
    </row>
    <row r="4" spans="1:14" ht="18">
      <c r="A4" s="32">
        <v>2019</v>
      </c>
      <c r="B4" s="60">
        <f>輸入!M4</f>
        <v>7.94</v>
      </c>
      <c r="C4" s="61">
        <v>5</v>
      </c>
      <c r="D4" s="61">
        <f>ROUND(100*((($B$2/B6)^(1/COUNT($A$2:$A6)) )-1),2)</f>
        <v>19.14</v>
      </c>
      <c r="F4" s="150"/>
      <c r="G4" s="73">
        <f>ROUND(100*((($B4/$B6)^(1/COUNT($A4:$A6)) )-1),2)</f>
        <v>29.57</v>
      </c>
      <c r="H4" s="74">
        <f t="shared" si="0"/>
        <v>21.12</v>
      </c>
      <c r="I4" s="73">
        <f t="shared" si="1"/>
        <v>18.84</v>
      </c>
      <c r="J4" s="73">
        <f t="shared" si="2"/>
        <v>16.97</v>
      </c>
      <c r="K4" s="73">
        <f t="shared" si="3"/>
        <v>17.55</v>
      </c>
      <c r="L4" s="73">
        <f t="shared" si="4"/>
        <v>17.47</v>
      </c>
      <c r="M4" s="73">
        <f>ROUND(100*((($B4/$B12)^(1/COUNT($A4:$A12)) )-1),2)</f>
        <v>20.52</v>
      </c>
      <c r="N4" s="73">
        <f>ROUND(100*((($B4/$B13)^(1/COUNT($A4:$A13)) )-1),2)</f>
        <v>18.87</v>
      </c>
    </row>
    <row r="5" spans="1:14" ht="18">
      <c r="A5" s="32">
        <v>2018</v>
      </c>
      <c r="B5" s="60">
        <f>輸入!M5</f>
        <v>5.6</v>
      </c>
      <c r="C5" s="61">
        <v>6</v>
      </c>
      <c r="D5" s="61">
        <f>ROUND(100*((($B$2/B7)^(1/COUNT($A$2:$A7)) )-1),2)</f>
        <v>15.5</v>
      </c>
      <c r="F5" s="150"/>
      <c r="G5" s="73">
        <f t="shared" ref="G5:G12" si="5">ROUND(100*((($B5/$B7)^(1/COUNT($A5:$A7)) )-1),2)</f>
        <v>14.92</v>
      </c>
      <c r="H5" s="74">
        <f t="shared" si="0"/>
        <v>13.71</v>
      </c>
      <c r="I5" s="73">
        <f t="shared" si="1"/>
        <v>12.56</v>
      </c>
      <c r="J5" s="73">
        <f t="shared" si="2"/>
        <v>13.94</v>
      </c>
      <c r="K5" s="73">
        <f t="shared" si="3"/>
        <v>14.35</v>
      </c>
      <c r="L5" s="73">
        <f t="shared" si="4"/>
        <v>18.100000000000001</v>
      </c>
      <c r="M5" s="73">
        <f>ROUND(100*((($B5/$B13)^(1/COUNT($A5:$A13)) )-1),2)</f>
        <v>16.559999999999999</v>
      </c>
      <c r="N5" s="73">
        <f>ROUND(100*((($B5/$B14)^(1/COUNT($A5:$A14)) )-1),2)</f>
        <v>17.46</v>
      </c>
    </row>
    <row r="6" spans="1:14" ht="18">
      <c r="A6" s="32">
        <v>2017</v>
      </c>
      <c r="B6" s="60">
        <f>輸入!M6</f>
        <v>3.65</v>
      </c>
      <c r="C6" s="61">
        <v>7</v>
      </c>
      <c r="D6" s="61">
        <f>ROUND(100*((($B$2/B8)^(1/COUNT($A$2:$A8)) )-1),2)</f>
        <v>14.72</v>
      </c>
      <c r="F6" s="150"/>
      <c r="G6" s="73">
        <f t="shared" si="5"/>
        <v>2.9</v>
      </c>
      <c r="H6" s="74">
        <f t="shared" si="0"/>
        <v>4.17</v>
      </c>
      <c r="I6" s="73">
        <f t="shared" si="1"/>
        <v>7.35</v>
      </c>
      <c r="J6" s="73">
        <f t="shared" si="2"/>
        <v>8.89</v>
      </c>
      <c r="K6" s="73">
        <f t="shared" si="3"/>
        <v>13.76</v>
      </c>
      <c r="L6" s="73">
        <f t="shared" si="4"/>
        <v>12.62</v>
      </c>
      <c r="M6" s="73">
        <f>ROUND(100*((($B6/$B14)^(1/COUNT($A6:$A14)) )-1),2)</f>
        <v>14.03</v>
      </c>
    </row>
    <row r="7" spans="1:14" ht="18">
      <c r="A7" s="32">
        <v>2016</v>
      </c>
      <c r="B7" s="60">
        <f>輸入!M7</f>
        <v>3.69</v>
      </c>
      <c r="C7" s="61">
        <v>8</v>
      </c>
      <c r="D7" s="61">
        <f>ROUND(100*((($B$2/B9)^(1/COUNT($A$2:$A9)) )-1),2)</f>
        <v>13.87</v>
      </c>
      <c r="F7" s="150"/>
      <c r="G7" s="73">
        <f t="shared" si="5"/>
        <v>5.98</v>
      </c>
      <c r="H7" s="74">
        <f t="shared" si="0"/>
        <v>9.57</v>
      </c>
      <c r="I7" s="73">
        <f t="shared" si="1"/>
        <v>11</v>
      </c>
      <c r="J7" s="73">
        <f t="shared" si="2"/>
        <v>16.45</v>
      </c>
      <c r="K7" s="73">
        <f t="shared" si="3"/>
        <v>14.73</v>
      </c>
      <c r="L7" s="73">
        <f t="shared" si="4"/>
        <v>16.07</v>
      </c>
    </row>
    <row r="8" spans="1:14" ht="18">
      <c r="A8" s="32">
        <v>2015</v>
      </c>
      <c r="B8" s="60">
        <f>輸入!M8</f>
        <v>3.35</v>
      </c>
      <c r="C8" s="61">
        <v>9</v>
      </c>
      <c r="D8" s="61">
        <f>ROUND(100*((($B$2/B10)^(1/COUNT($A$2:$A10)) )-1),2)</f>
        <v>14.65</v>
      </c>
      <c r="F8" s="150"/>
      <c r="G8" s="73">
        <f t="shared" si="5"/>
        <v>9.3800000000000008</v>
      </c>
      <c r="H8" s="74">
        <f t="shared" si="0"/>
        <v>11.21</v>
      </c>
      <c r="I8" s="73">
        <f t="shared" si="1"/>
        <v>17.75</v>
      </c>
      <c r="J8" s="73">
        <f t="shared" si="2"/>
        <v>15.51</v>
      </c>
      <c r="K8" s="73">
        <f t="shared" si="3"/>
        <v>16.940000000000001</v>
      </c>
    </row>
    <row r="9" spans="1:14" ht="18">
      <c r="A9" s="32">
        <v>2014</v>
      </c>
      <c r="B9" s="60">
        <f>輸入!M9</f>
        <v>3.1</v>
      </c>
      <c r="C9" s="61">
        <v>10</v>
      </c>
      <c r="D9" s="61">
        <f>ROUND(100*((($B$2/B11)^(1/COUNT($A$2:$A11)) )-1),2)</f>
        <v>14.87</v>
      </c>
      <c r="F9" s="150"/>
      <c r="G9" s="73">
        <f t="shared" si="5"/>
        <v>12.28</v>
      </c>
      <c r="H9" s="74">
        <f t="shared" si="0"/>
        <v>20.3</v>
      </c>
      <c r="I9" s="73">
        <f t="shared" si="1"/>
        <v>17.07</v>
      </c>
      <c r="J9" s="73">
        <f t="shared" si="2"/>
        <v>18.489999999999998</v>
      </c>
    </row>
    <row r="10" spans="1:14" ht="18">
      <c r="A10" s="32">
        <v>2013</v>
      </c>
      <c r="B10" s="60">
        <f>輸入!M10</f>
        <v>2.56</v>
      </c>
      <c r="C10" s="61">
        <v>11</v>
      </c>
      <c r="D10" s="61">
        <f>ROUND(100*((($B$2/B12)^(1/COUNT($A$2:$A12)) )-1),2)</f>
        <v>17.54</v>
      </c>
      <c r="F10" s="150"/>
      <c r="G10" s="73">
        <f>ROUND(100*((($B10/$B12)^(1/COUNT($A10:$A12)) )-1),2)</f>
        <v>20.04</v>
      </c>
      <c r="H10" s="74">
        <f t="shared" si="0"/>
        <v>16.079999999999998</v>
      </c>
      <c r="I10" s="73">
        <f t="shared" si="1"/>
        <v>17.98</v>
      </c>
    </row>
    <row r="11" spans="1:14" ht="18">
      <c r="A11" s="32">
        <v>2012</v>
      </c>
      <c r="B11" s="60">
        <f>輸入!M11</f>
        <v>2.19</v>
      </c>
      <c r="C11" s="61">
        <v>12</v>
      </c>
      <c r="D11" s="61">
        <f>ROUND(100*((($B$2/B13)^(1/COUNT($A$2:$A13)) )-1),2)</f>
        <v>16.440000000000001</v>
      </c>
      <c r="F11" s="150"/>
      <c r="G11" s="73">
        <f t="shared" si="5"/>
        <v>15.81</v>
      </c>
      <c r="H11" s="74">
        <f t="shared" si="0"/>
        <v>18.25</v>
      </c>
    </row>
    <row r="12" spans="1:14" ht="18">
      <c r="A12" s="32">
        <v>2011</v>
      </c>
      <c r="B12" s="60">
        <f>輸入!M12</f>
        <v>1.48</v>
      </c>
      <c r="C12" s="61">
        <v>13</v>
      </c>
      <c r="D12" s="61">
        <f>ROUND(100*((($B$2/B14)^(1/COUNT($A$2:$A14)) )-1),2)</f>
        <v>17.14</v>
      </c>
      <c r="F12" s="150"/>
      <c r="G12" s="73">
        <f t="shared" si="5"/>
        <v>9.74</v>
      </c>
      <c r="J12" s="70"/>
      <c r="K12" s="70"/>
      <c r="L12" s="70"/>
      <c r="M12" s="70"/>
    </row>
    <row r="13" spans="1:14" ht="18">
      <c r="A13" s="32">
        <v>2010</v>
      </c>
      <c r="B13" s="60">
        <f>輸入!M13</f>
        <v>1.41</v>
      </c>
      <c r="C13" s="29"/>
    </row>
    <row r="14" spans="1:14" ht="18">
      <c r="A14" s="32">
        <v>2009</v>
      </c>
      <c r="B14" s="60">
        <f>輸入!M14</f>
        <v>1.1200000000000001</v>
      </c>
      <c r="D14"/>
    </row>
    <row r="15" spans="1:14">
      <c r="F15" s="65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61">
        <f>輸入!B8</f>
        <v>8</v>
      </c>
      <c r="H16" s="61">
        <f>輸入!B5</f>
        <v>45</v>
      </c>
      <c r="I16" s="61">
        <f>輸入!B11</f>
        <v>0.74</v>
      </c>
    </row>
    <row r="17" spans="6:18">
      <c r="F17" s="1" t="s">
        <v>59</v>
      </c>
      <c r="G17" s="87">
        <f>輸入!L17</f>
        <v>6</v>
      </c>
      <c r="H17" s="61">
        <f>輸入!K5</f>
        <v>36.82</v>
      </c>
      <c r="I17" s="78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5" t="s">
        <v>58</v>
      </c>
      <c r="G19" s="72">
        <f>(1+AVERAGE(輸入!L20:'輸入'!L30)/100)</f>
        <v>1.1065222222222222</v>
      </c>
      <c r="H19" s="72">
        <f>(1+AVERAGE(輸入!N20:'輸入'!N28)/100)</f>
        <v>1.1524857142857143</v>
      </c>
      <c r="I19" s="72">
        <f>(1+AVERAGE(輸入!S20:'輸入'!S23)/100)</f>
        <v>1.1658500000000001</v>
      </c>
    </row>
    <row r="20" spans="6:18">
      <c r="F20" s="75" t="s">
        <v>53</v>
      </c>
      <c r="G20" s="72">
        <f>ROUND((1+$I16/100)^G1,2)</f>
        <v>1.02</v>
      </c>
      <c r="H20" s="72">
        <f>ROUND((1+$I16/100)^I1,2)</f>
        <v>1.04</v>
      </c>
      <c r="I20" s="72">
        <f>ROUND((1+$I16/100)^N1,2)</f>
        <v>1.08</v>
      </c>
    </row>
    <row r="21" spans="6:18" ht="25">
      <c r="F21" s="75" t="s">
        <v>41</v>
      </c>
      <c r="G21" s="76">
        <f t="shared" ref="G21:I22" si="6">$H16*G$20*$G16*G$19</f>
        <v>406.31495999999999</v>
      </c>
      <c r="H21" s="76">
        <f t="shared" si="6"/>
        <v>431.49065142857148</v>
      </c>
      <c r="I21" s="76">
        <f t="shared" si="6"/>
        <v>453.28248000000002</v>
      </c>
    </row>
    <row r="22" spans="6:18">
      <c r="F22" s="75" t="s">
        <v>59</v>
      </c>
      <c r="G22" s="77">
        <f t="shared" si="6"/>
        <v>249.34194712000004</v>
      </c>
      <c r="H22" s="77">
        <f t="shared" si="6"/>
        <v>264.79142976000003</v>
      </c>
      <c r="I22" s="77">
        <f t="shared" si="6"/>
        <v>278.16434856000006</v>
      </c>
    </row>
    <row r="23" spans="6:18" ht="25">
      <c r="F23" s="75" t="s">
        <v>60</v>
      </c>
      <c r="G23" s="76">
        <f>G22*(1.05)^3</f>
        <v>288.64447153479006</v>
      </c>
      <c r="H23" s="76">
        <f>H22*(1.05)^5</f>
        <v>337.9484197107019</v>
      </c>
      <c r="I23" s="76">
        <f>I22*(1.05)^10</f>
        <v>453.10041273043146</v>
      </c>
    </row>
    <row r="27" spans="6:18">
      <c r="F27" s="65" t="s">
        <v>75</v>
      </c>
      <c r="G27" s="89">
        <f>ROUND(I19-1,2)*100</f>
        <v>17</v>
      </c>
      <c r="H27" s="88">
        <f>ROUND(H19-1,2)*100</f>
        <v>15</v>
      </c>
      <c r="I27" s="88">
        <f>ROUND(G19-1,2)*100</f>
        <v>11</v>
      </c>
      <c r="J27" s="93">
        <f>G27-I27</f>
        <v>6</v>
      </c>
    </row>
    <row r="28" spans="6:18">
      <c r="G28" s="151">
        <f>G27-H27</f>
        <v>2</v>
      </c>
      <c r="H28" s="152"/>
      <c r="I28" s="90">
        <f>ROUND(I21-H21,1)</f>
        <v>21.8</v>
      </c>
    </row>
    <row r="29" spans="6:18">
      <c r="H29" s="153">
        <f>H27-I27</f>
        <v>4</v>
      </c>
      <c r="I29" s="153"/>
      <c r="J29" s="91">
        <f>ROUND(H21-G21,1)</f>
        <v>25.2</v>
      </c>
      <c r="K29" s="92">
        <f>ROUND(AVERAGE(I28,J29),0)*2</f>
        <v>48</v>
      </c>
      <c r="M29" s="1" t="s">
        <v>76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94">
        <f>ROUND(K29/J27,2)</f>
        <v>8</v>
      </c>
      <c r="M30" s="1" t="s">
        <v>77</v>
      </c>
      <c r="N30" s="95">
        <f>$H21-($H$27-N29)*$L$30</f>
        <v>351.49065142857148</v>
      </c>
      <c r="O30" s="95">
        <f>$H21-($H$27-O29)*$L$30</f>
        <v>391.49065142857148</v>
      </c>
      <c r="P30" s="95">
        <f>$H21-($H$27-P29)*$L$30</f>
        <v>431.49065142857148</v>
      </c>
      <c r="Q30" s="95">
        <f>$H21-($H$27-Q29)*$L$30</f>
        <v>471.49065142857148</v>
      </c>
    </row>
    <row r="31" spans="6:18">
      <c r="G31" s="29"/>
      <c r="H31" s="29"/>
    </row>
    <row r="32" spans="6:18">
      <c r="G32" s="29"/>
      <c r="H32" s="29"/>
      <c r="I32" s="97"/>
      <c r="J32" s="96"/>
      <c r="K32" s="96"/>
      <c r="L32" s="97"/>
      <c r="M32" s="97"/>
      <c r="N32" s="97"/>
      <c r="O32" s="97"/>
      <c r="P32" s="97"/>
      <c r="Q32" s="97"/>
      <c r="R32" s="97"/>
    </row>
    <row r="33" spans="6:18">
      <c r="G33" s="29"/>
      <c r="H33" s="29"/>
      <c r="I33" s="96"/>
      <c r="J33" s="97"/>
      <c r="K33" s="96"/>
      <c r="L33" s="97"/>
      <c r="M33" s="97"/>
      <c r="N33" s="97"/>
      <c r="O33" s="97"/>
      <c r="P33" s="97"/>
      <c r="Q33" s="97"/>
      <c r="R33" s="97"/>
    </row>
    <row r="34" spans="6:18">
      <c r="F34" s="71"/>
      <c r="G34" s="71"/>
      <c r="H34" s="98"/>
      <c r="I34" s="98"/>
      <c r="J34" s="96"/>
      <c r="K34" s="96"/>
      <c r="L34" s="97"/>
      <c r="M34" s="97"/>
      <c r="N34" s="97"/>
      <c r="O34" s="97"/>
      <c r="P34" s="97"/>
      <c r="Q34" s="97"/>
      <c r="R34" s="97"/>
    </row>
    <row r="35" spans="6:18">
      <c r="H35" s="96"/>
      <c r="I35" s="96"/>
      <c r="J35" s="96"/>
      <c r="K35" s="96"/>
      <c r="L35" s="97"/>
      <c r="M35" s="97"/>
      <c r="N35" s="97"/>
      <c r="O35" s="97"/>
      <c r="P35" s="97"/>
      <c r="Q35" s="97"/>
      <c r="R35" s="97"/>
    </row>
    <row r="36" spans="6:18">
      <c r="H36" s="96"/>
      <c r="I36" s="96"/>
      <c r="J36" s="96"/>
      <c r="K36" s="96"/>
      <c r="L36" s="97"/>
      <c r="M36" s="97"/>
      <c r="N36" s="97"/>
      <c r="O36" s="97"/>
      <c r="P36" s="97"/>
      <c r="Q36" s="97"/>
      <c r="R36" s="97"/>
    </row>
    <row r="37" spans="6:18">
      <c r="L37" s="97"/>
      <c r="M37" s="97"/>
      <c r="N37" s="97"/>
      <c r="O37" s="97"/>
      <c r="P37" s="97"/>
      <c r="Q37" s="97"/>
      <c r="R37" s="97"/>
    </row>
    <row r="38" spans="6:18">
      <c r="L38" s="97"/>
      <c r="M38" s="97"/>
      <c r="N38" s="97"/>
      <c r="O38" s="97"/>
      <c r="P38" s="97"/>
      <c r="Q38" s="97"/>
      <c r="R38" s="97"/>
    </row>
    <row r="39" spans="6:18">
      <c r="L39" s="97"/>
      <c r="M39" s="97"/>
      <c r="N39" s="97"/>
      <c r="O39" s="97"/>
      <c r="P39" s="97"/>
      <c r="Q39" s="97"/>
      <c r="R39" s="97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2022-08-23T13:59:36Z</dcterms:modified>
</cp:coreProperties>
</file>