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CD/"/>
    </mc:Choice>
  </mc:AlternateContent>
  <xr:revisionPtr revIDLastSave="0" documentId="13_ncr:1_{6DCB5AA2-F980-714A-BAD0-ED506B860E71}" xr6:coauthVersionLast="47" xr6:coauthVersionMax="47" xr10:uidLastSave="{00000000-0000-0000-0000-000000000000}"/>
  <bookViews>
    <workbookView xWindow="1140" yWindow="1020" windowWidth="27660" windowHeight="15500" activeTab="3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3" l="1"/>
  <c r="M2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M6" i="13"/>
  <c r="K6" i="13"/>
  <c r="I6" i="13"/>
  <c r="A150" i="13"/>
  <c r="A151" i="13"/>
  <c r="A152" i="13"/>
  <c r="A153" i="13"/>
  <c r="A154" i="13"/>
  <c r="A155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6" i="13"/>
  <c r="Y39" i="8"/>
  <c r="Y37" i="8" s="1"/>
  <c r="L2" i="12" l="1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L7" i="12"/>
  <c r="J7" i="12"/>
  <c r="H7" i="12"/>
  <c r="L4" i="12" l="1"/>
  <c r="W39" i="8" l="1"/>
  <c r="W40" i="8" s="1"/>
  <c r="K2" i="8" l="1"/>
  <c r="K5" i="8"/>
  <c r="N14" i="8"/>
  <c r="B9" i="8" s="1"/>
  <c r="Q13" i="8"/>
  <c r="P13" i="8"/>
  <c r="L17" i="8"/>
  <c r="G2" i="8"/>
  <c r="G16" i="11" l="1"/>
  <c r="H17" i="11"/>
  <c r="G17" i="11"/>
  <c r="I16" i="11"/>
  <c r="G20" i="11" s="1"/>
  <c r="H16" i="11"/>
  <c r="I20" i="11" l="1"/>
  <c r="H20" i="11"/>
  <c r="B3" i="11"/>
  <c r="B4" i="11"/>
  <c r="B5" i="11"/>
  <c r="B6" i="11"/>
  <c r="B7" i="11"/>
  <c r="B8" i="11"/>
  <c r="I8" i="11" s="1"/>
  <c r="B9" i="11"/>
  <c r="B10" i="11"/>
  <c r="B11" i="11"/>
  <c r="B12" i="11"/>
  <c r="B13" i="11"/>
  <c r="B14" i="11"/>
  <c r="B2" i="11"/>
  <c r="N2" i="11" s="1"/>
  <c r="I4" i="11" l="1"/>
  <c r="G5" i="11"/>
  <c r="N3" i="11"/>
  <c r="G3" i="11"/>
  <c r="G11" i="11"/>
  <c r="L29" i="8" s="1"/>
  <c r="G9" i="11"/>
  <c r="L27" i="8" s="1"/>
  <c r="I7" i="11"/>
  <c r="N25" i="8" s="1"/>
  <c r="I6" i="11"/>
  <c r="N24" i="8" s="1"/>
  <c r="I9" i="11"/>
  <c r="N27" i="8" s="1"/>
  <c r="J9" i="11"/>
  <c r="O27" i="8" s="1"/>
  <c r="H9" i="11"/>
  <c r="M27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G4" i="11"/>
  <c r="L22" i="8" s="1"/>
  <c r="N4" i="11"/>
  <c r="S22" i="8" s="1"/>
  <c r="I19" i="11" s="1"/>
  <c r="K4" i="11"/>
  <c r="P22" i="8" s="1"/>
  <c r="M4" i="11"/>
  <c r="R22" i="8" s="1"/>
  <c r="H4" i="11"/>
  <c r="M22" i="8" s="1"/>
  <c r="L4" i="11"/>
  <c r="Q22" i="8" s="1"/>
  <c r="J4" i="11"/>
  <c r="O22" i="8" s="1"/>
  <c r="I10" i="11"/>
  <c r="N28" i="8" s="1"/>
  <c r="H10" i="11"/>
  <c r="M28" i="8" s="1"/>
  <c r="G10" i="11"/>
  <c r="L28" i="8" s="1"/>
  <c r="M2" i="11"/>
  <c r="R20" i="8" s="1"/>
  <c r="D2" i="11"/>
  <c r="O2" i="8" s="1"/>
  <c r="I2" i="11"/>
  <c r="N20" i="8" s="1"/>
  <c r="G2" i="11"/>
  <c r="L20" i="8" s="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L24" i="8" s="1"/>
  <c r="K6" i="11"/>
  <c r="P24" i="8" s="1"/>
  <c r="L6" i="11"/>
  <c r="Q24" i="8" s="1"/>
  <c r="H11" i="11"/>
  <c r="M29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5" i="11"/>
  <c r="O5" i="8" s="1"/>
  <c r="D3" i="11"/>
  <c r="O3" i="8" s="1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G21" i="11" s="1"/>
  <c r="G27" i="1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H27" i="11"/>
  <c r="G28" i="11" s="1"/>
  <c r="C24" i="8"/>
  <c r="I27" i="11"/>
  <c r="J27" i="11" s="1"/>
  <c r="B24" i="8"/>
  <c r="I22" i="11"/>
  <c r="I23" i="11" s="1"/>
  <c r="D26" i="8" s="1"/>
  <c r="D24" i="8"/>
  <c r="H21" i="11"/>
  <c r="H22" i="11"/>
  <c r="H23" i="11" s="1"/>
  <c r="B25" i="8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Q30" i="11"/>
  <c r="O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<sst xmlns="http://schemas.openxmlformats.org/spreadsheetml/2006/main" count="405" uniqueCount="350">
  <si>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</si>
  <si>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</si>
  <si>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</si>
  <si>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</si>
  <si>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</si>
  <si>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</si>
  <si>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</si>
  <si>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</si>
  <si>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</si>
  <si>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</si>
  <si>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</si>
  <si>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</si>
  <si>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</si>
  <si>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</si>
  <si>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</si>
  <si>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</si>
  <si>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</si>
  <si>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</si>
  <si>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</si>
  <si>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</si>
  <si>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</si>
  <si>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</si>
  <si>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</si>
  <si>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</si>
  <si>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</si>
  <si>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</si>
  <si>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</si>
  <si>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</si>
  <si>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</si>
  <si>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</si>
  <si>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</si>
  <si>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</si>
  <si>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</si>
  <si>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</si>
  <si>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</si>
  <si>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</si>
  <si>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</si>
  <si>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</si>
  <si>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</si>
  <si>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</si>
  <si>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</si>
  <si>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</si>
  <si>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</si>
  <si>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</si>
  <si>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</si>
  <si>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</si>
  <si>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</si>
  <si>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</si>
  <si>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</si>
  <si>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</si>
  <si>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</si>
  <si>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EPS成長率</t>
    <phoneticPr fontId="2" type="noConversion"/>
  </si>
  <si>
    <t>P/E成長率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</si>
  <si>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</si>
  <si>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</si>
  <si>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</si>
  <si>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</si>
  <si>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</si>
  <si>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</si>
  <si>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</si>
  <si>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</si>
  <si>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</si>
  <si>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</si>
  <si>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</si>
  <si>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</si>
  <si>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</si>
  <si>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</si>
  <si>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</si>
  <si>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</si>
  <si>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t>前年+國際情勢</t>
    <phoneticPr fontId="2" type="noConversion"/>
  </si>
  <si>
    <t>Food &amp; Restaurants : PE</t>
    <phoneticPr fontId="2" type="noConversion"/>
  </si>
  <si>
    <t>現在股價</t>
  </si>
  <si>
    <t>預估最後報酬率 (%)_便宜價</t>
  </si>
  <si>
    <t>預估最後報酬率 (%)_合理價</t>
  </si>
  <si>
    <t>預估最後報酬率 (%)_昂貴價</t>
  </si>
  <si>
    <r>
      <t>預估最後賣出時</t>
    </r>
    <r>
      <rPr>
        <sz val="12"/>
        <color rgb="FFFF0000"/>
        <rFont val="新細明體"/>
        <family val="1"/>
        <charset val="136"/>
        <scheme val="minor"/>
      </rPr>
      <t xml:space="preserve"> 本益比(P/E)</t>
    </r>
  </si>
  <si>
    <t>股利</t>
  </si>
  <si>
    <t>股息成長率</t>
  </si>
  <si>
    <r>
      <t xml:space="preserve">預估 </t>
    </r>
    <r>
      <rPr>
        <sz val="12"/>
        <color rgb="FFFF0000"/>
        <rFont val="新細明體"/>
        <family val="1"/>
        <charset val="136"/>
        <scheme val="minor"/>
      </rPr>
      <t>EPS</t>
    </r>
  </si>
  <si>
    <r>
      <t>預估</t>
    </r>
    <r>
      <rPr>
        <sz val="12"/>
        <color rgb="FFFF0000"/>
        <rFont val="新細明體"/>
        <family val="1"/>
        <charset val="136"/>
        <scheme val="minor"/>
      </rPr>
      <t xml:space="preserve"> EPS成長率</t>
    </r>
    <r>
      <rPr>
        <sz val="12"/>
        <color rgb="FF000000"/>
        <rFont val="新細明體"/>
        <family val="1"/>
        <charset val="136"/>
        <scheme val="minor"/>
      </rPr>
      <t xml:space="preserve"> </t>
    </r>
  </si>
  <si>
    <t>通膨 (%)</t>
  </si>
  <si>
    <t>1本益比成長率 %(看圖斜率)</t>
  </si>
  <si>
    <t>MCD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</si>
  <si>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</si>
  <si>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</si>
  <si>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</si>
  <si>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3 (~2020)</t>
    <phoneticPr fontId="2" type="noConversion"/>
  </si>
  <si>
    <t>4(~2019)</t>
    <phoneticPr fontId="2" type="noConversion"/>
  </si>
  <si>
    <t>5(~2018)</t>
    <phoneticPr fontId="2" type="noConversion"/>
  </si>
  <si>
    <t>6(~2017)</t>
    <phoneticPr fontId="2" type="noConversion"/>
  </si>
  <si>
    <t>7(~2016)</t>
    <phoneticPr fontId="2" type="noConversion"/>
  </si>
  <si>
    <t>8(~2015)</t>
    <phoneticPr fontId="2" type="noConversion"/>
  </si>
  <si>
    <t>9(~2014)</t>
    <phoneticPr fontId="2" type="noConversion"/>
  </si>
  <si>
    <t>↓= PE*EPS</t>
    <phoneticPr fontId="2" type="noConversion"/>
  </si>
  <si>
    <t>Date</t>
  </si>
  <si>
    <t>Stock Price</t>
  </si>
  <si>
    <t>TTM Net EPS</t>
  </si>
  <si>
    <t>PE Ratio</t>
  </si>
  <si>
    <t>平均值</t>
    <phoneticPr fontId="2" type="noConversion"/>
  </si>
  <si>
    <t>Price Log</t>
    <phoneticPr fontId="2" type="noConversion"/>
  </si>
  <si>
    <t>EPS Log</t>
    <phoneticPr fontId="2" type="noConversion"/>
  </si>
  <si>
    <t>PE Log</t>
    <phoneticPr fontId="2" type="noConversion"/>
  </si>
  <si>
    <t>股價</t>
    <phoneticPr fontId="2" type="noConversion"/>
  </si>
  <si>
    <t xml:space="preserve"> P/E</t>
    <phoneticPr fontId="2" type="noConversion"/>
  </si>
  <si>
    <t>← KEY IN</t>
    <phoneticPr fontId="2" type="noConversion"/>
  </si>
  <si>
    <t>8/1/2022</t>
  </si>
  <si>
    <t>7/29/2022</t>
  </si>
  <si>
    <t>7/28/2022</t>
  </si>
  <si>
    <t>7/27/2022</t>
  </si>
  <si>
    <t>7/26/2022</t>
  </si>
  <si>
    <t>7/15/2022</t>
  </si>
  <si>
    <t>7/6/2022</t>
  </si>
  <si>
    <t>7/1/2022</t>
  </si>
  <si>
    <t>6/24/2022</t>
  </si>
  <si>
    <t>6/14/2022</t>
  </si>
  <si>
    <t>6/3/2022</t>
  </si>
  <si>
    <t>5/24/2022</t>
  </si>
  <si>
    <t>5/13/2022</t>
  </si>
  <si>
    <t>5/5/2022</t>
  </si>
  <si>
    <t>5/4/2022</t>
  </si>
  <si>
    <t>5/3/2022</t>
  </si>
  <si>
    <t>5/2/2022</t>
  </si>
  <si>
    <t>4/25/2022</t>
  </si>
  <si>
    <t>4/13/2022</t>
  </si>
  <si>
    <t>4/4/2022</t>
  </si>
  <si>
    <t>3/24/2022</t>
  </si>
  <si>
    <t>3/15/2022</t>
  </si>
  <si>
    <t>3/4/2022</t>
  </si>
  <si>
    <t>2/23/2022</t>
  </si>
  <si>
    <t>2/11/2022</t>
  </si>
  <si>
    <t>2/4/2022</t>
  </si>
  <si>
    <t>2/3/2022</t>
  </si>
  <si>
    <t>2/2/2022</t>
  </si>
  <si>
    <t>2/1/2022</t>
  </si>
  <si>
    <t>1/31/2022</t>
  </si>
  <si>
    <t>1/24/2022</t>
  </si>
  <si>
    <t>1/12/2022</t>
  </si>
  <si>
    <t>1/3/2022</t>
  </si>
  <si>
    <t>12/22/2021</t>
  </si>
  <si>
    <t>12/13/2021</t>
  </si>
  <si>
    <t>12/2/2021</t>
  </si>
  <si>
    <t>11/22/2021</t>
  </si>
  <si>
    <t>11/11/2021</t>
  </si>
  <si>
    <t>11/2/2021</t>
  </si>
  <si>
    <t>10/22/2021</t>
  </si>
  <si>
    <t>10/13/2021</t>
  </si>
  <si>
    <t>10/4/2021</t>
  </si>
  <si>
    <t>9/23/2021</t>
  </si>
  <si>
    <t>9/14/2021</t>
  </si>
  <si>
    <t>9/2/2021</t>
  </si>
  <si>
    <t>8/24/2021</t>
  </si>
  <si>
    <t>8/13/2021</t>
  </si>
  <si>
    <t>8/4/2021</t>
  </si>
  <si>
    <t>8/3/2021</t>
  </si>
  <si>
    <t>8/2/2021</t>
  </si>
  <si>
    <t>7/30/2021</t>
  </si>
  <si>
    <t>7/29/2021</t>
  </si>
  <si>
    <t>7/28/2021</t>
  </si>
  <si>
    <t>7/26/2021</t>
  </si>
  <si>
    <t>7/2/2021</t>
  </si>
  <si>
    <t>6/11/2021</t>
  </si>
  <si>
    <t>5/20/2021</t>
  </si>
  <si>
    <t>4/29/2021</t>
  </si>
  <si>
    <t>4/8/2021</t>
  </si>
  <si>
    <t>3/17/2021</t>
  </si>
  <si>
    <t>2/24/2021</t>
  </si>
  <si>
    <t>2/2/2021</t>
  </si>
  <si>
    <t>1/11/2021</t>
  </si>
  <si>
    <t>12/17/2020</t>
  </si>
  <si>
    <t>11/25/2020</t>
  </si>
  <si>
    <t>11/4/2020</t>
  </si>
  <si>
    <t>10/14/2020</t>
  </si>
  <si>
    <t>9/23/2020</t>
  </si>
  <si>
    <t>9/1/2020</t>
  </si>
  <si>
    <t>8/11/2020</t>
  </si>
  <si>
    <t>7/21/2020</t>
  </si>
  <si>
    <t>6/29/2020</t>
  </si>
  <si>
    <t>6/8/2020</t>
  </si>
  <si>
    <t>5/15/2020</t>
  </si>
  <si>
    <t>4/24/2020</t>
  </si>
  <si>
    <t>4/2/2020</t>
  </si>
  <si>
    <t>3/12/2020</t>
  </si>
  <si>
    <t>2/20/2020</t>
  </si>
  <si>
    <t>1/29/2020</t>
  </si>
  <si>
    <t>1/7/2020</t>
  </si>
  <si>
    <t>12/13/2019</t>
  </si>
  <si>
    <t>11/21/2019</t>
  </si>
  <si>
    <t>10/31/2019</t>
  </si>
  <si>
    <t>10/10/2019</t>
  </si>
  <si>
    <t>9/19/2019</t>
  </si>
  <si>
    <t>8/28/2019</t>
  </si>
  <si>
    <t>8/7/2019</t>
  </si>
  <si>
    <t>8/6/2019</t>
  </si>
  <si>
    <t>8/5/2019</t>
  </si>
  <si>
    <t>8/2/2019</t>
  </si>
  <si>
    <t>8/1/2019</t>
  </si>
  <si>
    <t>7/31/2019</t>
  </si>
  <si>
    <t>7/30/2019</t>
  </si>
  <si>
    <t>7/29/2019</t>
  </si>
  <si>
    <t>7/26/2019</t>
  </si>
  <si>
    <t>7/17/2019</t>
  </si>
  <si>
    <t>6/3/2019</t>
  </si>
  <si>
    <t>4/17/2019</t>
  </si>
  <si>
    <t>3/5/2019</t>
  </si>
  <si>
    <t>1/17/2019</t>
  </si>
  <si>
    <t>11/30/2018</t>
  </si>
  <si>
    <t>10/17/2018</t>
  </si>
  <si>
    <t>9/4/2018</t>
  </si>
  <si>
    <t>7/20/2018</t>
  </si>
  <si>
    <t>6/6/2018</t>
  </si>
  <si>
    <t>4/23/2018</t>
  </si>
  <si>
    <t>3/8/2018</t>
  </si>
  <si>
    <t>1/23/2018</t>
  </si>
  <si>
    <t>12/6/2017</t>
  </si>
  <si>
    <t>10/23/2017</t>
  </si>
  <si>
    <t>9/8/2017</t>
  </si>
  <si>
    <t>8/7/2017</t>
  </si>
  <si>
    <t>8/4/2017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</si>
  <si>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</si>
  <si>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</si>
  <si>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</si>
  <si>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</si>
  <si>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</si>
  <si>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</si>
  <si>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</si>
  <si>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3/17/2017</t>
  </si>
  <si>
    <t>11/4/2016</t>
  </si>
  <si>
    <t>6/29/2016</t>
  </si>
  <si>
    <t>2/22/2016</t>
  </si>
  <si>
    <t>10/12/2015</t>
  </si>
  <si>
    <t>6/4/2015</t>
  </si>
  <si>
    <t>1/26/2015</t>
  </si>
  <si>
    <t>9/16/2014</t>
  </si>
  <si>
    <t>5/8/2014</t>
  </si>
  <si>
    <t>12/27/2013</t>
  </si>
  <si>
    <t>8/20/2013</t>
  </si>
  <si>
    <t>4/12/2013</t>
  </si>
  <si>
    <t>11/30/2012</t>
  </si>
  <si>
    <t>8/8/2012</t>
  </si>
  <si>
    <t>8/7/2012</t>
  </si>
  <si>
    <t>8/6/2012</t>
  </si>
  <si>
    <t>8/3/2012</t>
  </si>
  <si>
    <t>8/2/2012</t>
  </si>
  <si>
    <t>8/1/2012</t>
  </si>
  <si>
    <t>7/31/2012</t>
  </si>
  <si>
    <t>7/30/2012</t>
  </si>
  <si>
    <t>7/27/2012</t>
  </si>
  <si>
    <t>7/23/2012</t>
  </si>
  <si>
    <t>3/14/2012</t>
  </si>
  <si>
    <t>11/2/2011</t>
  </si>
  <si>
    <t>6/27/2011</t>
  </si>
  <si>
    <t>2/16/2011</t>
  </si>
  <si>
    <t>10/8/2010</t>
  </si>
  <si>
    <t>6/2/2010</t>
  </si>
  <si>
    <t>1/22/2010</t>
  </si>
  <si>
    <t>2022/7/29</t>
  </si>
  <si>
    <t>2022/7/28</t>
  </si>
  <si>
    <t>2022/7/27</t>
  </si>
  <si>
    <t>2022/7/26</t>
  </si>
  <si>
    <t>2022/7/15</t>
  </si>
  <si>
    <t>2022/6/24</t>
  </si>
  <si>
    <t>2022/6/14</t>
  </si>
  <si>
    <t>2022/5/24</t>
  </si>
  <si>
    <t>2022/5/13</t>
  </si>
  <si>
    <t>2022/4/25</t>
  </si>
  <si>
    <t>2022/4/13</t>
  </si>
  <si>
    <t>2022/3/24</t>
  </si>
  <si>
    <t>2022/3/15</t>
  </si>
  <si>
    <t>2022/2/23</t>
  </si>
  <si>
    <t>2022/2/11</t>
  </si>
  <si>
    <t>2022/1/31</t>
  </si>
  <si>
    <t>2022/1/24</t>
  </si>
  <si>
    <t>2022/1/12</t>
  </si>
  <si>
    <t>2021/12/2</t>
  </si>
  <si>
    <t>2021/12/1</t>
  </si>
  <si>
    <t>2021/11/2</t>
  </si>
  <si>
    <t>2021/11/1</t>
  </si>
  <si>
    <t>2021/10/2</t>
  </si>
  <si>
    <t>2021/10/1</t>
  </si>
  <si>
    <t>2021/10/4</t>
  </si>
  <si>
    <t>2021/9/23</t>
  </si>
  <si>
    <t>2021/9/14</t>
  </si>
  <si>
    <t>2021/8/24</t>
  </si>
  <si>
    <t>2021/8/13</t>
  </si>
  <si>
    <t>2021/7/30</t>
  </si>
  <si>
    <t>2021/7/29</t>
  </si>
  <si>
    <t>2021/7/28</t>
  </si>
  <si>
    <t>2021/7/26</t>
  </si>
  <si>
    <t>2021/6/11</t>
  </si>
  <si>
    <t>2021/5/20</t>
  </si>
  <si>
    <t>2021/4/29</t>
  </si>
  <si>
    <t>2021/3/17</t>
  </si>
  <si>
    <t>2021/2/24</t>
  </si>
  <si>
    <t>2021/1/11</t>
  </si>
  <si>
    <t>2020/12/1</t>
  </si>
  <si>
    <t>2020/11/2</t>
  </si>
  <si>
    <t>2020/11/4</t>
  </si>
  <si>
    <t>2020/10/1</t>
  </si>
  <si>
    <t>2020/9/23</t>
  </si>
  <si>
    <t>2020/8/11</t>
  </si>
  <si>
    <t>2020/7/21</t>
  </si>
  <si>
    <t>2020/6/29</t>
  </si>
  <si>
    <t>2020/5/15</t>
  </si>
  <si>
    <t>2020/4/24</t>
  </si>
  <si>
    <t>2020/3/12</t>
  </si>
  <si>
    <t>2020/2/20</t>
  </si>
  <si>
    <t>2020/1/29</t>
  </si>
  <si>
    <t>2019/12/1</t>
  </si>
  <si>
    <t>2019/11/2</t>
  </si>
  <si>
    <t>2019/10/3</t>
  </si>
  <si>
    <t>2019/10/1</t>
  </si>
  <si>
    <t>2019/9/19</t>
  </si>
  <si>
    <t>2019/8/28</t>
  </si>
  <si>
    <t>2019/7/31</t>
  </si>
  <si>
    <t>2019/7/30</t>
  </si>
  <si>
    <t>2019/7/29</t>
  </si>
  <si>
    <t>2019/7/26</t>
  </si>
  <si>
    <t>2019/7/17</t>
  </si>
  <si>
    <t>2019/4/17</t>
  </si>
  <si>
    <t>2019/1/17</t>
  </si>
  <si>
    <t>2018/11/3</t>
  </si>
  <si>
    <t>2018/10/1</t>
  </si>
  <si>
    <t>2018/7/20</t>
  </si>
  <si>
    <t>2018/1/23</t>
  </si>
  <si>
    <t>2017/12/6</t>
  </si>
  <si>
    <t>2017/10/2</t>
  </si>
  <si>
    <t>2017/7/31</t>
  </si>
  <si>
    <t>2017/7/28</t>
  </si>
  <si>
    <t>2017/7/27</t>
  </si>
  <si>
    <t>2017/7/26</t>
  </si>
  <si>
    <t>2017/3/17</t>
  </si>
  <si>
    <t>2016/11/4</t>
  </si>
  <si>
    <t>2016/6/29</t>
  </si>
  <si>
    <t>2016/2/22</t>
  </si>
  <si>
    <t>2015/10/1</t>
  </si>
  <si>
    <t>2015/1/26</t>
  </si>
  <si>
    <t>2014/9/16</t>
  </si>
  <si>
    <t>2013/12/2</t>
  </si>
  <si>
    <t>2013/8/20</t>
  </si>
  <si>
    <t>2013/4/12</t>
  </si>
  <si>
    <t>2012/11/3</t>
  </si>
  <si>
    <t>2012/7/31</t>
  </si>
  <si>
    <t>2012/7/30</t>
  </si>
  <si>
    <t>2012/7/27</t>
  </si>
  <si>
    <t>2012/7/23</t>
  </si>
  <si>
    <t>2012/3/14</t>
  </si>
  <si>
    <t>2011/11/2</t>
  </si>
  <si>
    <t>2011/6/27</t>
  </si>
  <si>
    <t>2011/2/16</t>
  </si>
  <si>
    <t>2010/10/8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</si>
</sst>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0.000_ "/>
    <numFmt numFmtId="182" formatCode="0.0000000000000_ "/>
  </numFmts>
  <fonts count="4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26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6"/>
      <color rgb="FFE7E6E6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2"/>
      <color theme="0"/>
      <name val="新細明體"/>
      <family val="2"/>
      <charset val="136"/>
      <scheme val="minor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</fonts>
  <fills count="2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2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7" fillId="0" borderId="1" xfId="3" applyFont="1" applyBorder="1">
      <alignment vertical="center"/>
    </xf>
    <xf numFmtId="0" fontId="16" fillId="11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/>
    <xf numFmtId="176" fontId="19" fillId="4" borderId="1" xfId="2" applyNumberFormat="1" applyFont="1" applyFill="1" applyBorder="1" applyAlignment="1">
      <alignment horizontal="center"/>
    </xf>
    <xf numFmtId="0" fontId="19" fillId="4" borderId="1" xfId="2" applyNumberFormat="1" applyFont="1" applyFill="1" applyBorder="1" applyAlignment="1">
      <alignment horizontal="right"/>
    </xf>
    <xf numFmtId="0" fontId="15" fillId="15" borderId="1" xfId="0" applyFont="1" applyFill="1" applyBorder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8" fillId="0" borderId="0" xfId="0" applyFont="1">
      <alignment vertical="center"/>
    </xf>
    <xf numFmtId="0" fontId="28" fillId="13" borderId="3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9" fillId="0" borderId="1" xfId="0" applyFont="1" applyBorder="1">
      <alignment vertical="center"/>
    </xf>
    <xf numFmtId="0" fontId="28" fillId="7" borderId="1" xfId="0" applyFont="1" applyFill="1" applyBorder="1" applyAlignment="1">
      <alignment horizontal="left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1" fillId="0" borderId="0" xfId="0" applyFont="1">
      <alignment vertical="center"/>
    </xf>
    <xf numFmtId="2" fontId="11" fillId="0" borderId="0" xfId="0" applyNumberFormat="1" applyFont="1">
      <alignment vertical="center"/>
    </xf>
    <xf numFmtId="177" fontId="10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38" fillId="21" borderId="1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/>
    </xf>
    <xf numFmtId="0" fontId="39" fillId="21" borderId="4" xfId="0" applyFont="1" applyFill="1" applyBorder="1" applyAlignment="1">
      <alignment horizontal="left" vertical="center"/>
    </xf>
    <xf numFmtId="0" fontId="3" fillId="22" borderId="10" xfId="0" applyFont="1" applyFill="1" applyBorder="1" applyAlignment="1"/>
    <xf numFmtId="0" fontId="40" fillId="22" borderId="10" xfId="0" applyFont="1" applyFill="1" applyBorder="1" applyAlignment="1"/>
    <xf numFmtId="0" fontId="3" fillId="22" borderId="10" xfId="0" applyFont="1" applyFill="1" applyBorder="1" applyAlignment="1">
      <alignment horizontal="right"/>
    </xf>
    <xf numFmtId="177" fontId="12" fillId="22" borderId="10" xfId="0" applyNumberFormat="1" applyFont="1" applyFill="1" applyBorder="1" applyAlignment="1">
      <alignment horizontal="right"/>
    </xf>
    <xf numFmtId="8" fontId="3" fillId="22" borderId="10" xfId="0" applyNumberFormat="1" applyFont="1" applyFill="1" applyBorder="1" applyAlignment="1"/>
    <xf numFmtId="0" fontId="28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32" fillId="0" borderId="6" xfId="0" applyFont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44" fillId="25" borderId="1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9" borderId="12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0" fontId="48" fillId="0" borderId="0" xfId="0" applyFo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8" fontId="46" fillId="26" borderId="0" xfId="0" applyNumberFormat="1" applyFont="1" applyFill="1" applyAlignment="1">
      <alignment horizontal="center" vertical="center"/>
    </xf>
    <xf numFmtId="0" fontId="34" fillId="13" borderId="1" xfId="0" applyFont="1" applyFill="1" applyBorder="1" applyAlignment="1">
      <alignment horizontal="center" vertical="center"/>
    </xf>
    <xf numFmtId="0" fontId="35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3" fillId="0" borderId="1" xfId="3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 vertical="center"/>
    </xf>
    <xf numFmtId="0" fontId="44" fillId="25" borderId="11" xfId="0" applyFont="1" applyFill="1" applyBorder="1" applyAlignment="1">
      <alignment horizontal="center" vertical="center"/>
    </xf>
    <xf numFmtId="2" fontId="44" fillId="14" borderId="9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3" borderId="3" xfId="0" applyFont="1" applyFill="1" applyBorder="1" applyAlignment="1">
      <alignment horizontal="center" vertical="center" wrapText="1"/>
    </xf>
    <xf numFmtId="0" fontId="28" fillId="13" borderId="11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8" fontId="31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輸入!$I$2:$I$35</c:f>
              <c:numCache>
                <c:formatCode>m/d/yy</c:formatCode>
                <c:ptCount val="34"/>
                <c:pt idx="0">
                  <c:v>44763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  <c:pt idx="26">
                  <c:v>42369</c:v>
                </c:pt>
                <c:pt idx="27">
                  <c:v>42277</c:v>
                </c:pt>
                <c:pt idx="28">
                  <c:v>42185</c:v>
                </c:pt>
                <c:pt idx="29">
                  <c:v>42094</c:v>
                </c:pt>
                <c:pt idx="30">
                  <c:v>42004</c:v>
                </c:pt>
                <c:pt idx="31">
                  <c:v>41912</c:v>
                </c:pt>
                <c:pt idx="32">
                  <c:v>41820</c:v>
                </c:pt>
                <c:pt idx="33">
                  <c:v>41729</c:v>
                </c:pt>
              </c:numCache>
            </c:numRef>
          </c:xVal>
          <c:yVal>
            <c:numRef>
              <c:f>輸入!$J$2:$J$35</c:f>
              <c:numCache>
                <c:formatCode>General</c:formatCode>
                <c:ptCount val="34"/>
                <c:pt idx="0">
                  <c:v>26.77</c:v>
                </c:pt>
                <c:pt idx="1">
                  <c:v>25.97</c:v>
                </c:pt>
                <c:pt idx="2">
                  <c:v>26.4</c:v>
                </c:pt>
                <c:pt idx="3">
                  <c:v>24.44</c:v>
                </c:pt>
                <c:pt idx="4">
                  <c:v>24.58</c:v>
                </c:pt>
                <c:pt idx="5">
                  <c:v>31.64</c:v>
                </c:pt>
                <c:pt idx="8">
                  <c:v>27.93</c:v>
                </c:pt>
                <c:pt idx="9">
                  <c:v>20.57</c:v>
                </c:pt>
                <c:pt idx="10">
                  <c:v>23.65</c:v>
                </c:pt>
                <c:pt idx="11">
                  <c:v>26.4</c:v>
                </c:pt>
                <c:pt idx="12">
                  <c:v>25.43</c:v>
                </c:pt>
                <c:pt idx="13">
                  <c:v>23.33</c:v>
                </c:pt>
                <c:pt idx="14">
                  <c:v>21.68</c:v>
                </c:pt>
                <c:pt idx="15">
                  <c:v>23.23</c:v>
                </c:pt>
                <c:pt idx="16">
                  <c:v>20.92</c:v>
                </c:pt>
                <c:pt idx="17">
                  <c:v>21.38</c:v>
                </c:pt>
                <c:pt idx="18">
                  <c:v>24.3</c:v>
                </c:pt>
                <c:pt idx="19">
                  <c:v>20.18</c:v>
                </c:pt>
                <c:pt idx="20">
                  <c:v>22.25</c:v>
                </c:pt>
                <c:pt idx="21">
                  <c:v>20.2</c:v>
                </c:pt>
                <c:pt idx="22">
                  <c:v>19.66</c:v>
                </c:pt>
                <c:pt idx="23">
                  <c:v>18.940000000000001</c:v>
                </c:pt>
                <c:pt idx="24">
                  <c:v>19.989999999999998</c:v>
                </c:pt>
                <c:pt idx="25">
                  <c:v>20.68</c:v>
                </c:pt>
                <c:pt idx="26">
                  <c:v>20.86</c:v>
                </c:pt>
                <c:pt idx="27">
                  <c:v>17.940000000000001</c:v>
                </c:pt>
                <c:pt idx="28">
                  <c:v>18.38</c:v>
                </c:pt>
                <c:pt idx="29">
                  <c:v>18.09</c:v>
                </c:pt>
                <c:pt idx="30">
                  <c:v>15.93</c:v>
                </c:pt>
                <c:pt idx="31">
                  <c:v>15.13</c:v>
                </c:pt>
                <c:pt idx="32">
                  <c:v>14.7</c:v>
                </c:pt>
                <c:pt idx="33">
                  <c:v>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data!$G$7:$G$56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data!$H$7:$H$56</c:f>
              <c:numCache>
                <c:formatCode>General</c:formatCode>
                <c:ptCount val="50"/>
                <c:pt idx="0">
                  <c:v>2.3907761898062825</c:v>
                </c:pt>
                <c:pt idx="1">
                  <c:v>2.4233933451350831</c:v>
                </c:pt>
                <c:pt idx="2">
                  <c:v>2.3749315539781883</c:v>
                </c:pt>
                <c:pt idx="3">
                  <c:v>2.3539546793717099</c:v>
                </c:pt>
                <c:pt idx="4">
                  <c:v>2.3384764149129227</c:v>
                </c:pt>
                <c:pt idx="5">
                  <c:v>2.3168506299260505</c:v>
                </c:pt>
                <c:pt idx="6">
                  <c:v>2.324097171687614</c:v>
                </c:pt>
                <c:pt idx="7">
                  <c:v>2.2460798412237666</c:v>
                </c:pt>
                <c:pt idx="8">
                  <c:v>2.1956506224041861</c:v>
                </c:pt>
                <c:pt idx="9">
                  <c:v>2.2702827839652131</c:v>
                </c:pt>
                <c:pt idx="10">
                  <c:v>2.3035416269488893</c:v>
                </c:pt>
                <c:pt idx="11">
                  <c:v>2.2867258553538234</c:v>
                </c:pt>
                <c:pt idx="12">
                  <c:v>2.2453645876347634</c:v>
                </c:pt>
                <c:pt idx="13">
                  <c:v>2.2134911938303343</c:v>
                </c:pt>
                <c:pt idx="14">
                  <c:v>2.1849184535524619</c:v>
                </c:pt>
                <c:pt idx="15">
                  <c:v>2.1537843864693698</c:v>
                </c:pt>
                <c:pt idx="16">
                  <c:v>2.1501728963931312</c:v>
                </c:pt>
                <c:pt idx="17">
                  <c:v>2.1890690093993239</c:v>
                </c:pt>
                <c:pt idx="18">
                  <c:v>2.1456935239042205</c:v>
                </c:pt>
                <c:pt idx="19">
                  <c:v>2.1332833658609891</c:v>
                </c:pt>
                <c:pt idx="20">
                  <c:v>2.0581222157829138</c:v>
                </c:pt>
                <c:pt idx="21">
                  <c:v>2.0276349657775441</c:v>
                </c:pt>
                <c:pt idx="22">
                  <c:v>2.0009543984064577</c:v>
                </c:pt>
                <c:pt idx="23">
                  <c:v>2.0159462436575661</c:v>
                </c:pt>
                <c:pt idx="24">
                  <c:v>2.0316507935512642</c:v>
                </c:pt>
                <c:pt idx="25">
                  <c:v>2.0014740966917328</c:v>
                </c:pt>
                <c:pt idx="26">
                  <c:v>1.9192873405043827</c:v>
                </c:pt>
                <c:pt idx="27">
                  <c:v>1.8999298827278641</c:v>
                </c:pt>
                <c:pt idx="28">
                  <c:v>1.9068197154665454</c:v>
                </c:pt>
                <c:pt idx="29">
                  <c:v>1.8861521819707967</c:v>
                </c:pt>
                <c:pt idx="30">
                  <c:v>1.8874485002499537</c:v>
                </c:pt>
                <c:pt idx="31">
                  <c:v>1.9100371235530509</c:v>
                </c:pt>
                <c:pt idx="32">
                  <c:v>1.8947589943718921</c:v>
                </c:pt>
                <c:pt idx="33">
                  <c:v>1.8866035142867124</c:v>
                </c:pt>
                <c:pt idx="34">
                  <c:v>1.8793253007848074</c:v>
                </c:pt>
                <c:pt idx="35">
                  <c:v>1.8882356732705672</c:v>
                </c:pt>
                <c:pt idx="36">
                  <c:v>1.8877860348383715</c:v>
                </c:pt>
                <c:pt idx="37">
                  <c:v>1.8312296938670634</c:v>
                </c:pt>
                <c:pt idx="38">
                  <c:v>1.8444150404738244</c:v>
                </c:pt>
                <c:pt idx="39">
                  <c:v>1.8254910298794309</c:v>
                </c:pt>
                <c:pt idx="40">
                  <c:v>1.8667007560424991</c:v>
                </c:pt>
                <c:pt idx="41">
                  <c:v>1.8734368632220368</c:v>
                </c:pt>
                <c:pt idx="42">
                  <c:v>1.8123785111541943</c:v>
                </c:pt>
                <c:pt idx="43">
                  <c:v>1.7917608040129049</c:v>
                </c:pt>
                <c:pt idx="44">
                  <c:v>1.7439015504851789</c:v>
                </c:pt>
                <c:pt idx="45">
                  <c:v>1.744214724814166</c:v>
                </c:pt>
                <c:pt idx="46">
                  <c:v>1.7279477095447968</c:v>
                </c:pt>
                <c:pt idx="47">
                  <c:v>1.6710802327388494</c:v>
                </c:pt>
                <c:pt idx="48">
                  <c:v>1.6731131042382337</c:v>
                </c:pt>
                <c:pt idx="49">
                  <c:v>1.6406801532776651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CC4D-8D2A-8FD505E1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46543"/>
        <c:axId val="2144767135"/>
      </c:scatterChart>
      <c:valAx>
        <c:axId val="21444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767135"/>
        <c:crosses val="autoZero"/>
        <c:crossBetween val="midCat"/>
      </c:valAx>
      <c:valAx>
        <c:axId val="21447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444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data!$I$7:$I$56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data!$J$7:$J$56</c:f>
              <c:numCache>
                <c:formatCode>General</c:formatCode>
                <c:ptCount val="50"/>
                <c:pt idx="0">
                  <c:v>0.97634997900327347</c:v>
                </c:pt>
                <c:pt idx="1">
                  <c:v>1.0017337128090005</c:v>
                </c:pt>
                <c:pt idx="2">
                  <c:v>0.98677173426624487</c:v>
                </c:pt>
                <c:pt idx="3">
                  <c:v>0.96331551138611127</c:v>
                </c:pt>
                <c:pt idx="4">
                  <c:v>0.83821922190762577</c:v>
                </c:pt>
                <c:pt idx="5">
                  <c:v>0.80002935924413432</c:v>
                </c:pt>
                <c:pt idx="6">
                  <c:v>0.81624129999178308</c:v>
                </c:pt>
                <c:pt idx="7">
                  <c:v>0.80002935924413432</c:v>
                </c:pt>
                <c:pt idx="8">
                  <c:v>0.88252453795488051</c:v>
                </c:pt>
                <c:pt idx="9">
                  <c:v>0.8965262174895553</c:v>
                </c:pt>
                <c:pt idx="10">
                  <c:v>0.88195497133960055</c:v>
                </c:pt>
                <c:pt idx="11">
                  <c:v>0.88138465677057287</c:v>
                </c:pt>
                <c:pt idx="12">
                  <c:v>0.87737134586977406</c:v>
                </c:pt>
                <c:pt idx="13">
                  <c:v>0.87737134586977406</c:v>
                </c:pt>
                <c:pt idx="14">
                  <c:v>0.81888541459400987</c:v>
                </c:pt>
                <c:pt idx="15">
                  <c:v>0.83314711191278512</c:v>
                </c:pt>
                <c:pt idx="16">
                  <c:v>0.82020145948564027</c:v>
                </c:pt>
                <c:pt idx="17">
                  <c:v>0.80345711564841393</c:v>
                </c:pt>
                <c:pt idx="18">
                  <c:v>0.84073323461180671</c:v>
                </c:pt>
                <c:pt idx="19">
                  <c:v>0.78604121024255424</c:v>
                </c:pt>
                <c:pt idx="20">
                  <c:v>0.75281643118827146</c:v>
                </c:pt>
                <c:pt idx="21">
                  <c:v>0.73399928653838686</c:v>
                </c:pt>
                <c:pt idx="22">
                  <c:v>0.72345567203518579</c:v>
                </c:pt>
                <c:pt idx="23">
                  <c:v>0.71516735784845786</c:v>
                </c:pt>
                <c:pt idx="24">
                  <c:v>0.71600334363479923</c:v>
                </c:pt>
                <c:pt idx="25">
                  <c:v>0.6821450763738317</c:v>
                </c:pt>
                <c:pt idx="26">
                  <c:v>0.66558099101795309</c:v>
                </c:pt>
                <c:pt idx="27">
                  <c:v>0.63548374681491215</c:v>
                </c:pt>
                <c:pt idx="28">
                  <c:v>0.64933485871214192</c:v>
                </c:pt>
                <c:pt idx="29">
                  <c:v>0.68394713075151214</c:v>
                </c:pt>
                <c:pt idx="30">
                  <c:v>0.70757017609793638</c:v>
                </c:pt>
                <c:pt idx="31">
                  <c:v>0.74272513130469831</c:v>
                </c:pt>
                <c:pt idx="32">
                  <c:v>0.74115159885178505</c:v>
                </c:pt>
                <c:pt idx="33">
                  <c:v>0.74507479158205747</c:v>
                </c:pt>
                <c:pt idx="34">
                  <c:v>0.74350976472842978</c:v>
                </c:pt>
                <c:pt idx="35">
                  <c:v>0.73639650227664244</c:v>
                </c:pt>
                <c:pt idx="36">
                  <c:v>0.73158876518673865</c:v>
                </c:pt>
                <c:pt idx="37">
                  <c:v>0.7291647896927701</c:v>
                </c:pt>
                <c:pt idx="38">
                  <c:v>0.72509452108146899</c:v>
                </c:pt>
                <c:pt idx="39">
                  <c:v>0.72672720902657229</c:v>
                </c:pt>
                <c:pt idx="40">
                  <c:v>0.7291647896927701</c:v>
                </c:pt>
                <c:pt idx="41">
                  <c:v>0.72263392253381231</c:v>
                </c:pt>
                <c:pt idx="42">
                  <c:v>0.70842090013471271</c:v>
                </c:pt>
                <c:pt idx="43">
                  <c:v>0.69460519893356876</c:v>
                </c:pt>
                <c:pt idx="44">
                  <c:v>0.67486114073781156</c:v>
                </c:pt>
                <c:pt idx="45">
                  <c:v>0.66086547800386919</c:v>
                </c:pt>
                <c:pt idx="46">
                  <c:v>0.65609820201283187</c:v>
                </c:pt>
                <c:pt idx="47">
                  <c:v>0.64246452024212131</c:v>
                </c:pt>
                <c:pt idx="48">
                  <c:v>0.6273658565927327</c:v>
                </c:pt>
                <c:pt idx="49">
                  <c:v>0.61384182187606928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2547-8DE2-BF59F484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2159"/>
        <c:axId val="29522592"/>
      </c:scatterChart>
      <c:valAx>
        <c:axId val="21122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522592"/>
        <c:crosses val="autoZero"/>
        <c:crossBetween val="midCat"/>
      </c:valAx>
      <c:valAx>
        <c:axId val="295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2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data!$K$7:$K$56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data!$L$7:$L$56</c:f>
              <c:numCache>
                <c:formatCode>General</c:formatCode>
                <c:ptCount val="50"/>
                <c:pt idx="0">
                  <c:v>1.4144719496293028</c:v>
                </c:pt>
                <c:pt idx="1">
                  <c:v>1.4216039268698311</c:v>
                </c:pt>
                <c:pt idx="2">
                  <c:v>1.3881012015705168</c:v>
                </c:pt>
                <c:pt idx="3">
                  <c:v>1.3905818785504354</c:v>
                </c:pt>
                <c:pt idx="4">
                  <c:v>1.5002364748256389</c:v>
                </c:pt>
                <c:pt idx="5">
                  <c:v>1.5167997040816243</c:v>
                </c:pt>
                <c:pt idx="6">
                  <c:v>1.507855871695831</c:v>
                </c:pt>
                <c:pt idx="7">
                  <c:v>1.4460709357010051</c:v>
                </c:pt>
                <c:pt idx="8">
                  <c:v>1.3132342916947239</c:v>
                </c:pt>
                <c:pt idx="9">
                  <c:v>1.3738311450738303</c:v>
                </c:pt>
                <c:pt idx="10">
                  <c:v>1.4216039268698311</c:v>
                </c:pt>
                <c:pt idx="11">
                  <c:v>1.4053463601757088</c:v>
                </c:pt>
                <c:pt idx="12">
                  <c:v>1.3679147387937527</c:v>
                </c:pt>
                <c:pt idx="13">
                  <c:v>1.3360592778663494</c:v>
                </c:pt>
                <c:pt idx="14">
                  <c:v>1.3660492098002355</c:v>
                </c:pt>
                <c:pt idx="15">
                  <c:v>1.3205616801952367</c:v>
                </c:pt>
                <c:pt idx="16">
                  <c:v>1.3300077008727591</c:v>
                </c:pt>
                <c:pt idx="17">
                  <c:v>1.3856062735983121</c:v>
                </c:pt>
                <c:pt idx="18">
                  <c:v>1.3049211619008918</c:v>
                </c:pt>
                <c:pt idx="19">
                  <c:v>1.3473300153169503</c:v>
                </c:pt>
                <c:pt idx="20">
                  <c:v>1.3053513694466237</c:v>
                </c:pt>
                <c:pt idx="21">
                  <c:v>1.2935835134961169</c:v>
                </c:pt>
                <c:pt idx="22">
                  <c:v>1.2773799746672547</c:v>
                </c:pt>
                <c:pt idx="23">
                  <c:v>1.3008127941181169</c:v>
                </c:pt>
                <c:pt idx="24">
                  <c:v>1.3155505344219049</c:v>
                </c:pt>
                <c:pt idx="25">
                  <c:v>1.319314304090512</c:v>
                </c:pt>
                <c:pt idx="26">
                  <c:v>1.2538224387080734</c:v>
                </c:pt>
                <c:pt idx="27">
                  <c:v>1.2643455070500924</c:v>
                </c:pt>
                <c:pt idx="28">
                  <c:v>1.2574385668598138</c:v>
                </c:pt>
                <c:pt idx="29">
                  <c:v>1.2022157758011316</c:v>
                </c:pt>
                <c:pt idx="30">
                  <c:v>1.1798389280231867</c:v>
                </c:pt>
                <c:pt idx="31">
                  <c:v>1.167317334748176</c:v>
                </c:pt>
                <c:pt idx="32">
                  <c:v>1.1535099893008376</c:v>
                </c:pt>
                <c:pt idx="33">
                  <c:v>1.1414497734004674</c:v>
                </c:pt>
                <c:pt idx="34">
                  <c:v>1.1357685145678222</c:v>
                </c:pt>
                <c:pt idx="35">
                  <c:v>1.1519823954574739</c:v>
                </c:pt>
                <c:pt idx="36">
                  <c:v>1.1562461903973444</c:v>
                </c:pt>
                <c:pt idx="37">
                  <c:v>1.1020905255118367</c:v>
                </c:pt>
                <c:pt idx="38">
                  <c:v>1.1192558892779367</c:v>
                </c:pt>
                <c:pt idx="39">
                  <c:v>1.0986437258170569</c:v>
                </c:pt>
                <c:pt idx="40">
                  <c:v>1.137670537236755</c:v>
                </c:pt>
                <c:pt idx="41">
                  <c:v>1.150756439860309</c:v>
                </c:pt>
                <c:pt idx="42">
                  <c:v>1.1038037209559568</c:v>
                </c:pt>
                <c:pt idx="43">
                  <c:v>1.0972573096934199</c:v>
                </c:pt>
                <c:pt idx="44">
                  <c:v>1.0689276116820718</c:v>
                </c:pt>
                <c:pt idx="45">
                  <c:v>1.0835026198302673</c:v>
                </c:pt>
                <c:pt idx="46">
                  <c:v>1.0718820073061255</c:v>
                </c:pt>
                <c:pt idx="47">
                  <c:v>1.0285712526925377</c:v>
                </c:pt>
                <c:pt idx="48">
                  <c:v>1.0457140589408676</c:v>
                </c:pt>
                <c:pt idx="49">
                  <c:v>1.0269416279590293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E-9046-9B32-1D833404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9296"/>
        <c:axId val="33758544"/>
      </c:scatterChart>
      <c:valAx>
        <c:axId val="338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758544"/>
        <c:crosses val="autoZero"/>
        <c:crossBetween val="midCat"/>
      </c:valAx>
      <c:valAx>
        <c:axId val="33758544"/>
        <c:scaling>
          <c:orientation val="minMax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92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data2!$H$6:$H$155</c:f>
              <c:numCache>
                <c:formatCode>m/d/yy</c:formatCode>
                <c:ptCount val="150"/>
                <c:pt idx="0">
                  <c:v>44774</c:v>
                </c:pt>
                <c:pt idx="1">
                  <c:v>44771</c:v>
                </c:pt>
                <c:pt idx="2">
                  <c:v>44770</c:v>
                </c:pt>
                <c:pt idx="3">
                  <c:v>44769</c:v>
                </c:pt>
                <c:pt idx="4">
                  <c:v>44768</c:v>
                </c:pt>
                <c:pt idx="5">
                  <c:v>44757</c:v>
                </c:pt>
                <c:pt idx="6">
                  <c:v>44748</c:v>
                </c:pt>
                <c:pt idx="7">
                  <c:v>44743</c:v>
                </c:pt>
                <c:pt idx="8">
                  <c:v>44736</c:v>
                </c:pt>
                <c:pt idx="9">
                  <c:v>44726</c:v>
                </c:pt>
                <c:pt idx="10">
                  <c:v>44715</c:v>
                </c:pt>
                <c:pt idx="11">
                  <c:v>44705</c:v>
                </c:pt>
                <c:pt idx="12">
                  <c:v>44694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44676</c:v>
                </c:pt>
                <c:pt idx="18">
                  <c:v>44664</c:v>
                </c:pt>
                <c:pt idx="19">
                  <c:v>44655</c:v>
                </c:pt>
                <c:pt idx="20">
                  <c:v>44644</c:v>
                </c:pt>
                <c:pt idx="21">
                  <c:v>44635</c:v>
                </c:pt>
                <c:pt idx="22">
                  <c:v>44624</c:v>
                </c:pt>
                <c:pt idx="23">
                  <c:v>44615</c:v>
                </c:pt>
                <c:pt idx="24">
                  <c:v>44603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44592</c:v>
                </c:pt>
                <c:pt idx="30">
                  <c:v>44585</c:v>
                </c:pt>
                <c:pt idx="31">
                  <c:v>44573</c:v>
                </c:pt>
                <c:pt idx="32">
                  <c:v>44564</c:v>
                </c:pt>
                <c:pt idx="33">
                  <c:v>44532</c:v>
                </c:pt>
                <c:pt idx="34">
                  <c:v>44531</c:v>
                </c:pt>
                <c:pt idx="35">
                  <c:v>44532</c:v>
                </c:pt>
                <c:pt idx="36">
                  <c:v>44502</c:v>
                </c:pt>
                <c:pt idx="37">
                  <c:v>44501</c:v>
                </c:pt>
                <c:pt idx="38">
                  <c:v>44502</c:v>
                </c:pt>
                <c:pt idx="39">
                  <c:v>44471</c:v>
                </c:pt>
                <c:pt idx="40">
                  <c:v>44470</c:v>
                </c:pt>
                <c:pt idx="41">
                  <c:v>44473</c:v>
                </c:pt>
                <c:pt idx="42">
                  <c:v>44462</c:v>
                </c:pt>
                <c:pt idx="43">
                  <c:v>44453</c:v>
                </c:pt>
                <c:pt idx="44">
                  <c:v>44441</c:v>
                </c:pt>
                <c:pt idx="45">
                  <c:v>44432</c:v>
                </c:pt>
                <c:pt idx="46">
                  <c:v>44421</c:v>
                </c:pt>
                <c:pt idx="47">
                  <c:v>44412</c:v>
                </c:pt>
                <c:pt idx="48">
                  <c:v>44411</c:v>
                </c:pt>
                <c:pt idx="49">
                  <c:v>44410</c:v>
                </c:pt>
                <c:pt idx="50">
                  <c:v>44407</c:v>
                </c:pt>
                <c:pt idx="51">
                  <c:v>44406</c:v>
                </c:pt>
                <c:pt idx="52">
                  <c:v>44405</c:v>
                </c:pt>
                <c:pt idx="53">
                  <c:v>44403</c:v>
                </c:pt>
                <c:pt idx="54">
                  <c:v>44379</c:v>
                </c:pt>
                <c:pt idx="55">
                  <c:v>44358</c:v>
                </c:pt>
                <c:pt idx="56">
                  <c:v>44336</c:v>
                </c:pt>
                <c:pt idx="57">
                  <c:v>44315</c:v>
                </c:pt>
                <c:pt idx="58">
                  <c:v>44294</c:v>
                </c:pt>
                <c:pt idx="59">
                  <c:v>44272</c:v>
                </c:pt>
                <c:pt idx="60">
                  <c:v>44251</c:v>
                </c:pt>
                <c:pt idx="61">
                  <c:v>44229</c:v>
                </c:pt>
                <c:pt idx="62">
                  <c:v>44207</c:v>
                </c:pt>
                <c:pt idx="63">
                  <c:v>44166</c:v>
                </c:pt>
                <c:pt idx="64">
                  <c:v>44137</c:v>
                </c:pt>
                <c:pt idx="65">
                  <c:v>44139</c:v>
                </c:pt>
                <c:pt idx="66">
                  <c:v>44105</c:v>
                </c:pt>
                <c:pt idx="67">
                  <c:v>44097</c:v>
                </c:pt>
                <c:pt idx="68">
                  <c:v>44075</c:v>
                </c:pt>
                <c:pt idx="69">
                  <c:v>44054</c:v>
                </c:pt>
                <c:pt idx="70">
                  <c:v>44033</c:v>
                </c:pt>
                <c:pt idx="71">
                  <c:v>44011</c:v>
                </c:pt>
                <c:pt idx="72">
                  <c:v>43990</c:v>
                </c:pt>
                <c:pt idx="73">
                  <c:v>43966</c:v>
                </c:pt>
                <c:pt idx="74">
                  <c:v>43945</c:v>
                </c:pt>
                <c:pt idx="75">
                  <c:v>43923</c:v>
                </c:pt>
                <c:pt idx="76">
                  <c:v>43902</c:v>
                </c:pt>
                <c:pt idx="77">
                  <c:v>43881</c:v>
                </c:pt>
                <c:pt idx="78">
                  <c:v>43859</c:v>
                </c:pt>
                <c:pt idx="79">
                  <c:v>43837</c:v>
                </c:pt>
                <c:pt idx="80">
                  <c:v>43800</c:v>
                </c:pt>
                <c:pt idx="81">
                  <c:v>43771</c:v>
                </c:pt>
                <c:pt idx="82">
                  <c:v>43741</c:v>
                </c:pt>
                <c:pt idx="83">
                  <c:v>43739</c:v>
                </c:pt>
                <c:pt idx="84">
                  <c:v>43727</c:v>
                </c:pt>
                <c:pt idx="85">
                  <c:v>43705</c:v>
                </c:pt>
                <c:pt idx="86">
                  <c:v>43684</c:v>
                </c:pt>
                <c:pt idx="87">
                  <c:v>43683</c:v>
                </c:pt>
                <c:pt idx="88">
                  <c:v>43682</c:v>
                </c:pt>
                <c:pt idx="89">
                  <c:v>43679</c:v>
                </c:pt>
                <c:pt idx="90">
                  <c:v>43678</c:v>
                </c:pt>
                <c:pt idx="91">
                  <c:v>43677</c:v>
                </c:pt>
                <c:pt idx="92">
                  <c:v>43676</c:v>
                </c:pt>
                <c:pt idx="93">
                  <c:v>43675</c:v>
                </c:pt>
                <c:pt idx="94">
                  <c:v>43672</c:v>
                </c:pt>
                <c:pt idx="95">
                  <c:v>43663</c:v>
                </c:pt>
                <c:pt idx="96">
                  <c:v>43619</c:v>
                </c:pt>
                <c:pt idx="97">
                  <c:v>43572</c:v>
                </c:pt>
                <c:pt idx="98">
                  <c:v>43529</c:v>
                </c:pt>
                <c:pt idx="99">
                  <c:v>43482</c:v>
                </c:pt>
                <c:pt idx="100">
                  <c:v>43407</c:v>
                </c:pt>
                <c:pt idx="101">
                  <c:v>43374</c:v>
                </c:pt>
                <c:pt idx="102">
                  <c:v>43347</c:v>
                </c:pt>
                <c:pt idx="103">
                  <c:v>43301</c:v>
                </c:pt>
                <c:pt idx="104">
                  <c:v>43257</c:v>
                </c:pt>
                <c:pt idx="105">
                  <c:v>43213</c:v>
                </c:pt>
                <c:pt idx="106">
                  <c:v>43167</c:v>
                </c:pt>
                <c:pt idx="107">
                  <c:v>43123</c:v>
                </c:pt>
                <c:pt idx="108">
                  <c:v>43075</c:v>
                </c:pt>
                <c:pt idx="109">
                  <c:v>43010</c:v>
                </c:pt>
                <c:pt idx="110">
                  <c:v>42986</c:v>
                </c:pt>
                <c:pt idx="111">
                  <c:v>42954</c:v>
                </c:pt>
                <c:pt idx="112">
                  <c:v>42951</c:v>
                </c:pt>
                <c:pt idx="113">
                  <c:v>42950</c:v>
                </c:pt>
                <c:pt idx="114">
                  <c:v>42949</c:v>
                </c:pt>
                <c:pt idx="115">
                  <c:v>42948</c:v>
                </c:pt>
                <c:pt idx="116">
                  <c:v>42947</c:v>
                </c:pt>
                <c:pt idx="117">
                  <c:v>42944</c:v>
                </c:pt>
                <c:pt idx="118">
                  <c:v>42943</c:v>
                </c:pt>
                <c:pt idx="119">
                  <c:v>42942</c:v>
                </c:pt>
                <c:pt idx="120">
                  <c:v>42811</c:v>
                </c:pt>
                <c:pt idx="121">
                  <c:v>42678</c:v>
                </c:pt>
                <c:pt idx="122">
                  <c:v>42550</c:v>
                </c:pt>
                <c:pt idx="123">
                  <c:v>42422</c:v>
                </c:pt>
                <c:pt idx="124">
                  <c:v>42278</c:v>
                </c:pt>
                <c:pt idx="125">
                  <c:v>42159</c:v>
                </c:pt>
                <c:pt idx="126">
                  <c:v>42030</c:v>
                </c:pt>
                <c:pt idx="127">
                  <c:v>41898</c:v>
                </c:pt>
                <c:pt idx="128">
                  <c:v>41767</c:v>
                </c:pt>
                <c:pt idx="129">
                  <c:v>41610</c:v>
                </c:pt>
                <c:pt idx="130">
                  <c:v>41506</c:v>
                </c:pt>
                <c:pt idx="131">
                  <c:v>41376</c:v>
                </c:pt>
                <c:pt idx="132">
                  <c:v>41216</c:v>
                </c:pt>
                <c:pt idx="133">
                  <c:v>41129</c:v>
                </c:pt>
                <c:pt idx="134">
                  <c:v>41128</c:v>
                </c:pt>
                <c:pt idx="135">
                  <c:v>41127</c:v>
                </c:pt>
                <c:pt idx="136">
                  <c:v>41124</c:v>
                </c:pt>
                <c:pt idx="137">
                  <c:v>41123</c:v>
                </c:pt>
                <c:pt idx="138">
                  <c:v>41122</c:v>
                </c:pt>
                <c:pt idx="139">
                  <c:v>41121</c:v>
                </c:pt>
                <c:pt idx="140">
                  <c:v>41120</c:v>
                </c:pt>
                <c:pt idx="141">
                  <c:v>41117</c:v>
                </c:pt>
                <c:pt idx="142">
                  <c:v>41113</c:v>
                </c:pt>
                <c:pt idx="143">
                  <c:v>40982</c:v>
                </c:pt>
                <c:pt idx="144">
                  <c:v>40849</c:v>
                </c:pt>
                <c:pt idx="145">
                  <c:v>40721</c:v>
                </c:pt>
                <c:pt idx="146">
                  <c:v>40590</c:v>
                </c:pt>
                <c:pt idx="147">
                  <c:v>40459</c:v>
                </c:pt>
                <c:pt idx="148">
                  <c:v>40331</c:v>
                </c:pt>
                <c:pt idx="149">
                  <c:v>40200</c:v>
                </c:pt>
              </c:numCache>
            </c:numRef>
          </c:xVal>
          <c:yVal>
            <c:numRef>
              <c:f>data2!$I$6:$I$155</c:f>
              <c:numCache>
                <c:formatCode>General</c:formatCode>
                <c:ptCount val="150"/>
                <c:pt idx="0">
                  <c:v>0.97634997900327347</c:v>
                </c:pt>
                <c:pt idx="1">
                  <c:v>0.97634997900327347</c:v>
                </c:pt>
                <c:pt idx="2">
                  <c:v>0.97634997900327347</c:v>
                </c:pt>
                <c:pt idx="3">
                  <c:v>0.97634997900327347</c:v>
                </c:pt>
                <c:pt idx="4">
                  <c:v>0.97634997900327347</c:v>
                </c:pt>
                <c:pt idx="5">
                  <c:v>0.97634997900327347</c:v>
                </c:pt>
                <c:pt idx="6">
                  <c:v>0.97634997900327347</c:v>
                </c:pt>
                <c:pt idx="7">
                  <c:v>0.97634997900327347</c:v>
                </c:pt>
                <c:pt idx="8">
                  <c:v>0.97634997900327347</c:v>
                </c:pt>
                <c:pt idx="9">
                  <c:v>0.97634997900327347</c:v>
                </c:pt>
                <c:pt idx="10">
                  <c:v>0.97634997900327347</c:v>
                </c:pt>
                <c:pt idx="11">
                  <c:v>0.97634997900327347</c:v>
                </c:pt>
                <c:pt idx="12">
                  <c:v>0.97634997900327347</c:v>
                </c:pt>
                <c:pt idx="13">
                  <c:v>0.97634997900327347</c:v>
                </c:pt>
                <c:pt idx="14">
                  <c:v>0.97634997900327347</c:v>
                </c:pt>
                <c:pt idx="15">
                  <c:v>0.97634997900327347</c:v>
                </c:pt>
                <c:pt idx="16">
                  <c:v>0.97634997900327347</c:v>
                </c:pt>
                <c:pt idx="17">
                  <c:v>0.97634997900327347</c:v>
                </c:pt>
                <c:pt idx="18">
                  <c:v>0.97634997900327347</c:v>
                </c:pt>
                <c:pt idx="19">
                  <c:v>0.97634997900327347</c:v>
                </c:pt>
                <c:pt idx="20">
                  <c:v>1.0017337128090005</c:v>
                </c:pt>
                <c:pt idx="21">
                  <c:v>1.0017337128090005</c:v>
                </c:pt>
                <c:pt idx="22">
                  <c:v>1.0017337128090005</c:v>
                </c:pt>
                <c:pt idx="23">
                  <c:v>1.0017337128090005</c:v>
                </c:pt>
                <c:pt idx="24">
                  <c:v>1.0017337128090005</c:v>
                </c:pt>
                <c:pt idx="25">
                  <c:v>1.0017337128090005</c:v>
                </c:pt>
                <c:pt idx="26">
                  <c:v>1.0017337128090005</c:v>
                </c:pt>
                <c:pt idx="27">
                  <c:v>1.0017337128090005</c:v>
                </c:pt>
                <c:pt idx="28">
                  <c:v>1.0017337128090005</c:v>
                </c:pt>
                <c:pt idx="29">
                  <c:v>1.0017337128090005</c:v>
                </c:pt>
                <c:pt idx="30">
                  <c:v>1.0017337128090005</c:v>
                </c:pt>
                <c:pt idx="31">
                  <c:v>1.0017337128090005</c:v>
                </c:pt>
                <c:pt idx="32">
                  <c:v>1.0017337128090005</c:v>
                </c:pt>
                <c:pt idx="33">
                  <c:v>0.98632377705076535</c:v>
                </c:pt>
                <c:pt idx="34">
                  <c:v>0.98632377705076535</c:v>
                </c:pt>
                <c:pt idx="35">
                  <c:v>0.98632377705076535</c:v>
                </c:pt>
                <c:pt idx="36">
                  <c:v>0.98632377705076535</c:v>
                </c:pt>
                <c:pt idx="37">
                  <c:v>0.98632377705076535</c:v>
                </c:pt>
                <c:pt idx="38">
                  <c:v>0.98632377705076535</c:v>
                </c:pt>
                <c:pt idx="39">
                  <c:v>0.98632377705076535</c:v>
                </c:pt>
                <c:pt idx="40">
                  <c:v>0.98632377705076535</c:v>
                </c:pt>
                <c:pt idx="41">
                  <c:v>0.98632377705076535</c:v>
                </c:pt>
                <c:pt idx="42">
                  <c:v>0.96284268120124239</c:v>
                </c:pt>
                <c:pt idx="43">
                  <c:v>0.96284268120124239</c:v>
                </c:pt>
                <c:pt idx="44">
                  <c:v>0.96284268120124239</c:v>
                </c:pt>
                <c:pt idx="45">
                  <c:v>0.96284268120124239</c:v>
                </c:pt>
                <c:pt idx="46">
                  <c:v>0.96284268120124239</c:v>
                </c:pt>
                <c:pt idx="47">
                  <c:v>0.96284268120124239</c:v>
                </c:pt>
                <c:pt idx="48">
                  <c:v>0.96284268120124239</c:v>
                </c:pt>
                <c:pt idx="49">
                  <c:v>0.96284268120124239</c:v>
                </c:pt>
                <c:pt idx="50">
                  <c:v>0.96284268120124239</c:v>
                </c:pt>
                <c:pt idx="51">
                  <c:v>0.96284268120124239</c:v>
                </c:pt>
                <c:pt idx="52">
                  <c:v>0.96284268120124239</c:v>
                </c:pt>
                <c:pt idx="53">
                  <c:v>0.96284268120124239</c:v>
                </c:pt>
                <c:pt idx="54">
                  <c:v>0.96284268120124239</c:v>
                </c:pt>
                <c:pt idx="55">
                  <c:v>0.83758843823551132</c:v>
                </c:pt>
                <c:pt idx="56">
                  <c:v>0.83758843823551132</c:v>
                </c:pt>
                <c:pt idx="57">
                  <c:v>0.83758843823551132</c:v>
                </c:pt>
                <c:pt idx="58">
                  <c:v>0.83758843823551132</c:v>
                </c:pt>
                <c:pt idx="59">
                  <c:v>0.79934054945358168</c:v>
                </c:pt>
                <c:pt idx="60">
                  <c:v>0.79934054945358168</c:v>
                </c:pt>
                <c:pt idx="61">
                  <c:v>0.79934054945358168</c:v>
                </c:pt>
                <c:pt idx="62">
                  <c:v>0.79934054945358168</c:v>
                </c:pt>
                <c:pt idx="63">
                  <c:v>0.81624129999178308</c:v>
                </c:pt>
                <c:pt idx="64">
                  <c:v>0.81624129999178308</c:v>
                </c:pt>
                <c:pt idx="65">
                  <c:v>0.81624129999178308</c:v>
                </c:pt>
                <c:pt idx="66">
                  <c:v>0.81624129999178308</c:v>
                </c:pt>
                <c:pt idx="67">
                  <c:v>0.80002935924413432</c:v>
                </c:pt>
                <c:pt idx="68">
                  <c:v>0.80002935924413432</c:v>
                </c:pt>
                <c:pt idx="69">
                  <c:v>0.80002935924413432</c:v>
                </c:pt>
                <c:pt idx="70">
                  <c:v>0.80002935924413432</c:v>
                </c:pt>
                <c:pt idx="71">
                  <c:v>0.88252453795488051</c:v>
                </c:pt>
                <c:pt idx="72">
                  <c:v>0.88252453795488051</c:v>
                </c:pt>
                <c:pt idx="73">
                  <c:v>0.88252453795488051</c:v>
                </c:pt>
                <c:pt idx="74">
                  <c:v>0.88252453795488051</c:v>
                </c:pt>
                <c:pt idx="75">
                  <c:v>0.88252453795488051</c:v>
                </c:pt>
                <c:pt idx="76">
                  <c:v>0.8965262174895553</c:v>
                </c:pt>
                <c:pt idx="77">
                  <c:v>0.8965262174895553</c:v>
                </c:pt>
                <c:pt idx="78">
                  <c:v>0.8965262174895553</c:v>
                </c:pt>
                <c:pt idx="79">
                  <c:v>0.8965262174895553</c:v>
                </c:pt>
                <c:pt idx="80">
                  <c:v>0.88195497133960055</c:v>
                </c:pt>
                <c:pt idx="81">
                  <c:v>0.88195497133960055</c:v>
                </c:pt>
                <c:pt idx="82">
                  <c:v>0.88195497133960055</c:v>
                </c:pt>
                <c:pt idx="83">
                  <c:v>0.88195497133960055</c:v>
                </c:pt>
                <c:pt idx="84">
                  <c:v>0.88195497133960055</c:v>
                </c:pt>
                <c:pt idx="85">
                  <c:v>0.88195497133960055</c:v>
                </c:pt>
                <c:pt idx="86">
                  <c:v>0.88195497133960055</c:v>
                </c:pt>
                <c:pt idx="87">
                  <c:v>0.88195497133960055</c:v>
                </c:pt>
                <c:pt idx="88">
                  <c:v>0.88195497133960055</c:v>
                </c:pt>
                <c:pt idx="89">
                  <c:v>0.88195497133960055</c:v>
                </c:pt>
                <c:pt idx="90">
                  <c:v>0.88195497133960055</c:v>
                </c:pt>
                <c:pt idx="91">
                  <c:v>0.88195497133960055</c:v>
                </c:pt>
                <c:pt idx="92">
                  <c:v>0.88195497133960055</c:v>
                </c:pt>
                <c:pt idx="93">
                  <c:v>0.88195497133960055</c:v>
                </c:pt>
                <c:pt idx="94">
                  <c:v>0.88195497133960055</c:v>
                </c:pt>
                <c:pt idx="95">
                  <c:v>0.88195497133960055</c:v>
                </c:pt>
                <c:pt idx="96">
                  <c:v>0.87737134586977406</c:v>
                </c:pt>
                <c:pt idx="97">
                  <c:v>0.87737134586977406</c:v>
                </c:pt>
                <c:pt idx="98">
                  <c:v>0.87737134586977406</c:v>
                </c:pt>
                <c:pt idx="99">
                  <c:v>0.87737134586977406</c:v>
                </c:pt>
                <c:pt idx="100">
                  <c:v>0.81888541459400987</c:v>
                </c:pt>
                <c:pt idx="101">
                  <c:v>0.81888541459400987</c:v>
                </c:pt>
                <c:pt idx="102">
                  <c:v>0.83314711191278512</c:v>
                </c:pt>
                <c:pt idx="103">
                  <c:v>0.83314711191278512</c:v>
                </c:pt>
                <c:pt idx="104">
                  <c:v>0.82020145948564027</c:v>
                </c:pt>
                <c:pt idx="105">
                  <c:v>0.82020145948564027</c:v>
                </c:pt>
                <c:pt idx="106">
                  <c:v>0.80345711564841393</c:v>
                </c:pt>
                <c:pt idx="107">
                  <c:v>0.80345711564841393</c:v>
                </c:pt>
                <c:pt idx="108">
                  <c:v>0.84073323461180671</c:v>
                </c:pt>
                <c:pt idx="109">
                  <c:v>0.84073323461180671</c:v>
                </c:pt>
                <c:pt idx="110">
                  <c:v>0.78675142214556115</c:v>
                </c:pt>
                <c:pt idx="111">
                  <c:v>0.78675142214556115</c:v>
                </c:pt>
                <c:pt idx="112">
                  <c:v>0.78675142214556115</c:v>
                </c:pt>
                <c:pt idx="113">
                  <c:v>0.78675142214556115</c:v>
                </c:pt>
                <c:pt idx="114">
                  <c:v>0.78675142214556115</c:v>
                </c:pt>
                <c:pt idx="115">
                  <c:v>0.78675142214556115</c:v>
                </c:pt>
                <c:pt idx="116">
                  <c:v>0.78675142214556115</c:v>
                </c:pt>
                <c:pt idx="117">
                  <c:v>0.78675142214556115</c:v>
                </c:pt>
                <c:pt idx="118">
                  <c:v>0.78675142214556115</c:v>
                </c:pt>
                <c:pt idx="119">
                  <c:v>0.78675142214556115</c:v>
                </c:pt>
                <c:pt idx="120">
                  <c:v>0.73639650227664244</c:v>
                </c:pt>
                <c:pt idx="121">
                  <c:v>0.72591163229504818</c:v>
                </c:pt>
                <c:pt idx="122">
                  <c:v>0.71767050300226209</c:v>
                </c:pt>
                <c:pt idx="123">
                  <c:v>0.6821450763738317</c:v>
                </c:pt>
                <c:pt idx="124">
                  <c:v>0.66558099101795309</c:v>
                </c:pt>
                <c:pt idx="125">
                  <c:v>0.64836001098093166</c:v>
                </c:pt>
                <c:pt idx="126">
                  <c:v>0.6830470382388496</c:v>
                </c:pt>
                <c:pt idx="127">
                  <c:v>0.74193907772919887</c:v>
                </c:pt>
                <c:pt idx="128">
                  <c:v>0.74115159885178505</c:v>
                </c:pt>
                <c:pt idx="129">
                  <c:v>0.74350976472842978</c:v>
                </c:pt>
                <c:pt idx="130">
                  <c:v>0.73719264270473728</c:v>
                </c:pt>
                <c:pt idx="131">
                  <c:v>0.73158876518673865</c:v>
                </c:pt>
                <c:pt idx="132">
                  <c:v>0.72509452108146899</c:v>
                </c:pt>
                <c:pt idx="133">
                  <c:v>0.72591163229504818</c:v>
                </c:pt>
                <c:pt idx="134">
                  <c:v>0.72591163229504818</c:v>
                </c:pt>
                <c:pt idx="135">
                  <c:v>0.72591163229504818</c:v>
                </c:pt>
                <c:pt idx="136">
                  <c:v>0.72591163229504818</c:v>
                </c:pt>
                <c:pt idx="137">
                  <c:v>0.72591163229504818</c:v>
                </c:pt>
                <c:pt idx="138">
                  <c:v>0.72591163229504818</c:v>
                </c:pt>
                <c:pt idx="139">
                  <c:v>0.72591163229504818</c:v>
                </c:pt>
                <c:pt idx="140">
                  <c:v>0.72591163229504818</c:v>
                </c:pt>
                <c:pt idx="141">
                  <c:v>0.72591163229504818</c:v>
                </c:pt>
                <c:pt idx="142">
                  <c:v>0.72591163229504818</c:v>
                </c:pt>
                <c:pt idx="143">
                  <c:v>0.72181061521254652</c:v>
                </c:pt>
                <c:pt idx="144">
                  <c:v>0.70757017609793638</c:v>
                </c:pt>
                <c:pt idx="145">
                  <c:v>0.67486114073781156</c:v>
                </c:pt>
                <c:pt idx="146">
                  <c:v>0.66086547800386919</c:v>
                </c:pt>
                <c:pt idx="147">
                  <c:v>0.65609820201283187</c:v>
                </c:pt>
                <c:pt idx="148">
                  <c:v>0.6273658565927327</c:v>
                </c:pt>
                <c:pt idx="149">
                  <c:v>0.61384182187606928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B64D-A9D4-86FED892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8527"/>
        <c:axId val="607550415"/>
      </c:scatterChart>
      <c:valAx>
        <c:axId val="617168527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550415"/>
        <c:crosses val="autoZero"/>
        <c:crossBetween val="midCat"/>
      </c:valAx>
      <c:valAx>
        <c:axId val="6075504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1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data2!$J$6:$J$155</c:f>
              <c:numCache>
                <c:formatCode>m/d/yy</c:formatCode>
                <c:ptCount val="150"/>
                <c:pt idx="0">
                  <c:v>44774</c:v>
                </c:pt>
                <c:pt idx="1">
                  <c:v>44771</c:v>
                </c:pt>
                <c:pt idx="2">
                  <c:v>44770</c:v>
                </c:pt>
                <c:pt idx="3">
                  <c:v>44769</c:v>
                </c:pt>
                <c:pt idx="4">
                  <c:v>44768</c:v>
                </c:pt>
                <c:pt idx="5">
                  <c:v>44757</c:v>
                </c:pt>
                <c:pt idx="6">
                  <c:v>44748</c:v>
                </c:pt>
                <c:pt idx="7">
                  <c:v>44743</c:v>
                </c:pt>
                <c:pt idx="8">
                  <c:v>44736</c:v>
                </c:pt>
                <c:pt idx="9">
                  <c:v>44726</c:v>
                </c:pt>
                <c:pt idx="10">
                  <c:v>44715</c:v>
                </c:pt>
                <c:pt idx="11">
                  <c:v>44705</c:v>
                </c:pt>
                <c:pt idx="12">
                  <c:v>44694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44676</c:v>
                </c:pt>
                <c:pt idx="18">
                  <c:v>44664</c:v>
                </c:pt>
                <c:pt idx="19">
                  <c:v>44655</c:v>
                </c:pt>
                <c:pt idx="20">
                  <c:v>44644</c:v>
                </c:pt>
                <c:pt idx="21">
                  <c:v>44635</c:v>
                </c:pt>
                <c:pt idx="22">
                  <c:v>44624</c:v>
                </c:pt>
                <c:pt idx="23">
                  <c:v>44615</c:v>
                </c:pt>
                <c:pt idx="24">
                  <c:v>44603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44592</c:v>
                </c:pt>
                <c:pt idx="30">
                  <c:v>44585</c:v>
                </c:pt>
                <c:pt idx="31">
                  <c:v>44573</c:v>
                </c:pt>
                <c:pt idx="32">
                  <c:v>44564</c:v>
                </c:pt>
                <c:pt idx="33">
                  <c:v>44532</c:v>
                </c:pt>
                <c:pt idx="34">
                  <c:v>44531</c:v>
                </c:pt>
                <c:pt idx="35">
                  <c:v>44532</c:v>
                </c:pt>
                <c:pt idx="36">
                  <c:v>44502</c:v>
                </c:pt>
                <c:pt idx="37">
                  <c:v>44501</c:v>
                </c:pt>
                <c:pt idx="38">
                  <c:v>44502</c:v>
                </c:pt>
                <c:pt idx="39">
                  <c:v>44471</c:v>
                </c:pt>
                <c:pt idx="40">
                  <c:v>44470</c:v>
                </c:pt>
                <c:pt idx="41">
                  <c:v>44473</c:v>
                </c:pt>
                <c:pt idx="42">
                  <c:v>44462</c:v>
                </c:pt>
                <c:pt idx="43">
                  <c:v>44453</c:v>
                </c:pt>
                <c:pt idx="44">
                  <c:v>44441</c:v>
                </c:pt>
                <c:pt idx="45">
                  <c:v>44432</c:v>
                </c:pt>
                <c:pt idx="46">
                  <c:v>44421</c:v>
                </c:pt>
                <c:pt idx="47">
                  <c:v>44412</c:v>
                </c:pt>
                <c:pt idx="48">
                  <c:v>44411</c:v>
                </c:pt>
                <c:pt idx="49">
                  <c:v>44410</c:v>
                </c:pt>
                <c:pt idx="50">
                  <c:v>44407</c:v>
                </c:pt>
                <c:pt idx="51">
                  <c:v>44406</c:v>
                </c:pt>
                <c:pt idx="52">
                  <c:v>44405</c:v>
                </c:pt>
                <c:pt idx="53">
                  <c:v>44403</c:v>
                </c:pt>
                <c:pt idx="54">
                  <c:v>44379</c:v>
                </c:pt>
                <c:pt idx="55">
                  <c:v>44358</c:v>
                </c:pt>
                <c:pt idx="56">
                  <c:v>44336</c:v>
                </c:pt>
                <c:pt idx="57">
                  <c:v>44315</c:v>
                </c:pt>
                <c:pt idx="58">
                  <c:v>44294</c:v>
                </c:pt>
                <c:pt idx="59">
                  <c:v>44272</c:v>
                </c:pt>
                <c:pt idx="60">
                  <c:v>44251</c:v>
                </c:pt>
                <c:pt idx="61">
                  <c:v>44229</c:v>
                </c:pt>
                <c:pt idx="62">
                  <c:v>44207</c:v>
                </c:pt>
                <c:pt idx="63">
                  <c:v>44166</c:v>
                </c:pt>
                <c:pt idx="64">
                  <c:v>44137</c:v>
                </c:pt>
                <c:pt idx="65">
                  <c:v>44139</c:v>
                </c:pt>
                <c:pt idx="66">
                  <c:v>44105</c:v>
                </c:pt>
                <c:pt idx="67">
                  <c:v>44097</c:v>
                </c:pt>
                <c:pt idx="68">
                  <c:v>44075</c:v>
                </c:pt>
                <c:pt idx="69">
                  <c:v>44054</c:v>
                </c:pt>
                <c:pt idx="70">
                  <c:v>44033</c:v>
                </c:pt>
                <c:pt idx="71">
                  <c:v>44011</c:v>
                </c:pt>
                <c:pt idx="72">
                  <c:v>43990</c:v>
                </c:pt>
                <c:pt idx="73">
                  <c:v>43966</c:v>
                </c:pt>
                <c:pt idx="74">
                  <c:v>43945</c:v>
                </c:pt>
                <c:pt idx="75">
                  <c:v>43923</c:v>
                </c:pt>
                <c:pt idx="76">
                  <c:v>43902</c:v>
                </c:pt>
                <c:pt idx="77">
                  <c:v>43881</c:v>
                </c:pt>
                <c:pt idx="78">
                  <c:v>43859</c:v>
                </c:pt>
                <c:pt idx="79">
                  <c:v>43837</c:v>
                </c:pt>
                <c:pt idx="80">
                  <c:v>43800</c:v>
                </c:pt>
                <c:pt idx="81">
                  <c:v>43771</c:v>
                </c:pt>
                <c:pt idx="82">
                  <c:v>43741</c:v>
                </c:pt>
                <c:pt idx="83">
                  <c:v>43739</c:v>
                </c:pt>
                <c:pt idx="84">
                  <c:v>43727</c:v>
                </c:pt>
                <c:pt idx="85">
                  <c:v>43705</c:v>
                </c:pt>
                <c:pt idx="86">
                  <c:v>43684</c:v>
                </c:pt>
                <c:pt idx="87">
                  <c:v>43683</c:v>
                </c:pt>
                <c:pt idx="88">
                  <c:v>43682</c:v>
                </c:pt>
                <c:pt idx="89">
                  <c:v>43679</c:v>
                </c:pt>
                <c:pt idx="90">
                  <c:v>43678</c:v>
                </c:pt>
                <c:pt idx="91">
                  <c:v>43677</c:v>
                </c:pt>
                <c:pt idx="92">
                  <c:v>43676</c:v>
                </c:pt>
                <c:pt idx="93">
                  <c:v>43675</c:v>
                </c:pt>
                <c:pt idx="94">
                  <c:v>43672</c:v>
                </c:pt>
                <c:pt idx="95">
                  <c:v>43663</c:v>
                </c:pt>
                <c:pt idx="96">
                  <c:v>43619</c:v>
                </c:pt>
                <c:pt idx="97">
                  <c:v>43572</c:v>
                </c:pt>
                <c:pt idx="98">
                  <c:v>43529</c:v>
                </c:pt>
                <c:pt idx="99">
                  <c:v>43482</c:v>
                </c:pt>
                <c:pt idx="100">
                  <c:v>43407</c:v>
                </c:pt>
                <c:pt idx="101">
                  <c:v>43374</c:v>
                </c:pt>
                <c:pt idx="102">
                  <c:v>43347</c:v>
                </c:pt>
                <c:pt idx="103">
                  <c:v>43301</c:v>
                </c:pt>
                <c:pt idx="104">
                  <c:v>43257</c:v>
                </c:pt>
                <c:pt idx="105">
                  <c:v>43213</c:v>
                </c:pt>
                <c:pt idx="106">
                  <c:v>43167</c:v>
                </c:pt>
                <c:pt idx="107">
                  <c:v>43123</c:v>
                </c:pt>
                <c:pt idx="108">
                  <c:v>43075</c:v>
                </c:pt>
                <c:pt idx="109">
                  <c:v>43010</c:v>
                </c:pt>
                <c:pt idx="110">
                  <c:v>42986</c:v>
                </c:pt>
                <c:pt idx="111">
                  <c:v>42954</c:v>
                </c:pt>
                <c:pt idx="112">
                  <c:v>42951</c:v>
                </c:pt>
                <c:pt idx="113">
                  <c:v>42950</c:v>
                </c:pt>
                <c:pt idx="114">
                  <c:v>42949</c:v>
                </c:pt>
                <c:pt idx="115">
                  <c:v>42948</c:v>
                </c:pt>
                <c:pt idx="116">
                  <c:v>42947</c:v>
                </c:pt>
                <c:pt idx="117">
                  <c:v>42944</c:v>
                </c:pt>
                <c:pt idx="118">
                  <c:v>42943</c:v>
                </c:pt>
                <c:pt idx="119">
                  <c:v>42942</c:v>
                </c:pt>
                <c:pt idx="120">
                  <c:v>42811</c:v>
                </c:pt>
                <c:pt idx="121">
                  <c:v>42678</c:v>
                </c:pt>
                <c:pt idx="122">
                  <c:v>42550</c:v>
                </c:pt>
                <c:pt idx="123">
                  <c:v>42422</c:v>
                </c:pt>
                <c:pt idx="124">
                  <c:v>42278</c:v>
                </c:pt>
                <c:pt idx="125">
                  <c:v>42159</c:v>
                </c:pt>
                <c:pt idx="126">
                  <c:v>42030</c:v>
                </c:pt>
                <c:pt idx="127">
                  <c:v>41898</c:v>
                </c:pt>
                <c:pt idx="128">
                  <c:v>41767</c:v>
                </c:pt>
                <c:pt idx="129">
                  <c:v>41610</c:v>
                </c:pt>
                <c:pt idx="130">
                  <c:v>41506</c:v>
                </c:pt>
                <c:pt idx="131">
                  <c:v>41376</c:v>
                </c:pt>
                <c:pt idx="132">
                  <c:v>41216</c:v>
                </c:pt>
                <c:pt idx="133">
                  <c:v>41129</c:v>
                </c:pt>
                <c:pt idx="134">
                  <c:v>41128</c:v>
                </c:pt>
                <c:pt idx="135">
                  <c:v>41127</c:v>
                </c:pt>
                <c:pt idx="136">
                  <c:v>41124</c:v>
                </c:pt>
                <c:pt idx="137">
                  <c:v>41123</c:v>
                </c:pt>
                <c:pt idx="138">
                  <c:v>41122</c:v>
                </c:pt>
                <c:pt idx="139">
                  <c:v>41121</c:v>
                </c:pt>
                <c:pt idx="140">
                  <c:v>41120</c:v>
                </c:pt>
                <c:pt idx="141">
                  <c:v>41117</c:v>
                </c:pt>
                <c:pt idx="142">
                  <c:v>41113</c:v>
                </c:pt>
                <c:pt idx="143">
                  <c:v>40982</c:v>
                </c:pt>
                <c:pt idx="144">
                  <c:v>40849</c:v>
                </c:pt>
                <c:pt idx="145">
                  <c:v>40721</c:v>
                </c:pt>
                <c:pt idx="146">
                  <c:v>40590</c:v>
                </c:pt>
                <c:pt idx="147">
                  <c:v>40459</c:v>
                </c:pt>
                <c:pt idx="148">
                  <c:v>40331</c:v>
                </c:pt>
                <c:pt idx="149">
                  <c:v>40200</c:v>
                </c:pt>
              </c:numCache>
            </c:numRef>
          </c:xVal>
          <c:yVal>
            <c:numRef>
              <c:f>data2!$K$6:$K$155</c:f>
              <c:numCache>
                <c:formatCode>General</c:formatCode>
                <c:ptCount val="150"/>
                <c:pt idx="0">
                  <c:v>2.4219821247652562</c:v>
                </c:pt>
                <c:pt idx="1">
                  <c:v>2.4205663037446929</c:v>
                </c:pt>
                <c:pt idx="2">
                  <c:v>2.4207146874880312</c:v>
                </c:pt>
                <c:pt idx="3">
                  <c:v>2.4131152755075091</c:v>
                </c:pt>
                <c:pt idx="4">
                  <c:v>2.4100851842691484</c:v>
                </c:pt>
                <c:pt idx="5">
                  <c:v>2.4065572112561728</c:v>
                </c:pt>
                <c:pt idx="6">
                  <c:v>2.4004689112174882</c:v>
                </c:pt>
                <c:pt idx="7">
                  <c:v>2.4030518525881339</c:v>
                </c:pt>
                <c:pt idx="8">
                  <c:v>2.3942765267678214</c:v>
                </c:pt>
                <c:pt idx="9">
                  <c:v>2.3779615702196368</c:v>
                </c:pt>
                <c:pt idx="10">
                  <c:v>2.3950816511739457</c:v>
                </c:pt>
                <c:pt idx="11">
                  <c:v>2.3883143871177426</c:v>
                </c:pt>
                <c:pt idx="12">
                  <c:v>2.3892369837985163</c:v>
                </c:pt>
                <c:pt idx="13">
                  <c:v>2.3960597923124327</c:v>
                </c:pt>
                <c:pt idx="14">
                  <c:v>2.4053805149067164</c:v>
                </c:pt>
                <c:pt idx="15">
                  <c:v>2.3907055412263709</c:v>
                </c:pt>
                <c:pt idx="16">
                  <c:v>2.3920635117184519</c:v>
                </c:pt>
                <c:pt idx="17">
                  <c:v>2.4029144828315232</c:v>
                </c:pt>
                <c:pt idx="18">
                  <c:v>2.4002443312381505</c:v>
                </c:pt>
                <c:pt idx="19">
                  <c:v>2.3923979432163716</c:v>
                </c:pt>
                <c:pt idx="20">
                  <c:v>2.3806814727378263</c:v>
                </c:pt>
                <c:pt idx="21">
                  <c:v>2.3665536928742097</c:v>
                </c:pt>
                <c:pt idx="22">
                  <c:v>2.3725622182854997</c:v>
                </c:pt>
                <c:pt idx="23">
                  <c:v>2.3940837756782551</c:v>
                </c:pt>
                <c:pt idx="24">
                  <c:v>2.4068125934784228</c:v>
                </c:pt>
                <c:pt idx="25">
                  <c:v>2.4150735582120588</c:v>
                </c:pt>
                <c:pt idx="26">
                  <c:v>2.4160410669644343</c:v>
                </c:pt>
                <c:pt idx="27">
                  <c:v>2.4187651749944776</c:v>
                </c:pt>
                <c:pt idx="28">
                  <c:v>2.4132829956308202</c:v>
                </c:pt>
                <c:pt idx="29">
                  <c:v>2.4140536750309458</c:v>
                </c:pt>
                <c:pt idx="30">
                  <c:v>2.4041663740487937</c:v>
                </c:pt>
                <c:pt idx="31">
                  <c:v>2.41650736985045</c:v>
                </c:pt>
                <c:pt idx="32">
                  <c:v>2.4290736694904385</c:v>
                </c:pt>
                <c:pt idx="33">
                  <c:v>2.4231475319772442</c:v>
                </c:pt>
                <c:pt idx="34">
                  <c:v>2.420104340950183</c:v>
                </c:pt>
                <c:pt idx="35">
                  <c:v>2.3958503760187813</c:v>
                </c:pt>
                <c:pt idx="36">
                  <c:v>2.4039436984532019</c:v>
                </c:pt>
                <c:pt idx="37">
                  <c:v>2.3982178682348767</c:v>
                </c:pt>
                <c:pt idx="38">
                  <c:v>2.3966177425827238</c:v>
                </c:pt>
                <c:pt idx="39">
                  <c:v>2.3773791131574398</c:v>
                </c:pt>
                <c:pt idx="40">
                  <c:v>2.3849802956513044</c:v>
                </c:pt>
                <c:pt idx="41">
                  <c:v>2.3857492276752787</c:v>
                </c:pt>
                <c:pt idx="42">
                  <c:v>2.3887759304487148</c:v>
                </c:pt>
                <c:pt idx="43">
                  <c:v>2.3822512461465841</c:v>
                </c:pt>
                <c:pt idx="44">
                  <c:v>2.379975935132622</c:v>
                </c:pt>
                <c:pt idx="45">
                  <c:v>2.3773608987811126</c:v>
                </c:pt>
                <c:pt idx="46">
                  <c:v>2.3780706940064422</c:v>
                </c:pt>
                <c:pt idx="47">
                  <c:v>2.370753578104503</c:v>
                </c:pt>
                <c:pt idx="48">
                  <c:v>2.3746567130354199</c:v>
                </c:pt>
                <c:pt idx="49">
                  <c:v>2.3803921600570273</c:v>
                </c:pt>
                <c:pt idx="50">
                  <c:v>2.3850876702559152</c:v>
                </c:pt>
                <c:pt idx="51">
                  <c:v>2.387425422788231</c:v>
                </c:pt>
                <c:pt idx="52">
                  <c:v>2.3834203732456967</c:v>
                </c:pt>
                <c:pt idx="53">
                  <c:v>2.3873542269713663</c:v>
                </c:pt>
                <c:pt idx="54">
                  <c:v>2.3685286089793895</c:v>
                </c:pt>
                <c:pt idx="55">
                  <c:v>2.3746200544313716</c:v>
                </c:pt>
                <c:pt idx="56">
                  <c:v>2.3658248068593646</c:v>
                </c:pt>
                <c:pt idx="57">
                  <c:v>2.3714557819130175</c:v>
                </c:pt>
                <c:pt idx="58">
                  <c:v>2.3621996388688866</c:v>
                </c:pt>
                <c:pt idx="59">
                  <c:v>2.3504612355976424</c:v>
                </c:pt>
                <c:pt idx="60">
                  <c:v>2.3289297689479</c:v>
                </c:pt>
                <c:pt idx="61">
                  <c:v>2.3217226743460091</c:v>
                </c:pt>
                <c:pt idx="62">
                  <c:v>2.330880287794431</c:v>
                </c:pt>
                <c:pt idx="63">
                  <c:v>2.3309208305952356</c:v>
                </c:pt>
                <c:pt idx="64">
                  <c:v>2.3411178391338621</c:v>
                </c:pt>
                <c:pt idx="65">
                  <c:v>2.3321757838304236</c:v>
                </c:pt>
                <c:pt idx="66">
                  <c:v>2.3572104190061216</c:v>
                </c:pt>
                <c:pt idx="67">
                  <c:v>2.3323778564573256</c:v>
                </c:pt>
                <c:pt idx="68">
                  <c:v>2.3277470712524559</c:v>
                </c:pt>
                <c:pt idx="69">
                  <c:v>2.3117538610557542</c:v>
                </c:pt>
                <c:pt idx="70">
                  <c:v>2.2855123020662438</c:v>
                </c:pt>
                <c:pt idx="71">
                  <c:v>2.2619761913978125</c:v>
                </c:pt>
                <c:pt idx="72">
                  <c:v>2.3067466080777117</c:v>
                </c:pt>
                <c:pt idx="73">
                  <c:v>2.2400747595688211</c:v>
                </c:pt>
                <c:pt idx="74">
                  <c:v>2.2648650263661292</c:v>
                </c:pt>
                <c:pt idx="75">
                  <c:v>2.2081725266671217</c:v>
                </c:pt>
                <c:pt idx="76">
                  <c:v>2.230780902005661</c:v>
                </c:pt>
                <c:pt idx="77">
                  <c:v>2.3326000278050816</c:v>
                </c:pt>
                <c:pt idx="78">
                  <c:v>2.3313057985532692</c:v>
                </c:pt>
                <c:pt idx="79">
                  <c:v>2.3067037444296408</c:v>
                </c:pt>
                <c:pt idx="80">
                  <c:v>2.2947306904843314</c:v>
                </c:pt>
                <c:pt idx="81">
                  <c:v>2.2840921906428342</c:v>
                </c:pt>
                <c:pt idx="82">
                  <c:v>2.2938043599193367</c:v>
                </c:pt>
                <c:pt idx="83">
                  <c:v>2.3258439282932919</c:v>
                </c:pt>
                <c:pt idx="84">
                  <c:v>2.32329336134524</c:v>
                </c:pt>
                <c:pt idx="85">
                  <c:v>2.3385959235768312</c:v>
                </c:pt>
                <c:pt idx="86">
                  <c:v>2.3361193698086868</c:v>
                </c:pt>
                <c:pt idx="87">
                  <c:v>2.3305760960877291</c:v>
                </c:pt>
                <c:pt idx="88">
                  <c:v>2.3231489300840411</c:v>
                </c:pt>
                <c:pt idx="89">
                  <c:v>2.3313868009748231</c:v>
                </c:pt>
                <c:pt idx="90">
                  <c:v>2.3247967176217301</c:v>
                </c:pt>
                <c:pt idx="91">
                  <c:v>2.3237057576177085</c:v>
                </c:pt>
                <c:pt idx="92">
                  <c:v>2.3270318130211587</c:v>
                </c:pt>
                <c:pt idx="93">
                  <c:v>2.3323980585497543</c:v>
                </c:pt>
                <c:pt idx="94">
                  <c:v>2.3336084675882933</c:v>
                </c:pt>
                <c:pt idx="95">
                  <c:v>2.3298248443129186</c:v>
                </c:pt>
                <c:pt idx="96">
                  <c:v>2.2983726862656035</c:v>
                </c:pt>
                <c:pt idx="97">
                  <c:v>2.2824181708776474</c:v>
                </c:pt>
                <c:pt idx="98">
                  <c:v>2.2585175599164531</c:v>
                </c:pt>
                <c:pt idx="99">
                  <c:v>2.2579424305731353</c:v>
                </c:pt>
                <c:pt idx="100">
                  <c:v>2.275334393425767</c:v>
                </c:pt>
                <c:pt idx="101">
                  <c:v>2.2221179287582227</c:v>
                </c:pt>
                <c:pt idx="102">
                  <c:v>2.2087637326616365</c:v>
                </c:pt>
                <c:pt idx="103">
                  <c:v>2.1985746181472812</c:v>
                </c:pt>
                <c:pt idx="104">
                  <c:v>2.2105325370693967</c:v>
                </c:pt>
                <c:pt idx="105">
                  <c:v>2.2013698093431224</c:v>
                </c:pt>
                <c:pt idx="106">
                  <c:v>2.1887597929520113</c:v>
                </c:pt>
                <c:pt idx="107">
                  <c:v>2.2475068241499208</c:v>
                </c:pt>
                <c:pt idx="108">
                  <c:v>2.2392494134767245</c:v>
                </c:pt>
                <c:pt idx="109">
                  <c:v>2.2130925512524837</c:v>
                </c:pt>
                <c:pt idx="110">
                  <c:v>2.203332109681706</c:v>
                </c:pt>
                <c:pt idx="111">
                  <c:v>2.1902476330381964</c:v>
                </c:pt>
                <c:pt idx="112">
                  <c:v>2.1870128070189541</c:v>
                </c:pt>
                <c:pt idx="113">
                  <c:v>2.1895464567389267</c:v>
                </c:pt>
                <c:pt idx="114">
                  <c:v>2.1947640241108863</c:v>
                </c:pt>
                <c:pt idx="115">
                  <c:v>2.1876335099506936</c:v>
                </c:pt>
                <c:pt idx="116">
                  <c:v>2.1907237871081664</c:v>
                </c:pt>
                <c:pt idx="117">
                  <c:v>2.1927068066128585</c:v>
                </c:pt>
                <c:pt idx="118">
                  <c:v>2.1957613200360613</c:v>
                </c:pt>
                <c:pt idx="119">
                  <c:v>2.1945420914420373</c:v>
                </c:pt>
                <c:pt idx="120">
                  <c:v>2.1093760314043761</c:v>
                </c:pt>
                <c:pt idx="121">
                  <c:v>2.0454794531107798</c:v>
                </c:pt>
                <c:pt idx="122">
                  <c:v>2.0773315611289904</c:v>
                </c:pt>
                <c:pt idx="123">
                  <c:v>2.0706657534537278</c:v>
                </c:pt>
                <c:pt idx="124">
                  <c:v>2.0138479958718314</c:v>
                </c:pt>
                <c:pt idx="125">
                  <c:v>1.9836713828601966</c:v>
                </c:pt>
                <c:pt idx="126">
                  <c:v>1.9574636157299312</c:v>
                </c:pt>
                <c:pt idx="127">
                  <c:v>1.9719712763997566</c:v>
                </c:pt>
                <c:pt idx="128">
                  <c:v>2.0083872301141588</c:v>
                </c:pt>
                <c:pt idx="129">
                  <c:v>1.9863685935702728</c:v>
                </c:pt>
                <c:pt idx="130">
                  <c:v>1.9800033715837464</c:v>
                </c:pt>
                <c:pt idx="131">
                  <c:v>2.0153178330691168</c:v>
                </c:pt>
                <c:pt idx="132">
                  <c:v>1.9397188823541047</c:v>
                </c:pt>
                <c:pt idx="133">
                  <c:v>1.9421569284674904</c:v>
                </c:pt>
                <c:pt idx="134">
                  <c:v>1.9494388010365042</c:v>
                </c:pt>
                <c:pt idx="135">
                  <c:v>1.9527440240148983</c:v>
                </c:pt>
                <c:pt idx="136">
                  <c:v>1.9522595365908206</c:v>
                </c:pt>
                <c:pt idx="137">
                  <c:v>1.9522595365908206</c:v>
                </c:pt>
                <c:pt idx="138">
                  <c:v>1.9514832307522931</c:v>
                </c:pt>
                <c:pt idx="139">
                  <c:v>1.9511431601075526</c:v>
                </c:pt>
                <c:pt idx="140">
                  <c:v>1.9509973339888049</c:v>
                </c:pt>
                <c:pt idx="141">
                  <c:v>1.9503161639246003</c:v>
                </c:pt>
                <c:pt idx="142">
                  <c:v>1.9490971251129159</c:v>
                </c:pt>
                <c:pt idx="143">
                  <c:v>1.9880682033926353</c:v>
                </c:pt>
                <c:pt idx="144">
                  <c:v>1.9662825621674633</c:v>
                </c:pt>
                <c:pt idx="145">
                  <c:v>1.9155053617543765</c:v>
                </c:pt>
                <c:pt idx="146">
                  <c:v>1.8809278652670849</c:v>
                </c:pt>
                <c:pt idx="147">
                  <c:v>1.8813846567705728</c:v>
                </c:pt>
                <c:pt idx="148">
                  <c:v>1.8310374856400253</c:v>
                </c:pt>
                <c:pt idx="149">
                  <c:v>1.8020207517719757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294B-8FFF-925E9190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01407"/>
        <c:axId val="608237919"/>
      </c:scatterChart>
      <c:valAx>
        <c:axId val="608301407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237919"/>
        <c:crosses val="autoZero"/>
        <c:crossBetween val="midCat"/>
      </c:valAx>
      <c:valAx>
        <c:axId val="608237919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3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data2!$L$6:$L$155</c:f>
              <c:numCache>
                <c:formatCode>m/d/yy</c:formatCode>
                <c:ptCount val="150"/>
                <c:pt idx="0">
                  <c:v>44774</c:v>
                </c:pt>
                <c:pt idx="1">
                  <c:v>44771</c:v>
                </c:pt>
                <c:pt idx="2">
                  <c:v>44770</c:v>
                </c:pt>
                <c:pt idx="3">
                  <c:v>44769</c:v>
                </c:pt>
                <c:pt idx="4">
                  <c:v>44768</c:v>
                </c:pt>
                <c:pt idx="5">
                  <c:v>44757</c:v>
                </c:pt>
                <c:pt idx="6">
                  <c:v>44748</c:v>
                </c:pt>
                <c:pt idx="7">
                  <c:v>44743</c:v>
                </c:pt>
                <c:pt idx="8">
                  <c:v>44736</c:v>
                </c:pt>
                <c:pt idx="9">
                  <c:v>44726</c:v>
                </c:pt>
                <c:pt idx="10">
                  <c:v>44715</c:v>
                </c:pt>
                <c:pt idx="11">
                  <c:v>44705</c:v>
                </c:pt>
                <c:pt idx="12">
                  <c:v>44694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44676</c:v>
                </c:pt>
                <c:pt idx="18">
                  <c:v>44664</c:v>
                </c:pt>
                <c:pt idx="19">
                  <c:v>44655</c:v>
                </c:pt>
                <c:pt idx="20">
                  <c:v>44644</c:v>
                </c:pt>
                <c:pt idx="21">
                  <c:v>44635</c:v>
                </c:pt>
                <c:pt idx="22">
                  <c:v>44624</c:v>
                </c:pt>
                <c:pt idx="23">
                  <c:v>44615</c:v>
                </c:pt>
                <c:pt idx="24">
                  <c:v>44603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44592</c:v>
                </c:pt>
                <c:pt idx="30">
                  <c:v>44585</c:v>
                </c:pt>
                <c:pt idx="31">
                  <c:v>44573</c:v>
                </c:pt>
                <c:pt idx="32">
                  <c:v>44564</c:v>
                </c:pt>
                <c:pt idx="33">
                  <c:v>44532</c:v>
                </c:pt>
                <c:pt idx="34">
                  <c:v>44531</c:v>
                </c:pt>
                <c:pt idx="35">
                  <c:v>44532</c:v>
                </c:pt>
                <c:pt idx="36">
                  <c:v>44502</c:v>
                </c:pt>
                <c:pt idx="37">
                  <c:v>44501</c:v>
                </c:pt>
                <c:pt idx="38">
                  <c:v>44502</c:v>
                </c:pt>
                <c:pt idx="39">
                  <c:v>44471</c:v>
                </c:pt>
                <c:pt idx="40">
                  <c:v>44470</c:v>
                </c:pt>
                <c:pt idx="41">
                  <c:v>44473</c:v>
                </c:pt>
                <c:pt idx="42">
                  <c:v>44462</c:v>
                </c:pt>
                <c:pt idx="43">
                  <c:v>44453</c:v>
                </c:pt>
                <c:pt idx="44">
                  <c:v>44441</c:v>
                </c:pt>
                <c:pt idx="45">
                  <c:v>44432</c:v>
                </c:pt>
                <c:pt idx="46">
                  <c:v>44421</c:v>
                </c:pt>
                <c:pt idx="47">
                  <c:v>44412</c:v>
                </c:pt>
                <c:pt idx="48">
                  <c:v>44411</c:v>
                </c:pt>
                <c:pt idx="49">
                  <c:v>44410</c:v>
                </c:pt>
                <c:pt idx="50">
                  <c:v>44407</c:v>
                </c:pt>
                <c:pt idx="51">
                  <c:v>44406</c:v>
                </c:pt>
                <c:pt idx="52">
                  <c:v>44405</c:v>
                </c:pt>
                <c:pt idx="53">
                  <c:v>44403</c:v>
                </c:pt>
                <c:pt idx="54">
                  <c:v>44379</c:v>
                </c:pt>
                <c:pt idx="55">
                  <c:v>44358</c:v>
                </c:pt>
                <c:pt idx="56">
                  <c:v>44336</c:v>
                </c:pt>
                <c:pt idx="57">
                  <c:v>44315</c:v>
                </c:pt>
                <c:pt idx="58">
                  <c:v>44294</c:v>
                </c:pt>
                <c:pt idx="59">
                  <c:v>44272</c:v>
                </c:pt>
                <c:pt idx="60">
                  <c:v>44251</c:v>
                </c:pt>
                <c:pt idx="61">
                  <c:v>44229</c:v>
                </c:pt>
                <c:pt idx="62">
                  <c:v>44207</c:v>
                </c:pt>
                <c:pt idx="63">
                  <c:v>44166</c:v>
                </c:pt>
                <c:pt idx="64">
                  <c:v>44137</c:v>
                </c:pt>
                <c:pt idx="65">
                  <c:v>44139</c:v>
                </c:pt>
                <c:pt idx="66">
                  <c:v>44105</c:v>
                </c:pt>
                <c:pt idx="67">
                  <c:v>44097</c:v>
                </c:pt>
                <c:pt idx="68">
                  <c:v>44075</c:v>
                </c:pt>
                <c:pt idx="69">
                  <c:v>44054</c:v>
                </c:pt>
                <c:pt idx="70">
                  <c:v>44033</c:v>
                </c:pt>
                <c:pt idx="71">
                  <c:v>44011</c:v>
                </c:pt>
                <c:pt idx="72">
                  <c:v>43990</c:v>
                </c:pt>
                <c:pt idx="73">
                  <c:v>43966</c:v>
                </c:pt>
                <c:pt idx="74">
                  <c:v>43945</c:v>
                </c:pt>
                <c:pt idx="75">
                  <c:v>43923</c:v>
                </c:pt>
                <c:pt idx="76">
                  <c:v>43902</c:v>
                </c:pt>
                <c:pt idx="77">
                  <c:v>43881</c:v>
                </c:pt>
                <c:pt idx="78">
                  <c:v>43859</c:v>
                </c:pt>
                <c:pt idx="79">
                  <c:v>43837</c:v>
                </c:pt>
                <c:pt idx="80">
                  <c:v>43800</c:v>
                </c:pt>
                <c:pt idx="81">
                  <c:v>43771</c:v>
                </c:pt>
                <c:pt idx="82">
                  <c:v>43741</c:v>
                </c:pt>
                <c:pt idx="83">
                  <c:v>43739</c:v>
                </c:pt>
                <c:pt idx="84">
                  <c:v>43727</c:v>
                </c:pt>
                <c:pt idx="85">
                  <c:v>43705</c:v>
                </c:pt>
                <c:pt idx="86">
                  <c:v>43684</c:v>
                </c:pt>
                <c:pt idx="87">
                  <c:v>43683</c:v>
                </c:pt>
                <c:pt idx="88">
                  <c:v>43682</c:v>
                </c:pt>
                <c:pt idx="89">
                  <c:v>43679</c:v>
                </c:pt>
                <c:pt idx="90">
                  <c:v>43678</c:v>
                </c:pt>
                <c:pt idx="91">
                  <c:v>43677</c:v>
                </c:pt>
                <c:pt idx="92">
                  <c:v>43676</c:v>
                </c:pt>
                <c:pt idx="93">
                  <c:v>43675</c:v>
                </c:pt>
                <c:pt idx="94">
                  <c:v>43672</c:v>
                </c:pt>
                <c:pt idx="95">
                  <c:v>43663</c:v>
                </c:pt>
                <c:pt idx="96">
                  <c:v>43619</c:v>
                </c:pt>
                <c:pt idx="97">
                  <c:v>43572</c:v>
                </c:pt>
                <c:pt idx="98">
                  <c:v>43529</c:v>
                </c:pt>
                <c:pt idx="99">
                  <c:v>43482</c:v>
                </c:pt>
                <c:pt idx="100">
                  <c:v>43407</c:v>
                </c:pt>
                <c:pt idx="101">
                  <c:v>43374</c:v>
                </c:pt>
                <c:pt idx="102">
                  <c:v>43347</c:v>
                </c:pt>
                <c:pt idx="103">
                  <c:v>43301</c:v>
                </c:pt>
                <c:pt idx="104">
                  <c:v>43257</c:v>
                </c:pt>
                <c:pt idx="105">
                  <c:v>43213</c:v>
                </c:pt>
                <c:pt idx="106">
                  <c:v>43167</c:v>
                </c:pt>
                <c:pt idx="107">
                  <c:v>43123</c:v>
                </c:pt>
                <c:pt idx="108">
                  <c:v>43075</c:v>
                </c:pt>
                <c:pt idx="109">
                  <c:v>43010</c:v>
                </c:pt>
                <c:pt idx="110">
                  <c:v>42986</c:v>
                </c:pt>
                <c:pt idx="111">
                  <c:v>42954</c:v>
                </c:pt>
                <c:pt idx="112">
                  <c:v>42951</c:v>
                </c:pt>
                <c:pt idx="113">
                  <c:v>42950</c:v>
                </c:pt>
                <c:pt idx="114">
                  <c:v>42949</c:v>
                </c:pt>
                <c:pt idx="115">
                  <c:v>42948</c:v>
                </c:pt>
                <c:pt idx="116">
                  <c:v>42947</c:v>
                </c:pt>
                <c:pt idx="117">
                  <c:v>42944</c:v>
                </c:pt>
                <c:pt idx="118">
                  <c:v>42943</c:v>
                </c:pt>
                <c:pt idx="119">
                  <c:v>42942</c:v>
                </c:pt>
                <c:pt idx="120">
                  <c:v>42811</c:v>
                </c:pt>
                <c:pt idx="121">
                  <c:v>42678</c:v>
                </c:pt>
                <c:pt idx="122">
                  <c:v>42550</c:v>
                </c:pt>
                <c:pt idx="123">
                  <c:v>42422</c:v>
                </c:pt>
                <c:pt idx="124">
                  <c:v>42278</c:v>
                </c:pt>
                <c:pt idx="125">
                  <c:v>42159</c:v>
                </c:pt>
                <c:pt idx="126">
                  <c:v>42030</c:v>
                </c:pt>
                <c:pt idx="127">
                  <c:v>41898</c:v>
                </c:pt>
                <c:pt idx="128">
                  <c:v>41767</c:v>
                </c:pt>
                <c:pt idx="129">
                  <c:v>41610</c:v>
                </c:pt>
                <c:pt idx="130">
                  <c:v>41506</c:v>
                </c:pt>
                <c:pt idx="131">
                  <c:v>41376</c:v>
                </c:pt>
                <c:pt idx="132">
                  <c:v>41216</c:v>
                </c:pt>
                <c:pt idx="133">
                  <c:v>41129</c:v>
                </c:pt>
                <c:pt idx="134">
                  <c:v>41128</c:v>
                </c:pt>
                <c:pt idx="135">
                  <c:v>41127</c:v>
                </c:pt>
                <c:pt idx="136">
                  <c:v>41124</c:v>
                </c:pt>
                <c:pt idx="137">
                  <c:v>41123</c:v>
                </c:pt>
                <c:pt idx="138">
                  <c:v>41122</c:v>
                </c:pt>
                <c:pt idx="139">
                  <c:v>41121</c:v>
                </c:pt>
                <c:pt idx="140">
                  <c:v>41120</c:v>
                </c:pt>
                <c:pt idx="141">
                  <c:v>41117</c:v>
                </c:pt>
                <c:pt idx="142">
                  <c:v>41113</c:v>
                </c:pt>
                <c:pt idx="143">
                  <c:v>40982</c:v>
                </c:pt>
                <c:pt idx="144">
                  <c:v>40849</c:v>
                </c:pt>
                <c:pt idx="145">
                  <c:v>40721</c:v>
                </c:pt>
                <c:pt idx="146">
                  <c:v>40590</c:v>
                </c:pt>
                <c:pt idx="147">
                  <c:v>40459</c:v>
                </c:pt>
                <c:pt idx="148">
                  <c:v>40331</c:v>
                </c:pt>
                <c:pt idx="149">
                  <c:v>40200</c:v>
                </c:pt>
              </c:numCache>
            </c:numRef>
          </c:xVal>
          <c:yVal>
            <c:numRef>
              <c:f>data2!$M$6:$M$155</c:f>
              <c:numCache>
                <c:formatCode>General</c:formatCode>
                <c:ptCount val="150"/>
                <c:pt idx="0">
                  <c:v>1.4459154139511234</c:v>
                </c:pt>
                <c:pt idx="1">
                  <c:v>1.4443571256560277</c:v>
                </c:pt>
                <c:pt idx="2">
                  <c:v>1.4445132063340429</c:v>
                </c:pt>
                <c:pt idx="3">
                  <c:v>1.4369573306694496</c:v>
                </c:pt>
                <c:pt idx="4">
                  <c:v>1.433929765608464</c:v>
                </c:pt>
                <c:pt idx="5">
                  <c:v>1.4303975913869669</c:v>
                </c:pt>
                <c:pt idx="6">
                  <c:v>1.4243915544102774</c:v>
                </c:pt>
                <c:pt idx="7">
                  <c:v>1.4268364538035081</c:v>
                </c:pt>
                <c:pt idx="8">
                  <c:v>1.4181354984252321</c:v>
                </c:pt>
                <c:pt idx="9">
                  <c:v>1.4017450822370627</c:v>
                </c:pt>
                <c:pt idx="10">
                  <c:v>1.4189638307036225</c:v>
                </c:pt>
                <c:pt idx="11">
                  <c:v>1.4121244061733171</c:v>
                </c:pt>
                <c:pt idx="12">
                  <c:v>1.4131320504348721</c:v>
                </c:pt>
                <c:pt idx="13">
                  <c:v>1.4199557484897578</c:v>
                </c:pt>
                <c:pt idx="14">
                  <c:v>1.4292676664331685</c:v>
                </c:pt>
                <c:pt idx="15">
                  <c:v>1.4146391467370092</c:v>
                </c:pt>
                <c:pt idx="16">
                  <c:v>1.4159744113765658</c:v>
                </c:pt>
                <c:pt idx="17">
                  <c:v>1.4268364538035081</c:v>
                </c:pt>
                <c:pt idx="18">
                  <c:v>1.424064525417488</c:v>
                </c:pt>
                <c:pt idx="19">
                  <c:v>1.4163075870598825</c:v>
                </c:pt>
                <c:pt idx="20">
                  <c:v>1.3791241460703918</c:v>
                </c:pt>
                <c:pt idx="21">
                  <c:v>1.3651134316275773</c:v>
                </c:pt>
                <c:pt idx="22">
                  <c:v>1.3710678622717363</c:v>
                </c:pt>
                <c:pt idx="23">
                  <c:v>1.3925210899319322</c:v>
                </c:pt>
                <c:pt idx="24">
                  <c:v>1.4053463601757088</c:v>
                </c:pt>
                <c:pt idx="25">
                  <c:v>1.4136349971985558</c:v>
                </c:pt>
                <c:pt idx="26">
                  <c:v>1.4144719496293028</c:v>
                </c:pt>
                <c:pt idx="27">
                  <c:v>1.4173055832445256</c:v>
                </c:pt>
                <c:pt idx="28">
                  <c:v>1.4117880045438689</c:v>
                </c:pt>
                <c:pt idx="29">
                  <c:v>1.4124605474299614</c:v>
                </c:pt>
                <c:pt idx="30">
                  <c:v>1.4026052419199146</c:v>
                </c:pt>
                <c:pt idx="31">
                  <c:v>1.414973347970818</c:v>
                </c:pt>
                <c:pt idx="32">
                  <c:v>1.4274861090957855</c:v>
                </c:pt>
                <c:pt idx="33">
                  <c:v>1.4369573306694496</c:v>
                </c:pt>
                <c:pt idx="34">
                  <c:v>1.433929765608464</c:v>
                </c:pt>
                <c:pt idx="35">
                  <c:v>1.4095950193968156</c:v>
                </c:pt>
                <c:pt idx="36">
                  <c:v>1.4176377396522297</c:v>
                </c:pt>
                <c:pt idx="37">
                  <c:v>1.4119562379304016</c:v>
                </c:pt>
                <c:pt idx="38">
                  <c:v>1.4104397862103466</c:v>
                </c:pt>
                <c:pt idx="39">
                  <c:v>1.3911116137028026</c:v>
                </c:pt>
                <c:pt idx="40">
                  <c:v>1.3988077302032644</c:v>
                </c:pt>
                <c:pt idx="41">
                  <c:v>1.3995006613146106</c:v>
                </c:pt>
                <c:pt idx="42">
                  <c:v>1.4258601450778403</c:v>
                </c:pt>
                <c:pt idx="43">
                  <c:v>1.4192947217534606</c:v>
                </c:pt>
                <c:pt idx="44">
                  <c:v>1.4169731726030363</c:v>
                </c:pt>
                <c:pt idx="45">
                  <c:v>1.4144719496293028</c:v>
                </c:pt>
                <c:pt idx="46">
                  <c:v>1.4151403521958728</c:v>
                </c:pt>
                <c:pt idx="47">
                  <c:v>1.407900540142635</c:v>
                </c:pt>
                <c:pt idx="48">
                  <c:v>1.4117880045438689</c:v>
                </c:pt>
                <c:pt idx="49">
                  <c:v>1.4174716932032929</c:v>
                </c:pt>
                <c:pt idx="50">
                  <c:v>1.4220971631317103</c:v>
                </c:pt>
                <c:pt idx="51">
                  <c:v>1.4245549766067132</c:v>
                </c:pt>
                <c:pt idx="52">
                  <c:v>1.4204508591060681</c:v>
                </c:pt>
                <c:pt idx="53">
                  <c:v>1.4243915544102774</c:v>
                </c:pt>
                <c:pt idx="54">
                  <c:v>1.4056877866727775</c:v>
                </c:pt>
                <c:pt idx="55">
                  <c:v>1.5371892262436446</c:v>
                </c:pt>
                <c:pt idx="56">
                  <c:v>1.5284024379536174</c:v>
                </c:pt>
                <c:pt idx="57">
                  <c:v>1.5340261060561351</c:v>
                </c:pt>
                <c:pt idx="58">
                  <c:v>1.5247854493212223</c:v>
                </c:pt>
                <c:pt idx="59">
                  <c:v>1.5508396050657851</c:v>
                </c:pt>
                <c:pt idx="60">
                  <c:v>1.5293019977879805</c:v>
                </c:pt>
                <c:pt idx="61">
                  <c:v>1.5220528008688226</c:v>
                </c:pt>
                <c:pt idx="62">
                  <c:v>1.5312233745330268</c:v>
                </c:pt>
                <c:pt idx="63">
                  <c:v>1.5145477526602862</c:v>
                </c:pt>
                <c:pt idx="64">
                  <c:v>1.5246557123577771</c:v>
                </c:pt>
                <c:pt idx="65">
                  <c:v>1.5157414166693652</c:v>
                </c:pt>
                <c:pt idx="66">
                  <c:v>1.5408298141110799</c:v>
                </c:pt>
                <c:pt idx="67">
                  <c:v>1.5324995860946624</c:v>
                </c:pt>
                <c:pt idx="68">
                  <c:v>1.5278875659527047</c:v>
                </c:pt>
                <c:pt idx="69">
                  <c:v>1.5118833609788744</c:v>
                </c:pt>
                <c:pt idx="70">
                  <c:v>1.4857214264815801</c:v>
                </c:pt>
                <c:pt idx="71">
                  <c:v>1.3791241460703918</c:v>
                </c:pt>
                <c:pt idx="72">
                  <c:v>1.4239009185284166</c:v>
                </c:pt>
                <c:pt idx="73">
                  <c:v>1.3573630306151427</c:v>
                </c:pt>
                <c:pt idx="74">
                  <c:v>1.3820170425748683</c:v>
                </c:pt>
                <c:pt idx="75">
                  <c:v>1.325310371711061</c:v>
                </c:pt>
                <c:pt idx="76">
                  <c:v>1.3342526423342307</c:v>
                </c:pt>
                <c:pt idx="77">
                  <c:v>1.4360035356698966</c:v>
                </c:pt>
                <c:pt idx="78">
                  <c:v>1.4347285417797577</c:v>
                </c:pt>
                <c:pt idx="79">
                  <c:v>1.4101020766428607</c:v>
                </c:pt>
                <c:pt idx="80">
                  <c:v>1.4126285205443752</c:v>
                </c:pt>
                <c:pt idx="81">
                  <c:v>1.4020893505720966</c:v>
                </c:pt>
                <c:pt idx="82">
                  <c:v>1.4117880045438689</c:v>
                </c:pt>
                <c:pt idx="83">
                  <c:v>1.4437322414015967</c:v>
                </c:pt>
                <c:pt idx="84">
                  <c:v>1.4415380387021608</c:v>
                </c:pt>
                <c:pt idx="85">
                  <c:v>1.4568213480215986</c:v>
                </c:pt>
                <c:pt idx="86">
                  <c:v>1.454387467146955</c:v>
                </c:pt>
                <c:pt idx="87">
                  <c:v>1.4488608456074408</c:v>
                </c:pt>
                <c:pt idx="88">
                  <c:v>1.4413808849165113</c:v>
                </c:pt>
                <c:pt idx="89">
                  <c:v>1.4496326504700745</c:v>
                </c:pt>
                <c:pt idx="90">
                  <c:v>1.4429498695778618</c:v>
                </c:pt>
                <c:pt idx="91">
                  <c:v>1.4418521757732918</c:v>
                </c:pt>
                <c:pt idx="92">
                  <c:v>1.4452927694259718</c:v>
                </c:pt>
                <c:pt idx="93">
                  <c:v>1.4505570094183291</c:v>
                </c:pt>
                <c:pt idx="94">
                  <c:v>1.4517864355242902</c:v>
                </c:pt>
                <c:pt idx="95">
                  <c:v>1.448087666692341</c:v>
                </c:pt>
                <c:pt idx="96">
                  <c:v>1.4207806195485655</c:v>
                </c:pt>
                <c:pt idx="97">
                  <c:v>1.4048337166199381</c:v>
                </c:pt>
                <c:pt idx="98">
                  <c:v>1.3809344633307019</c:v>
                </c:pt>
                <c:pt idx="99">
                  <c:v>1.3802112417116059</c:v>
                </c:pt>
                <c:pt idx="100">
                  <c:v>1.4562141553579888</c:v>
                </c:pt>
                <c:pt idx="101">
                  <c:v>1.403120521175818</c:v>
                </c:pt>
                <c:pt idx="102">
                  <c:v>1.3756636139608853</c:v>
                </c:pt>
                <c:pt idx="103">
                  <c:v>1.3654879848908996</c:v>
                </c:pt>
                <c:pt idx="104">
                  <c:v>1.390405156480081</c:v>
                </c:pt>
                <c:pt idx="105">
                  <c:v>1.3811150807098507</c:v>
                </c:pt>
                <c:pt idx="106">
                  <c:v>1.38524868240322</c:v>
                </c:pt>
                <c:pt idx="107">
                  <c:v>1.4440447959180762</c:v>
                </c:pt>
                <c:pt idx="108">
                  <c:v>1.3984608496082234</c:v>
                </c:pt>
                <c:pt idx="109">
                  <c:v>1.3723595825243238</c:v>
                </c:pt>
                <c:pt idx="110">
                  <c:v>1.4166405073382811</c:v>
                </c:pt>
                <c:pt idx="111">
                  <c:v>1.4036351897905479</c:v>
                </c:pt>
                <c:pt idx="112">
                  <c:v>1.400365273349939</c:v>
                </c:pt>
                <c:pt idx="113">
                  <c:v>1.4029488293444048</c:v>
                </c:pt>
                <c:pt idx="114">
                  <c:v>1.4080702858871854</c:v>
                </c:pt>
                <c:pt idx="115">
                  <c:v>1.4010557257718439</c:v>
                </c:pt>
                <c:pt idx="116">
                  <c:v>1.404149249209695</c:v>
                </c:pt>
                <c:pt idx="117">
                  <c:v>1.4060289449636152</c:v>
                </c:pt>
                <c:pt idx="118">
                  <c:v>1.409087369447835</c:v>
                </c:pt>
                <c:pt idx="119">
                  <c:v>1.407900540142635</c:v>
                </c:pt>
                <c:pt idx="120">
                  <c:v>1.3727279408855955</c:v>
                </c:pt>
                <c:pt idx="121">
                  <c:v>1.3191060593097763</c:v>
                </c:pt>
                <c:pt idx="122">
                  <c:v>1.3594560201209867</c:v>
                </c:pt>
                <c:pt idx="123">
                  <c:v>1.3888114134735237</c:v>
                </c:pt>
                <c:pt idx="124">
                  <c:v>1.3486941902655412</c:v>
                </c:pt>
                <c:pt idx="125">
                  <c:v>1.3350565194390915</c:v>
                </c:pt>
                <c:pt idx="126">
                  <c:v>1.2743887955503788</c:v>
                </c:pt>
                <c:pt idx="127">
                  <c:v>1.2299376859079338</c:v>
                </c:pt>
                <c:pt idx="128">
                  <c:v>1.2674064187529042</c:v>
                </c:pt>
                <c:pt idx="129">
                  <c:v>1.2430380486862944</c:v>
                </c:pt>
                <c:pt idx="130">
                  <c:v>1.2432861460834461</c:v>
                </c:pt>
                <c:pt idx="131">
                  <c:v>1.2839792842384798</c:v>
                </c:pt>
                <c:pt idx="132">
                  <c:v>1.2148438480476977</c:v>
                </c:pt>
                <c:pt idx="133">
                  <c:v>1.2159018132040316</c:v>
                </c:pt>
                <c:pt idx="134">
                  <c:v>1.2232362731029975</c:v>
                </c:pt>
                <c:pt idx="135">
                  <c:v>1.2265999052073575</c:v>
                </c:pt>
                <c:pt idx="136">
                  <c:v>1.2260841159758238</c:v>
                </c:pt>
                <c:pt idx="137">
                  <c:v>1.2260841159758238</c:v>
                </c:pt>
                <c:pt idx="138">
                  <c:v>1.2253092817258628</c:v>
                </c:pt>
                <c:pt idx="139">
                  <c:v>1.2250506961380487</c:v>
                </c:pt>
                <c:pt idx="140">
                  <c:v>1.2247919564926815</c:v>
                </c:pt>
                <c:pt idx="141">
                  <c:v>1.2240148113728639</c:v>
                </c:pt>
                <c:pt idx="142">
                  <c:v>1.2229764498933913</c:v>
                </c:pt>
                <c:pt idx="143">
                  <c:v>1.2662316966898932</c:v>
                </c:pt>
                <c:pt idx="144">
                  <c:v>1.2586372827240764</c:v>
                </c:pt>
                <c:pt idx="145">
                  <c:v>1.2407987711173312</c:v>
                </c:pt>
                <c:pt idx="146">
                  <c:v>1.2198463860243607</c:v>
                </c:pt>
                <c:pt idx="147">
                  <c:v>1.2253092817258628</c:v>
                </c:pt>
                <c:pt idx="148">
                  <c:v>1.203304916138483</c:v>
                </c:pt>
                <c:pt idx="149">
                  <c:v>1.1878026387184193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3-264C-B43C-414ABB9F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02431"/>
        <c:axId val="604387215"/>
      </c:scatterChart>
      <c:valAx>
        <c:axId val="605002431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4387215"/>
        <c:crosses val="autoZero"/>
        <c:crossBetween val="midCat"/>
      </c:valAx>
      <c:valAx>
        <c:axId val="604387215"/>
        <c:scaling>
          <c:orientation val="minMax"/>
          <c:min val="1.150000000000000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002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94336</xdr:colOff>
      <xdr:row>30</xdr:row>
      <xdr:rowOff>101597</xdr:rowOff>
    </xdr:from>
    <xdr:to>
      <xdr:col>21</xdr:col>
      <xdr:colOff>474133</xdr:colOff>
      <xdr:row>52</xdr:row>
      <xdr:rowOff>169333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751896</xdr:colOff>
      <xdr:row>35</xdr:row>
      <xdr:rowOff>144291</xdr:rowOff>
    </xdr:from>
    <xdr:to>
      <xdr:col>20</xdr:col>
      <xdr:colOff>878891</xdr:colOff>
      <xdr:row>40</xdr:row>
      <xdr:rowOff>88919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25521670-91A2-BE4C-884A-7F9DABC2806A}"/>
            </a:ext>
          </a:extLst>
        </xdr:cNvPr>
        <xdr:cNvGrpSpPr/>
      </xdr:nvGrpSpPr>
      <xdr:grpSpPr>
        <a:xfrm rot="20809078">
          <a:off x="12306628" y="9941434"/>
          <a:ext cx="7724317" cy="1135253"/>
          <a:chOff x="2763291" y="12079366"/>
          <a:chExt cx="7734467" cy="1144826"/>
        </a:xfrm>
      </xdr:grpSpPr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8D59E7B4-0093-4709-D4AC-F18CE17328BF}"/>
              </a:ext>
            </a:extLst>
          </xdr:cNvPr>
          <xdr:cNvCxnSpPr/>
        </xdr:nvCxnSpPr>
        <xdr:spPr>
          <a:xfrm flipV="1">
            <a:off x="2794059" y="12672073"/>
            <a:ext cx="7703699" cy="14338"/>
          </a:xfrm>
          <a:prstGeom prst="line">
            <a:avLst/>
          </a:prstGeom>
          <a:ln w="25400">
            <a:solidFill>
              <a:schemeClr val="tx1">
                <a:alpha val="36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F7C0D1E4-9A8E-C544-AB7F-B74D5B30F96C}"/>
              </a:ext>
            </a:extLst>
          </xdr:cNvPr>
          <xdr:cNvCxnSpPr/>
        </xdr:nvCxnSpPr>
        <xdr:spPr>
          <a:xfrm flipV="1">
            <a:off x="2792018" y="13224191"/>
            <a:ext cx="7692649" cy="1"/>
          </a:xfrm>
          <a:prstGeom prst="line">
            <a:avLst/>
          </a:prstGeom>
          <a:ln w="25400">
            <a:solidFill>
              <a:srgbClr val="92D05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B2391082-3B3B-C940-8514-9AE0A3132080}"/>
              </a:ext>
            </a:extLst>
          </xdr:cNvPr>
          <xdr:cNvCxnSpPr/>
        </xdr:nvCxnSpPr>
        <xdr:spPr>
          <a:xfrm flipV="1">
            <a:off x="2772602" y="12381768"/>
            <a:ext cx="7716229" cy="70090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74E2FEFB-B6A9-C19E-FDE5-FB666CDE06F4}"/>
              </a:ext>
            </a:extLst>
          </xdr:cNvPr>
          <xdr:cNvCxnSpPr/>
        </xdr:nvCxnSpPr>
        <xdr:spPr>
          <a:xfrm flipV="1">
            <a:off x="2767739" y="12079366"/>
            <a:ext cx="7703699" cy="14338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61CE7E91-5192-FBC5-404E-FF8B2AF90D88}"/>
              </a:ext>
            </a:extLst>
          </xdr:cNvPr>
          <xdr:cNvCxnSpPr/>
        </xdr:nvCxnSpPr>
        <xdr:spPr>
          <a:xfrm flipV="1">
            <a:off x="2763291" y="12929804"/>
            <a:ext cx="7714923" cy="93035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793749</xdr:colOff>
      <xdr:row>39</xdr:row>
      <xdr:rowOff>68036</xdr:rowOff>
    </xdr:from>
    <xdr:to>
      <xdr:col>28</xdr:col>
      <xdr:colOff>102647</xdr:colOff>
      <xdr:row>39</xdr:row>
      <xdr:rowOff>155893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F9415E2D-E9A1-A047-9C61-5F57585EAE83}"/>
            </a:ext>
          </a:extLst>
        </xdr:cNvPr>
        <xdr:cNvGrpSpPr/>
      </xdr:nvGrpSpPr>
      <xdr:grpSpPr>
        <a:xfrm>
          <a:off x="24334106" y="10829018"/>
          <a:ext cx="1792202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10" name="橢圓 9">
            <a:extLst>
              <a:ext uri="{FF2B5EF4-FFF2-40B4-BE49-F238E27FC236}">
                <a16:creationId xmlns:a16="http://schemas.microsoft.com/office/drawing/2014/main" id="{87C97DE4-507A-6227-243B-5E6424F49A1B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4EBCD5FB-3F71-1866-FE0A-00C28E74E3A2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4</xdr:row>
      <xdr:rowOff>38100</xdr:rowOff>
    </xdr:from>
    <xdr:to>
      <xdr:col>19</xdr:col>
      <xdr:colOff>800100</xdr:colOff>
      <xdr:row>16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82E95E-A40F-EE93-EA5E-2C16C8D8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16</xdr:row>
      <xdr:rowOff>177800</xdr:rowOff>
    </xdr:from>
    <xdr:to>
      <xdr:col>20</xdr:col>
      <xdr:colOff>25400</xdr:colOff>
      <xdr:row>29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FB65A8-7E4F-BDC4-D028-374CF1F4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98778</xdr:colOff>
      <xdr:row>29</xdr:row>
      <xdr:rowOff>101600</xdr:rowOff>
    </xdr:from>
    <xdr:to>
      <xdr:col>20</xdr:col>
      <xdr:colOff>28224</xdr:colOff>
      <xdr:row>41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67CAAC-528E-86C3-CD46-9C41E874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368322</xdr:colOff>
      <xdr:row>0</xdr:row>
      <xdr:rowOff>25400</xdr:rowOff>
    </xdr:from>
    <xdr:to>
      <xdr:col>19</xdr:col>
      <xdr:colOff>120767</xdr:colOff>
      <xdr:row>46</xdr:row>
      <xdr:rowOff>20713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1AA2774F-B572-EF45-83BB-50E377A7AA3A}"/>
            </a:ext>
          </a:extLst>
        </xdr:cNvPr>
        <xdr:cNvGrpSpPr/>
      </xdr:nvGrpSpPr>
      <xdr:grpSpPr>
        <a:xfrm>
          <a:off x="13030412" y="25400"/>
          <a:ext cx="4756624" cy="10401731"/>
          <a:chOff x="13221309" y="60593"/>
          <a:chExt cx="4694106" cy="10368134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3B60F69E-290A-880F-DEEE-04B3EB381A3E}"/>
              </a:ext>
            </a:extLst>
          </xdr:cNvPr>
          <xdr:cNvCxnSpPr/>
        </xdr:nvCxnSpPr>
        <xdr:spPr>
          <a:xfrm>
            <a:off x="17900114" y="24888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771F8729-10C6-A61F-B526-B0D937ED4D52}"/>
              </a:ext>
            </a:extLst>
          </xdr:cNvPr>
          <xdr:cNvCxnSpPr/>
        </xdr:nvCxnSpPr>
        <xdr:spPr>
          <a:xfrm>
            <a:off x="13221309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615868</xdr:colOff>
      <xdr:row>34</xdr:row>
      <xdr:rowOff>67436</xdr:rowOff>
    </xdr:from>
    <xdr:to>
      <xdr:col>19</xdr:col>
      <xdr:colOff>547417</xdr:colOff>
      <xdr:row>37</xdr:row>
      <xdr:rowOff>92785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6FD9B3DC-94D7-6F43-8383-6CCC09750156}"/>
            </a:ext>
          </a:extLst>
        </xdr:cNvPr>
        <xdr:cNvGrpSpPr/>
      </xdr:nvGrpSpPr>
      <xdr:grpSpPr>
        <a:xfrm rot="20764758">
          <a:off x="11609898" y="7744302"/>
          <a:ext cx="6603788" cy="707737"/>
          <a:chOff x="419072" y="6127709"/>
          <a:chExt cx="7576157" cy="678481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A9C19976-3FA3-453A-A349-EE87C8E06F9E}"/>
              </a:ext>
            </a:extLst>
          </xdr:cNvPr>
          <xdr:cNvGrpSpPr/>
        </xdr:nvGrpSpPr>
        <xdr:grpSpPr>
          <a:xfrm>
            <a:off x="440268" y="6127709"/>
            <a:ext cx="7554961" cy="335609"/>
            <a:chOff x="12323705" y="9772929"/>
            <a:chExt cx="7537684" cy="305864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17F83852-967D-F473-2DD9-F86BE43C23C8}"/>
                </a:ext>
              </a:extLst>
            </xdr:cNvPr>
            <xdr:cNvCxnSpPr/>
          </xdr:nvCxnSpPr>
          <xdr:spPr>
            <a:xfrm flipV="1">
              <a:off x="12336405" y="977292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933FBF16-DCF7-2445-E077-E911CC718B08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FC484650-BCAD-6AD2-BE9E-F882FF9D09CD}"/>
              </a:ext>
            </a:extLst>
          </xdr:cNvPr>
          <xdr:cNvCxnSpPr/>
        </xdr:nvCxnSpPr>
        <xdr:spPr>
          <a:xfrm flipV="1">
            <a:off x="419072" y="6790190"/>
            <a:ext cx="7542231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149225</xdr:colOff>
      <xdr:row>33</xdr:row>
      <xdr:rowOff>84666</xdr:rowOff>
    </xdr:from>
    <xdr:to>
      <xdr:col>22</xdr:col>
      <xdr:colOff>666803</xdr:colOff>
      <xdr:row>37</xdr:row>
      <xdr:rowOff>202004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B930AFBF-48DC-F54F-8FB1-FE2956F551CD}"/>
            </a:ext>
          </a:extLst>
        </xdr:cNvPr>
        <xdr:cNvGrpSpPr/>
      </xdr:nvGrpSpPr>
      <xdr:grpSpPr>
        <a:xfrm>
          <a:off x="17815494" y="7534069"/>
          <a:ext cx="3019667" cy="1027189"/>
          <a:chOff x="17930418" y="8095494"/>
          <a:chExt cx="2991833" cy="1046169"/>
        </a:xfrm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E16223B2-F7DD-567C-4C1B-81256FCEA39C}"/>
              </a:ext>
            </a:extLst>
          </xdr:cNvPr>
          <xdr:cNvSpPr/>
        </xdr:nvSpPr>
        <xdr:spPr>
          <a:xfrm>
            <a:off x="17930418" y="8095494"/>
            <a:ext cx="59532" cy="694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5" name="群組 14">
            <a:extLst>
              <a:ext uri="{FF2B5EF4-FFF2-40B4-BE49-F238E27FC236}">
                <a16:creationId xmlns:a16="http://schemas.microsoft.com/office/drawing/2014/main" id="{777B36DE-6F82-FE3F-CC88-BFB4F2AA6BB0}"/>
              </a:ext>
            </a:extLst>
          </xdr:cNvPr>
          <xdr:cNvGrpSpPr/>
        </xdr:nvGrpSpPr>
        <xdr:grpSpPr>
          <a:xfrm>
            <a:off x="18009792" y="8159984"/>
            <a:ext cx="2912459" cy="981679"/>
            <a:chOff x="6426711" y="9674260"/>
            <a:chExt cx="1707396" cy="1727491"/>
          </a:xfrm>
        </xdr:grpSpPr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B0D10492-BFA9-41BD-6061-4BE67EB16DC5}"/>
                </a:ext>
              </a:extLst>
            </xdr:cNvPr>
            <xdr:cNvCxnSpPr>
              <a:stCxn id="17" idx="1"/>
            </xdr:cNvCxnSpPr>
          </xdr:nvCxnSpPr>
          <xdr:spPr>
            <a:xfrm flipH="1" flipV="1">
              <a:off x="6426711" y="9674260"/>
              <a:ext cx="910752" cy="1402725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752EC6A9-70C5-9A8C-17F1-7C383D971994}"/>
                </a:ext>
              </a:extLst>
            </xdr:cNvPr>
            <xdr:cNvSpPr txBox="1"/>
          </xdr:nvSpPr>
          <xdr:spPr>
            <a:xfrm>
              <a:off x="7337463" y="10752219"/>
              <a:ext cx="796644" cy="649532"/>
            </a:xfrm>
            <a:prstGeom prst="rect">
              <a:avLst/>
            </a:prstGeom>
            <a:solidFill>
              <a:srgbClr val="FFFF00"/>
            </a:solidFill>
            <a:ln w="73025" cmpd="sng">
              <a:solidFill>
                <a:srgbClr val="00B05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TW" sz="1400">
                  <a:solidFill>
                    <a:srgbClr val="002060"/>
                  </a:solidFill>
                </a:rPr>
                <a:t>2022 / 7 /22</a:t>
              </a:r>
              <a:endParaRPr lang="zh-TW" altLang="en-US" sz="1400">
                <a:solidFill>
                  <a:srgbClr val="00206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4</xdr:row>
      <xdr:rowOff>12700</xdr:rowOff>
    </xdr:from>
    <xdr:to>
      <xdr:col>31</xdr:col>
      <xdr:colOff>749759</xdr:colOff>
      <xdr:row>17</xdr:row>
      <xdr:rowOff>214217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BFB87A-F2D0-ECAC-CFEF-761547F3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1530</xdr:colOff>
      <xdr:row>18</xdr:row>
      <xdr:rowOff>112616</xdr:rowOff>
    </xdr:from>
    <xdr:to>
      <xdr:col>31</xdr:col>
      <xdr:colOff>765059</xdr:colOff>
      <xdr:row>34</xdr:row>
      <xdr:rowOff>122408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55D644-0ADD-369A-F596-655C47AA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1528</xdr:colOff>
      <xdr:row>35</xdr:row>
      <xdr:rowOff>5508</xdr:rowOff>
    </xdr:from>
    <xdr:to>
      <xdr:col>31</xdr:col>
      <xdr:colOff>734457</xdr:colOff>
      <xdr:row>48</xdr:row>
      <xdr:rowOff>122410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E7015A1-17A6-903F-ED09-863455C7C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94924</xdr:colOff>
      <xdr:row>2</xdr:row>
      <xdr:rowOff>118140</xdr:rowOff>
    </xdr:from>
    <xdr:to>
      <xdr:col>30</xdr:col>
      <xdr:colOff>563912</xdr:colOff>
      <xdr:row>71</xdr:row>
      <xdr:rowOff>144587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479DE29D-2D56-D148-9893-72D8C8418066}"/>
            </a:ext>
          </a:extLst>
        </xdr:cNvPr>
        <xdr:cNvGrpSpPr/>
      </xdr:nvGrpSpPr>
      <xdr:grpSpPr>
        <a:xfrm>
          <a:off x="13922227" y="546230"/>
          <a:ext cx="12883595" cy="19533076"/>
          <a:chOff x="15169168" y="10993"/>
          <a:chExt cx="3532965" cy="19475028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1F6D63B2-FEAF-684F-3C21-364179D9AF93}"/>
              </a:ext>
            </a:extLst>
          </xdr:cNvPr>
          <xdr:cNvCxnSpPr/>
        </xdr:nvCxnSpPr>
        <xdr:spPr>
          <a:xfrm>
            <a:off x="18701097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CDA6A820-2DF4-B208-AD92-FA9841F5BCDE}"/>
              </a:ext>
            </a:extLst>
          </xdr:cNvPr>
          <xdr:cNvCxnSpPr/>
        </xdr:nvCxnSpPr>
        <xdr:spPr>
          <a:xfrm>
            <a:off x="15169168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207164</xdr:colOff>
      <xdr:row>40</xdr:row>
      <xdr:rowOff>214797</xdr:rowOff>
    </xdr:from>
    <xdr:to>
      <xdr:col>37</xdr:col>
      <xdr:colOff>428907</xdr:colOff>
      <xdr:row>43</xdr:row>
      <xdr:rowOff>250448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3E275DC9-1240-7340-9DB3-31F322DF07DE}"/>
            </a:ext>
          </a:extLst>
        </xdr:cNvPr>
        <xdr:cNvGrpSpPr/>
      </xdr:nvGrpSpPr>
      <xdr:grpSpPr>
        <a:xfrm rot="21125073">
          <a:off x="10723906" y="11302325"/>
          <a:ext cx="21740394" cy="891831"/>
          <a:chOff x="419072" y="6018037"/>
          <a:chExt cx="7557324" cy="877952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122EBD02-E2B0-A49A-0C7C-B9AE8B995BFF}"/>
              </a:ext>
            </a:extLst>
          </xdr:cNvPr>
          <xdr:cNvGrpSpPr/>
        </xdr:nvGrpSpPr>
        <xdr:grpSpPr>
          <a:xfrm>
            <a:off x="434163" y="6018037"/>
            <a:ext cx="7542233" cy="445542"/>
            <a:chOff x="12317611" y="9672749"/>
            <a:chExt cx="7524984" cy="406044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146548BA-21B2-BAF5-6CBC-32C6809B1044}"/>
                </a:ext>
              </a:extLst>
            </xdr:cNvPr>
            <xdr:cNvCxnSpPr/>
          </xdr:nvCxnSpPr>
          <xdr:spPr>
            <a:xfrm flipV="1">
              <a:off x="12317611" y="967274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71491FE3-8E41-DF1D-1B5D-1419878223CB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53B85A3D-259F-8D50-9AC5-819F1E607E2C}"/>
              </a:ext>
            </a:extLst>
          </xdr:cNvPr>
          <xdr:cNvCxnSpPr/>
        </xdr:nvCxnSpPr>
        <xdr:spPr>
          <a:xfrm flipV="1">
            <a:off x="419072" y="6879989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324489</xdr:colOff>
      <xdr:row>38</xdr:row>
      <xdr:rowOff>144390</xdr:rowOff>
    </xdr:from>
    <xdr:to>
      <xdr:col>32</xdr:col>
      <xdr:colOff>468393</xdr:colOff>
      <xdr:row>38</xdr:row>
      <xdr:rowOff>235512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7FC20C41-F482-3C44-98B5-65875797E5ED}"/>
            </a:ext>
          </a:extLst>
        </xdr:cNvPr>
        <xdr:cNvGrpSpPr/>
      </xdr:nvGrpSpPr>
      <xdr:grpSpPr>
        <a:xfrm>
          <a:off x="26566399" y="10661132"/>
          <a:ext cx="1799185" cy="91122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844124CA-5E42-1194-2CB5-9816F958D8D3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7B1CB1C0-D0D7-242F-A069-03742B24ADBA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MCD/income-statement/eps-diluted-ttm" TargetMode="External"/><Relationship Id="rId299" Type="http://schemas.openxmlformats.org/officeDocument/2006/relationships/hyperlink" Target="https://www.financecharts.com/stocks/MCD/summary/price" TargetMode="External"/><Relationship Id="rId21" Type="http://schemas.openxmlformats.org/officeDocument/2006/relationships/hyperlink" Target="https://www.financecharts.com/stocks/MCD/income-statement/eps-diluted-ttm" TargetMode="External"/><Relationship Id="rId63" Type="http://schemas.openxmlformats.org/officeDocument/2006/relationships/hyperlink" Target="https://www.financecharts.com/stocks/MCD/income-statement/eps-diluted-ttm" TargetMode="External"/><Relationship Id="rId159" Type="http://schemas.openxmlformats.org/officeDocument/2006/relationships/hyperlink" Target="https://www.financecharts.com/stocks/MCD/income-statement/eps-diluted-ttm" TargetMode="External"/><Relationship Id="rId170" Type="http://schemas.openxmlformats.org/officeDocument/2006/relationships/hyperlink" Target="https://www.financecharts.com/stocks/MCD/summary/price" TargetMode="External"/><Relationship Id="rId226" Type="http://schemas.openxmlformats.org/officeDocument/2006/relationships/hyperlink" Target="https://www.financecharts.com/stocks/MCD/summary/price" TargetMode="External"/><Relationship Id="rId268" Type="http://schemas.openxmlformats.org/officeDocument/2006/relationships/hyperlink" Target="https://www.financecharts.com/stocks/MCD/income-statement/eps-diluted-ttm" TargetMode="External"/><Relationship Id="rId32" Type="http://schemas.openxmlformats.org/officeDocument/2006/relationships/hyperlink" Target="https://www.financecharts.com/stocks/MCD/summary/price" TargetMode="External"/><Relationship Id="rId74" Type="http://schemas.openxmlformats.org/officeDocument/2006/relationships/hyperlink" Target="https://www.financecharts.com/stocks/MCD/summary/price" TargetMode="External"/><Relationship Id="rId128" Type="http://schemas.openxmlformats.org/officeDocument/2006/relationships/hyperlink" Target="https://www.financecharts.com/stocks/MCD/summary/price" TargetMode="External"/><Relationship Id="rId5" Type="http://schemas.openxmlformats.org/officeDocument/2006/relationships/hyperlink" Target="https://www.financecharts.com/stocks/MCD/income-statement/eps-diluted-ttm" TargetMode="External"/><Relationship Id="rId181" Type="http://schemas.openxmlformats.org/officeDocument/2006/relationships/hyperlink" Target="https://www.financecharts.com/stocks/MCD/income-statement/eps-diluted-ttm" TargetMode="External"/><Relationship Id="rId237" Type="http://schemas.openxmlformats.org/officeDocument/2006/relationships/hyperlink" Target="https://www.financecharts.com/stocks/MCD/income-statement/eps-diluted-ttm" TargetMode="External"/><Relationship Id="rId279" Type="http://schemas.openxmlformats.org/officeDocument/2006/relationships/hyperlink" Target="https://www.financecharts.com/stocks/MCD/summary/price" TargetMode="External"/><Relationship Id="rId43" Type="http://schemas.openxmlformats.org/officeDocument/2006/relationships/hyperlink" Target="https://www.financecharts.com/stocks/MCD/income-statement/eps-diluted-ttm" TargetMode="External"/><Relationship Id="rId139" Type="http://schemas.openxmlformats.org/officeDocument/2006/relationships/hyperlink" Target="https://www.financecharts.com/stocks/MCD/income-statement/eps-diluted-ttm" TargetMode="External"/><Relationship Id="rId290" Type="http://schemas.openxmlformats.org/officeDocument/2006/relationships/hyperlink" Target="https://www.financecharts.com/stocks/MCD/income-statement/eps-diluted-ttm" TargetMode="External"/><Relationship Id="rId85" Type="http://schemas.openxmlformats.org/officeDocument/2006/relationships/hyperlink" Target="https://www.financecharts.com/stocks/MCD/income-statement/eps-diluted-ttm" TargetMode="External"/><Relationship Id="rId150" Type="http://schemas.openxmlformats.org/officeDocument/2006/relationships/hyperlink" Target="https://www.financecharts.com/stocks/MCD/summary/price" TargetMode="External"/><Relationship Id="rId192" Type="http://schemas.openxmlformats.org/officeDocument/2006/relationships/hyperlink" Target="https://www.financecharts.com/stocks/MCD/summary/price" TargetMode="External"/><Relationship Id="rId206" Type="http://schemas.openxmlformats.org/officeDocument/2006/relationships/hyperlink" Target="https://www.financecharts.com/stocks/MCD/summary/price" TargetMode="External"/><Relationship Id="rId248" Type="http://schemas.openxmlformats.org/officeDocument/2006/relationships/hyperlink" Target="https://www.financecharts.com/stocks/MCD/summary/price" TargetMode="External"/><Relationship Id="rId12" Type="http://schemas.openxmlformats.org/officeDocument/2006/relationships/hyperlink" Target="https://www.financecharts.com/stocks/MCD/summary/price" TargetMode="External"/><Relationship Id="rId108" Type="http://schemas.openxmlformats.org/officeDocument/2006/relationships/hyperlink" Target="https://www.financecharts.com/stocks/MCD/summary/price" TargetMode="External"/><Relationship Id="rId54" Type="http://schemas.openxmlformats.org/officeDocument/2006/relationships/hyperlink" Target="https://www.financecharts.com/stocks/MCD/summary/price" TargetMode="External"/><Relationship Id="rId96" Type="http://schemas.openxmlformats.org/officeDocument/2006/relationships/hyperlink" Target="https://www.financecharts.com/stocks/MCD/summary/price" TargetMode="External"/><Relationship Id="rId161" Type="http://schemas.openxmlformats.org/officeDocument/2006/relationships/hyperlink" Target="https://www.financecharts.com/stocks/MCD/income-statement/eps-diluted-ttm" TargetMode="External"/><Relationship Id="rId217" Type="http://schemas.openxmlformats.org/officeDocument/2006/relationships/hyperlink" Target="https://www.financecharts.com/stocks/MCD/income-statement/eps-diluted-ttm" TargetMode="External"/><Relationship Id="rId6" Type="http://schemas.openxmlformats.org/officeDocument/2006/relationships/hyperlink" Target="https://www.financecharts.com/stocks/MCD/summary/price" TargetMode="External"/><Relationship Id="rId238" Type="http://schemas.openxmlformats.org/officeDocument/2006/relationships/hyperlink" Target="https://www.financecharts.com/stocks/MCD/summary/price" TargetMode="External"/><Relationship Id="rId259" Type="http://schemas.openxmlformats.org/officeDocument/2006/relationships/hyperlink" Target="https://www.financecharts.com/stocks/MCD/summary/price" TargetMode="External"/><Relationship Id="rId23" Type="http://schemas.openxmlformats.org/officeDocument/2006/relationships/hyperlink" Target="https://www.financecharts.com/stocks/MCD/income-statement/eps-diluted-ttm" TargetMode="External"/><Relationship Id="rId119" Type="http://schemas.openxmlformats.org/officeDocument/2006/relationships/hyperlink" Target="https://www.financecharts.com/stocks/MCD/income-statement/eps-diluted-ttm" TargetMode="External"/><Relationship Id="rId270" Type="http://schemas.openxmlformats.org/officeDocument/2006/relationships/hyperlink" Target="https://www.financecharts.com/stocks/MCD/income-statement/eps-diluted-ttm" TargetMode="External"/><Relationship Id="rId291" Type="http://schemas.openxmlformats.org/officeDocument/2006/relationships/hyperlink" Target="https://www.financecharts.com/stocks/MCD/summary/price" TargetMode="External"/><Relationship Id="rId44" Type="http://schemas.openxmlformats.org/officeDocument/2006/relationships/hyperlink" Target="https://www.financecharts.com/stocks/MCD/summary/price" TargetMode="External"/><Relationship Id="rId65" Type="http://schemas.openxmlformats.org/officeDocument/2006/relationships/hyperlink" Target="https://www.financecharts.com/stocks/MCD/income-statement/eps-diluted-ttm" TargetMode="External"/><Relationship Id="rId86" Type="http://schemas.openxmlformats.org/officeDocument/2006/relationships/hyperlink" Target="https://www.financecharts.com/stocks/MCD/summary/price" TargetMode="External"/><Relationship Id="rId130" Type="http://schemas.openxmlformats.org/officeDocument/2006/relationships/hyperlink" Target="https://www.financecharts.com/stocks/MCD/summary/price" TargetMode="External"/><Relationship Id="rId151" Type="http://schemas.openxmlformats.org/officeDocument/2006/relationships/hyperlink" Target="https://www.financecharts.com/stocks/MCD/income-statement/eps-diluted-ttm" TargetMode="External"/><Relationship Id="rId172" Type="http://schemas.openxmlformats.org/officeDocument/2006/relationships/hyperlink" Target="https://www.financecharts.com/stocks/MCD/summary/price" TargetMode="External"/><Relationship Id="rId193" Type="http://schemas.openxmlformats.org/officeDocument/2006/relationships/hyperlink" Target="https://www.financecharts.com/stocks/MCD/income-statement/eps-diluted-ttm" TargetMode="External"/><Relationship Id="rId207" Type="http://schemas.openxmlformats.org/officeDocument/2006/relationships/hyperlink" Target="https://www.financecharts.com/stocks/MCD/income-statement/eps-diluted-ttm" TargetMode="External"/><Relationship Id="rId228" Type="http://schemas.openxmlformats.org/officeDocument/2006/relationships/hyperlink" Target="https://www.financecharts.com/stocks/MCD/summary/price" TargetMode="External"/><Relationship Id="rId249" Type="http://schemas.openxmlformats.org/officeDocument/2006/relationships/hyperlink" Target="https://www.financecharts.com/stocks/MCD/income-statement/eps-diluted-ttm" TargetMode="External"/><Relationship Id="rId13" Type="http://schemas.openxmlformats.org/officeDocument/2006/relationships/hyperlink" Target="https://www.financecharts.com/stocks/MCD/income-statement/eps-diluted-ttm" TargetMode="External"/><Relationship Id="rId109" Type="http://schemas.openxmlformats.org/officeDocument/2006/relationships/hyperlink" Target="https://www.financecharts.com/stocks/MCD/income-statement/eps-diluted-ttm" TargetMode="External"/><Relationship Id="rId260" Type="http://schemas.openxmlformats.org/officeDocument/2006/relationships/hyperlink" Target="https://www.financecharts.com/stocks/MCD/income-statement/eps-diluted-ttm" TargetMode="External"/><Relationship Id="rId281" Type="http://schemas.openxmlformats.org/officeDocument/2006/relationships/hyperlink" Target="https://www.financecharts.com/stocks/MCD/summary/price" TargetMode="External"/><Relationship Id="rId34" Type="http://schemas.openxmlformats.org/officeDocument/2006/relationships/hyperlink" Target="https://www.financecharts.com/stocks/MCD/summary/price" TargetMode="External"/><Relationship Id="rId55" Type="http://schemas.openxmlformats.org/officeDocument/2006/relationships/hyperlink" Target="https://www.financecharts.com/stocks/MCD/income-statement/eps-diluted-ttm" TargetMode="External"/><Relationship Id="rId76" Type="http://schemas.openxmlformats.org/officeDocument/2006/relationships/hyperlink" Target="https://www.financecharts.com/stocks/MCD/summary/price" TargetMode="External"/><Relationship Id="rId97" Type="http://schemas.openxmlformats.org/officeDocument/2006/relationships/hyperlink" Target="https://www.financecharts.com/stocks/MCD/income-statement/eps-diluted-ttm" TargetMode="External"/><Relationship Id="rId120" Type="http://schemas.openxmlformats.org/officeDocument/2006/relationships/hyperlink" Target="https://www.financecharts.com/stocks/MCD/summary/price" TargetMode="External"/><Relationship Id="rId141" Type="http://schemas.openxmlformats.org/officeDocument/2006/relationships/hyperlink" Target="https://www.financecharts.com/stocks/MCD/income-statement/eps-diluted-ttm" TargetMode="External"/><Relationship Id="rId7" Type="http://schemas.openxmlformats.org/officeDocument/2006/relationships/hyperlink" Target="https://www.financecharts.com/stocks/MCD/income-statement/eps-diluted-ttm" TargetMode="External"/><Relationship Id="rId162" Type="http://schemas.openxmlformats.org/officeDocument/2006/relationships/hyperlink" Target="https://www.financecharts.com/stocks/MCD/summary/price" TargetMode="External"/><Relationship Id="rId183" Type="http://schemas.openxmlformats.org/officeDocument/2006/relationships/hyperlink" Target="https://www.financecharts.com/stocks/MCD/income-statement/eps-diluted-ttm" TargetMode="External"/><Relationship Id="rId218" Type="http://schemas.openxmlformats.org/officeDocument/2006/relationships/hyperlink" Target="https://www.financecharts.com/stocks/MCD/summary/price" TargetMode="External"/><Relationship Id="rId239" Type="http://schemas.openxmlformats.org/officeDocument/2006/relationships/hyperlink" Target="https://www.financecharts.com/stocks/MCD/income-statement/eps-diluted-ttm" TargetMode="External"/><Relationship Id="rId250" Type="http://schemas.openxmlformats.org/officeDocument/2006/relationships/hyperlink" Target="https://www.financecharts.com/stocks/MCD/summary/price" TargetMode="External"/><Relationship Id="rId271" Type="http://schemas.openxmlformats.org/officeDocument/2006/relationships/hyperlink" Target="https://www.financecharts.com/stocks/MCD/summary/price" TargetMode="External"/><Relationship Id="rId292" Type="http://schemas.openxmlformats.org/officeDocument/2006/relationships/hyperlink" Target="https://www.financecharts.com/stocks/MCD/income-statement/eps-diluted-ttm" TargetMode="External"/><Relationship Id="rId24" Type="http://schemas.openxmlformats.org/officeDocument/2006/relationships/hyperlink" Target="https://www.financecharts.com/stocks/MCD/summary/price" TargetMode="External"/><Relationship Id="rId45" Type="http://schemas.openxmlformats.org/officeDocument/2006/relationships/hyperlink" Target="https://www.financecharts.com/stocks/MCD/income-statement/eps-diluted-ttm" TargetMode="External"/><Relationship Id="rId66" Type="http://schemas.openxmlformats.org/officeDocument/2006/relationships/hyperlink" Target="https://www.financecharts.com/stocks/MCD/summary/price" TargetMode="External"/><Relationship Id="rId87" Type="http://schemas.openxmlformats.org/officeDocument/2006/relationships/hyperlink" Target="https://www.financecharts.com/stocks/MCD/income-statement/eps-diluted-ttm" TargetMode="External"/><Relationship Id="rId110" Type="http://schemas.openxmlformats.org/officeDocument/2006/relationships/hyperlink" Target="https://www.financecharts.com/stocks/MCD/summary/price" TargetMode="External"/><Relationship Id="rId131" Type="http://schemas.openxmlformats.org/officeDocument/2006/relationships/hyperlink" Target="https://www.financecharts.com/stocks/MCD/income-statement/eps-diluted-ttm" TargetMode="External"/><Relationship Id="rId152" Type="http://schemas.openxmlformats.org/officeDocument/2006/relationships/hyperlink" Target="https://www.financecharts.com/stocks/MCD/summary/price" TargetMode="External"/><Relationship Id="rId173" Type="http://schemas.openxmlformats.org/officeDocument/2006/relationships/hyperlink" Target="https://www.financecharts.com/stocks/MCD/income-statement/eps-diluted-ttm" TargetMode="External"/><Relationship Id="rId194" Type="http://schemas.openxmlformats.org/officeDocument/2006/relationships/hyperlink" Target="https://www.financecharts.com/stocks/MCD/summary/price" TargetMode="External"/><Relationship Id="rId208" Type="http://schemas.openxmlformats.org/officeDocument/2006/relationships/hyperlink" Target="https://www.financecharts.com/stocks/MCD/summary/price" TargetMode="External"/><Relationship Id="rId229" Type="http://schemas.openxmlformats.org/officeDocument/2006/relationships/hyperlink" Target="https://www.financecharts.com/stocks/MCD/income-statement/eps-diluted-ttm" TargetMode="External"/><Relationship Id="rId240" Type="http://schemas.openxmlformats.org/officeDocument/2006/relationships/hyperlink" Target="https://www.financecharts.com/stocks/MCD/summary/price" TargetMode="External"/><Relationship Id="rId261" Type="http://schemas.openxmlformats.org/officeDocument/2006/relationships/hyperlink" Target="https://www.financecharts.com/stocks/MCD/summary/price" TargetMode="External"/><Relationship Id="rId14" Type="http://schemas.openxmlformats.org/officeDocument/2006/relationships/hyperlink" Target="https://www.financecharts.com/stocks/MCD/summary/price" TargetMode="External"/><Relationship Id="rId35" Type="http://schemas.openxmlformats.org/officeDocument/2006/relationships/hyperlink" Target="https://www.financecharts.com/stocks/MCD/income-statement/eps-diluted-ttm" TargetMode="External"/><Relationship Id="rId56" Type="http://schemas.openxmlformats.org/officeDocument/2006/relationships/hyperlink" Target="https://www.financecharts.com/stocks/MCD/summary/price" TargetMode="External"/><Relationship Id="rId77" Type="http://schemas.openxmlformats.org/officeDocument/2006/relationships/hyperlink" Target="https://www.financecharts.com/stocks/MCD/income-statement/eps-diluted-ttm" TargetMode="External"/><Relationship Id="rId100" Type="http://schemas.openxmlformats.org/officeDocument/2006/relationships/hyperlink" Target="https://www.financecharts.com/stocks/MCD/summary/price" TargetMode="External"/><Relationship Id="rId282" Type="http://schemas.openxmlformats.org/officeDocument/2006/relationships/hyperlink" Target="https://www.financecharts.com/stocks/MCD/income-statement/eps-diluted-ttm" TargetMode="External"/><Relationship Id="rId8" Type="http://schemas.openxmlformats.org/officeDocument/2006/relationships/hyperlink" Target="https://www.financecharts.com/stocks/MCD/summary/price" TargetMode="External"/><Relationship Id="rId98" Type="http://schemas.openxmlformats.org/officeDocument/2006/relationships/hyperlink" Target="https://www.financecharts.com/stocks/MCD/summary/price" TargetMode="External"/><Relationship Id="rId121" Type="http://schemas.openxmlformats.org/officeDocument/2006/relationships/hyperlink" Target="https://www.financecharts.com/stocks/MCD/income-statement/eps-diluted-ttm" TargetMode="External"/><Relationship Id="rId142" Type="http://schemas.openxmlformats.org/officeDocument/2006/relationships/hyperlink" Target="https://www.financecharts.com/stocks/MCD/summary/price" TargetMode="External"/><Relationship Id="rId163" Type="http://schemas.openxmlformats.org/officeDocument/2006/relationships/hyperlink" Target="https://www.financecharts.com/stocks/MCD/income-statement/eps-diluted-ttm" TargetMode="External"/><Relationship Id="rId184" Type="http://schemas.openxmlformats.org/officeDocument/2006/relationships/hyperlink" Target="https://www.financecharts.com/stocks/MCD/summary/price" TargetMode="External"/><Relationship Id="rId219" Type="http://schemas.openxmlformats.org/officeDocument/2006/relationships/hyperlink" Target="https://www.financecharts.com/stocks/MCD/income-statement/eps-diluted-ttm" TargetMode="External"/><Relationship Id="rId230" Type="http://schemas.openxmlformats.org/officeDocument/2006/relationships/hyperlink" Target="https://www.financecharts.com/stocks/MCD/summary/price" TargetMode="External"/><Relationship Id="rId251" Type="http://schemas.openxmlformats.org/officeDocument/2006/relationships/hyperlink" Target="https://www.financecharts.com/stocks/MCD/income-statement/eps-diluted-ttm" TargetMode="External"/><Relationship Id="rId25" Type="http://schemas.openxmlformats.org/officeDocument/2006/relationships/hyperlink" Target="https://www.financecharts.com/stocks/MCD/income-statement/eps-diluted-ttm" TargetMode="External"/><Relationship Id="rId46" Type="http://schemas.openxmlformats.org/officeDocument/2006/relationships/hyperlink" Target="https://www.financecharts.com/stocks/MCD/summary/price" TargetMode="External"/><Relationship Id="rId67" Type="http://schemas.openxmlformats.org/officeDocument/2006/relationships/hyperlink" Target="https://www.financecharts.com/stocks/MCD/income-statement/eps-diluted-ttm" TargetMode="External"/><Relationship Id="rId272" Type="http://schemas.openxmlformats.org/officeDocument/2006/relationships/hyperlink" Target="https://www.financecharts.com/stocks/MCD/income-statement/eps-diluted-ttm" TargetMode="External"/><Relationship Id="rId293" Type="http://schemas.openxmlformats.org/officeDocument/2006/relationships/hyperlink" Target="https://www.financecharts.com/stocks/MCD/summary/price" TargetMode="External"/><Relationship Id="rId88" Type="http://schemas.openxmlformats.org/officeDocument/2006/relationships/hyperlink" Target="https://www.financecharts.com/stocks/MCD/summary/price" TargetMode="External"/><Relationship Id="rId111" Type="http://schemas.openxmlformats.org/officeDocument/2006/relationships/hyperlink" Target="https://www.financecharts.com/stocks/MCD/income-statement/eps-diluted-ttm" TargetMode="External"/><Relationship Id="rId132" Type="http://schemas.openxmlformats.org/officeDocument/2006/relationships/hyperlink" Target="https://www.financecharts.com/stocks/MCD/summary/price" TargetMode="External"/><Relationship Id="rId153" Type="http://schemas.openxmlformats.org/officeDocument/2006/relationships/hyperlink" Target="https://www.financecharts.com/stocks/MCD/income-statement/eps-diluted-ttm" TargetMode="External"/><Relationship Id="rId174" Type="http://schemas.openxmlformats.org/officeDocument/2006/relationships/hyperlink" Target="https://www.financecharts.com/stocks/MCD/summary/price" TargetMode="External"/><Relationship Id="rId195" Type="http://schemas.openxmlformats.org/officeDocument/2006/relationships/hyperlink" Target="https://www.financecharts.com/stocks/MCD/income-statement/eps-diluted-ttm" TargetMode="External"/><Relationship Id="rId209" Type="http://schemas.openxmlformats.org/officeDocument/2006/relationships/hyperlink" Target="https://www.financecharts.com/stocks/MCD/income-statement/eps-diluted-ttm" TargetMode="External"/><Relationship Id="rId220" Type="http://schemas.openxmlformats.org/officeDocument/2006/relationships/hyperlink" Target="https://www.financecharts.com/stocks/MCD/summary/price" TargetMode="External"/><Relationship Id="rId241" Type="http://schemas.openxmlformats.org/officeDocument/2006/relationships/hyperlink" Target="https://www.financecharts.com/stocks/MCD/income-statement/eps-diluted-ttm" TargetMode="External"/><Relationship Id="rId15" Type="http://schemas.openxmlformats.org/officeDocument/2006/relationships/hyperlink" Target="https://www.financecharts.com/stocks/MCD/income-statement/eps-diluted-ttm" TargetMode="External"/><Relationship Id="rId36" Type="http://schemas.openxmlformats.org/officeDocument/2006/relationships/hyperlink" Target="https://www.financecharts.com/stocks/MCD/summary/price" TargetMode="External"/><Relationship Id="rId57" Type="http://schemas.openxmlformats.org/officeDocument/2006/relationships/hyperlink" Target="https://www.financecharts.com/stocks/MCD/income-statement/eps-diluted-ttm" TargetMode="External"/><Relationship Id="rId262" Type="http://schemas.openxmlformats.org/officeDocument/2006/relationships/hyperlink" Target="https://www.financecharts.com/stocks/MCD/income-statement/eps-diluted-ttm" TargetMode="External"/><Relationship Id="rId283" Type="http://schemas.openxmlformats.org/officeDocument/2006/relationships/hyperlink" Target="https://www.financecharts.com/stocks/MCD/summary/price" TargetMode="External"/><Relationship Id="rId78" Type="http://schemas.openxmlformats.org/officeDocument/2006/relationships/hyperlink" Target="https://www.financecharts.com/stocks/MCD/summary/price" TargetMode="External"/><Relationship Id="rId99" Type="http://schemas.openxmlformats.org/officeDocument/2006/relationships/hyperlink" Target="https://www.financecharts.com/stocks/MCD/income-statement/eps-diluted-ttm" TargetMode="External"/><Relationship Id="rId101" Type="http://schemas.openxmlformats.org/officeDocument/2006/relationships/hyperlink" Target="https://www.financecharts.com/stocks/MCD/income-statement/eps-diluted-ttm" TargetMode="External"/><Relationship Id="rId122" Type="http://schemas.openxmlformats.org/officeDocument/2006/relationships/hyperlink" Target="https://www.financecharts.com/stocks/MCD/summary/price" TargetMode="External"/><Relationship Id="rId143" Type="http://schemas.openxmlformats.org/officeDocument/2006/relationships/hyperlink" Target="https://www.financecharts.com/stocks/MCD/income-statement/eps-diluted-ttm" TargetMode="External"/><Relationship Id="rId164" Type="http://schemas.openxmlformats.org/officeDocument/2006/relationships/hyperlink" Target="https://www.financecharts.com/stocks/MCD/summary/price" TargetMode="External"/><Relationship Id="rId185" Type="http://schemas.openxmlformats.org/officeDocument/2006/relationships/hyperlink" Target="https://www.financecharts.com/stocks/MCD/income-statement/eps-diluted-ttm" TargetMode="External"/><Relationship Id="rId9" Type="http://schemas.openxmlformats.org/officeDocument/2006/relationships/hyperlink" Target="https://www.financecharts.com/stocks/MCD/income-statement/eps-diluted-ttm" TargetMode="External"/><Relationship Id="rId210" Type="http://schemas.openxmlformats.org/officeDocument/2006/relationships/hyperlink" Target="https://www.financecharts.com/stocks/MCD/summary/price" TargetMode="External"/><Relationship Id="rId26" Type="http://schemas.openxmlformats.org/officeDocument/2006/relationships/hyperlink" Target="https://www.financecharts.com/stocks/MCD/summary/price" TargetMode="External"/><Relationship Id="rId231" Type="http://schemas.openxmlformats.org/officeDocument/2006/relationships/hyperlink" Target="https://www.financecharts.com/stocks/MCD/income-statement/eps-diluted-ttm" TargetMode="External"/><Relationship Id="rId252" Type="http://schemas.openxmlformats.org/officeDocument/2006/relationships/hyperlink" Target="https://www.financecharts.com/stocks/MCD/summary/price" TargetMode="External"/><Relationship Id="rId273" Type="http://schemas.openxmlformats.org/officeDocument/2006/relationships/hyperlink" Target="https://www.financecharts.com/stocks/MCD/summary/price" TargetMode="External"/><Relationship Id="rId294" Type="http://schemas.openxmlformats.org/officeDocument/2006/relationships/hyperlink" Target="https://www.financecharts.com/stocks/MCD/income-statement/eps-diluted-ttm" TargetMode="External"/><Relationship Id="rId47" Type="http://schemas.openxmlformats.org/officeDocument/2006/relationships/hyperlink" Target="https://www.financecharts.com/stocks/MCD/income-statement/eps-diluted-ttm" TargetMode="External"/><Relationship Id="rId68" Type="http://schemas.openxmlformats.org/officeDocument/2006/relationships/hyperlink" Target="https://www.financecharts.com/stocks/MCD/summary/price" TargetMode="External"/><Relationship Id="rId89" Type="http://schemas.openxmlformats.org/officeDocument/2006/relationships/hyperlink" Target="https://www.financecharts.com/stocks/MCD/income-statement/eps-diluted-ttm" TargetMode="External"/><Relationship Id="rId112" Type="http://schemas.openxmlformats.org/officeDocument/2006/relationships/hyperlink" Target="https://www.financecharts.com/stocks/MCD/summary/price" TargetMode="External"/><Relationship Id="rId133" Type="http://schemas.openxmlformats.org/officeDocument/2006/relationships/hyperlink" Target="https://www.financecharts.com/stocks/MCD/income-statement/eps-diluted-ttm" TargetMode="External"/><Relationship Id="rId154" Type="http://schemas.openxmlformats.org/officeDocument/2006/relationships/hyperlink" Target="https://www.financecharts.com/stocks/MCD/summary/price" TargetMode="External"/><Relationship Id="rId175" Type="http://schemas.openxmlformats.org/officeDocument/2006/relationships/hyperlink" Target="https://www.financecharts.com/stocks/MCD/income-statement/eps-diluted-ttm" TargetMode="External"/><Relationship Id="rId196" Type="http://schemas.openxmlformats.org/officeDocument/2006/relationships/hyperlink" Target="https://www.financecharts.com/stocks/MCD/summary/price" TargetMode="External"/><Relationship Id="rId200" Type="http://schemas.openxmlformats.org/officeDocument/2006/relationships/hyperlink" Target="https://www.financecharts.com/stocks/MCD/summary/price" TargetMode="External"/><Relationship Id="rId16" Type="http://schemas.openxmlformats.org/officeDocument/2006/relationships/hyperlink" Target="https://www.financecharts.com/stocks/MCD/summary/price" TargetMode="External"/><Relationship Id="rId221" Type="http://schemas.openxmlformats.org/officeDocument/2006/relationships/hyperlink" Target="https://www.financecharts.com/stocks/MCD/income-statement/eps-diluted-ttm" TargetMode="External"/><Relationship Id="rId242" Type="http://schemas.openxmlformats.org/officeDocument/2006/relationships/hyperlink" Target="https://www.financecharts.com/stocks/MCD/summary/price" TargetMode="External"/><Relationship Id="rId263" Type="http://schemas.openxmlformats.org/officeDocument/2006/relationships/hyperlink" Target="https://www.financecharts.com/stocks/MCD/summary/price" TargetMode="External"/><Relationship Id="rId284" Type="http://schemas.openxmlformats.org/officeDocument/2006/relationships/hyperlink" Target="https://www.financecharts.com/stocks/MCD/income-statement/eps-diluted-ttm" TargetMode="External"/><Relationship Id="rId37" Type="http://schemas.openxmlformats.org/officeDocument/2006/relationships/hyperlink" Target="https://www.financecharts.com/stocks/MCD/income-statement/eps-diluted-ttm" TargetMode="External"/><Relationship Id="rId58" Type="http://schemas.openxmlformats.org/officeDocument/2006/relationships/hyperlink" Target="https://www.financecharts.com/stocks/MCD/summary/price" TargetMode="External"/><Relationship Id="rId79" Type="http://schemas.openxmlformats.org/officeDocument/2006/relationships/hyperlink" Target="https://www.financecharts.com/stocks/MCD/income-statement/eps-diluted-ttm" TargetMode="External"/><Relationship Id="rId102" Type="http://schemas.openxmlformats.org/officeDocument/2006/relationships/hyperlink" Target="https://www.financecharts.com/stocks/MCD/summary/price" TargetMode="External"/><Relationship Id="rId123" Type="http://schemas.openxmlformats.org/officeDocument/2006/relationships/hyperlink" Target="https://www.financecharts.com/stocks/MCD/income-statement/eps-diluted-ttm" TargetMode="External"/><Relationship Id="rId144" Type="http://schemas.openxmlformats.org/officeDocument/2006/relationships/hyperlink" Target="https://www.financecharts.com/stocks/MCD/summary/price" TargetMode="External"/><Relationship Id="rId90" Type="http://schemas.openxmlformats.org/officeDocument/2006/relationships/hyperlink" Target="https://www.financecharts.com/stocks/MCD/summary/price" TargetMode="External"/><Relationship Id="rId165" Type="http://schemas.openxmlformats.org/officeDocument/2006/relationships/hyperlink" Target="https://www.financecharts.com/stocks/MCD/income-statement/eps-diluted-ttm" TargetMode="External"/><Relationship Id="rId186" Type="http://schemas.openxmlformats.org/officeDocument/2006/relationships/hyperlink" Target="https://www.financecharts.com/stocks/MCD/summary/price" TargetMode="External"/><Relationship Id="rId211" Type="http://schemas.openxmlformats.org/officeDocument/2006/relationships/hyperlink" Target="https://www.financecharts.com/stocks/MCD/income-statement/eps-diluted-ttm" TargetMode="External"/><Relationship Id="rId232" Type="http://schemas.openxmlformats.org/officeDocument/2006/relationships/hyperlink" Target="https://www.financecharts.com/stocks/MCD/summary/price" TargetMode="External"/><Relationship Id="rId253" Type="http://schemas.openxmlformats.org/officeDocument/2006/relationships/hyperlink" Target="https://www.financecharts.com/stocks/MCD/income-statement/eps-diluted-ttm" TargetMode="External"/><Relationship Id="rId274" Type="http://schemas.openxmlformats.org/officeDocument/2006/relationships/hyperlink" Target="https://www.financecharts.com/stocks/MCD/income-statement/eps-diluted-ttm" TargetMode="External"/><Relationship Id="rId295" Type="http://schemas.openxmlformats.org/officeDocument/2006/relationships/hyperlink" Target="https://www.financecharts.com/stocks/MCD/summary/price" TargetMode="External"/><Relationship Id="rId27" Type="http://schemas.openxmlformats.org/officeDocument/2006/relationships/hyperlink" Target="https://www.financecharts.com/stocks/MCD/income-statement/eps-diluted-ttm" TargetMode="External"/><Relationship Id="rId48" Type="http://schemas.openxmlformats.org/officeDocument/2006/relationships/hyperlink" Target="https://www.financecharts.com/stocks/MCD/summary/price" TargetMode="External"/><Relationship Id="rId69" Type="http://schemas.openxmlformats.org/officeDocument/2006/relationships/hyperlink" Target="https://www.financecharts.com/stocks/MCD/income-statement/eps-diluted-ttm" TargetMode="External"/><Relationship Id="rId113" Type="http://schemas.openxmlformats.org/officeDocument/2006/relationships/hyperlink" Target="https://www.financecharts.com/stocks/MCD/income-statement/eps-diluted-ttm" TargetMode="External"/><Relationship Id="rId134" Type="http://schemas.openxmlformats.org/officeDocument/2006/relationships/hyperlink" Target="https://www.financecharts.com/stocks/MCD/summary/price" TargetMode="External"/><Relationship Id="rId80" Type="http://schemas.openxmlformats.org/officeDocument/2006/relationships/hyperlink" Target="https://www.financecharts.com/stocks/MCD/summary/price" TargetMode="External"/><Relationship Id="rId155" Type="http://schemas.openxmlformats.org/officeDocument/2006/relationships/hyperlink" Target="https://www.financecharts.com/stocks/MCD/income-statement/eps-diluted-ttm" TargetMode="External"/><Relationship Id="rId176" Type="http://schemas.openxmlformats.org/officeDocument/2006/relationships/hyperlink" Target="https://www.financecharts.com/stocks/MCD/summary/price" TargetMode="External"/><Relationship Id="rId197" Type="http://schemas.openxmlformats.org/officeDocument/2006/relationships/hyperlink" Target="https://www.financecharts.com/stocks/MCD/income-statement/eps-diluted-ttm" TargetMode="External"/><Relationship Id="rId201" Type="http://schemas.openxmlformats.org/officeDocument/2006/relationships/hyperlink" Target="https://www.financecharts.com/stocks/MCD/income-statement/eps-diluted-ttm" TargetMode="External"/><Relationship Id="rId222" Type="http://schemas.openxmlformats.org/officeDocument/2006/relationships/hyperlink" Target="https://www.financecharts.com/stocks/MCD/summary/price" TargetMode="External"/><Relationship Id="rId243" Type="http://schemas.openxmlformats.org/officeDocument/2006/relationships/hyperlink" Target="https://www.financecharts.com/stocks/MCD/income-statement/eps-diluted-ttm" TargetMode="External"/><Relationship Id="rId264" Type="http://schemas.openxmlformats.org/officeDocument/2006/relationships/hyperlink" Target="https://www.financecharts.com/stocks/MCD/income-statement/eps-diluted-ttm" TargetMode="External"/><Relationship Id="rId285" Type="http://schemas.openxmlformats.org/officeDocument/2006/relationships/hyperlink" Target="https://www.financecharts.com/stocks/MCD/summary/price" TargetMode="External"/><Relationship Id="rId17" Type="http://schemas.openxmlformats.org/officeDocument/2006/relationships/hyperlink" Target="https://www.financecharts.com/stocks/MCD/income-statement/eps-diluted-ttm" TargetMode="External"/><Relationship Id="rId38" Type="http://schemas.openxmlformats.org/officeDocument/2006/relationships/hyperlink" Target="https://www.financecharts.com/stocks/MCD/summary/price" TargetMode="External"/><Relationship Id="rId59" Type="http://schemas.openxmlformats.org/officeDocument/2006/relationships/hyperlink" Target="https://www.financecharts.com/stocks/MCD/income-statement/eps-diluted-ttm" TargetMode="External"/><Relationship Id="rId103" Type="http://schemas.openxmlformats.org/officeDocument/2006/relationships/hyperlink" Target="https://www.financecharts.com/stocks/MCD/income-statement/eps-diluted-ttm" TargetMode="External"/><Relationship Id="rId124" Type="http://schemas.openxmlformats.org/officeDocument/2006/relationships/hyperlink" Target="https://www.financecharts.com/stocks/MCD/summary/price" TargetMode="External"/><Relationship Id="rId70" Type="http://schemas.openxmlformats.org/officeDocument/2006/relationships/hyperlink" Target="https://www.financecharts.com/stocks/MCD/summary/price" TargetMode="External"/><Relationship Id="rId91" Type="http://schemas.openxmlformats.org/officeDocument/2006/relationships/hyperlink" Target="https://www.financecharts.com/stocks/MCD/income-statement/eps-diluted-ttm" TargetMode="External"/><Relationship Id="rId145" Type="http://schemas.openxmlformats.org/officeDocument/2006/relationships/hyperlink" Target="https://www.financecharts.com/stocks/MCD/income-statement/eps-diluted-ttm" TargetMode="External"/><Relationship Id="rId166" Type="http://schemas.openxmlformats.org/officeDocument/2006/relationships/hyperlink" Target="https://www.financecharts.com/stocks/MCD/summary/price" TargetMode="External"/><Relationship Id="rId187" Type="http://schemas.openxmlformats.org/officeDocument/2006/relationships/hyperlink" Target="https://www.financecharts.com/stocks/MCD/income-statement/eps-diluted-ttm" TargetMode="External"/><Relationship Id="rId1" Type="http://schemas.openxmlformats.org/officeDocument/2006/relationships/hyperlink" Target="https://www.financecharts.com/stocks/MCD/income-statement/eps-diluted-ttm" TargetMode="External"/><Relationship Id="rId212" Type="http://schemas.openxmlformats.org/officeDocument/2006/relationships/hyperlink" Target="https://www.financecharts.com/stocks/MCD/summary/price" TargetMode="External"/><Relationship Id="rId233" Type="http://schemas.openxmlformats.org/officeDocument/2006/relationships/hyperlink" Target="https://www.financecharts.com/stocks/MCD/income-statement/eps-diluted-ttm" TargetMode="External"/><Relationship Id="rId254" Type="http://schemas.openxmlformats.org/officeDocument/2006/relationships/hyperlink" Target="https://www.financecharts.com/stocks/MCD/summary/price" TargetMode="External"/><Relationship Id="rId28" Type="http://schemas.openxmlformats.org/officeDocument/2006/relationships/hyperlink" Target="https://www.financecharts.com/stocks/MCD/summary/price" TargetMode="External"/><Relationship Id="rId49" Type="http://schemas.openxmlformats.org/officeDocument/2006/relationships/hyperlink" Target="https://www.financecharts.com/stocks/MCD/income-statement/eps-diluted-ttm" TargetMode="External"/><Relationship Id="rId114" Type="http://schemas.openxmlformats.org/officeDocument/2006/relationships/hyperlink" Target="https://www.financecharts.com/stocks/MCD/summary/price" TargetMode="External"/><Relationship Id="rId275" Type="http://schemas.openxmlformats.org/officeDocument/2006/relationships/hyperlink" Target="https://www.financecharts.com/stocks/MCD/summary/price" TargetMode="External"/><Relationship Id="rId296" Type="http://schemas.openxmlformats.org/officeDocument/2006/relationships/hyperlink" Target="https://www.financecharts.com/stocks/MCD/income-statement/eps-diluted-ttm" TargetMode="External"/><Relationship Id="rId300" Type="http://schemas.openxmlformats.org/officeDocument/2006/relationships/hyperlink" Target="https://www.financecharts.com/stocks/MCD/income-statement/eps-diluted-ttm" TargetMode="External"/><Relationship Id="rId60" Type="http://schemas.openxmlformats.org/officeDocument/2006/relationships/hyperlink" Target="https://www.financecharts.com/stocks/MCD/summary/price" TargetMode="External"/><Relationship Id="rId81" Type="http://schemas.openxmlformats.org/officeDocument/2006/relationships/hyperlink" Target="https://www.financecharts.com/stocks/MCD/income-statement/eps-diluted-ttm" TargetMode="External"/><Relationship Id="rId135" Type="http://schemas.openxmlformats.org/officeDocument/2006/relationships/hyperlink" Target="https://www.financecharts.com/stocks/MCD/income-statement/eps-diluted-ttm" TargetMode="External"/><Relationship Id="rId156" Type="http://schemas.openxmlformats.org/officeDocument/2006/relationships/hyperlink" Target="https://www.financecharts.com/stocks/MCD/summary/price" TargetMode="External"/><Relationship Id="rId177" Type="http://schemas.openxmlformats.org/officeDocument/2006/relationships/hyperlink" Target="https://www.financecharts.com/stocks/MCD/income-statement/eps-diluted-ttm" TargetMode="External"/><Relationship Id="rId198" Type="http://schemas.openxmlformats.org/officeDocument/2006/relationships/hyperlink" Target="https://www.financecharts.com/stocks/MCD/summary/price" TargetMode="External"/><Relationship Id="rId202" Type="http://schemas.openxmlformats.org/officeDocument/2006/relationships/hyperlink" Target="https://www.financecharts.com/stocks/MCD/summary/price" TargetMode="External"/><Relationship Id="rId223" Type="http://schemas.openxmlformats.org/officeDocument/2006/relationships/hyperlink" Target="https://www.financecharts.com/stocks/MCD/income-statement/eps-diluted-ttm" TargetMode="External"/><Relationship Id="rId244" Type="http://schemas.openxmlformats.org/officeDocument/2006/relationships/hyperlink" Target="https://www.financecharts.com/stocks/MCD/summary/price" TargetMode="External"/><Relationship Id="rId18" Type="http://schemas.openxmlformats.org/officeDocument/2006/relationships/hyperlink" Target="https://www.financecharts.com/stocks/MCD/summary/price" TargetMode="External"/><Relationship Id="rId39" Type="http://schemas.openxmlformats.org/officeDocument/2006/relationships/hyperlink" Target="https://www.financecharts.com/stocks/MCD/income-statement/eps-diluted-ttm" TargetMode="External"/><Relationship Id="rId265" Type="http://schemas.openxmlformats.org/officeDocument/2006/relationships/hyperlink" Target="https://www.financecharts.com/stocks/MCD/summary/price" TargetMode="External"/><Relationship Id="rId286" Type="http://schemas.openxmlformats.org/officeDocument/2006/relationships/hyperlink" Target="https://www.financecharts.com/stocks/MCD/income-statement/eps-diluted-ttm" TargetMode="External"/><Relationship Id="rId50" Type="http://schemas.openxmlformats.org/officeDocument/2006/relationships/hyperlink" Target="https://www.financecharts.com/stocks/MCD/summary/price" TargetMode="External"/><Relationship Id="rId104" Type="http://schemas.openxmlformats.org/officeDocument/2006/relationships/hyperlink" Target="https://www.financecharts.com/stocks/MCD/summary/price" TargetMode="External"/><Relationship Id="rId125" Type="http://schemas.openxmlformats.org/officeDocument/2006/relationships/hyperlink" Target="https://www.financecharts.com/stocks/MCD/income-statement/eps-diluted-ttm" TargetMode="External"/><Relationship Id="rId146" Type="http://schemas.openxmlformats.org/officeDocument/2006/relationships/hyperlink" Target="https://www.financecharts.com/stocks/MCD/summary/price" TargetMode="External"/><Relationship Id="rId167" Type="http://schemas.openxmlformats.org/officeDocument/2006/relationships/hyperlink" Target="https://www.financecharts.com/stocks/MCD/income-statement/eps-diluted-ttm" TargetMode="External"/><Relationship Id="rId188" Type="http://schemas.openxmlformats.org/officeDocument/2006/relationships/hyperlink" Target="https://www.financecharts.com/stocks/MCD/summary/price" TargetMode="External"/><Relationship Id="rId71" Type="http://schemas.openxmlformats.org/officeDocument/2006/relationships/hyperlink" Target="https://www.financecharts.com/stocks/MCD/income-statement/eps-diluted-ttm" TargetMode="External"/><Relationship Id="rId92" Type="http://schemas.openxmlformats.org/officeDocument/2006/relationships/hyperlink" Target="https://www.financecharts.com/stocks/MCD/summary/price" TargetMode="External"/><Relationship Id="rId213" Type="http://schemas.openxmlformats.org/officeDocument/2006/relationships/hyperlink" Target="https://www.financecharts.com/stocks/MCD/income-statement/eps-diluted-ttm" TargetMode="External"/><Relationship Id="rId234" Type="http://schemas.openxmlformats.org/officeDocument/2006/relationships/hyperlink" Target="https://www.financecharts.com/stocks/MCD/summary/price" TargetMode="External"/><Relationship Id="rId2" Type="http://schemas.openxmlformats.org/officeDocument/2006/relationships/hyperlink" Target="https://www.financecharts.com/stocks/MCD/summary/price" TargetMode="External"/><Relationship Id="rId29" Type="http://schemas.openxmlformats.org/officeDocument/2006/relationships/hyperlink" Target="https://www.financecharts.com/stocks/MCD/income-statement/eps-diluted-ttm" TargetMode="External"/><Relationship Id="rId255" Type="http://schemas.openxmlformats.org/officeDocument/2006/relationships/hyperlink" Target="https://www.financecharts.com/stocks/MCD/income-statement/eps-diluted-ttm" TargetMode="External"/><Relationship Id="rId276" Type="http://schemas.openxmlformats.org/officeDocument/2006/relationships/hyperlink" Target="https://www.financecharts.com/stocks/MCD/income-statement/eps-diluted-ttm" TargetMode="External"/><Relationship Id="rId297" Type="http://schemas.openxmlformats.org/officeDocument/2006/relationships/hyperlink" Target="https://www.financecharts.com/stocks/MCD/summary/price" TargetMode="External"/><Relationship Id="rId40" Type="http://schemas.openxmlformats.org/officeDocument/2006/relationships/hyperlink" Target="https://www.financecharts.com/stocks/MCD/summary/price" TargetMode="External"/><Relationship Id="rId115" Type="http://schemas.openxmlformats.org/officeDocument/2006/relationships/hyperlink" Target="https://www.financecharts.com/stocks/MCD/income-statement/eps-diluted-ttm" TargetMode="External"/><Relationship Id="rId136" Type="http://schemas.openxmlformats.org/officeDocument/2006/relationships/hyperlink" Target="https://www.financecharts.com/stocks/MCD/summary/price" TargetMode="External"/><Relationship Id="rId157" Type="http://schemas.openxmlformats.org/officeDocument/2006/relationships/hyperlink" Target="https://www.financecharts.com/stocks/MCD/income-statement/eps-diluted-ttm" TargetMode="External"/><Relationship Id="rId178" Type="http://schemas.openxmlformats.org/officeDocument/2006/relationships/hyperlink" Target="https://www.financecharts.com/stocks/MCD/summary/price" TargetMode="External"/><Relationship Id="rId301" Type="http://schemas.openxmlformats.org/officeDocument/2006/relationships/drawing" Target="../drawings/drawing3.xml"/><Relationship Id="rId61" Type="http://schemas.openxmlformats.org/officeDocument/2006/relationships/hyperlink" Target="https://www.financecharts.com/stocks/MCD/income-statement/eps-diluted-ttm" TargetMode="External"/><Relationship Id="rId82" Type="http://schemas.openxmlformats.org/officeDocument/2006/relationships/hyperlink" Target="https://www.financecharts.com/stocks/MCD/summary/price" TargetMode="External"/><Relationship Id="rId199" Type="http://schemas.openxmlformats.org/officeDocument/2006/relationships/hyperlink" Target="https://www.financecharts.com/stocks/MCD/income-statement/eps-diluted-ttm" TargetMode="External"/><Relationship Id="rId203" Type="http://schemas.openxmlformats.org/officeDocument/2006/relationships/hyperlink" Target="https://www.financecharts.com/stocks/MCD/income-statement/eps-diluted-ttm" TargetMode="External"/><Relationship Id="rId19" Type="http://schemas.openxmlformats.org/officeDocument/2006/relationships/hyperlink" Target="https://www.financecharts.com/stocks/MCD/income-statement/eps-diluted-ttm" TargetMode="External"/><Relationship Id="rId224" Type="http://schemas.openxmlformats.org/officeDocument/2006/relationships/hyperlink" Target="https://www.financecharts.com/stocks/MCD/summary/price" TargetMode="External"/><Relationship Id="rId245" Type="http://schemas.openxmlformats.org/officeDocument/2006/relationships/hyperlink" Target="https://www.financecharts.com/stocks/MCD/income-statement/eps-diluted-ttm" TargetMode="External"/><Relationship Id="rId266" Type="http://schemas.openxmlformats.org/officeDocument/2006/relationships/hyperlink" Target="https://www.financecharts.com/stocks/MCD/income-statement/eps-diluted-ttm" TargetMode="External"/><Relationship Id="rId287" Type="http://schemas.openxmlformats.org/officeDocument/2006/relationships/hyperlink" Target="https://www.financecharts.com/stocks/MCD/summary/price" TargetMode="External"/><Relationship Id="rId30" Type="http://schemas.openxmlformats.org/officeDocument/2006/relationships/hyperlink" Target="https://www.financecharts.com/stocks/MCD/summary/price" TargetMode="External"/><Relationship Id="rId105" Type="http://schemas.openxmlformats.org/officeDocument/2006/relationships/hyperlink" Target="https://www.financecharts.com/stocks/MCD/income-statement/eps-diluted-ttm" TargetMode="External"/><Relationship Id="rId126" Type="http://schemas.openxmlformats.org/officeDocument/2006/relationships/hyperlink" Target="https://www.financecharts.com/stocks/MCD/summary/price" TargetMode="External"/><Relationship Id="rId147" Type="http://schemas.openxmlformats.org/officeDocument/2006/relationships/hyperlink" Target="https://www.financecharts.com/stocks/MCD/income-statement/eps-diluted-ttm" TargetMode="External"/><Relationship Id="rId168" Type="http://schemas.openxmlformats.org/officeDocument/2006/relationships/hyperlink" Target="https://www.financecharts.com/stocks/MCD/summary/price" TargetMode="External"/><Relationship Id="rId51" Type="http://schemas.openxmlformats.org/officeDocument/2006/relationships/hyperlink" Target="https://www.financecharts.com/stocks/MCD/income-statement/eps-diluted-ttm" TargetMode="External"/><Relationship Id="rId72" Type="http://schemas.openxmlformats.org/officeDocument/2006/relationships/hyperlink" Target="https://www.financecharts.com/stocks/MCD/summary/price" TargetMode="External"/><Relationship Id="rId93" Type="http://schemas.openxmlformats.org/officeDocument/2006/relationships/hyperlink" Target="https://www.financecharts.com/stocks/MCD/income-statement/eps-diluted-ttm" TargetMode="External"/><Relationship Id="rId189" Type="http://schemas.openxmlformats.org/officeDocument/2006/relationships/hyperlink" Target="https://www.financecharts.com/stocks/MCD/income-statement/eps-diluted-ttm" TargetMode="External"/><Relationship Id="rId3" Type="http://schemas.openxmlformats.org/officeDocument/2006/relationships/hyperlink" Target="https://www.financecharts.com/stocks/MCD/income-statement/eps-diluted-ttm" TargetMode="External"/><Relationship Id="rId214" Type="http://schemas.openxmlformats.org/officeDocument/2006/relationships/hyperlink" Target="https://www.financecharts.com/stocks/MCD/summary/price" TargetMode="External"/><Relationship Id="rId235" Type="http://schemas.openxmlformats.org/officeDocument/2006/relationships/hyperlink" Target="https://www.financecharts.com/stocks/MCD/income-statement/eps-diluted-ttm" TargetMode="External"/><Relationship Id="rId256" Type="http://schemas.openxmlformats.org/officeDocument/2006/relationships/hyperlink" Target="https://www.financecharts.com/stocks/MCD/summary/price" TargetMode="External"/><Relationship Id="rId277" Type="http://schemas.openxmlformats.org/officeDocument/2006/relationships/hyperlink" Target="https://www.financecharts.com/stocks/MCD/summary/price" TargetMode="External"/><Relationship Id="rId298" Type="http://schemas.openxmlformats.org/officeDocument/2006/relationships/hyperlink" Target="https://www.financecharts.com/stocks/MCD/income-statement/eps-diluted-ttm" TargetMode="External"/><Relationship Id="rId116" Type="http://schemas.openxmlformats.org/officeDocument/2006/relationships/hyperlink" Target="https://www.financecharts.com/stocks/MCD/summary/price" TargetMode="External"/><Relationship Id="rId137" Type="http://schemas.openxmlformats.org/officeDocument/2006/relationships/hyperlink" Target="https://www.financecharts.com/stocks/MCD/income-statement/eps-diluted-ttm" TargetMode="External"/><Relationship Id="rId158" Type="http://schemas.openxmlformats.org/officeDocument/2006/relationships/hyperlink" Target="https://www.financecharts.com/stocks/MCD/summary/price" TargetMode="External"/><Relationship Id="rId20" Type="http://schemas.openxmlformats.org/officeDocument/2006/relationships/hyperlink" Target="https://www.financecharts.com/stocks/MCD/summary/price" TargetMode="External"/><Relationship Id="rId41" Type="http://schemas.openxmlformats.org/officeDocument/2006/relationships/hyperlink" Target="https://www.financecharts.com/stocks/MCD/income-statement/eps-diluted-ttm" TargetMode="External"/><Relationship Id="rId62" Type="http://schemas.openxmlformats.org/officeDocument/2006/relationships/hyperlink" Target="https://www.financecharts.com/stocks/MCD/summary/price" TargetMode="External"/><Relationship Id="rId83" Type="http://schemas.openxmlformats.org/officeDocument/2006/relationships/hyperlink" Target="https://www.financecharts.com/stocks/MCD/income-statement/eps-diluted-ttm" TargetMode="External"/><Relationship Id="rId179" Type="http://schemas.openxmlformats.org/officeDocument/2006/relationships/hyperlink" Target="https://www.financecharts.com/stocks/MCD/income-statement/eps-diluted-ttm" TargetMode="External"/><Relationship Id="rId190" Type="http://schemas.openxmlformats.org/officeDocument/2006/relationships/hyperlink" Target="https://www.financecharts.com/stocks/MCD/summary/price" TargetMode="External"/><Relationship Id="rId204" Type="http://schemas.openxmlformats.org/officeDocument/2006/relationships/hyperlink" Target="https://www.financecharts.com/stocks/MCD/summary/price" TargetMode="External"/><Relationship Id="rId225" Type="http://schemas.openxmlformats.org/officeDocument/2006/relationships/hyperlink" Target="https://www.financecharts.com/stocks/MCD/income-statement/eps-diluted-ttm" TargetMode="External"/><Relationship Id="rId246" Type="http://schemas.openxmlformats.org/officeDocument/2006/relationships/hyperlink" Target="https://www.financecharts.com/stocks/MCD/summary/price" TargetMode="External"/><Relationship Id="rId267" Type="http://schemas.openxmlformats.org/officeDocument/2006/relationships/hyperlink" Target="https://www.financecharts.com/stocks/MCD/summary/price" TargetMode="External"/><Relationship Id="rId288" Type="http://schemas.openxmlformats.org/officeDocument/2006/relationships/hyperlink" Target="https://www.financecharts.com/stocks/MCD/income-statement/eps-diluted-ttm" TargetMode="External"/><Relationship Id="rId106" Type="http://schemas.openxmlformats.org/officeDocument/2006/relationships/hyperlink" Target="https://www.financecharts.com/stocks/MCD/summary/price" TargetMode="External"/><Relationship Id="rId127" Type="http://schemas.openxmlformats.org/officeDocument/2006/relationships/hyperlink" Target="https://www.financecharts.com/stocks/MCD/income-statement/eps-diluted-ttm" TargetMode="External"/><Relationship Id="rId10" Type="http://schemas.openxmlformats.org/officeDocument/2006/relationships/hyperlink" Target="https://www.financecharts.com/stocks/MCD/summary/price" TargetMode="External"/><Relationship Id="rId31" Type="http://schemas.openxmlformats.org/officeDocument/2006/relationships/hyperlink" Target="https://www.financecharts.com/stocks/MCD/income-statement/eps-diluted-ttm" TargetMode="External"/><Relationship Id="rId52" Type="http://schemas.openxmlformats.org/officeDocument/2006/relationships/hyperlink" Target="https://www.financecharts.com/stocks/MCD/summary/price" TargetMode="External"/><Relationship Id="rId73" Type="http://schemas.openxmlformats.org/officeDocument/2006/relationships/hyperlink" Target="https://www.financecharts.com/stocks/MCD/income-statement/eps-diluted-ttm" TargetMode="External"/><Relationship Id="rId94" Type="http://schemas.openxmlformats.org/officeDocument/2006/relationships/hyperlink" Target="https://www.financecharts.com/stocks/MCD/summary/price" TargetMode="External"/><Relationship Id="rId148" Type="http://schemas.openxmlformats.org/officeDocument/2006/relationships/hyperlink" Target="https://www.financecharts.com/stocks/MCD/summary/price" TargetMode="External"/><Relationship Id="rId169" Type="http://schemas.openxmlformats.org/officeDocument/2006/relationships/hyperlink" Target="https://www.financecharts.com/stocks/MCD/income-statement/eps-diluted-ttm" TargetMode="External"/><Relationship Id="rId4" Type="http://schemas.openxmlformats.org/officeDocument/2006/relationships/hyperlink" Target="https://www.financecharts.com/stocks/MCD/summary/price" TargetMode="External"/><Relationship Id="rId180" Type="http://schemas.openxmlformats.org/officeDocument/2006/relationships/hyperlink" Target="https://www.financecharts.com/stocks/MCD/summary/price" TargetMode="External"/><Relationship Id="rId215" Type="http://schemas.openxmlformats.org/officeDocument/2006/relationships/hyperlink" Target="https://www.financecharts.com/stocks/MCD/income-statement/eps-diluted-ttm" TargetMode="External"/><Relationship Id="rId236" Type="http://schemas.openxmlformats.org/officeDocument/2006/relationships/hyperlink" Target="https://www.financecharts.com/stocks/MCD/summary/price" TargetMode="External"/><Relationship Id="rId257" Type="http://schemas.openxmlformats.org/officeDocument/2006/relationships/hyperlink" Target="https://www.financecharts.com/stocks/MCD/summary/price" TargetMode="External"/><Relationship Id="rId278" Type="http://schemas.openxmlformats.org/officeDocument/2006/relationships/hyperlink" Target="https://www.financecharts.com/stocks/MCD/income-statement/eps-diluted-ttm" TargetMode="External"/><Relationship Id="rId42" Type="http://schemas.openxmlformats.org/officeDocument/2006/relationships/hyperlink" Target="https://www.financecharts.com/stocks/MCD/summary/price" TargetMode="External"/><Relationship Id="rId84" Type="http://schemas.openxmlformats.org/officeDocument/2006/relationships/hyperlink" Target="https://www.financecharts.com/stocks/MCD/summary/price" TargetMode="External"/><Relationship Id="rId138" Type="http://schemas.openxmlformats.org/officeDocument/2006/relationships/hyperlink" Target="https://www.financecharts.com/stocks/MCD/summary/price" TargetMode="External"/><Relationship Id="rId191" Type="http://schemas.openxmlformats.org/officeDocument/2006/relationships/hyperlink" Target="https://www.financecharts.com/stocks/MCD/income-statement/eps-diluted-ttm" TargetMode="External"/><Relationship Id="rId205" Type="http://schemas.openxmlformats.org/officeDocument/2006/relationships/hyperlink" Target="https://www.financecharts.com/stocks/MCD/income-statement/eps-diluted-ttm" TargetMode="External"/><Relationship Id="rId247" Type="http://schemas.openxmlformats.org/officeDocument/2006/relationships/hyperlink" Target="https://www.financecharts.com/stocks/MCD/income-statement/eps-diluted-ttm" TargetMode="External"/><Relationship Id="rId107" Type="http://schemas.openxmlformats.org/officeDocument/2006/relationships/hyperlink" Target="https://www.financecharts.com/stocks/MCD/income-statement/eps-diluted-ttm" TargetMode="External"/><Relationship Id="rId289" Type="http://schemas.openxmlformats.org/officeDocument/2006/relationships/hyperlink" Target="https://www.financecharts.com/stocks/MCD/summary/price" TargetMode="External"/><Relationship Id="rId11" Type="http://schemas.openxmlformats.org/officeDocument/2006/relationships/hyperlink" Target="https://www.financecharts.com/stocks/MCD/income-statement/eps-diluted-ttm" TargetMode="External"/><Relationship Id="rId53" Type="http://schemas.openxmlformats.org/officeDocument/2006/relationships/hyperlink" Target="https://www.financecharts.com/stocks/MCD/income-statement/eps-diluted-ttm" TargetMode="External"/><Relationship Id="rId149" Type="http://schemas.openxmlformats.org/officeDocument/2006/relationships/hyperlink" Target="https://www.financecharts.com/stocks/MCD/income-statement/eps-diluted-ttm" TargetMode="External"/><Relationship Id="rId95" Type="http://schemas.openxmlformats.org/officeDocument/2006/relationships/hyperlink" Target="https://www.financecharts.com/stocks/MCD/income-statement/eps-diluted-ttm" TargetMode="External"/><Relationship Id="rId160" Type="http://schemas.openxmlformats.org/officeDocument/2006/relationships/hyperlink" Target="https://www.financecharts.com/stocks/MCD/summary/price" TargetMode="External"/><Relationship Id="rId216" Type="http://schemas.openxmlformats.org/officeDocument/2006/relationships/hyperlink" Target="https://www.financecharts.com/stocks/MCD/summary/price" TargetMode="External"/><Relationship Id="rId258" Type="http://schemas.openxmlformats.org/officeDocument/2006/relationships/hyperlink" Target="https://www.financecharts.com/stocks/MCD/income-statement/eps-diluted-ttm" TargetMode="External"/><Relationship Id="rId22" Type="http://schemas.openxmlformats.org/officeDocument/2006/relationships/hyperlink" Target="https://www.financecharts.com/stocks/MCD/summary/price" TargetMode="External"/><Relationship Id="rId64" Type="http://schemas.openxmlformats.org/officeDocument/2006/relationships/hyperlink" Target="https://www.financecharts.com/stocks/MCD/summary/price" TargetMode="External"/><Relationship Id="rId118" Type="http://schemas.openxmlformats.org/officeDocument/2006/relationships/hyperlink" Target="https://www.financecharts.com/stocks/MCD/summary/price" TargetMode="External"/><Relationship Id="rId171" Type="http://schemas.openxmlformats.org/officeDocument/2006/relationships/hyperlink" Target="https://www.financecharts.com/stocks/MCD/income-statement/eps-diluted-ttm" TargetMode="External"/><Relationship Id="rId227" Type="http://schemas.openxmlformats.org/officeDocument/2006/relationships/hyperlink" Target="https://www.financecharts.com/stocks/MCD/income-statement/eps-diluted-ttm" TargetMode="External"/><Relationship Id="rId269" Type="http://schemas.openxmlformats.org/officeDocument/2006/relationships/hyperlink" Target="https://www.financecharts.com/stocks/MCD/summary/price" TargetMode="External"/><Relationship Id="rId33" Type="http://schemas.openxmlformats.org/officeDocument/2006/relationships/hyperlink" Target="https://www.financecharts.com/stocks/MCD/income-statement/eps-diluted-ttm" TargetMode="External"/><Relationship Id="rId129" Type="http://schemas.openxmlformats.org/officeDocument/2006/relationships/hyperlink" Target="https://www.financecharts.com/stocks/MCD/income-statement/eps-diluted-ttm" TargetMode="External"/><Relationship Id="rId280" Type="http://schemas.openxmlformats.org/officeDocument/2006/relationships/hyperlink" Target="https://www.financecharts.com/stocks/MCD/income-statement/eps-diluted-ttm" TargetMode="External"/><Relationship Id="rId75" Type="http://schemas.openxmlformats.org/officeDocument/2006/relationships/hyperlink" Target="https://www.financecharts.com/stocks/MCD/income-statement/eps-diluted-ttm" TargetMode="External"/><Relationship Id="rId140" Type="http://schemas.openxmlformats.org/officeDocument/2006/relationships/hyperlink" Target="https://www.financecharts.com/stocks/MCD/summary/price" TargetMode="External"/><Relationship Id="rId182" Type="http://schemas.openxmlformats.org/officeDocument/2006/relationships/hyperlink" Target="https://www.financecharts.com/stocks/MCD/summary/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7"/>
  <sheetViews>
    <sheetView topLeftCell="G28" zoomScale="112" zoomScaleNormal="64" workbookViewId="0">
      <selection activeCell="W37" sqref="W37"/>
    </sheetView>
  </sheetViews>
  <sheetFormatPr baseColWidth="10" defaultRowHeight="15"/>
  <cols>
    <col min="1" max="1" width="34.6640625" customWidth="1"/>
    <col min="2" max="2" width="14" customWidth="1"/>
    <col min="3" max="3" width="10.33203125" style="28" customWidth="1"/>
    <col min="4" max="4" width="21" style="28" customWidth="1"/>
    <col min="5" max="5" width="3.5" customWidth="1"/>
    <col min="6" max="6" width="10.6640625" customWidth="1"/>
    <col min="7" max="7" width="24.6640625" customWidth="1"/>
    <col min="8" max="8" width="4.33203125" customWidth="1"/>
    <col min="9" max="9" width="15.6640625" bestFit="1" customWidth="1"/>
    <col min="10" max="10" width="12.83203125" customWidth="1"/>
    <col min="11" max="11" width="13.6640625" bestFit="1" customWidth="1"/>
    <col min="12" max="12" width="9.6640625" bestFit="1" customWidth="1"/>
    <col min="13" max="13" width="11.1640625" bestFit="1" customWidth="1"/>
    <col min="14" max="14" width="12.83203125" customWidth="1"/>
    <col min="15" max="15" width="13.33203125" customWidth="1"/>
    <col min="16" max="16" width="7.83203125" customWidth="1"/>
    <col min="17" max="17" width="4.6640625" customWidth="1"/>
    <col min="18" max="18" width="3.6640625" customWidth="1"/>
    <col min="19" max="19" width="6.33203125" customWidth="1"/>
    <col min="20" max="20" width="16.33203125" customWidth="1"/>
    <col min="21" max="21" width="14.1640625" bestFit="1" customWidth="1"/>
  </cols>
  <sheetData>
    <row r="1" spans="1:21" ht="36">
      <c r="A1" s="98" t="s">
        <v>71</v>
      </c>
      <c r="B1" s="99">
        <v>254</v>
      </c>
      <c r="C1" s="51" t="s">
        <v>82</v>
      </c>
      <c r="D1" s="50" t="s">
        <v>46</v>
      </c>
      <c r="F1" s="135" t="s">
        <v>70</v>
      </c>
      <c r="G1" s="135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59</v>
      </c>
      <c r="O1" s="77" t="s">
        <v>51</v>
      </c>
      <c r="Q1" s="55"/>
    </row>
    <row r="2" spans="1:21" ht="22" customHeight="1">
      <c r="A2" s="100" t="s">
        <v>72</v>
      </c>
      <c r="B2" s="101">
        <v>13</v>
      </c>
      <c r="C2" s="28">
        <f>(1+(B2/100))</f>
        <v>1.1299999999999999</v>
      </c>
      <c r="F2" s="136" t="s">
        <v>49</v>
      </c>
      <c r="G2" s="138">
        <f>MEDIAN(G4:G36)</f>
        <v>18.079999999999998</v>
      </c>
      <c r="I2" s="80">
        <v>44763</v>
      </c>
      <c r="J2" s="64">
        <v>26.77</v>
      </c>
      <c r="K2" s="111">
        <f>ROUND(STDEV(J2:J35),2)</f>
        <v>4.07</v>
      </c>
      <c r="L2" s="116">
        <v>2022</v>
      </c>
      <c r="M2" s="116">
        <v>9.4700000000000006</v>
      </c>
      <c r="N2" s="60" t="s">
        <v>86</v>
      </c>
      <c r="O2" s="59">
        <f>'EPS &amp; PE 成長率法'!D2</f>
        <v>12.23</v>
      </c>
      <c r="P2" s="28"/>
      <c r="Q2" s="55"/>
    </row>
    <row r="3" spans="1:21" ht="16" customHeight="1">
      <c r="A3" s="100" t="s">
        <v>73</v>
      </c>
      <c r="B3" s="101">
        <v>10</v>
      </c>
      <c r="C3" s="28">
        <f>(1+(B3/100))</f>
        <v>1.1000000000000001</v>
      </c>
      <c r="F3" s="137"/>
      <c r="G3" s="138"/>
      <c r="I3" s="80">
        <v>44651</v>
      </c>
      <c r="J3" s="64">
        <v>25.97</v>
      </c>
      <c r="K3" s="147" t="s">
        <v>61</v>
      </c>
      <c r="L3" s="116">
        <v>2021</v>
      </c>
      <c r="M3" s="117">
        <v>8.9550000000000001</v>
      </c>
      <c r="N3" s="60" t="s">
        <v>87</v>
      </c>
      <c r="O3" s="59">
        <f>'EPS &amp; PE 成長率法'!D3</f>
        <v>5.44</v>
      </c>
      <c r="P3" s="28">
        <v>5.44</v>
      </c>
      <c r="Q3" s="55"/>
      <c r="U3" s="4"/>
    </row>
    <row r="4" spans="1:21" ht="22" customHeight="1">
      <c r="A4" s="100" t="s">
        <v>74</v>
      </c>
      <c r="B4" s="101">
        <v>4</v>
      </c>
      <c r="C4" s="28">
        <f>(1+(B4/100))</f>
        <v>1.04</v>
      </c>
      <c r="F4" s="94">
        <v>1</v>
      </c>
      <c r="G4" s="53">
        <v>139.19999999999999</v>
      </c>
      <c r="I4" s="80">
        <v>44561</v>
      </c>
      <c r="J4" s="64">
        <v>26.4</v>
      </c>
      <c r="K4" s="148"/>
      <c r="L4" s="116">
        <v>2020</v>
      </c>
      <c r="M4" s="116">
        <v>6.6999999999999993</v>
      </c>
      <c r="N4" s="60" t="s">
        <v>88</v>
      </c>
      <c r="O4" s="97">
        <f>'EPS &amp; PE 成長率法'!D4</f>
        <v>6.58</v>
      </c>
      <c r="P4" s="28">
        <v>6.58</v>
      </c>
      <c r="Q4" s="55"/>
    </row>
    <row r="5" spans="1:21" ht="29">
      <c r="A5" s="100" t="s">
        <v>75</v>
      </c>
      <c r="B5" s="101">
        <v>31</v>
      </c>
      <c r="D5" s="52" t="s">
        <v>83</v>
      </c>
      <c r="F5" s="94">
        <v>2</v>
      </c>
      <c r="G5" s="53">
        <v>67.900000000000006</v>
      </c>
      <c r="I5" s="80">
        <v>44469</v>
      </c>
      <c r="J5" s="64">
        <v>24.44</v>
      </c>
      <c r="K5" s="112">
        <f>ROUND(AVERAGE(J2:J35),2)</f>
        <v>21.74</v>
      </c>
      <c r="L5" s="116">
        <v>2019</v>
      </c>
      <c r="M5" s="117">
        <v>7.6624999999999996</v>
      </c>
      <c r="N5" s="60" t="s">
        <v>89</v>
      </c>
      <c r="O5" s="97">
        <f>'EPS &amp; PE 成長率法'!D5</f>
        <v>7.13</v>
      </c>
      <c r="P5" s="28">
        <v>7.13</v>
      </c>
      <c r="Q5" s="55"/>
      <c r="U5" s="4"/>
    </row>
    <row r="6" spans="1:21" ht="22" customHeight="1">
      <c r="A6" s="100" t="s">
        <v>76</v>
      </c>
      <c r="B6" s="102">
        <v>0.6</v>
      </c>
      <c r="F6" s="94">
        <v>3</v>
      </c>
      <c r="G6" s="53">
        <v>56.5</v>
      </c>
      <c r="I6" s="80">
        <v>44377</v>
      </c>
      <c r="J6" s="64">
        <v>24.58</v>
      </c>
      <c r="K6" s="10"/>
      <c r="L6" s="116">
        <v>2018</v>
      </c>
      <c r="M6" s="117">
        <v>6.8874999999999993</v>
      </c>
      <c r="N6" s="60" t="s">
        <v>90</v>
      </c>
      <c r="O6" s="59">
        <f>'EPS &amp; PE 成長率法'!D6</f>
        <v>8.7200000000000006</v>
      </c>
      <c r="P6" s="28">
        <v>8.7200000000000006</v>
      </c>
      <c r="U6" s="4"/>
    </row>
    <row r="7" spans="1:21" ht="22" customHeight="1">
      <c r="A7" s="100" t="s">
        <v>77</v>
      </c>
      <c r="B7" s="102">
        <v>0</v>
      </c>
      <c r="C7" s="28">
        <f>(1+(B7/100))</f>
        <v>1</v>
      </c>
      <c r="F7" s="94">
        <v>4</v>
      </c>
      <c r="G7" s="53">
        <v>34.5</v>
      </c>
      <c r="I7" s="80">
        <v>44286</v>
      </c>
      <c r="J7" s="64">
        <v>31.64</v>
      </c>
      <c r="K7" s="10"/>
      <c r="L7" s="116">
        <v>2017</v>
      </c>
      <c r="M7" s="117">
        <v>6.2649999999999997</v>
      </c>
      <c r="N7" s="60" t="s">
        <v>91</v>
      </c>
      <c r="O7" s="59">
        <f>'EPS &amp; PE 成長率法'!D7</f>
        <v>9.58</v>
      </c>
      <c r="P7" s="28">
        <v>9.58</v>
      </c>
      <c r="U7" s="4"/>
    </row>
    <row r="8" spans="1:21" ht="22" customHeight="1">
      <c r="A8" s="100" t="s">
        <v>78</v>
      </c>
      <c r="B8" s="105">
        <v>10.039999999999999</v>
      </c>
      <c r="D8" s="61" t="s">
        <v>69</v>
      </c>
      <c r="F8" s="94">
        <v>5</v>
      </c>
      <c r="G8" s="53">
        <v>31.2</v>
      </c>
      <c r="I8" s="80">
        <v>44196</v>
      </c>
      <c r="J8" s="64"/>
      <c r="K8" s="10"/>
      <c r="L8" s="116">
        <v>2016</v>
      </c>
      <c r="M8" s="117">
        <v>5.2750000000000004</v>
      </c>
      <c r="N8" s="62" t="s">
        <v>92</v>
      </c>
      <c r="O8" s="63">
        <f>'EPS &amp; PE 成長率法'!D8</f>
        <v>6.79</v>
      </c>
      <c r="P8" s="115">
        <v>6.79</v>
      </c>
      <c r="U8" s="4"/>
    </row>
    <row r="9" spans="1:21" ht="22" customHeight="1">
      <c r="A9" s="100" t="s">
        <v>79</v>
      </c>
      <c r="B9" s="104">
        <f>N14</f>
        <v>6.81111111111111</v>
      </c>
      <c r="C9" s="28">
        <f>(1+(B9/100))</f>
        <v>1.068111111111111</v>
      </c>
      <c r="F9" s="94">
        <v>6</v>
      </c>
      <c r="G9" s="53">
        <v>26.7</v>
      </c>
      <c r="I9" s="80">
        <v>44104</v>
      </c>
      <c r="J9" s="64"/>
      <c r="K9" s="10"/>
      <c r="L9" s="116">
        <v>2015</v>
      </c>
      <c r="M9" s="117">
        <v>4.5549999999999997</v>
      </c>
      <c r="N9" s="60" t="s">
        <v>62</v>
      </c>
      <c r="O9" s="59">
        <f>'EPS &amp; PE 成長率法'!D9</f>
        <v>5.61</v>
      </c>
      <c r="P9" s="28">
        <v>5.61</v>
      </c>
      <c r="U9" s="4"/>
    </row>
    <row r="10" spans="1:21" ht="18" customHeight="1">
      <c r="A10" s="100" t="s">
        <v>80</v>
      </c>
      <c r="B10" s="103">
        <v>5</v>
      </c>
      <c r="C10" s="28">
        <f>(1+(B10/100))</f>
        <v>1.05</v>
      </c>
      <c r="D10" s="52" t="s">
        <v>41</v>
      </c>
      <c r="F10" s="94">
        <v>7</v>
      </c>
      <c r="G10" s="53">
        <v>26.1</v>
      </c>
      <c r="I10" s="80">
        <v>44012</v>
      </c>
      <c r="J10" s="64">
        <v>27.93</v>
      </c>
      <c r="K10" s="10"/>
      <c r="L10" s="116">
        <v>2014</v>
      </c>
      <c r="M10" s="117">
        <v>5.2424999999999997</v>
      </c>
      <c r="N10" s="60" t="s">
        <v>63</v>
      </c>
      <c r="O10" s="59">
        <f>'EPS &amp; PE 成長率法'!D10</f>
        <v>5.35</v>
      </c>
      <c r="P10" s="28"/>
      <c r="U10" s="4"/>
    </row>
    <row r="11" spans="1:21" ht="22">
      <c r="A11" s="100" t="s">
        <v>81</v>
      </c>
      <c r="B11" s="103">
        <v>0.44</v>
      </c>
      <c r="F11" s="94">
        <v>8</v>
      </c>
      <c r="G11" s="54">
        <v>25.8</v>
      </c>
      <c r="I11" s="80">
        <v>43921</v>
      </c>
      <c r="J11" s="64">
        <v>20.57</v>
      </c>
      <c r="K11" s="10"/>
      <c r="L11" s="113">
        <v>2013</v>
      </c>
      <c r="M11" s="114">
        <v>5.4850000000000003</v>
      </c>
      <c r="N11" s="60" t="s">
        <v>64</v>
      </c>
      <c r="O11" s="59">
        <f>'EPS &amp; PE 成長率法'!D11</f>
        <v>5.44</v>
      </c>
      <c r="P11" s="28">
        <v>5.44</v>
      </c>
      <c r="U11" s="4"/>
    </row>
    <row r="12" spans="1:21" ht="22" customHeight="1">
      <c r="F12" s="94">
        <v>9</v>
      </c>
      <c r="G12" s="53">
        <v>25.7</v>
      </c>
      <c r="I12" s="80">
        <v>43830</v>
      </c>
      <c r="J12" s="64">
        <v>23.65</v>
      </c>
      <c r="K12" s="10"/>
      <c r="L12" s="113">
        <v>2012</v>
      </c>
      <c r="M12" s="61">
        <v>5.34</v>
      </c>
      <c r="N12" s="60" t="s">
        <v>65</v>
      </c>
      <c r="O12" s="59">
        <f>'EPS &amp; PE 成長率法'!D12</f>
        <v>6.01</v>
      </c>
      <c r="P12" s="28">
        <v>6.01</v>
      </c>
    </row>
    <row r="13" spans="1:21" ht="22" customHeight="1">
      <c r="A13" s="140" t="s">
        <v>48</v>
      </c>
      <c r="B13" s="141"/>
      <c r="F13" s="94">
        <v>10</v>
      </c>
      <c r="G13" s="53">
        <v>25.1</v>
      </c>
      <c r="I13" s="80">
        <v>43738</v>
      </c>
      <c r="J13" s="64">
        <v>26.4</v>
      </c>
      <c r="K13" s="10"/>
      <c r="L13" s="113">
        <v>2011</v>
      </c>
      <c r="M13" s="114">
        <v>5.0175000000000001</v>
      </c>
      <c r="N13" s="153" t="s">
        <v>53</v>
      </c>
      <c r="O13" s="154"/>
      <c r="P13">
        <f>MIN(P2:P12)</f>
        <v>5.44</v>
      </c>
      <c r="Q13">
        <f>MAX(P2:P12)</f>
        <v>9.58</v>
      </c>
      <c r="U13" s="4"/>
    </row>
    <row r="14" spans="1:21" ht="20" customHeight="1">
      <c r="A14" s="139" t="s">
        <v>47</v>
      </c>
      <c r="B14" s="139"/>
      <c r="F14" s="94">
        <v>11</v>
      </c>
      <c r="G14" s="53">
        <v>24.1</v>
      </c>
      <c r="I14" s="80">
        <v>43646</v>
      </c>
      <c r="J14" s="64">
        <v>25.43</v>
      </c>
      <c r="K14" s="10"/>
      <c r="L14" s="113">
        <v>2010</v>
      </c>
      <c r="M14" s="114">
        <v>4.4350000000000005</v>
      </c>
      <c r="N14" s="152">
        <f>AVERAGE(P2:P12)</f>
        <v>6.81111111111111</v>
      </c>
      <c r="O14" s="152"/>
      <c r="U14" s="4"/>
    </row>
    <row r="15" spans="1:21" ht="22">
      <c r="F15" s="94">
        <v>12</v>
      </c>
      <c r="G15" s="53">
        <v>23.5</v>
      </c>
      <c r="I15" s="80">
        <v>43555</v>
      </c>
      <c r="J15" s="64">
        <v>23.33</v>
      </c>
      <c r="K15" s="10"/>
      <c r="L15" s="149" t="s">
        <v>61</v>
      </c>
      <c r="M15" s="149"/>
    </row>
    <row r="16" spans="1:21" ht="26" customHeight="1">
      <c r="A16" s="78" t="s">
        <v>43</v>
      </c>
      <c r="F16" s="94">
        <v>13</v>
      </c>
      <c r="G16" s="95">
        <v>22.28</v>
      </c>
      <c r="I16" s="80">
        <v>43465</v>
      </c>
      <c r="J16" s="64">
        <v>21.68</v>
      </c>
      <c r="K16" s="10"/>
      <c r="L16" s="149"/>
      <c r="M16" s="149"/>
      <c r="N16" s="10"/>
      <c r="O16" s="11"/>
    </row>
    <row r="17" spans="1:19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3">
        <v>20.68</v>
      </c>
      <c r="I17" s="80">
        <v>43373</v>
      </c>
      <c r="J17" s="64">
        <v>23.23</v>
      </c>
      <c r="K17" s="10"/>
      <c r="L17" s="150">
        <f>ROUND(AVERAGE(M2:M4),2)</f>
        <v>8.3800000000000008</v>
      </c>
      <c r="M17" s="151"/>
      <c r="N17" s="10"/>
      <c r="O17" s="10"/>
    </row>
    <row r="18" spans="1:19" ht="18" customHeight="1">
      <c r="A18" s="79" t="s">
        <v>18</v>
      </c>
      <c r="B18" s="9">
        <f>'現金流量折現法(PE+EPS)'!B30</f>
        <v>263.37964815645694</v>
      </c>
      <c r="C18" s="9">
        <f>'現金流量折現法(PE+EPS)'!C30</f>
        <v>235.15799464192708</v>
      </c>
      <c r="D18" s="9">
        <f>'現金流量折現法(PE+EPS)'!D30</f>
        <v>177.44347630171026</v>
      </c>
      <c r="F18" s="94">
        <v>15</v>
      </c>
      <c r="G18" s="53">
        <v>20.239999999999998</v>
      </c>
      <c r="I18" s="80">
        <v>43281</v>
      </c>
      <c r="J18" s="64">
        <v>20.92</v>
      </c>
      <c r="K18" s="10"/>
      <c r="N18" s="10"/>
      <c r="O18" s="10"/>
    </row>
    <row r="19" spans="1:19" ht="43" customHeight="1">
      <c r="A19" s="79" t="s">
        <v>19</v>
      </c>
      <c r="B19" s="9">
        <f>'現金流量折現法(PE+EPS)'!B31</f>
        <v>285.16292732729164</v>
      </c>
      <c r="C19" s="9">
        <f>'現金流量折現法(PE+EPS)'!C31</f>
        <v>268.75199387648809</v>
      </c>
      <c r="D19" s="9">
        <f>'現金流量折現法(PE+EPS)'!D31</f>
        <v>232.2522720705783</v>
      </c>
      <c r="F19" s="94">
        <v>16</v>
      </c>
      <c r="G19" s="53">
        <v>18.3</v>
      </c>
      <c r="I19" s="80">
        <v>43190</v>
      </c>
      <c r="J19" s="64">
        <v>21.38</v>
      </c>
      <c r="K19" s="106" t="s">
        <v>84</v>
      </c>
      <c r="L19" s="75">
        <v>3</v>
      </c>
      <c r="M19" s="107">
        <v>4</v>
      </c>
      <c r="N19" s="75">
        <v>5</v>
      </c>
      <c r="O19" s="107">
        <v>6</v>
      </c>
      <c r="P19" s="107">
        <v>7</v>
      </c>
      <c r="Q19" s="107">
        <v>8</v>
      </c>
      <c r="R19" s="107">
        <v>9</v>
      </c>
      <c r="S19" s="75">
        <v>10</v>
      </c>
    </row>
    <row r="20" spans="1:19" ht="20" customHeight="1">
      <c r="A20" s="79" t="s">
        <v>20</v>
      </c>
      <c r="B20" s="9">
        <f>'現金流量折現法(PE+EPS)'!B32</f>
        <v>338.63097620115889</v>
      </c>
      <c r="C20" s="9">
        <f>'現金流量折現法(PE+EPS)'!C32</f>
        <v>354.66451650913598</v>
      </c>
      <c r="D20" s="9">
        <f>'現金流量折現法(PE+EPS)'!D32</f>
        <v>406.44147612351202</v>
      </c>
      <c r="F20" s="94">
        <v>17</v>
      </c>
      <c r="G20" s="53">
        <v>18.079999999999998</v>
      </c>
      <c r="I20" s="80">
        <v>43100</v>
      </c>
      <c r="J20" s="64">
        <v>24.3</v>
      </c>
      <c r="K20" s="146" t="s">
        <v>85</v>
      </c>
      <c r="L20" s="108">
        <f>'EPS &amp; PE 成長率法'!G2</f>
        <v>12.23</v>
      </c>
      <c r="M20" s="109">
        <f>'EPS &amp; PE 成長率法'!H2</f>
        <v>5.44</v>
      </c>
      <c r="N20" s="108">
        <f>'EPS &amp; PE 成長率法'!I2</f>
        <v>6.58</v>
      </c>
      <c r="O20" s="109">
        <f>'EPS &amp; PE 成長率法'!J2</f>
        <v>7.13</v>
      </c>
      <c r="P20" s="109">
        <f>'EPS &amp; PE 成長率法'!K2</f>
        <v>8.7200000000000006</v>
      </c>
      <c r="Q20" s="109">
        <f>'EPS &amp; PE 成長率法'!L2</f>
        <v>9.58</v>
      </c>
      <c r="R20" s="109">
        <f>'EPS &amp; PE 成長率法'!M2</f>
        <v>6.79</v>
      </c>
      <c r="S20" s="108"/>
    </row>
    <row r="21" spans="1:19" ht="18" customHeight="1">
      <c r="A21" s="74"/>
      <c r="C21"/>
      <c r="D21"/>
      <c r="F21" s="94">
        <v>18</v>
      </c>
      <c r="G21" s="53">
        <v>15.88</v>
      </c>
      <c r="I21" s="80">
        <v>43008</v>
      </c>
      <c r="J21" s="64">
        <v>20.18</v>
      </c>
      <c r="K21" s="146"/>
      <c r="L21" s="108"/>
      <c r="M21" s="109">
        <f>'EPS &amp; PE 成長率法'!H3</f>
        <v>6.78</v>
      </c>
      <c r="N21" s="108">
        <f>'EPS &amp; PE 成長率法'!I3</f>
        <v>7.41</v>
      </c>
      <c r="O21" s="109">
        <f>'EPS &amp; PE 成長率法'!J3</f>
        <v>9.2200000000000006</v>
      </c>
      <c r="P21" s="109">
        <f>'EPS &amp; PE 成長率法'!K3</f>
        <v>10.14</v>
      </c>
      <c r="Q21" s="109">
        <f>'EPS &amp; PE 成長率法'!L3</f>
        <v>6.92</v>
      </c>
      <c r="R21" s="109">
        <f>'EPS &amp; PE 成長率法'!M3</f>
        <v>5.6</v>
      </c>
      <c r="S21" s="108"/>
    </row>
    <row r="22" spans="1:19" ht="18" customHeight="1">
      <c r="A22" s="78" t="s">
        <v>50</v>
      </c>
      <c r="F22" s="94">
        <v>19</v>
      </c>
      <c r="G22" s="53">
        <v>15.78</v>
      </c>
      <c r="I22" s="80">
        <v>42916</v>
      </c>
      <c r="J22" s="64">
        <v>22.25</v>
      </c>
      <c r="K22" s="146"/>
      <c r="L22" s="108">
        <f>'EPS &amp; PE 成長率法'!G4</f>
        <v>-0.92</v>
      </c>
      <c r="M22" s="109">
        <f>'EPS &amp; PE 成長率法'!H4</f>
        <v>1.69</v>
      </c>
      <c r="N22" s="108"/>
      <c r="O22" s="109">
        <f>'EPS &amp; PE 成長率法'!J4</f>
        <v>6.64</v>
      </c>
      <c r="P22" s="109">
        <f>'EPS &amp; PE 成長率法'!K4</f>
        <v>3.57</v>
      </c>
      <c r="Q22" s="109">
        <f>'EPS &amp; PE 成長率法'!L4</f>
        <v>2.5299999999999998</v>
      </c>
      <c r="R22" s="109">
        <f>'EPS &amp; PE 成長率法'!M4</f>
        <v>2.5499999999999998</v>
      </c>
      <c r="S22" s="108">
        <f>'EPS &amp; PE 成長率法'!N4</f>
        <v>2.93</v>
      </c>
    </row>
    <row r="23" spans="1:19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3">
        <v>15.32</v>
      </c>
      <c r="I23" s="80">
        <v>42825</v>
      </c>
      <c r="J23" s="64">
        <v>20.2</v>
      </c>
      <c r="K23" s="146"/>
      <c r="L23" s="108"/>
      <c r="M23" s="109">
        <f>'EPS &amp; PE 成長率法'!H5</f>
        <v>9.7799999999999994</v>
      </c>
      <c r="N23" s="108">
        <f>'EPS &amp; PE 成長率法'!I5</f>
        <v>10.96</v>
      </c>
      <c r="O23" s="109">
        <f>'EPS &amp; PE 成長率法'!J5</f>
        <v>6.53</v>
      </c>
      <c r="P23" s="109">
        <f>'EPS &amp; PE 成長率法'!K5</f>
        <v>4.8899999999999997</v>
      </c>
      <c r="Q23" s="109">
        <f>'EPS &amp; PE 成長率法'!L5</f>
        <v>4.62</v>
      </c>
      <c r="R23" s="109">
        <f>'EPS &amp; PE 成長率法'!M5</f>
        <v>4.82</v>
      </c>
      <c r="S23" s="108">
        <f>'EPS &amp; PE 成長率法'!N5</f>
        <v>5.62</v>
      </c>
    </row>
    <row r="24" spans="1:19" ht="18" customHeight="1">
      <c r="A24" s="79" t="s">
        <v>66</v>
      </c>
      <c r="B24" s="93">
        <f>'EPS &amp; PE 成長率法'!G19-1</f>
        <v>3.8677777777777811E-2</v>
      </c>
      <c r="C24" s="93">
        <f>'EPS &amp; PE 成長率法'!H19-1</f>
        <v>4.9614285714285611E-2</v>
      </c>
      <c r="D24" s="93">
        <f>'EPS &amp; PE 成長率法'!I19-1</f>
        <v>4.2750000000000066E-2</v>
      </c>
      <c r="F24" s="94">
        <v>21</v>
      </c>
      <c r="G24" s="53">
        <v>14.44</v>
      </c>
      <c r="I24" s="80">
        <v>42735</v>
      </c>
      <c r="J24" s="64">
        <v>19.66</v>
      </c>
      <c r="K24" s="146"/>
      <c r="L24" s="108">
        <f>'EPS &amp; PE 成長率法'!G6</f>
        <v>9.3000000000000007</v>
      </c>
      <c r="M24" s="109">
        <f>'EPS &amp; PE 成長率法'!H6</f>
        <v>10.89</v>
      </c>
      <c r="N24" s="108">
        <f>'EPS &amp; PE 成長率法'!I6</f>
        <v>5.61</v>
      </c>
      <c r="O24" s="109">
        <f>'EPS &amp; PE 成長率法'!J6</f>
        <v>3.87</v>
      </c>
      <c r="P24" s="109">
        <f>'EPS &amp; PE 成長率法'!K6</f>
        <v>3.7</v>
      </c>
      <c r="Q24" s="109">
        <f>'EPS &amp; PE 成長率法'!L6</f>
        <v>4.04</v>
      </c>
      <c r="R24" s="109">
        <f>'EPS &amp; PE 成長率法'!M6</f>
        <v>5.01</v>
      </c>
    </row>
    <row r="25" spans="1:19" ht="20" customHeight="1">
      <c r="A25" s="79" t="s">
        <v>41</v>
      </c>
      <c r="B25" s="9">
        <f>'EPS &amp; PE 成長率法'!G21</f>
        <v>326.5108522711111</v>
      </c>
      <c r="C25" s="9">
        <f>'EPS &amp; PE 成長率法'!H21</f>
        <v>333.2155892914285</v>
      </c>
      <c r="D25" s="9">
        <f>'EPS &amp; PE 成長率法'!I21</f>
        <v>337.52733039999998</v>
      </c>
      <c r="F25" s="94">
        <v>22</v>
      </c>
      <c r="G25" s="53">
        <v>13.74</v>
      </c>
      <c r="I25" s="80">
        <v>42643</v>
      </c>
      <c r="J25" s="64">
        <v>18.940000000000001</v>
      </c>
      <c r="K25" s="146"/>
      <c r="L25" s="108">
        <f>'EPS &amp; PE 成長率法'!G7</f>
        <v>11.21</v>
      </c>
      <c r="M25" s="109">
        <f>'EPS &amp; PE 成長率法'!H7</f>
        <v>4.5599999999999996</v>
      </c>
      <c r="N25" s="108">
        <f>'EPS &amp; PE 成長率法'!I7</f>
        <v>2.69</v>
      </c>
      <c r="O25" s="109">
        <f>'EPS &amp; PE 成長率法'!J7</f>
        <v>2.7</v>
      </c>
      <c r="P25" s="109">
        <f>'EPS &amp; PE 成長率法'!K7</f>
        <v>3.22</v>
      </c>
      <c r="Q25" s="109">
        <f>'EPS &amp; PE 成長率法'!L7</f>
        <v>4.41</v>
      </c>
      <c r="R25" s="110"/>
    </row>
    <row r="26" spans="1:19" ht="18" customHeight="1">
      <c r="A26" s="79" t="s">
        <v>57</v>
      </c>
      <c r="B26" s="9">
        <f>'EPS &amp; PE 成長率法'!G23</f>
        <v>221.2451043268799</v>
      </c>
      <c r="C26" s="9">
        <f>'EPS &amp; PE 成長率法'!H23</f>
        <v>248.93155871214213</v>
      </c>
      <c r="D26" s="9">
        <f>'EPS &amp; PE 成長率法'!I23</f>
        <v>321.81781874315402</v>
      </c>
      <c r="F26" s="94">
        <v>23</v>
      </c>
      <c r="G26" s="53">
        <v>13.23</v>
      </c>
      <c r="I26" s="80">
        <v>42551</v>
      </c>
      <c r="J26" s="64">
        <v>19.989999999999998</v>
      </c>
      <c r="K26" s="146"/>
      <c r="L26" s="108">
        <f>'EPS &amp; PE 成長率法'!G8</f>
        <v>0.21</v>
      </c>
      <c r="M26" s="109">
        <f>'EPS &amp; PE 成長率法'!H8</f>
        <v>-0.97</v>
      </c>
      <c r="N26" s="108"/>
      <c r="O26" s="109">
        <f>'EPS &amp; PE 成長率法'!J8</f>
        <v>0.84</v>
      </c>
      <c r="P26" s="109">
        <f>'EPS &amp; PE 成長率法'!K8</f>
        <v>2.5099999999999998</v>
      </c>
      <c r="Q26" s="110"/>
      <c r="R26" s="110"/>
    </row>
    <row r="27" spans="1:19" ht="18" customHeight="1">
      <c r="F27" s="94">
        <v>24</v>
      </c>
      <c r="G27" s="53">
        <v>12.96</v>
      </c>
      <c r="I27" s="80">
        <v>42460</v>
      </c>
      <c r="J27" s="64">
        <v>20.68</v>
      </c>
      <c r="K27" s="146"/>
      <c r="L27" s="108">
        <f>'EPS &amp; PE 成長率法'!G9</f>
        <v>-6.01</v>
      </c>
      <c r="M27" s="109">
        <f>'EPS &amp; PE 成長率法'!H9</f>
        <v>-3.9</v>
      </c>
      <c r="N27" s="108">
        <f>'EPS &amp; PE 成長率法'!I9</f>
        <v>-1.92</v>
      </c>
      <c r="O27" s="109">
        <f>'EPS &amp; PE 成長率法'!J9</f>
        <v>0.45</v>
      </c>
      <c r="P27" s="110"/>
      <c r="Q27" s="110"/>
      <c r="R27" s="110"/>
    </row>
    <row r="28" spans="1:19" ht="22">
      <c r="C28"/>
      <c r="F28" s="94">
        <v>25</v>
      </c>
      <c r="G28" s="53">
        <v>12.38</v>
      </c>
      <c r="I28" s="80">
        <v>42369</v>
      </c>
      <c r="J28" s="64">
        <v>20.86</v>
      </c>
      <c r="K28" s="146"/>
      <c r="L28" s="108">
        <f>'EPS &amp; PE 成長率法'!G10</f>
        <v>-0.61</v>
      </c>
      <c r="M28" s="109">
        <f>'EPS &amp; PE 成長率法'!H10</f>
        <v>1.1000000000000001</v>
      </c>
      <c r="N28" s="108">
        <f>'EPS &amp; PE 成長率法'!I10</f>
        <v>3.4</v>
      </c>
      <c r="O28" s="110"/>
      <c r="P28" s="110"/>
      <c r="Q28" s="110"/>
      <c r="R28" s="110"/>
    </row>
    <row r="29" spans="1:19" ht="18" customHeight="1">
      <c r="F29" s="94">
        <v>26</v>
      </c>
      <c r="G29" s="53">
        <v>11.76</v>
      </c>
      <c r="I29" s="80">
        <v>42277</v>
      </c>
      <c r="J29" s="64">
        <v>17.940000000000001</v>
      </c>
      <c r="K29" s="146"/>
      <c r="L29" s="108">
        <f>'EPS &amp; PE 成長率法'!G11</f>
        <v>3.01</v>
      </c>
      <c r="M29" s="109">
        <f>'EPS &amp; PE 成長率法'!H11</f>
        <v>5.46</v>
      </c>
    </row>
    <row r="30" spans="1:19" ht="20" customHeight="1">
      <c r="F30" s="94">
        <v>27</v>
      </c>
      <c r="G30" s="53">
        <v>10.93</v>
      </c>
      <c r="I30" s="80">
        <v>42185</v>
      </c>
      <c r="J30" s="64">
        <v>18.38</v>
      </c>
      <c r="K30" s="146"/>
      <c r="L30" s="108">
        <f>'EPS &amp; PE 成長率法'!G12</f>
        <v>6.39</v>
      </c>
      <c r="O30" s="65"/>
      <c r="P30" s="65"/>
      <c r="Q30" s="65"/>
      <c r="R30" s="65"/>
    </row>
    <row r="31" spans="1:19" ht="22">
      <c r="F31" s="94">
        <v>28</v>
      </c>
      <c r="G31" s="53">
        <v>10.35</v>
      </c>
      <c r="I31" s="80">
        <v>42094</v>
      </c>
      <c r="J31" s="64">
        <v>18.09</v>
      </c>
    </row>
    <row r="32" spans="1:19" ht="22">
      <c r="A32" s="28"/>
      <c r="B32" s="28"/>
      <c r="F32" s="94">
        <v>29</v>
      </c>
      <c r="G32" s="53">
        <v>9.09</v>
      </c>
      <c r="I32" s="80">
        <v>42004</v>
      </c>
      <c r="J32" s="64">
        <v>15.93</v>
      </c>
    </row>
    <row r="33" spans="6:26" ht="22">
      <c r="F33" s="94">
        <v>30</v>
      </c>
      <c r="G33" s="53">
        <v>7.91</v>
      </c>
      <c r="I33" s="80">
        <v>41912</v>
      </c>
      <c r="J33" s="64">
        <v>15.13</v>
      </c>
    </row>
    <row r="34" spans="6:26" ht="22">
      <c r="F34" s="94">
        <v>31</v>
      </c>
      <c r="G34" s="53">
        <v>6.15</v>
      </c>
      <c r="I34" s="80">
        <v>41820</v>
      </c>
      <c r="J34" s="64">
        <v>14.7</v>
      </c>
    </row>
    <row r="35" spans="6:26" ht="22">
      <c r="F35" s="94">
        <v>32</v>
      </c>
      <c r="G35" s="53">
        <v>4.1100000000000003</v>
      </c>
      <c r="I35" s="80">
        <v>41729</v>
      </c>
      <c r="J35" s="64">
        <v>14.24</v>
      </c>
    </row>
    <row r="36" spans="6:26" ht="22">
      <c r="F36" s="94">
        <v>33</v>
      </c>
      <c r="G36" s="53">
        <v>1.22</v>
      </c>
      <c r="I36" s="45">
        <v>41639</v>
      </c>
      <c r="J36" s="29">
        <v>13.85</v>
      </c>
      <c r="W36" s="118" t="s">
        <v>102</v>
      </c>
      <c r="X36" s="118" t="s">
        <v>6</v>
      </c>
      <c r="Y36" s="127" t="s">
        <v>93</v>
      </c>
    </row>
    <row r="37" spans="6:26" ht="18">
      <c r="I37" s="45">
        <v>41547</v>
      </c>
      <c r="J37" s="29">
        <v>13.67</v>
      </c>
      <c r="W37" s="61">
        <v>266</v>
      </c>
      <c r="X37" s="61">
        <v>8.1199999999999992</v>
      </c>
      <c r="Y37" s="114">
        <f>Y39*X37</f>
        <v>194.78523302438262</v>
      </c>
    </row>
    <row r="38" spans="6:26" ht="18">
      <c r="I38" s="45">
        <v>41455</v>
      </c>
      <c r="J38" s="29">
        <v>14.19</v>
      </c>
      <c r="W38" s="142" t="s">
        <v>103</v>
      </c>
      <c r="X38" s="143"/>
      <c r="Y38" s="28"/>
    </row>
    <row r="39" spans="6:26" ht="18">
      <c r="I39" s="45">
        <v>41364</v>
      </c>
      <c r="J39" s="29">
        <v>14.33</v>
      </c>
      <c r="W39" s="144">
        <f>W37/X37</f>
        <v>32.758620689655174</v>
      </c>
      <c r="X39" s="145"/>
      <c r="Y39" s="128">
        <f>10^Y40</f>
        <v>23.988329190194907</v>
      </c>
    </row>
    <row r="40" spans="6:26" ht="18">
      <c r="I40" s="45">
        <v>41274</v>
      </c>
      <c r="J40" s="29">
        <v>12.65</v>
      </c>
      <c r="W40" s="134">
        <f>LOG10(W39)</f>
        <v>1.5153256073898917</v>
      </c>
      <c r="X40" s="134"/>
      <c r="Y40" s="126">
        <v>1.38</v>
      </c>
      <c r="Z40" s="129" t="s">
        <v>104</v>
      </c>
    </row>
    <row r="41" spans="6:26" ht="18">
      <c r="I41" s="45">
        <v>41182</v>
      </c>
      <c r="J41" s="29">
        <v>13.16</v>
      </c>
    </row>
    <row r="42" spans="6:26" ht="18">
      <c r="I42" s="45">
        <v>41090</v>
      </c>
      <c r="J42" s="29">
        <v>12.55</v>
      </c>
    </row>
    <row r="43" spans="6:26" ht="18">
      <c r="I43" s="45">
        <v>40999</v>
      </c>
      <c r="J43" s="29">
        <v>13.73</v>
      </c>
    </row>
    <row r="44" spans="6:26" ht="18">
      <c r="I44" s="45">
        <v>40908</v>
      </c>
      <c r="J44" s="29">
        <v>14.15</v>
      </c>
    </row>
    <row r="45" spans="6:26" ht="18">
      <c r="I45" s="45">
        <v>40816</v>
      </c>
      <c r="J45" s="29">
        <v>12.7</v>
      </c>
    </row>
    <row r="46" spans="6:26" ht="18">
      <c r="I46" s="45">
        <v>40724</v>
      </c>
      <c r="J46" s="29">
        <v>12.51</v>
      </c>
    </row>
    <row r="47" spans="6:26" ht="18">
      <c r="I47" s="45">
        <v>40633</v>
      </c>
      <c r="J47" s="29">
        <v>11.72</v>
      </c>
    </row>
    <row r="48" spans="6:26" ht="18">
      <c r="I48" s="45">
        <v>40543</v>
      </c>
      <c r="J48" s="29">
        <v>12.12</v>
      </c>
      <c r="K48" s="11"/>
    </row>
    <row r="49" spans="9:13" ht="18">
      <c r="I49" s="45">
        <v>40451</v>
      </c>
      <c r="J49" s="29">
        <v>11.8</v>
      </c>
      <c r="K49" s="11"/>
    </row>
    <row r="50" spans="9:13" ht="18" customHeight="1">
      <c r="I50" s="45">
        <v>40359</v>
      </c>
      <c r="J50" s="29">
        <v>10.68</v>
      </c>
      <c r="K50" s="11"/>
    </row>
    <row r="51" spans="9:13" ht="18">
      <c r="I51" s="45">
        <v>40268</v>
      </c>
      <c r="J51" s="29">
        <v>11.11</v>
      </c>
      <c r="K51" s="11"/>
    </row>
    <row r="52" spans="9:13" ht="18" customHeight="1">
      <c r="I52" s="45">
        <v>40178</v>
      </c>
      <c r="J52" s="29">
        <v>10.64</v>
      </c>
      <c r="K52" s="11"/>
    </row>
    <row r="53" spans="9:13" ht="18" customHeight="1">
      <c r="I53" s="12"/>
      <c r="K53" s="11"/>
    </row>
    <row r="54" spans="9:13" ht="18" customHeight="1">
      <c r="I54" s="12"/>
      <c r="K54" s="11"/>
    </row>
    <row r="55" spans="9:13" ht="18">
      <c r="I55" s="12"/>
      <c r="K55" s="11"/>
    </row>
    <row r="56" spans="9:13" ht="18" customHeight="1">
      <c r="I56" s="12"/>
      <c r="J56" s="10"/>
      <c r="K56" s="10"/>
      <c r="L56" s="10"/>
      <c r="M56" s="10"/>
    </row>
    <row r="57" spans="9:13" ht="18" customHeight="1">
      <c r="I57" s="12"/>
      <c r="J57" s="10"/>
      <c r="K57" s="11"/>
      <c r="L57" s="10"/>
      <c r="M57" s="10"/>
    </row>
    <row r="58" spans="9:13" ht="18">
      <c r="I58" s="12"/>
      <c r="J58" s="10"/>
      <c r="K58" s="11"/>
      <c r="L58" s="10"/>
      <c r="M58" s="10"/>
    </row>
    <row r="59" spans="9:13" ht="18">
      <c r="I59" s="12"/>
      <c r="J59" s="10"/>
      <c r="K59" s="11"/>
      <c r="L59" s="10"/>
      <c r="M59" s="10"/>
    </row>
    <row r="60" spans="9:13" ht="18">
      <c r="I60" s="12"/>
      <c r="J60" s="10"/>
      <c r="K60" s="11"/>
      <c r="L60" s="10"/>
      <c r="M60" s="10"/>
    </row>
    <row r="61" spans="9:13" ht="18">
      <c r="I61" s="12"/>
      <c r="J61" s="10"/>
      <c r="K61" s="11"/>
      <c r="L61" s="10"/>
      <c r="M61" s="10"/>
    </row>
    <row r="62" spans="9:13" ht="18">
      <c r="I62" s="12"/>
      <c r="J62" s="10"/>
      <c r="K62" s="11"/>
      <c r="L62" s="10"/>
      <c r="M62" s="10"/>
    </row>
    <row r="63" spans="9:13" ht="18">
      <c r="I63" s="12"/>
      <c r="J63" s="10"/>
      <c r="K63" s="11"/>
      <c r="L63" s="10"/>
      <c r="M63" s="10"/>
    </row>
    <row r="64" spans="9:13" ht="18">
      <c r="I64" s="12"/>
      <c r="J64" s="10"/>
      <c r="K64" s="11"/>
      <c r="L64" s="10"/>
      <c r="M64" s="10"/>
    </row>
    <row r="65" spans="9:13" ht="18">
      <c r="I65" s="12"/>
      <c r="J65" s="10"/>
      <c r="K65" s="11"/>
      <c r="L65" s="10"/>
      <c r="M65" s="10"/>
    </row>
    <row r="66" spans="9:13" ht="18">
      <c r="I66" s="12"/>
      <c r="J66" s="10"/>
      <c r="K66" s="11"/>
      <c r="L66" s="10"/>
      <c r="M66" s="10"/>
    </row>
    <row r="67" spans="9:13" ht="18">
      <c r="I67" s="12"/>
      <c r="J67" s="10"/>
      <c r="K67" s="11"/>
      <c r="L67" s="10"/>
      <c r="M67" s="10"/>
    </row>
    <row r="68" spans="9:13" ht="18" customHeight="1">
      <c r="I68" s="12"/>
      <c r="J68" s="10"/>
      <c r="K68" s="11"/>
      <c r="L68" s="10"/>
      <c r="M68" s="10"/>
    </row>
    <row r="69" spans="9:13" ht="18" customHeight="1">
      <c r="I69" s="12"/>
      <c r="J69" s="10"/>
      <c r="K69" s="11"/>
      <c r="L69" s="10"/>
      <c r="M69" s="10"/>
    </row>
    <row r="70" spans="9:13" ht="18">
      <c r="I70" s="12"/>
      <c r="J70" s="10"/>
      <c r="K70" s="11"/>
      <c r="L70" s="10"/>
      <c r="M70" s="10"/>
    </row>
    <row r="71" spans="9:13" ht="18" customHeight="1">
      <c r="I71" s="12"/>
      <c r="J71" s="10"/>
      <c r="K71" s="11"/>
      <c r="L71" s="10"/>
      <c r="M71" s="10"/>
    </row>
    <row r="72" spans="9:13" ht="18" customHeight="1">
      <c r="I72" s="12"/>
      <c r="J72" s="10"/>
      <c r="K72" s="11"/>
      <c r="L72" s="10"/>
      <c r="M72" s="10"/>
    </row>
    <row r="73" spans="9:13" ht="18">
      <c r="I73" s="12"/>
      <c r="J73" s="10"/>
      <c r="K73" s="11"/>
      <c r="L73" s="10"/>
      <c r="M73" s="10"/>
    </row>
    <row r="74" spans="9:13" ht="18">
      <c r="I74" s="12"/>
      <c r="J74" s="10"/>
      <c r="K74" s="11"/>
      <c r="L74" s="10"/>
      <c r="M74" s="10"/>
    </row>
    <row r="75" spans="9:13" ht="18">
      <c r="I75" s="12"/>
      <c r="J75" s="10"/>
      <c r="K75" s="11"/>
      <c r="L75" s="10"/>
      <c r="M75" s="10"/>
    </row>
    <row r="76" spans="9:13" ht="18">
      <c r="I76" s="12"/>
      <c r="J76" s="10"/>
      <c r="K76" s="11"/>
      <c r="L76" s="10"/>
      <c r="M76" s="10"/>
    </row>
    <row r="77" spans="9:13" ht="18">
      <c r="I77" s="12"/>
      <c r="J77" s="10"/>
      <c r="K77" s="11"/>
      <c r="L77" s="10"/>
      <c r="M77" s="10"/>
    </row>
    <row r="78" spans="9:13" ht="18">
      <c r="I78" s="12"/>
      <c r="J78" s="10"/>
      <c r="K78" s="11"/>
      <c r="L78" s="10"/>
      <c r="M78" s="10"/>
    </row>
    <row r="79" spans="9:13" ht="18">
      <c r="I79" s="12"/>
      <c r="J79" s="10"/>
      <c r="K79" s="11"/>
      <c r="L79" s="10"/>
      <c r="M79" s="10"/>
    </row>
    <row r="80" spans="9:13" ht="18">
      <c r="I80" s="12"/>
      <c r="J80" s="10"/>
      <c r="K80" s="11"/>
      <c r="L80" s="10"/>
      <c r="M80" s="10"/>
    </row>
    <row r="81" spans="9:13" ht="18">
      <c r="I81" s="12"/>
      <c r="J81" s="10"/>
      <c r="K81" s="11"/>
      <c r="L81" s="10"/>
      <c r="M81" s="10"/>
    </row>
    <row r="82" spans="9:13" ht="18">
      <c r="I82" s="12"/>
      <c r="J82" s="10"/>
      <c r="K82" s="11"/>
      <c r="L82" s="10"/>
      <c r="M82" s="10"/>
    </row>
    <row r="83" spans="9:13" ht="18">
      <c r="I83" s="12"/>
      <c r="J83" s="10"/>
      <c r="K83" s="11"/>
      <c r="L83" s="10"/>
      <c r="M83" s="10"/>
    </row>
    <row r="84" spans="9:13" ht="18">
      <c r="I84" s="12"/>
      <c r="J84" s="10"/>
      <c r="K84" s="11"/>
      <c r="L84" s="10"/>
      <c r="M84" s="10"/>
    </row>
    <row r="85" spans="9:13" ht="18">
      <c r="I85" s="12"/>
      <c r="J85" s="10"/>
      <c r="K85" s="11"/>
      <c r="L85" s="10"/>
      <c r="M85" s="10"/>
    </row>
    <row r="86" spans="9:13" ht="18">
      <c r="I86" s="12"/>
      <c r="J86" s="10"/>
      <c r="K86" s="11"/>
      <c r="L86" s="10"/>
      <c r="M86" s="10"/>
    </row>
    <row r="87" spans="9:13" ht="18">
      <c r="I87" s="12"/>
      <c r="J87" s="10"/>
      <c r="K87" s="11"/>
      <c r="L87" s="10"/>
      <c r="M87" s="10"/>
    </row>
    <row r="88" spans="9:13" ht="18">
      <c r="I88" s="12"/>
      <c r="J88" s="10"/>
      <c r="K88" s="11"/>
      <c r="L88" s="10"/>
      <c r="M88" s="10"/>
    </row>
    <row r="89" spans="9:13" ht="18">
      <c r="I89" s="12"/>
      <c r="J89" s="10"/>
      <c r="K89" s="11"/>
      <c r="L89" s="10"/>
      <c r="M89" s="10"/>
    </row>
    <row r="90" spans="9:13" ht="18">
      <c r="I90" s="12"/>
      <c r="J90" s="10"/>
      <c r="K90" s="11"/>
      <c r="L90" s="10"/>
      <c r="M90" s="10"/>
    </row>
    <row r="91" spans="9:13" ht="18">
      <c r="I91" s="12"/>
      <c r="J91" s="10"/>
      <c r="K91" s="11"/>
      <c r="L91" s="10"/>
      <c r="M91" s="10"/>
    </row>
    <row r="92" spans="9:13" ht="18">
      <c r="I92" s="12"/>
      <c r="J92" s="10"/>
      <c r="K92" s="11"/>
      <c r="L92" s="10"/>
      <c r="M92" s="10"/>
    </row>
    <row r="93" spans="9:13" ht="18">
      <c r="I93" s="12"/>
      <c r="J93" s="10"/>
      <c r="K93" s="11"/>
      <c r="L93" s="10"/>
      <c r="M93" s="10"/>
    </row>
    <row r="94" spans="9:13" ht="18">
      <c r="I94" s="12"/>
      <c r="J94" s="10"/>
      <c r="K94" s="11"/>
      <c r="L94" s="10"/>
      <c r="M94" s="10"/>
    </row>
    <row r="95" spans="9:13" ht="18">
      <c r="I95" s="12"/>
      <c r="J95" s="10"/>
      <c r="K95" s="11"/>
      <c r="L95" s="10"/>
      <c r="M95" s="10"/>
    </row>
    <row r="96" spans="9:13" ht="18">
      <c r="I96" s="12"/>
      <c r="J96" s="10"/>
      <c r="K96" s="11"/>
      <c r="L96" s="10"/>
      <c r="M96" s="10"/>
    </row>
    <row r="97" spans="9:13" ht="18">
      <c r="I97" s="12"/>
      <c r="J97" s="10"/>
      <c r="K97" s="11"/>
      <c r="L97" s="10"/>
      <c r="M97" s="10"/>
    </row>
    <row r="98" spans="9:13" ht="18">
      <c r="I98" s="12"/>
      <c r="J98" s="10"/>
      <c r="K98" s="11"/>
      <c r="L98" s="10"/>
      <c r="M98" s="10"/>
    </row>
    <row r="99" spans="9:13" ht="18">
      <c r="I99" s="12"/>
      <c r="J99" s="10"/>
      <c r="K99" s="11"/>
      <c r="L99" s="10"/>
      <c r="M99" s="10"/>
    </row>
    <row r="100" spans="9:13" ht="18">
      <c r="I100" s="12"/>
      <c r="J100" s="10"/>
      <c r="K100" s="11"/>
      <c r="L100" s="10"/>
      <c r="M100" s="10"/>
    </row>
    <row r="101" spans="9:13" ht="18">
      <c r="I101" s="12"/>
      <c r="J101" s="10"/>
      <c r="K101" s="11"/>
      <c r="L101" s="10"/>
      <c r="M101" s="10"/>
    </row>
    <row r="102" spans="9:13" ht="18">
      <c r="I102" s="12"/>
      <c r="J102" s="10"/>
      <c r="K102" s="11"/>
      <c r="L102" s="10"/>
      <c r="M102" s="10"/>
    </row>
    <row r="103" spans="9:13" ht="18">
      <c r="I103" s="12"/>
      <c r="J103" s="10"/>
      <c r="K103" s="11"/>
      <c r="L103" s="10"/>
      <c r="M103" s="10"/>
    </row>
    <row r="104" spans="9:13" ht="18">
      <c r="I104" s="12"/>
      <c r="J104" s="10"/>
      <c r="K104" s="11"/>
      <c r="L104" s="10"/>
      <c r="M104" s="10"/>
    </row>
    <row r="105" spans="9:13" ht="18">
      <c r="I105" s="12"/>
      <c r="J105" s="10"/>
      <c r="K105" s="11"/>
      <c r="L105" s="10"/>
      <c r="M105" s="10"/>
    </row>
    <row r="106" spans="9:13" ht="18">
      <c r="I106" s="12"/>
      <c r="J106" s="10"/>
      <c r="K106" s="11"/>
      <c r="L106" s="10"/>
      <c r="M106" s="10"/>
    </row>
    <row r="107" spans="9:13" ht="18">
      <c r="I107" s="12"/>
      <c r="J107" s="10"/>
      <c r="K107" s="11"/>
      <c r="L107" s="10"/>
      <c r="M107" s="10"/>
    </row>
  </sheetData>
  <mergeCells count="14">
    <mergeCell ref="W40:X40"/>
    <mergeCell ref="F1:G1"/>
    <mergeCell ref="F2:F3"/>
    <mergeCell ref="G2:G3"/>
    <mergeCell ref="A14:B14"/>
    <mergeCell ref="A13:B13"/>
    <mergeCell ref="W38:X38"/>
    <mergeCell ref="W39:X39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239A-94B9-5D48-8A47-C8AB5772C36C}">
  <dimension ref="B1:L56"/>
  <sheetViews>
    <sheetView topLeftCell="B3" zoomScale="67" workbookViewId="0">
      <selection activeCell="X18" sqref="X18"/>
    </sheetView>
  </sheetViews>
  <sheetFormatPr baseColWidth="10" defaultRowHeight="15"/>
  <cols>
    <col min="2" max="2" width="14.1640625" style="28" bestFit="1" customWidth="1"/>
    <col min="3" max="3" width="15" style="28" bestFit="1" customWidth="1"/>
    <col min="4" max="4" width="17.1640625" style="28" bestFit="1" customWidth="1"/>
    <col min="5" max="5" width="11.6640625" style="28" bestFit="1" customWidth="1"/>
    <col min="7" max="7" width="14.1640625" style="28" bestFit="1" customWidth="1"/>
    <col min="9" max="9" width="14.1640625" style="28" bestFit="1" customWidth="1"/>
    <col min="11" max="11" width="14.1640625" style="28" bestFit="1" customWidth="1"/>
  </cols>
  <sheetData>
    <row r="1" spans="2:12" ht="17" thickTop="1" thickBot="1">
      <c r="H1" s="28"/>
      <c r="J1" s="28"/>
      <c r="L1" s="123" t="s">
        <v>37</v>
      </c>
    </row>
    <row r="2" spans="2:12" ht="17" thickTop="1" thickBot="1">
      <c r="H2" s="28"/>
      <c r="J2" s="28"/>
      <c r="L2" s="124">
        <f>STDEV(L7:L56)</f>
        <v>0.13757001118029941</v>
      </c>
    </row>
    <row r="3" spans="2:12" ht="17" thickTop="1" thickBot="1">
      <c r="H3" s="28"/>
      <c r="J3" s="28"/>
      <c r="L3" s="125" t="s">
        <v>98</v>
      </c>
    </row>
    <row r="4" spans="2:12" ht="17" thickTop="1" thickBot="1">
      <c r="H4" s="28"/>
      <c r="J4" s="28"/>
      <c r="L4" s="124">
        <f>AVERAGE(L7:L56)</f>
        <v>1.2573826591280375</v>
      </c>
    </row>
    <row r="5" spans="2:12" ht="19" thickTop="1">
      <c r="B5" s="119" t="s">
        <v>94</v>
      </c>
      <c r="C5" s="119" t="s">
        <v>95</v>
      </c>
      <c r="D5" s="119" t="s">
        <v>96</v>
      </c>
      <c r="E5" s="119" t="s">
        <v>97</v>
      </c>
      <c r="G5" s="119" t="s">
        <v>94</v>
      </c>
      <c r="H5" s="119" t="s">
        <v>99</v>
      </c>
      <c r="I5" s="119" t="s">
        <v>94</v>
      </c>
      <c r="J5" s="119" t="s">
        <v>100</v>
      </c>
      <c r="K5" s="119" t="s">
        <v>94</v>
      </c>
      <c r="L5" s="119" t="s">
        <v>101</v>
      </c>
    </row>
    <row r="6" spans="2:12" ht="18">
      <c r="B6" s="120">
        <v>44764</v>
      </c>
      <c r="C6" s="121">
        <v>253.99</v>
      </c>
      <c r="D6" s="121"/>
      <c r="E6" s="121">
        <v>26.82</v>
      </c>
      <c r="G6" s="120">
        <v>44764</v>
      </c>
      <c r="I6" s="120">
        <v>44764</v>
      </c>
      <c r="K6" s="120">
        <v>44764</v>
      </c>
    </row>
    <row r="7" spans="2:12" ht="18">
      <c r="B7" s="120">
        <v>44651</v>
      </c>
      <c r="C7" s="121">
        <v>245.91</v>
      </c>
      <c r="D7" s="122">
        <v>9.4700000000000006</v>
      </c>
      <c r="E7" s="121">
        <v>25.97</v>
      </c>
      <c r="G7" s="120">
        <v>44651</v>
      </c>
      <c r="H7">
        <f>LOG10(C7)</f>
        <v>2.3907761898062825</v>
      </c>
      <c r="I7" s="120">
        <v>44651</v>
      </c>
      <c r="J7">
        <f>LOG10(D7)</f>
        <v>0.97634997900327347</v>
      </c>
      <c r="K7" s="120">
        <v>44651</v>
      </c>
      <c r="L7">
        <f>LOG10(E7)</f>
        <v>1.4144719496293028</v>
      </c>
    </row>
    <row r="8" spans="2:12" ht="18">
      <c r="B8" s="120">
        <v>44561</v>
      </c>
      <c r="C8" s="121">
        <v>265.08999999999997</v>
      </c>
      <c r="D8" s="122">
        <v>10.039999999999999</v>
      </c>
      <c r="E8" s="121">
        <v>26.4</v>
      </c>
      <c r="G8" s="120">
        <v>44561</v>
      </c>
      <c r="H8">
        <f t="shared" ref="H8:H56" si="0">LOG10(C8)</f>
        <v>2.4233933451350831</v>
      </c>
      <c r="I8" s="120">
        <v>44561</v>
      </c>
      <c r="J8">
        <f t="shared" ref="J8:J56" si="1">LOG10(D8)</f>
        <v>1.0017337128090005</v>
      </c>
      <c r="K8" s="120">
        <v>44561</v>
      </c>
      <c r="L8">
        <f t="shared" ref="L8:L56" si="2">LOG10(E8)</f>
        <v>1.4216039268698311</v>
      </c>
    </row>
    <row r="9" spans="2:12" ht="18">
      <c r="B9" s="120">
        <v>44469</v>
      </c>
      <c r="C9" s="121">
        <v>237.1</v>
      </c>
      <c r="D9" s="122">
        <v>9.6999999999999993</v>
      </c>
      <c r="E9" s="121">
        <v>24.44</v>
      </c>
      <c r="G9" s="120">
        <v>44469</v>
      </c>
      <c r="H9">
        <f t="shared" si="0"/>
        <v>2.3749315539781883</v>
      </c>
      <c r="I9" s="120">
        <v>44469</v>
      </c>
      <c r="J9">
        <f t="shared" si="1"/>
        <v>0.98677173426624487</v>
      </c>
      <c r="K9" s="120">
        <v>44469</v>
      </c>
      <c r="L9">
        <f t="shared" si="2"/>
        <v>1.3881012015705168</v>
      </c>
    </row>
    <row r="10" spans="2:12" ht="18">
      <c r="B10" s="120">
        <v>44377</v>
      </c>
      <c r="C10" s="121">
        <v>225.92</v>
      </c>
      <c r="D10" s="122">
        <v>9.19</v>
      </c>
      <c r="E10" s="121">
        <v>24.58</v>
      </c>
      <c r="G10" s="120">
        <v>44377</v>
      </c>
      <c r="H10">
        <f t="shared" si="0"/>
        <v>2.3539546793717099</v>
      </c>
      <c r="I10" s="120">
        <v>44377</v>
      </c>
      <c r="J10">
        <f t="shared" si="1"/>
        <v>0.96331551138611127</v>
      </c>
      <c r="K10" s="120">
        <v>44377</v>
      </c>
      <c r="L10">
        <f t="shared" si="2"/>
        <v>1.3905818785504354</v>
      </c>
    </row>
    <row r="11" spans="2:12" ht="18">
      <c r="B11" s="120">
        <v>44286</v>
      </c>
      <c r="C11" s="121">
        <v>218.01</v>
      </c>
      <c r="D11" s="122">
        <v>6.89</v>
      </c>
      <c r="E11" s="121">
        <v>31.64</v>
      </c>
      <c r="G11" s="120">
        <v>44286</v>
      </c>
      <c r="H11">
        <f t="shared" si="0"/>
        <v>2.3384764149129227</v>
      </c>
      <c r="I11" s="120">
        <v>44286</v>
      </c>
      <c r="J11">
        <f t="shared" si="1"/>
        <v>0.83821922190762577</v>
      </c>
      <c r="K11" s="120">
        <v>44286</v>
      </c>
      <c r="L11">
        <f t="shared" si="2"/>
        <v>1.5002364748256389</v>
      </c>
    </row>
    <row r="12" spans="2:12" ht="18">
      <c r="B12" s="120">
        <v>44196</v>
      </c>
      <c r="C12" s="121">
        <v>207.42</v>
      </c>
      <c r="D12" s="122">
        <v>6.31</v>
      </c>
      <c r="E12" s="121">
        <v>32.869999999999997</v>
      </c>
      <c r="G12" s="120">
        <v>44196</v>
      </c>
      <c r="H12">
        <f t="shared" si="0"/>
        <v>2.3168506299260505</v>
      </c>
      <c r="I12" s="120">
        <v>44196</v>
      </c>
      <c r="J12">
        <f t="shared" si="1"/>
        <v>0.80002935924413432</v>
      </c>
      <c r="K12" s="120">
        <v>44196</v>
      </c>
      <c r="L12">
        <f t="shared" si="2"/>
        <v>1.5167997040816243</v>
      </c>
    </row>
    <row r="13" spans="2:12" ht="18">
      <c r="B13" s="120">
        <v>44104</v>
      </c>
      <c r="C13" s="121">
        <v>210.91</v>
      </c>
      <c r="D13" s="122">
        <v>6.55</v>
      </c>
      <c r="E13" s="121">
        <v>32.200000000000003</v>
      </c>
      <c r="G13" s="120">
        <v>44104</v>
      </c>
      <c r="H13">
        <f t="shared" si="0"/>
        <v>2.324097171687614</v>
      </c>
      <c r="I13" s="120">
        <v>44104</v>
      </c>
      <c r="J13">
        <f t="shared" si="1"/>
        <v>0.81624129999178308</v>
      </c>
      <c r="K13" s="120">
        <v>44104</v>
      </c>
      <c r="L13">
        <f t="shared" si="2"/>
        <v>1.507855871695831</v>
      </c>
    </row>
    <row r="14" spans="2:12" ht="18">
      <c r="B14" s="120">
        <v>44012</v>
      </c>
      <c r="C14" s="121">
        <v>176.23</v>
      </c>
      <c r="D14" s="122">
        <v>6.31</v>
      </c>
      <c r="E14" s="121">
        <v>27.93</v>
      </c>
      <c r="G14" s="120">
        <v>44012</v>
      </c>
      <c r="H14">
        <f t="shared" si="0"/>
        <v>2.2460798412237666</v>
      </c>
      <c r="I14" s="120">
        <v>44012</v>
      </c>
      <c r="J14">
        <f t="shared" si="1"/>
        <v>0.80002935924413432</v>
      </c>
      <c r="K14" s="120">
        <v>44012</v>
      </c>
      <c r="L14">
        <f t="shared" si="2"/>
        <v>1.4460709357010051</v>
      </c>
    </row>
    <row r="15" spans="2:12" ht="18">
      <c r="B15" s="120">
        <v>43921</v>
      </c>
      <c r="C15" s="121">
        <v>156.91</v>
      </c>
      <c r="D15" s="122">
        <v>7.63</v>
      </c>
      <c r="E15" s="121">
        <v>20.57</v>
      </c>
      <c r="G15" s="120">
        <v>43921</v>
      </c>
      <c r="H15">
        <f t="shared" si="0"/>
        <v>2.1956506224041861</v>
      </c>
      <c r="I15" s="120">
        <v>43921</v>
      </c>
      <c r="J15">
        <f t="shared" si="1"/>
        <v>0.88252453795488051</v>
      </c>
      <c r="K15" s="120">
        <v>43921</v>
      </c>
      <c r="L15">
        <f t="shared" si="2"/>
        <v>1.3132342916947239</v>
      </c>
    </row>
    <row r="16" spans="2:12" ht="18">
      <c r="B16" s="120">
        <v>43830</v>
      </c>
      <c r="C16" s="121">
        <v>186.33</v>
      </c>
      <c r="D16" s="122">
        <v>7.88</v>
      </c>
      <c r="E16" s="121">
        <v>23.65</v>
      </c>
      <c r="G16" s="120">
        <v>43830</v>
      </c>
      <c r="H16">
        <f t="shared" si="0"/>
        <v>2.2702827839652131</v>
      </c>
      <c r="I16" s="120">
        <v>43830</v>
      </c>
      <c r="J16">
        <f t="shared" si="1"/>
        <v>0.8965262174895553</v>
      </c>
      <c r="K16" s="120">
        <v>43830</v>
      </c>
      <c r="L16">
        <f t="shared" si="2"/>
        <v>1.3738311450738303</v>
      </c>
    </row>
    <row r="17" spans="2:12" ht="18">
      <c r="B17" s="120">
        <v>43738</v>
      </c>
      <c r="C17" s="121">
        <v>201.16</v>
      </c>
      <c r="D17" s="122">
        <v>7.62</v>
      </c>
      <c r="E17" s="121">
        <v>26.4</v>
      </c>
      <c r="G17" s="120">
        <v>43738</v>
      </c>
      <c r="H17">
        <f t="shared" si="0"/>
        <v>2.3035416269488893</v>
      </c>
      <c r="I17" s="120">
        <v>43738</v>
      </c>
      <c r="J17">
        <f t="shared" si="1"/>
        <v>0.88195497133960055</v>
      </c>
      <c r="K17" s="120">
        <v>43738</v>
      </c>
      <c r="L17">
        <f t="shared" si="2"/>
        <v>1.4216039268698311</v>
      </c>
    </row>
    <row r="18" spans="2:12" ht="18">
      <c r="B18" s="120">
        <v>43646</v>
      </c>
      <c r="C18" s="121">
        <v>193.52</v>
      </c>
      <c r="D18" s="122">
        <v>7.61</v>
      </c>
      <c r="E18" s="121">
        <v>25.43</v>
      </c>
      <c r="G18" s="120">
        <v>43646</v>
      </c>
      <c r="H18">
        <f t="shared" si="0"/>
        <v>2.2867258553538234</v>
      </c>
      <c r="I18" s="120">
        <v>43646</v>
      </c>
      <c r="J18">
        <f t="shared" si="1"/>
        <v>0.88138465677057287</v>
      </c>
      <c r="K18" s="120">
        <v>43646</v>
      </c>
      <c r="L18">
        <f t="shared" si="2"/>
        <v>1.4053463601757088</v>
      </c>
    </row>
    <row r="19" spans="2:12" ht="18">
      <c r="B19" s="120">
        <v>43555</v>
      </c>
      <c r="C19" s="121">
        <v>175.94</v>
      </c>
      <c r="D19" s="122">
        <v>7.54</v>
      </c>
      <c r="E19" s="121">
        <v>23.33</v>
      </c>
      <c r="G19" s="120">
        <v>43555</v>
      </c>
      <c r="H19">
        <f t="shared" si="0"/>
        <v>2.2453645876347634</v>
      </c>
      <c r="I19" s="120">
        <v>43555</v>
      </c>
      <c r="J19">
        <f t="shared" si="1"/>
        <v>0.87737134586977406</v>
      </c>
      <c r="K19" s="120">
        <v>43555</v>
      </c>
      <c r="L19">
        <f t="shared" si="2"/>
        <v>1.3679147387937527</v>
      </c>
    </row>
    <row r="20" spans="2:12" ht="18">
      <c r="B20" s="120">
        <v>43465</v>
      </c>
      <c r="C20" s="121">
        <v>163.49</v>
      </c>
      <c r="D20" s="122">
        <v>7.54</v>
      </c>
      <c r="E20" s="121">
        <v>21.68</v>
      </c>
      <c r="G20" s="120">
        <v>43465</v>
      </c>
      <c r="H20">
        <f t="shared" si="0"/>
        <v>2.2134911938303343</v>
      </c>
      <c r="I20" s="120">
        <v>43465</v>
      </c>
      <c r="J20">
        <f t="shared" si="1"/>
        <v>0.87737134586977406</v>
      </c>
      <c r="K20" s="120">
        <v>43465</v>
      </c>
      <c r="L20">
        <f t="shared" si="2"/>
        <v>1.3360592778663494</v>
      </c>
    </row>
    <row r="21" spans="2:12" ht="18">
      <c r="B21" s="120">
        <v>43373</v>
      </c>
      <c r="C21" s="121">
        <v>153.08000000000001</v>
      </c>
      <c r="D21" s="122">
        <v>6.59</v>
      </c>
      <c r="E21" s="121">
        <v>23.23</v>
      </c>
      <c r="G21" s="120">
        <v>43373</v>
      </c>
      <c r="H21">
        <f t="shared" si="0"/>
        <v>2.1849184535524619</v>
      </c>
      <c r="I21" s="120">
        <v>43373</v>
      </c>
      <c r="J21">
        <f t="shared" si="1"/>
        <v>0.81888541459400987</v>
      </c>
      <c r="K21" s="120">
        <v>43373</v>
      </c>
      <c r="L21">
        <f t="shared" si="2"/>
        <v>1.3660492098002355</v>
      </c>
    </row>
    <row r="22" spans="2:12" ht="18">
      <c r="B22" s="120">
        <v>43281</v>
      </c>
      <c r="C22" s="121">
        <v>142.49</v>
      </c>
      <c r="D22" s="122">
        <v>6.81</v>
      </c>
      <c r="E22" s="121">
        <v>20.92</v>
      </c>
      <c r="G22" s="120">
        <v>43281</v>
      </c>
      <c r="H22">
        <f t="shared" si="0"/>
        <v>2.1537843864693698</v>
      </c>
      <c r="I22" s="120">
        <v>43281</v>
      </c>
      <c r="J22">
        <f t="shared" si="1"/>
        <v>0.83314711191278512</v>
      </c>
      <c r="K22" s="120">
        <v>43281</v>
      </c>
      <c r="L22">
        <f t="shared" si="2"/>
        <v>1.3205616801952367</v>
      </c>
    </row>
    <row r="23" spans="2:12" ht="18">
      <c r="B23" s="120">
        <v>43190</v>
      </c>
      <c r="C23" s="121">
        <v>141.31</v>
      </c>
      <c r="D23" s="122">
        <v>6.61</v>
      </c>
      <c r="E23" s="121">
        <v>21.38</v>
      </c>
      <c r="G23" s="120">
        <v>43190</v>
      </c>
      <c r="H23">
        <f t="shared" si="0"/>
        <v>2.1501728963931312</v>
      </c>
      <c r="I23" s="120">
        <v>43190</v>
      </c>
      <c r="J23">
        <f t="shared" si="1"/>
        <v>0.82020145948564027</v>
      </c>
      <c r="K23" s="120">
        <v>43190</v>
      </c>
      <c r="L23">
        <f t="shared" si="2"/>
        <v>1.3300077008727591</v>
      </c>
    </row>
    <row r="24" spans="2:12" ht="18">
      <c r="B24" s="120">
        <v>43100</v>
      </c>
      <c r="C24" s="121">
        <v>154.55000000000001</v>
      </c>
      <c r="D24" s="122">
        <v>6.36</v>
      </c>
      <c r="E24" s="121">
        <v>24.3</v>
      </c>
      <c r="G24" s="120">
        <v>43100</v>
      </c>
      <c r="H24">
        <f t="shared" si="0"/>
        <v>2.1890690093993239</v>
      </c>
      <c r="I24" s="120">
        <v>43100</v>
      </c>
      <c r="J24">
        <f t="shared" si="1"/>
        <v>0.80345711564841393</v>
      </c>
      <c r="K24" s="120">
        <v>43100</v>
      </c>
      <c r="L24">
        <f t="shared" si="2"/>
        <v>1.3856062735983121</v>
      </c>
    </row>
    <row r="25" spans="2:12" ht="18">
      <c r="B25" s="120">
        <v>43008</v>
      </c>
      <c r="C25" s="121">
        <v>139.86000000000001</v>
      </c>
      <c r="D25" s="122">
        <v>6.93</v>
      </c>
      <c r="E25" s="121">
        <v>20.18</v>
      </c>
      <c r="G25" s="120">
        <v>43008</v>
      </c>
      <c r="H25">
        <f t="shared" si="0"/>
        <v>2.1456935239042205</v>
      </c>
      <c r="I25" s="120">
        <v>43008</v>
      </c>
      <c r="J25">
        <f t="shared" si="1"/>
        <v>0.84073323461180671</v>
      </c>
      <c r="K25" s="120">
        <v>43008</v>
      </c>
      <c r="L25">
        <f t="shared" si="2"/>
        <v>1.3049211619008918</v>
      </c>
    </row>
    <row r="26" spans="2:12" ht="18">
      <c r="B26" s="120">
        <v>42916</v>
      </c>
      <c r="C26" s="121">
        <v>135.91999999999999</v>
      </c>
      <c r="D26" s="122">
        <v>6.11</v>
      </c>
      <c r="E26" s="121">
        <v>22.25</v>
      </c>
      <c r="G26" s="120">
        <v>42916</v>
      </c>
      <c r="H26">
        <f t="shared" si="0"/>
        <v>2.1332833658609891</v>
      </c>
      <c r="I26" s="120">
        <v>42916</v>
      </c>
      <c r="J26">
        <f t="shared" si="1"/>
        <v>0.78604121024255424</v>
      </c>
      <c r="K26" s="120">
        <v>42916</v>
      </c>
      <c r="L26">
        <f t="shared" si="2"/>
        <v>1.3473300153169503</v>
      </c>
    </row>
    <row r="27" spans="2:12" ht="18">
      <c r="B27" s="120">
        <v>42825</v>
      </c>
      <c r="C27" s="121">
        <v>114.32</v>
      </c>
      <c r="D27" s="122">
        <v>5.66</v>
      </c>
      <c r="E27" s="121">
        <v>20.2</v>
      </c>
      <c r="G27" s="120">
        <v>42825</v>
      </c>
      <c r="H27">
        <f t="shared" si="0"/>
        <v>2.0581222157829138</v>
      </c>
      <c r="I27" s="120">
        <v>42825</v>
      </c>
      <c r="J27">
        <f t="shared" si="1"/>
        <v>0.75281643118827146</v>
      </c>
      <c r="K27" s="120">
        <v>42825</v>
      </c>
      <c r="L27">
        <f t="shared" si="2"/>
        <v>1.3053513694466237</v>
      </c>
    </row>
    <row r="28" spans="2:12" ht="18">
      <c r="B28" s="120">
        <v>42735</v>
      </c>
      <c r="C28" s="121">
        <v>106.57</v>
      </c>
      <c r="D28" s="122">
        <v>5.42</v>
      </c>
      <c r="E28" s="121">
        <v>19.66</v>
      </c>
      <c r="G28" s="120">
        <v>42735</v>
      </c>
      <c r="H28">
        <f t="shared" si="0"/>
        <v>2.0276349657775441</v>
      </c>
      <c r="I28" s="120">
        <v>42735</v>
      </c>
      <c r="J28">
        <f t="shared" si="1"/>
        <v>0.73399928653838686</v>
      </c>
      <c r="K28" s="120">
        <v>42735</v>
      </c>
      <c r="L28">
        <f t="shared" si="2"/>
        <v>1.2935835134961169</v>
      </c>
    </row>
    <row r="29" spans="2:12" ht="18">
      <c r="B29" s="120">
        <v>42643</v>
      </c>
      <c r="C29" s="121">
        <v>100.22</v>
      </c>
      <c r="D29" s="122">
        <v>5.29</v>
      </c>
      <c r="E29" s="121">
        <v>18.940000000000001</v>
      </c>
      <c r="G29" s="120">
        <v>42643</v>
      </c>
      <c r="H29">
        <f t="shared" si="0"/>
        <v>2.0009543984064577</v>
      </c>
      <c r="I29" s="120">
        <v>42643</v>
      </c>
      <c r="J29">
        <f t="shared" si="1"/>
        <v>0.72345567203518579</v>
      </c>
      <c r="K29" s="120">
        <v>42643</v>
      </c>
      <c r="L29">
        <f t="shared" si="2"/>
        <v>1.2773799746672547</v>
      </c>
    </row>
    <row r="30" spans="2:12" ht="18">
      <c r="B30" s="120">
        <v>42551</v>
      </c>
      <c r="C30" s="121">
        <v>103.74</v>
      </c>
      <c r="D30" s="122">
        <v>5.19</v>
      </c>
      <c r="E30" s="121">
        <v>19.989999999999998</v>
      </c>
      <c r="G30" s="120">
        <v>42551</v>
      </c>
      <c r="H30">
        <f t="shared" si="0"/>
        <v>2.0159462436575661</v>
      </c>
      <c r="I30" s="120">
        <v>42551</v>
      </c>
      <c r="J30">
        <f t="shared" si="1"/>
        <v>0.71516735784845786</v>
      </c>
      <c r="K30" s="120">
        <v>42551</v>
      </c>
      <c r="L30">
        <f t="shared" si="2"/>
        <v>1.3008127941181169</v>
      </c>
    </row>
    <row r="31" spans="2:12" ht="18">
      <c r="B31" s="120">
        <v>42460</v>
      </c>
      <c r="C31" s="121">
        <v>107.56</v>
      </c>
      <c r="D31" s="122">
        <v>5.2</v>
      </c>
      <c r="E31" s="121">
        <v>20.68</v>
      </c>
      <c r="G31" s="120">
        <v>42460</v>
      </c>
      <c r="H31">
        <f t="shared" si="0"/>
        <v>2.0316507935512642</v>
      </c>
      <c r="I31" s="120">
        <v>42460</v>
      </c>
      <c r="J31">
        <f t="shared" si="1"/>
        <v>0.71600334363479923</v>
      </c>
      <c r="K31" s="120">
        <v>42460</v>
      </c>
      <c r="L31">
        <f t="shared" si="2"/>
        <v>1.3155505344219049</v>
      </c>
    </row>
    <row r="32" spans="2:12" ht="18">
      <c r="B32" s="120">
        <v>42369</v>
      </c>
      <c r="C32" s="121">
        <v>100.34</v>
      </c>
      <c r="D32" s="122">
        <v>4.8099999999999996</v>
      </c>
      <c r="E32" s="121">
        <v>20.86</v>
      </c>
      <c r="G32" s="120">
        <v>42369</v>
      </c>
      <c r="H32">
        <f t="shared" si="0"/>
        <v>2.0014740966917328</v>
      </c>
      <c r="I32" s="120">
        <v>42369</v>
      </c>
      <c r="J32">
        <f t="shared" si="1"/>
        <v>0.6821450763738317</v>
      </c>
      <c r="K32" s="120">
        <v>42369</v>
      </c>
      <c r="L32">
        <f t="shared" si="2"/>
        <v>1.319314304090512</v>
      </c>
    </row>
    <row r="33" spans="2:12" ht="18">
      <c r="B33" s="120">
        <v>42277</v>
      </c>
      <c r="C33" s="121">
        <v>83.04</v>
      </c>
      <c r="D33" s="122">
        <v>4.63</v>
      </c>
      <c r="E33" s="121">
        <v>17.940000000000001</v>
      </c>
      <c r="G33" s="120">
        <v>42277</v>
      </c>
      <c r="H33">
        <f t="shared" si="0"/>
        <v>1.9192873405043827</v>
      </c>
      <c r="I33" s="120">
        <v>42277</v>
      </c>
      <c r="J33">
        <f t="shared" si="1"/>
        <v>0.66558099101795309</v>
      </c>
      <c r="K33" s="120">
        <v>42277</v>
      </c>
      <c r="L33">
        <f t="shared" si="2"/>
        <v>1.2538224387080734</v>
      </c>
    </row>
    <row r="34" spans="2:12" ht="18">
      <c r="B34" s="120">
        <v>42185</v>
      </c>
      <c r="C34" s="121">
        <v>79.42</v>
      </c>
      <c r="D34" s="122">
        <v>4.32</v>
      </c>
      <c r="E34" s="121">
        <v>18.38</v>
      </c>
      <c r="G34" s="120">
        <v>42185</v>
      </c>
      <c r="H34">
        <f t="shared" si="0"/>
        <v>1.8999298827278641</v>
      </c>
      <c r="I34" s="120">
        <v>42185</v>
      </c>
      <c r="J34">
        <f t="shared" si="1"/>
        <v>0.63548374681491215</v>
      </c>
      <c r="K34" s="120">
        <v>42185</v>
      </c>
      <c r="L34">
        <f t="shared" si="2"/>
        <v>1.2643455070500924</v>
      </c>
    </row>
    <row r="35" spans="2:12" ht="18">
      <c r="B35" s="120">
        <v>42094</v>
      </c>
      <c r="C35" s="121">
        <v>80.69</v>
      </c>
      <c r="D35" s="122">
        <v>4.46</v>
      </c>
      <c r="E35" s="121">
        <v>18.09</v>
      </c>
      <c r="G35" s="120">
        <v>42094</v>
      </c>
      <c r="H35">
        <f t="shared" si="0"/>
        <v>1.9068197154665454</v>
      </c>
      <c r="I35" s="120">
        <v>42094</v>
      </c>
      <c r="J35">
        <f t="shared" si="1"/>
        <v>0.64933485871214192</v>
      </c>
      <c r="K35" s="120">
        <v>42094</v>
      </c>
      <c r="L35">
        <f t="shared" si="2"/>
        <v>1.2574385668598138</v>
      </c>
    </row>
    <row r="36" spans="2:12" ht="18">
      <c r="B36" s="120">
        <v>42004</v>
      </c>
      <c r="C36" s="121">
        <v>76.94</v>
      </c>
      <c r="D36" s="122">
        <v>4.83</v>
      </c>
      <c r="E36" s="121">
        <v>15.93</v>
      </c>
      <c r="G36" s="120">
        <v>42004</v>
      </c>
      <c r="H36">
        <f t="shared" si="0"/>
        <v>1.8861521819707967</v>
      </c>
      <c r="I36" s="120">
        <v>42004</v>
      </c>
      <c r="J36">
        <f t="shared" si="1"/>
        <v>0.68394713075151214</v>
      </c>
      <c r="K36" s="120">
        <v>42004</v>
      </c>
      <c r="L36">
        <f t="shared" si="2"/>
        <v>1.2022157758011316</v>
      </c>
    </row>
    <row r="37" spans="2:12" ht="18">
      <c r="B37" s="120">
        <v>41912</v>
      </c>
      <c r="C37" s="121">
        <v>77.17</v>
      </c>
      <c r="D37" s="122">
        <v>5.0999999999999996</v>
      </c>
      <c r="E37" s="121">
        <v>15.13</v>
      </c>
      <c r="G37" s="120">
        <v>41912</v>
      </c>
      <c r="H37">
        <f t="shared" si="0"/>
        <v>1.8874485002499537</v>
      </c>
      <c r="I37" s="120">
        <v>41912</v>
      </c>
      <c r="J37">
        <f t="shared" si="1"/>
        <v>0.70757017609793638</v>
      </c>
      <c r="K37" s="120">
        <v>41912</v>
      </c>
      <c r="L37">
        <f t="shared" si="2"/>
        <v>1.1798389280231867</v>
      </c>
    </row>
    <row r="38" spans="2:12" ht="18">
      <c r="B38" s="120">
        <v>41820</v>
      </c>
      <c r="C38" s="121">
        <v>81.290000000000006</v>
      </c>
      <c r="D38" s="122">
        <v>5.53</v>
      </c>
      <c r="E38" s="121">
        <v>14.7</v>
      </c>
      <c r="G38" s="120">
        <v>41820</v>
      </c>
      <c r="H38">
        <f t="shared" si="0"/>
        <v>1.9100371235530509</v>
      </c>
      <c r="I38" s="120">
        <v>41820</v>
      </c>
      <c r="J38">
        <f t="shared" si="1"/>
        <v>0.74272513130469831</v>
      </c>
      <c r="K38" s="120">
        <v>41820</v>
      </c>
      <c r="L38">
        <f t="shared" si="2"/>
        <v>1.167317334748176</v>
      </c>
    </row>
    <row r="39" spans="2:12" ht="18">
      <c r="B39" s="120">
        <v>41729</v>
      </c>
      <c r="C39" s="121">
        <v>78.48</v>
      </c>
      <c r="D39" s="122">
        <v>5.51</v>
      </c>
      <c r="E39" s="121">
        <v>14.24</v>
      </c>
      <c r="G39" s="120">
        <v>41729</v>
      </c>
      <c r="H39">
        <f t="shared" si="0"/>
        <v>1.8947589943718921</v>
      </c>
      <c r="I39" s="120">
        <v>41729</v>
      </c>
      <c r="J39">
        <f t="shared" si="1"/>
        <v>0.74115159885178505</v>
      </c>
      <c r="K39" s="120">
        <v>41729</v>
      </c>
      <c r="L39">
        <f t="shared" si="2"/>
        <v>1.1535099893008376</v>
      </c>
    </row>
    <row r="40" spans="2:12" ht="18">
      <c r="B40" s="120">
        <v>41639</v>
      </c>
      <c r="C40" s="121">
        <v>77.02</v>
      </c>
      <c r="D40" s="122">
        <v>5.56</v>
      </c>
      <c r="E40" s="121">
        <v>13.85</v>
      </c>
      <c r="G40" s="120">
        <v>41639</v>
      </c>
      <c r="H40">
        <f t="shared" si="0"/>
        <v>1.8866035142867124</v>
      </c>
      <c r="I40" s="120">
        <v>41639</v>
      </c>
      <c r="J40">
        <f t="shared" si="1"/>
        <v>0.74507479158205747</v>
      </c>
      <c r="K40" s="120">
        <v>41639</v>
      </c>
      <c r="L40">
        <f t="shared" si="2"/>
        <v>1.1414497734004674</v>
      </c>
    </row>
    <row r="41" spans="2:12" ht="18">
      <c r="B41" s="120">
        <v>41547</v>
      </c>
      <c r="C41" s="121">
        <v>75.739999999999995</v>
      </c>
      <c r="D41" s="122">
        <v>5.54</v>
      </c>
      <c r="E41" s="121">
        <v>13.67</v>
      </c>
      <c r="G41" s="120">
        <v>41547</v>
      </c>
      <c r="H41">
        <f t="shared" si="0"/>
        <v>1.8793253007848074</v>
      </c>
      <c r="I41" s="120">
        <v>41547</v>
      </c>
      <c r="J41">
        <f t="shared" si="1"/>
        <v>0.74350976472842978</v>
      </c>
      <c r="K41" s="120">
        <v>41547</v>
      </c>
      <c r="L41">
        <f t="shared" si="2"/>
        <v>1.1357685145678222</v>
      </c>
    </row>
    <row r="42" spans="2:12" ht="18">
      <c r="B42" s="120">
        <v>41455</v>
      </c>
      <c r="C42" s="121">
        <v>77.31</v>
      </c>
      <c r="D42" s="122">
        <v>5.45</v>
      </c>
      <c r="E42" s="121">
        <v>14.19</v>
      </c>
      <c r="G42" s="120">
        <v>41455</v>
      </c>
      <c r="H42">
        <f t="shared" si="0"/>
        <v>1.8882356732705672</v>
      </c>
      <c r="I42" s="120">
        <v>41455</v>
      </c>
      <c r="J42">
        <f t="shared" si="1"/>
        <v>0.73639650227664244</v>
      </c>
      <c r="K42" s="120">
        <v>41455</v>
      </c>
      <c r="L42">
        <f t="shared" si="2"/>
        <v>1.1519823954574739</v>
      </c>
    </row>
    <row r="43" spans="2:12" ht="18">
      <c r="B43" s="120">
        <v>41364</v>
      </c>
      <c r="C43" s="121">
        <v>77.23</v>
      </c>
      <c r="D43" s="122">
        <v>5.39</v>
      </c>
      <c r="E43" s="121">
        <v>14.33</v>
      </c>
      <c r="G43" s="120">
        <v>41364</v>
      </c>
      <c r="H43">
        <f t="shared" si="0"/>
        <v>1.8877860348383715</v>
      </c>
      <c r="I43" s="120">
        <v>41364</v>
      </c>
      <c r="J43">
        <f t="shared" si="1"/>
        <v>0.73158876518673865</v>
      </c>
      <c r="K43" s="120">
        <v>41364</v>
      </c>
      <c r="L43">
        <f t="shared" si="2"/>
        <v>1.1562461903973444</v>
      </c>
    </row>
    <row r="44" spans="2:12" ht="18">
      <c r="B44" s="120">
        <v>41274</v>
      </c>
      <c r="C44" s="121">
        <v>67.8</v>
      </c>
      <c r="D44" s="122">
        <v>5.36</v>
      </c>
      <c r="E44" s="121">
        <v>12.65</v>
      </c>
      <c r="G44" s="120">
        <v>41274</v>
      </c>
      <c r="H44">
        <f t="shared" si="0"/>
        <v>1.8312296938670634</v>
      </c>
      <c r="I44" s="120">
        <v>41274</v>
      </c>
      <c r="J44">
        <f t="shared" si="1"/>
        <v>0.7291647896927701</v>
      </c>
      <c r="K44" s="120">
        <v>41274</v>
      </c>
      <c r="L44">
        <f t="shared" si="2"/>
        <v>1.1020905255118367</v>
      </c>
    </row>
    <row r="45" spans="2:12" ht="18">
      <c r="B45" s="120">
        <v>41182</v>
      </c>
      <c r="C45" s="121">
        <v>69.89</v>
      </c>
      <c r="D45" s="122">
        <v>5.31</v>
      </c>
      <c r="E45" s="121">
        <v>13.16</v>
      </c>
      <c r="G45" s="120">
        <v>41182</v>
      </c>
      <c r="H45">
        <f t="shared" si="0"/>
        <v>1.8444150404738244</v>
      </c>
      <c r="I45" s="120">
        <v>41182</v>
      </c>
      <c r="J45">
        <f t="shared" si="1"/>
        <v>0.72509452108146899</v>
      </c>
      <c r="K45" s="120">
        <v>41182</v>
      </c>
      <c r="L45">
        <f t="shared" si="2"/>
        <v>1.1192558892779367</v>
      </c>
    </row>
    <row r="46" spans="2:12" ht="18">
      <c r="B46" s="120">
        <v>41090</v>
      </c>
      <c r="C46" s="121">
        <v>66.91</v>
      </c>
      <c r="D46" s="122">
        <v>5.33</v>
      </c>
      <c r="E46" s="121">
        <v>12.55</v>
      </c>
      <c r="G46" s="120">
        <v>41090</v>
      </c>
      <c r="H46">
        <f t="shared" si="0"/>
        <v>1.8254910298794309</v>
      </c>
      <c r="I46" s="120">
        <v>41090</v>
      </c>
      <c r="J46">
        <f t="shared" si="1"/>
        <v>0.72672720902657229</v>
      </c>
      <c r="K46" s="120">
        <v>41090</v>
      </c>
      <c r="L46">
        <f t="shared" si="2"/>
        <v>1.0986437258170569</v>
      </c>
    </row>
    <row r="47" spans="2:12" ht="18">
      <c r="B47" s="120">
        <v>40999</v>
      </c>
      <c r="C47" s="121">
        <v>73.569999999999993</v>
      </c>
      <c r="D47" s="122">
        <v>5.36</v>
      </c>
      <c r="E47" s="121">
        <v>13.73</v>
      </c>
      <c r="G47" s="120">
        <v>40999</v>
      </c>
      <c r="H47">
        <f t="shared" si="0"/>
        <v>1.8667007560424991</v>
      </c>
      <c r="I47" s="120">
        <v>40999</v>
      </c>
      <c r="J47">
        <f t="shared" si="1"/>
        <v>0.7291647896927701</v>
      </c>
      <c r="K47" s="120">
        <v>40999</v>
      </c>
      <c r="L47">
        <f t="shared" si="2"/>
        <v>1.137670537236755</v>
      </c>
    </row>
    <row r="48" spans="2:12" ht="18">
      <c r="B48" s="120">
        <v>40908</v>
      </c>
      <c r="C48" s="121">
        <v>74.72</v>
      </c>
      <c r="D48" s="122">
        <v>5.28</v>
      </c>
      <c r="E48" s="121">
        <v>14.15</v>
      </c>
      <c r="G48" s="120">
        <v>40908</v>
      </c>
      <c r="H48">
        <f t="shared" si="0"/>
        <v>1.8734368632220368</v>
      </c>
      <c r="I48" s="120">
        <v>40908</v>
      </c>
      <c r="J48">
        <f t="shared" si="1"/>
        <v>0.72263392253381231</v>
      </c>
      <c r="K48" s="120">
        <v>40908</v>
      </c>
      <c r="L48">
        <f t="shared" si="2"/>
        <v>1.150756439860309</v>
      </c>
    </row>
    <row r="49" spans="2:12" ht="18">
      <c r="B49" s="120">
        <v>40816</v>
      </c>
      <c r="C49" s="121">
        <v>64.92</v>
      </c>
      <c r="D49" s="122">
        <v>5.1100000000000003</v>
      </c>
      <c r="E49" s="121">
        <v>12.7</v>
      </c>
      <c r="G49" s="120">
        <v>40816</v>
      </c>
      <c r="H49">
        <f t="shared" si="0"/>
        <v>1.8123785111541943</v>
      </c>
      <c r="I49" s="120">
        <v>40816</v>
      </c>
      <c r="J49">
        <f t="shared" si="1"/>
        <v>0.70842090013471271</v>
      </c>
      <c r="K49" s="120">
        <v>40816</v>
      </c>
      <c r="L49">
        <f t="shared" si="2"/>
        <v>1.1038037209559568</v>
      </c>
    </row>
    <row r="50" spans="2:12" ht="18">
      <c r="B50" s="120">
        <v>40724</v>
      </c>
      <c r="C50" s="121">
        <v>61.91</v>
      </c>
      <c r="D50" s="122">
        <v>4.95</v>
      </c>
      <c r="E50" s="121">
        <v>12.51</v>
      </c>
      <c r="G50" s="120">
        <v>40724</v>
      </c>
      <c r="H50">
        <f t="shared" si="0"/>
        <v>1.7917608040129049</v>
      </c>
      <c r="I50" s="120">
        <v>40724</v>
      </c>
      <c r="J50">
        <f t="shared" si="1"/>
        <v>0.69460519893356876</v>
      </c>
      <c r="K50" s="120">
        <v>40724</v>
      </c>
      <c r="L50">
        <f t="shared" si="2"/>
        <v>1.0972573096934199</v>
      </c>
    </row>
    <row r="51" spans="2:12" ht="18">
      <c r="B51" s="120">
        <v>40633</v>
      </c>
      <c r="C51" s="121">
        <v>55.45</v>
      </c>
      <c r="D51" s="122">
        <v>4.7300000000000004</v>
      </c>
      <c r="E51" s="121">
        <v>11.72</v>
      </c>
      <c r="G51" s="120">
        <v>40633</v>
      </c>
      <c r="H51">
        <f t="shared" si="0"/>
        <v>1.7439015504851789</v>
      </c>
      <c r="I51" s="120">
        <v>40633</v>
      </c>
      <c r="J51">
        <f t="shared" si="1"/>
        <v>0.67486114073781156</v>
      </c>
      <c r="K51" s="120">
        <v>40633</v>
      </c>
      <c r="L51">
        <f t="shared" si="2"/>
        <v>1.0689276116820718</v>
      </c>
    </row>
    <row r="52" spans="2:12" ht="18">
      <c r="B52" s="120">
        <v>40543</v>
      </c>
      <c r="C52" s="121">
        <v>55.49</v>
      </c>
      <c r="D52" s="122">
        <v>4.58</v>
      </c>
      <c r="E52" s="121">
        <v>12.12</v>
      </c>
      <c r="G52" s="120">
        <v>40543</v>
      </c>
      <c r="H52">
        <f t="shared" si="0"/>
        <v>1.744214724814166</v>
      </c>
      <c r="I52" s="120">
        <v>40543</v>
      </c>
      <c r="J52">
        <f t="shared" si="1"/>
        <v>0.66086547800386919</v>
      </c>
      <c r="K52" s="120">
        <v>40543</v>
      </c>
      <c r="L52">
        <f t="shared" si="2"/>
        <v>1.0835026198302673</v>
      </c>
    </row>
    <row r="53" spans="2:12" ht="18">
      <c r="B53" s="120">
        <v>40451</v>
      </c>
      <c r="C53" s="121">
        <v>53.45</v>
      </c>
      <c r="D53" s="122">
        <v>4.53</v>
      </c>
      <c r="E53" s="121">
        <v>11.8</v>
      </c>
      <c r="G53" s="120">
        <v>40451</v>
      </c>
      <c r="H53">
        <f t="shared" si="0"/>
        <v>1.7279477095447968</v>
      </c>
      <c r="I53" s="120">
        <v>40451</v>
      </c>
      <c r="J53">
        <f t="shared" si="1"/>
        <v>0.65609820201283187</v>
      </c>
      <c r="K53" s="120">
        <v>40451</v>
      </c>
      <c r="L53">
        <f t="shared" si="2"/>
        <v>1.0718820073061255</v>
      </c>
    </row>
    <row r="54" spans="2:12" ht="18">
      <c r="B54" s="120">
        <v>40359</v>
      </c>
      <c r="C54" s="121">
        <v>46.89</v>
      </c>
      <c r="D54" s="122">
        <v>4.3899999999999997</v>
      </c>
      <c r="E54" s="121">
        <v>10.68</v>
      </c>
      <c r="G54" s="120">
        <v>40359</v>
      </c>
      <c r="H54">
        <f t="shared" si="0"/>
        <v>1.6710802327388494</v>
      </c>
      <c r="I54" s="120">
        <v>40359</v>
      </c>
      <c r="J54">
        <f t="shared" si="1"/>
        <v>0.64246452024212131</v>
      </c>
      <c r="K54" s="120">
        <v>40359</v>
      </c>
      <c r="L54">
        <f t="shared" si="2"/>
        <v>1.0285712526925377</v>
      </c>
    </row>
    <row r="55" spans="2:12" ht="18">
      <c r="B55" s="120">
        <v>40268</v>
      </c>
      <c r="C55" s="121">
        <v>47.11</v>
      </c>
      <c r="D55" s="122">
        <v>4.24</v>
      </c>
      <c r="E55" s="121">
        <v>11.11</v>
      </c>
      <c r="G55" s="120">
        <v>40268</v>
      </c>
      <c r="H55">
        <f t="shared" si="0"/>
        <v>1.6731131042382337</v>
      </c>
      <c r="I55" s="120">
        <v>40268</v>
      </c>
      <c r="J55">
        <f t="shared" si="1"/>
        <v>0.6273658565927327</v>
      </c>
      <c r="K55" s="120">
        <v>40268</v>
      </c>
      <c r="L55">
        <f t="shared" si="2"/>
        <v>1.0457140589408676</v>
      </c>
    </row>
    <row r="56" spans="2:12" ht="18">
      <c r="B56" s="120">
        <v>40178</v>
      </c>
      <c r="C56" s="121">
        <v>43.72</v>
      </c>
      <c r="D56" s="122">
        <v>4.1100000000000003</v>
      </c>
      <c r="E56" s="121">
        <v>10.64</v>
      </c>
      <c r="G56" s="120">
        <v>40178</v>
      </c>
      <c r="H56">
        <f t="shared" si="0"/>
        <v>1.6406801532776651</v>
      </c>
      <c r="I56" s="120">
        <v>40178</v>
      </c>
      <c r="J56">
        <f t="shared" si="1"/>
        <v>0.61384182187606928</v>
      </c>
      <c r="K56" s="120">
        <v>40178</v>
      </c>
      <c r="L56">
        <f t="shared" si="2"/>
        <v>1.0269416279590293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1E8E-DA41-2948-98C7-8071D6BAEE7E}">
  <dimension ref="A1:M155"/>
  <sheetViews>
    <sheetView tabSelected="1" zoomScale="89" zoomScaleNormal="63" workbookViewId="0">
      <selection activeCell="AG44" sqref="AG44"/>
    </sheetView>
  </sheetViews>
  <sheetFormatPr baseColWidth="10" defaultRowHeight="15"/>
  <cols>
    <col min="2" max="2" width="10.83203125" style="23"/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  <col min="8" max="8" width="10.83203125" style="28"/>
    <col min="10" max="10" width="10.83203125" style="28"/>
    <col min="12" max="12" width="10.83203125" style="28"/>
  </cols>
  <sheetData>
    <row r="1" spans="1:13" ht="17" thickTop="1" thickBot="1">
      <c r="H1" s="131"/>
      <c r="J1" s="131"/>
      <c r="L1" s="131"/>
      <c r="M1" s="123" t="s">
        <v>37</v>
      </c>
    </row>
    <row r="2" spans="1:13" ht="17" thickTop="1" thickBot="1">
      <c r="H2" s="131"/>
      <c r="J2" s="131"/>
      <c r="L2" s="131"/>
      <c r="M2" s="124">
        <f>STDEV(M6:M140)</f>
        <v>6.4468958454963407E-2</v>
      </c>
    </row>
    <row r="3" spans="1:13" ht="17" thickTop="1" thickBot="1">
      <c r="H3" s="131"/>
      <c r="J3" s="131"/>
      <c r="L3" s="131"/>
      <c r="M3" s="125" t="s">
        <v>98</v>
      </c>
    </row>
    <row r="4" spans="1:13" ht="17" thickTop="1" thickBot="1">
      <c r="H4" s="131"/>
      <c r="J4" s="131"/>
      <c r="L4" s="131"/>
      <c r="M4" s="124">
        <f>AVERAGE(M6:M140)</f>
        <v>1.4128797805773596</v>
      </c>
    </row>
    <row r="5" spans="1:13" ht="19" thickTop="1">
      <c r="C5" s="119" t="s">
        <v>94</v>
      </c>
      <c r="D5" s="119" t="s">
        <v>96</v>
      </c>
      <c r="E5" s="119" t="s">
        <v>95</v>
      </c>
      <c r="F5" s="119" t="s">
        <v>97</v>
      </c>
      <c r="H5" s="119" t="s">
        <v>94</v>
      </c>
      <c r="I5" s="119" t="s">
        <v>100</v>
      </c>
      <c r="J5" s="119" t="s">
        <v>94</v>
      </c>
      <c r="K5" s="119" t="s">
        <v>99</v>
      </c>
      <c r="L5" s="119" t="s">
        <v>94</v>
      </c>
      <c r="M5" s="119" t="s">
        <v>101</v>
      </c>
    </row>
    <row r="6" spans="1:13" ht="23">
      <c r="A6" t="str">
        <f>RIGHT(C6,4)&amp;"/"&amp;LEFT(C6,4)</f>
        <v>2022/8/1/</v>
      </c>
      <c r="B6" s="132">
        <v>44774</v>
      </c>
      <c r="C6" s="130" t="s">
        <v>105</v>
      </c>
      <c r="D6" s="122">
        <v>9.4700000000000006</v>
      </c>
      <c r="E6" s="122">
        <v>264.23</v>
      </c>
      <c r="F6" s="130">
        <v>27.92</v>
      </c>
      <c r="H6" s="133">
        <v>44774</v>
      </c>
      <c r="I6">
        <f>LOG10(D6)</f>
        <v>0.97634997900327347</v>
      </c>
      <c r="J6" s="133">
        <v>44774</v>
      </c>
      <c r="K6">
        <f>LOG10(E6)</f>
        <v>2.4219821247652562</v>
      </c>
      <c r="L6" s="133">
        <v>44774</v>
      </c>
      <c r="M6">
        <f>LOG10(F6)</f>
        <v>1.4459154139511234</v>
      </c>
    </row>
    <row r="7" spans="1:13" ht="23">
      <c r="A7" t="str">
        <f t="shared" ref="A7:A70" si="0">RIGHT(C7,4)&amp;"/"&amp;LEFT(C7,4)</f>
        <v>2022/7/29</v>
      </c>
      <c r="B7" s="23" t="s">
        <v>255</v>
      </c>
      <c r="C7" s="130" t="s">
        <v>106</v>
      </c>
      <c r="D7" s="122">
        <v>9.4700000000000006</v>
      </c>
      <c r="E7" s="122">
        <v>263.37</v>
      </c>
      <c r="F7" s="130">
        <v>27.82</v>
      </c>
      <c r="H7" s="133">
        <v>44771</v>
      </c>
      <c r="I7">
        <f t="shared" ref="I7:I70" si="1">LOG10(D7)</f>
        <v>0.97634997900327347</v>
      </c>
      <c r="J7" s="133">
        <v>44771</v>
      </c>
      <c r="K7">
        <f t="shared" ref="K7:K70" si="2">LOG10(E7)</f>
        <v>2.4205663037446929</v>
      </c>
      <c r="L7" s="133">
        <v>44771</v>
      </c>
      <c r="M7">
        <f t="shared" ref="M7:M70" si="3">LOG10(F7)</f>
        <v>1.4443571256560277</v>
      </c>
    </row>
    <row r="8" spans="1:13" ht="23">
      <c r="A8" t="str">
        <f t="shared" si="0"/>
        <v>2022/7/28</v>
      </c>
      <c r="B8" s="23" t="s">
        <v>256</v>
      </c>
      <c r="C8" s="130" t="s">
        <v>107</v>
      </c>
      <c r="D8" s="122">
        <v>9.4700000000000006</v>
      </c>
      <c r="E8" s="122">
        <v>263.45999999999998</v>
      </c>
      <c r="F8" s="130">
        <v>27.83</v>
      </c>
      <c r="H8" s="133">
        <v>44770</v>
      </c>
      <c r="I8">
        <f t="shared" si="1"/>
        <v>0.97634997900327347</v>
      </c>
      <c r="J8" s="133">
        <v>44770</v>
      </c>
      <c r="K8">
        <f t="shared" si="2"/>
        <v>2.4207146874880312</v>
      </c>
      <c r="L8" s="133">
        <v>44770</v>
      </c>
      <c r="M8">
        <f t="shared" si="3"/>
        <v>1.4445132063340429</v>
      </c>
    </row>
    <row r="9" spans="1:13" ht="23">
      <c r="A9" t="str">
        <f t="shared" si="0"/>
        <v>2022/7/27</v>
      </c>
      <c r="B9" s="23" t="s">
        <v>257</v>
      </c>
      <c r="C9" s="130" t="s">
        <v>108</v>
      </c>
      <c r="D9" s="122">
        <v>9.4700000000000006</v>
      </c>
      <c r="E9" s="122">
        <v>258.89</v>
      </c>
      <c r="F9" s="130">
        <v>27.35</v>
      </c>
      <c r="H9" s="133">
        <v>44769</v>
      </c>
      <c r="I9">
        <f t="shared" si="1"/>
        <v>0.97634997900327347</v>
      </c>
      <c r="J9" s="133">
        <v>44769</v>
      </c>
      <c r="K9">
        <f t="shared" si="2"/>
        <v>2.4131152755075091</v>
      </c>
      <c r="L9" s="133">
        <v>44769</v>
      </c>
      <c r="M9">
        <f t="shared" si="3"/>
        <v>1.4369573306694496</v>
      </c>
    </row>
    <row r="10" spans="1:13" ht="23">
      <c r="A10" t="str">
        <f t="shared" si="0"/>
        <v>2022/7/26</v>
      </c>
      <c r="B10" s="23" t="s">
        <v>258</v>
      </c>
      <c r="C10" s="130" t="s">
        <v>109</v>
      </c>
      <c r="D10" s="122">
        <v>9.4700000000000006</v>
      </c>
      <c r="E10" s="122">
        <v>257.08999999999997</v>
      </c>
      <c r="F10" s="130">
        <v>27.16</v>
      </c>
      <c r="H10" s="133">
        <v>44768</v>
      </c>
      <c r="I10">
        <f t="shared" si="1"/>
        <v>0.97634997900327347</v>
      </c>
      <c r="J10" s="133">
        <v>44768</v>
      </c>
      <c r="K10">
        <f t="shared" si="2"/>
        <v>2.4100851842691484</v>
      </c>
      <c r="L10" s="133">
        <v>44768</v>
      </c>
      <c r="M10">
        <f t="shared" si="3"/>
        <v>1.433929765608464</v>
      </c>
    </row>
    <row r="11" spans="1:13" ht="23">
      <c r="A11" t="str">
        <f t="shared" si="0"/>
        <v>2022/7/15</v>
      </c>
      <c r="B11" s="23" t="s">
        <v>259</v>
      </c>
      <c r="C11" s="130" t="s">
        <v>110</v>
      </c>
      <c r="D11" s="122">
        <v>9.4700000000000006</v>
      </c>
      <c r="E11" s="122">
        <v>255.01</v>
      </c>
      <c r="F11" s="130">
        <v>26.94</v>
      </c>
      <c r="H11" s="133">
        <v>44757</v>
      </c>
      <c r="I11">
        <f t="shared" si="1"/>
        <v>0.97634997900327347</v>
      </c>
      <c r="J11" s="133">
        <v>44757</v>
      </c>
      <c r="K11">
        <f t="shared" si="2"/>
        <v>2.4065572112561728</v>
      </c>
      <c r="L11" s="133">
        <v>44757</v>
      </c>
      <c r="M11">
        <f t="shared" si="3"/>
        <v>1.4303975913869669</v>
      </c>
    </row>
    <row r="12" spans="1:13" ht="23">
      <c r="A12" t="str">
        <f t="shared" si="0"/>
        <v>2022/7/6/</v>
      </c>
      <c r="B12" s="132">
        <v>44748</v>
      </c>
      <c r="C12" s="130" t="s">
        <v>111</v>
      </c>
      <c r="D12" s="122">
        <v>9.4700000000000006</v>
      </c>
      <c r="E12" s="122">
        <v>251.46</v>
      </c>
      <c r="F12" s="130">
        <v>26.57</v>
      </c>
      <c r="H12" s="133">
        <v>44748</v>
      </c>
      <c r="I12">
        <f t="shared" si="1"/>
        <v>0.97634997900327347</v>
      </c>
      <c r="J12" s="133">
        <v>44748</v>
      </c>
      <c r="K12">
        <f t="shared" si="2"/>
        <v>2.4004689112174882</v>
      </c>
      <c r="L12" s="133">
        <v>44748</v>
      </c>
      <c r="M12">
        <f t="shared" si="3"/>
        <v>1.4243915544102774</v>
      </c>
    </row>
    <row r="13" spans="1:13" ht="23">
      <c r="A13" t="str">
        <f t="shared" si="0"/>
        <v>2022/7/1/</v>
      </c>
      <c r="B13" s="132">
        <v>44743</v>
      </c>
      <c r="C13" s="130" t="s">
        <v>112</v>
      </c>
      <c r="D13" s="122">
        <v>9.4700000000000006</v>
      </c>
      <c r="E13" s="122">
        <v>252.96</v>
      </c>
      <c r="F13" s="130">
        <v>26.72</v>
      </c>
      <c r="H13" s="133">
        <v>44743</v>
      </c>
      <c r="I13">
        <f t="shared" si="1"/>
        <v>0.97634997900327347</v>
      </c>
      <c r="J13" s="133">
        <v>44743</v>
      </c>
      <c r="K13">
        <f t="shared" si="2"/>
        <v>2.4030518525881339</v>
      </c>
      <c r="L13" s="133">
        <v>44743</v>
      </c>
      <c r="M13">
        <f t="shared" si="3"/>
        <v>1.4268364538035081</v>
      </c>
    </row>
    <row r="14" spans="1:13" ht="23">
      <c r="A14" t="str">
        <f t="shared" si="0"/>
        <v>2022/6/24</v>
      </c>
      <c r="B14" s="23" t="s">
        <v>260</v>
      </c>
      <c r="C14" s="130" t="s">
        <v>113</v>
      </c>
      <c r="D14" s="122">
        <v>9.4700000000000006</v>
      </c>
      <c r="E14" s="122">
        <v>247.9</v>
      </c>
      <c r="F14" s="130">
        <v>26.19</v>
      </c>
      <c r="H14" s="133">
        <v>44736</v>
      </c>
      <c r="I14">
        <f t="shared" si="1"/>
        <v>0.97634997900327347</v>
      </c>
      <c r="J14" s="133">
        <v>44736</v>
      </c>
      <c r="K14">
        <f t="shared" si="2"/>
        <v>2.3942765267678214</v>
      </c>
      <c r="L14" s="133">
        <v>44736</v>
      </c>
      <c r="M14">
        <f t="shared" si="3"/>
        <v>1.4181354984252321</v>
      </c>
    </row>
    <row r="15" spans="1:13" ht="23">
      <c r="A15" t="str">
        <f t="shared" si="0"/>
        <v>2022/6/14</v>
      </c>
      <c r="B15" s="23" t="s">
        <v>261</v>
      </c>
      <c r="C15" s="130" t="s">
        <v>114</v>
      </c>
      <c r="D15" s="122">
        <v>9.4700000000000006</v>
      </c>
      <c r="E15" s="122">
        <v>238.76</v>
      </c>
      <c r="F15" s="130">
        <v>25.22</v>
      </c>
      <c r="H15" s="133">
        <v>44726</v>
      </c>
      <c r="I15">
        <f t="shared" si="1"/>
        <v>0.97634997900327347</v>
      </c>
      <c r="J15" s="133">
        <v>44726</v>
      </c>
      <c r="K15">
        <f t="shared" si="2"/>
        <v>2.3779615702196368</v>
      </c>
      <c r="L15" s="133">
        <v>44726</v>
      </c>
      <c r="M15">
        <f t="shared" si="3"/>
        <v>1.4017450822370627</v>
      </c>
    </row>
    <row r="16" spans="1:13" ht="23">
      <c r="A16" t="str">
        <f t="shared" si="0"/>
        <v>2022/6/3/</v>
      </c>
      <c r="B16" s="132">
        <v>44715</v>
      </c>
      <c r="C16" s="130" t="s">
        <v>115</v>
      </c>
      <c r="D16" s="122">
        <v>9.4700000000000006</v>
      </c>
      <c r="E16" s="122">
        <v>248.36</v>
      </c>
      <c r="F16" s="130">
        <v>26.24</v>
      </c>
      <c r="H16" s="133">
        <v>44715</v>
      </c>
      <c r="I16">
        <f t="shared" si="1"/>
        <v>0.97634997900327347</v>
      </c>
      <c r="J16" s="133">
        <v>44715</v>
      </c>
      <c r="K16">
        <f t="shared" si="2"/>
        <v>2.3950816511739457</v>
      </c>
      <c r="L16" s="133">
        <v>44715</v>
      </c>
      <c r="M16">
        <f t="shared" si="3"/>
        <v>1.4189638307036225</v>
      </c>
    </row>
    <row r="17" spans="1:13" ht="23">
      <c r="A17" t="str">
        <f t="shared" si="0"/>
        <v>2022/5/24</v>
      </c>
      <c r="B17" s="23" t="s">
        <v>262</v>
      </c>
      <c r="C17" s="130" t="s">
        <v>116</v>
      </c>
      <c r="D17" s="122">
        <v>9.4700000000000006</v>
      </c>
      <c r="E17" s="122">
        <v>244.52</v>
      </c>
      <c r="F17" s="130">
        <v>25.83</v>
      </c>
      <c r="H17" s="133">
        <v>44705</v>
      </c>
      <c r="I17">
        <f t="shared" si="1"/>
        <v>0.97634997900327347</v>
      </c>
      <c r="J17" s="133">
        <v>44705</v>
      </c>
      <c r="K17">
        <f t="shared" si="2"/>
        <v>2.3883143871177426</v>
      </c>
      <c r="L17" s="133">
        <v>44705</v>
      </c>
      <c r="M17">
        <f t="shared" si="3"/>
        <v>1.4121244061733171</v>
      </c>
    </row>
    <row r="18" spans="1:13" ht="23">
      <c r="A18" t="str">
        <f t="shared" si="0"/>
        <v>2022/5/13</v>
      </c>
      <c r="B18" s="23" t="s">
        <v>263</v>
      </c>
      <c r="C18" s="130" t="s">
        <v>117</v>
      </c>
      <c r="D18" s="122">
        <v>9.4700000000000006</v>
      </c>
      <c r="E18" s="122">
        <v>245.04</v>
      </c>
      <c r="F18" s="130">
        <v>25.89</v>
      </c>
      <c r="H18" s="133">
        <v>44694</v>
      </c>
      <c r="I18">
        <f t="shared" si="1"/>
        <v>0.97634997900327347</v>
      </c>
      <c r="J18" s="133">
        <v>44694</v>
      </c>
      <c r="K18">
        <f t="shared" si="2"/>
        <v>2.3892369837985163</v>
      </c>
      <c r="L18" s="133">
        <v>44694</v>
      </c>
      <c r="M18">
        <f t="shared" si="3"/>
        <v>1.4131320504348721</v>
      </c>
    </row>
    <row r="19" spans="1:13" ht="23">
      <c r="A19" t="str">
        <f t="shared" si="0"/>
        <v>2022/5/5/</v>
      </c>
      <c r="B19" s="132">
        <v>44686</v>
      </c>
      <c r="C19" s="130" t="s">
        <v>118</v>
      </c>
      <c r="D19" s="122">
        <v>9.4700000000000006</v>
      </c>
      <c r="E19" s="122">
        <v>248.92</v>
      </c>
      <c r="F19" s="130">
        <v>26.3</v>
      </c>
      <c r="H19" s="133">
        <v>44686</v>
      </c>
      <c r="I19">
        <f t="shared" si="1"/>
        <v>0.97634997900327347</v>
      </c>
      <c r="J19" s="133">
        <v>44686</v>
      </c>
      <c r="K19">
        <f t="shared" si="2"/>
        <v>2.3960597923124327</v>
      </c>
      <c r="L19" s="133">
        <v>44686</v>
      </c>
      <c r="M19">
        <f t="shared" si="3"/>
        <v>1.4199557484897578</v>
      </c>
    </row>
    <row r="20" spans="1:13" ht="23">
      <c r="A20" t="str">
        <f t="shared" si="0"/>
        <v>2022/5/4/</v>
      </c>
      <c r="B20" s="132">
        <v>44685</v>
      </c>
      <c r="C20" s="130" t="s">
        <v>119</v>
      </c>
      <c r="D20" s="122">
        <v>9.4700000000000006</v>
      </c>
      <c r="E20" s="122">
        <v>254.32</v>
      </c>
      <c r="F20" s="130">
        <v>26.87</v>
      </c>
      <c r="H20" s="133">
        <v>44685</v>
      </c>
      <c r="I20">
        <f t="shared" si="1"/>
        <v>0.97634997900327347</v>
      </c>
      <c r="J20" s="133">
        <v>44685</v>
      </c>
      <c r="K20">
        <f t="shared" si="2"/>
        <v>2.4053805149067164</v>
      </c>
      <c r="L20" s="133">
        <v>44685</v>
      </c>
      <c r="M20">
        <f t="shared" si="3"/>
        <v>1.4292676664331685</v>
      </c>
    </row>
    <row r="21" spans="1:13" ht="23">
      <c r="A21" t="str">
        <f t="shared" si="0"/>
        <v>2022/5/3/</v>
      </c>
      <c r="B21" s="132">
        <v>44684</v>
      </c>
      <c r="C21" s="130" t="s">
        <v>120</v>
      </c>
      <c r="D21" s="122">
        <v>9.4700000000000006</v>
      </c>
      <c r="E21" s="122">
        <v>245.87</v>
      </c>
      <c r="F21" s="130">
        <v>25.98</v>
      </c>
      <c r="H21" s="133">
        <v>44684</v>
      </c>
      <c r="I21">
        <f t="shared" si="1"/>
        <v>0.97634997900327347</v>
      </c>
      <c r="J21" s="133">
        <v>44684</v>
      </c>
      <c r="K21">
        <f t="shared" si="2"/>
        <v>2.3907055412263709</v>
      </c>
      <c r="L21" s="133">
        <v>44684</v>
      </c>
      <c r="M21">
        <f t="shared" si="3"/>
        <v>1.4146391467370092</v>
      </c>
    </row>
    <row r="22" spans="1:13" ht="23">
      <c r="A22" t="str">
        <f t="shared" si="0"/>
        <v>2022/5/2/</v>
      </c>
      <c r="B22" s="132">
        <v>44683</v>
      </c>
      <c r="C22" s="130" t="s">
        <v>121</v>
      </c>
      <c r="D22" s="122">
        <v>9.4700000000000006</v>
      </c>
      <c r="E22" s="122">
        <v>246.64</v>
      </c>
      <c r="F22" s="130">
        <v>26.06</v>
      </c>
      <c r="H22" s="133">
        <v>44683</v>
      </c>
      <c r="I22">
        <f t="shared" si="1"/>
        <v>0.97634997900327347</v>
      </c>
      <c r="J22" s="133">
        <v>44683</v>
      </c>
      <c r="K22">
        <f t="shared" si="2"/>
        <v>2.3920635117184519</v>
      </c>
      <c r="L22" s="133">
        <v>44683</v>
      </c>
      <c r="M22">
        <f t="shared" si="3"/>
        <v>1.4159744113765658</v>
      </c>
    </row>
    <row r="23" spans="1:13" ht="23">
      <c r="A23" t="str">
        <f t="shared" si="0"/>
        <v>2022/4/25</v>
      </c>
      <c r="B23" s="23" t="s">
        <v>264</v>
      </c>
      <c r="C23" s="130" t="s">
        <v>122</v>
      </c>
      <c r="D23" s="122">
        <v>9.4700000000000006</v>
      </c>
      <c r="E23" s="122">
        <v>252.88</v>
      </c>
      <c r="F23" s="130">
        <v>26.72</v>
      </c>
      <c r="H23" s="133">
        <v>44676</v>
      </c>
      <c r="I23">
        <f t="shared" si="1"/>
        <v>0.97634997900327347</v>
      </c>
      <c r="J23" s="133">
        <v>44676</v>
      </c>
      <c r="K23">
        <f t="shared" si="2"/>
        <v>2.4029144828315232</v>
      </c>
      <c r="L23" s="133">
        <v>44676</v>
      </c>
      <c r="M23">
        <f t="shared" si="3"/>
        <v>1.4268364538035081</v>
      </c>
    </row>
    <row r="24" spans="1:13" ht="23">
      <c r="A24" t="str">
        <f t="shared" si="0"/>
        <v>2022/4/13</v>
      </c>
      <c r="B24" s="23" t="s">
        <v>265</v>
      </c>
      <c r="C24" s="130" t="s">
        <v>123</v>
      </c>
      <c r="D24" s="122">
        <v>9.4700000000000006</v>
      </c>
      <c r="E24" s="122">
        <v>251.33</v>
      </c>
      <c r="F24" s="130">
        <v>26.55</v>
      </c>
      <c r="H24" s="133">
        <v>44664</v>
      </c>
      <c r="I24">
        <f t="shared" si="1"/>
        <v>0.97634997900327347</v>
      </c>
      <c r="J24" s="133">
        <v>44664</v>
      </c>
      <c r="K24">
        <f t="shared" si="2"/>
        <v>2.4002443312381505</v>
      </c>
      <c r="L24" s="133">
        <v>44664</v>
      </c>
      <c r="M24">
        <f t="shared" si="3"/>
        <v>1.424064525417488</v>
      </c>
    </row>
    <row r="25" spans="1:13" ht="23">
      <c r="A25" t="str">
        <f t="shared" si="0"/>
        <v>2022/4/4/</v>
      </c>
      <c r="B25" s="132">
        <v>44655</v>
      </c>
      <c r="C25" s="130" t="s">
        <v>124</v>
      </c>
      <c r="D25" s="122">
        <v>9.4700000000000006</v>
      </c>
      <c r="E25" s="122">
        <v>246.83</v>
      </c>
      <c r="F25" s="130">
        <v>26.08</v>
      </c>
      <c r="H25" s="133">
        <v>44655</v>
      </c>
      <c r="I25">
        <f t="shared" si="1"/>
        <v>0.97634997900327347</v>
      </c>
      <c r="J25" s="133">
        <v>44655</v>
      </c>
      <c r="K25">
        <f t="shared" si="2"/>
        <v>2.3923979432163716</v>
      </c>
      <c r="L25" s="133">
        <v>44655</v>
      </c>
      <c r="M25">
        <f t="shared" si="3"/>
        <v>1.4163075870598825</v>
      </c>
    </row>
    <row r="26" spans="1:13" ht="23">
      <c r="A26" t="str">
        <f t="shared" si="0"/>
        <v>2022/3/24</v>
      </c>
      <c r="B26" s="23" t="s">
        <v>266</v>
      </c>
      <c r="C26" s="130" t="s">
        <v>125</v>
      </c>
      <c r="D26" s="122">
        <v>10.039999999999999</v>
      </c>
      <c r="E26" s="122">
        <v>240.26</v>
      </c>
      <c r="F26" s="130">
        <v>23.94</v>
      </c>
      <c r="H26" s="133">
        <v>44644</v>
      </c>
      <c r="I26">
        <f t="shared" si="1"/>
        <v>1.0017337128090005</v>
      </c>
      <c r="J26" s="133">
        <v>44644</v>
      </c>
      <c r="K26">
        <f t="shared" si="2"/>
        <v>2.3806814727378263</v>
      </c>
      <c r="L26" s="133">
        <v>44644</v>
      </c>
      <c r="M26">
        <f t="shared" si="3"/>
        <v>1.3791241460703918</v>
      </c>
    </row>
    <row r="27" spans="1:13" ht="23">
      <c r="A27" t="str">
        <f t="shared" si="0"/>
        <v>2022/3/15</v>
      </c>
      <c r="B27" s="23" t="s">
        <v>267</v>
      </c>
      <c r="C27" s="130" t="s">
        <v>126</v>
      </c>
      <c r="D27" s="122">
        <v>10.039999999999999</v>
      </c>
      <c r="E27" s="122">
        <v>232.57</v>
      </c>
      <c r="F27" s="130">
        <v>23.18</v>
      </c>
      <c r="H27" s="133">
        <v>44635</v>
      </c>
      <c r="I27">
        <f t="shared" si="1"/>
        <v>1.0017337128090005</v>
      </c>
      <c r="J27" s="133">
        <v>44635</v>
      </c>
      <c r="K27">
        <f t="shared" si="2"/>
        <v>2.3665536928742097</v>
      </c>
      <c r="L27" s="133">
        <v>44635</v>
      </c>
      <c r="M27">
        <f t="shared" si="3"/>
        <v>1.3651134316275773</v>
      </c>
    </row>
    <row r="28" spans="1:13" ht="23">
      <c r="A28" t="str">
        <f t="shared" si="0"/>
        <v>2022/3/4/</v>
      </c>
      <c r="B28" s="132">
        <v>44624</v>
      </c>
      <c r="C28" s="130" t="s">
        <v>127</v>
      </c>
      <c r="D28" s="122">
        <v>10.039999999999999</v>
      </c>
      <c r="E28" s="122">
        <v>235.81</v>
      </c>
      <c r="F28" s="130">
        <v>23.5</v>
      </c>
      <c r="H28" s="133">
        <v>44624</v>
      </c>
      <c r="I28">
        <f t="shared" si="1"/>
        <v>1.0017337128090005</v>
      </c>
      <c r="J28" s="133">
        <v>44624</v>
      </c>
      <c r="K28">
        <f t="shared" si="2"/>
        <v>2.3725622182854997</v>
      </c>
      <c r="L28" s="133">
        <v>44624</v>
      </c>
      <c r="M28">
        <f t="shared" si="3"/>
        <v>1.3710678622717363</v>
      </c>
    </row>
    <row r="29" spans="1:13" ht="23">
      <c r="A29" t="str">
        <f t="shared" si="0"/>
        <v>2022/2/23</v>
      </c>
      <c r="B29" s="23" t="s">
        <v>268</v>
      </c>
      <c r="C29" s="130" t="s">
        <v>128</v>
      </c>
      <c r="D29" s="122">
        <v>10.039999999999999</v>
      </c>
      <c r="E29" s="122">
        <v>247.79</v>
      </c>
      <c r="F29" s="130">
        <v>24.69</v>
      </c>
      <c r="H29" s="133">
        <v>44615</v>
      </c>
      <c r="I29">
        <f t="shared" si="1"/>
        <v>1.0017337128090005</v>
      </c>
      <c r="J29" s="133">
        <v>44615</v>
      </c>
      <c r="K29">
        <f t="shared" si="2"/>
        <v>2.3940837756782551</v>
      </c>
      <c r="L29" s="133">
        <v>44615</v>
      </c>
      <c r="M29">
        <f t="shared" si="3"/>
        <v>1.3925210899319322</v>
      </c>
    </row>
    <row r="30" spans="1:13" ht="23">
      <c r="A30" t="str">
        <f t="shared" si="0"/>
        <v>2022/2/11</v>
      </c>
      <c r="B30" s="23" t="s">
        <v>269</v>
      </c>
      <c r="C30" s="130" t="s">
        <v>129</v>
      </c>
      <c r="D30" s="122">
        <v>10.039999999999999</v>
      </c>
      <c r="E30" s="122">
        <v>255.16</v>
      </c>
      <c r="F30" s="130">
        <v>25.43</v>
      </c>
      <c r="H30" s="133">
        <v>44603</v>
      </c>
      <c r="I30">
        <f t="shared" si="1"/>
        <v>1.0017337128090005</v>
      </c>
      <c r="J30" s="133">
        <v>44603</v>
      </c>
      <c r="K30">
        <f t="shared" si="2"/>
        <v>2.4068125934784228</v>
      </c>
      <c r="L30" s="133">
        <v>44603</v>
      </c>
      <c r="M30">
        <f t="shared" si="3"/>
        <v>1.4053463601757088</v>
      </c>
    </row>
    <row r="31" spans="1:13" ht="23">
      <c r="A31" t="str">
        <f t="shared" si="0"/>
        <v>2022/2/4/</v>
      </c>
      <c r="B31" s="132">
        <v>44596</v>
      </c>
      <c r="C31" s="130" t="s">
        <v>130</v>
      </c>
      <c r="D31" s="122">
        <v>10.039999999999999</v>
      </c>
      <c r="E31" s="122">
        <v>260.06</v>
      </c>
      <c r="F31" s="130">
        <v>25.92</v>
      </c>
      <c r="H31" s="133">
        <v>44596</v>
      </c>
      <c r="I31">
        <f t="shared" si="1"/>
        <v>1.0017337128090005</v>
      </c>
      <c r="J31" s="133">
        <v>44596</v>
      </c>
      <c r="K31">
        <f t="shared" si="2"/>
        <v>2.4150735582120588</v>
      </c>
      <c r="L31" s="133">
        <v>44596</v>
      </c>
      <c r="M31">
        <f t="shared" si="3"/>
        <v>1.4136349971985558</v>
      </c>
    </row>
    <row r="32" spans="1:13" ht="23">
      <c r="A32" t="str">
        <f t="shared" si="0"/>
        <v>2022/2/3/</v>
      </c>
      <c r="B32" s="132">
        <v>44595</v>
      </c>
      <c r="C32" s="130" t="s">
        <v>131</v>
      </c>
      <c r="D32" s="122">
        <v>10.039999999999999</v>
      </c>
      <c r="E32" s="122">
        <v>260.64</v>
      </c>
      <c r="F32" s="130">
        <v>25.97</v>
      </c>
      <c r="H32" s="133">
        <v>44595</v>
      </c>
      <c r="I32">
        <f t="shared" si="1"/>
        <v>1.0017337128090005</v>
      </c>
      <c r="J32" s="133">
        <v>44595</v>
      </c>
      <c r="K32">
        <f t="shared" si="2"/>
        <v>2.4160410669644343</v>
      </c>
      <c r="L32" s="133">
        <v>44595</v>
      </c>
      <c r="M32">
        <f t="shared" si="3"/>
        <v>1.4144719496293028</v>
      </c>
    </row>
    <row r="33" spans="1:13" ht="23">
      <c r="A33" t="str">
        <f t="shared" si="0"/>
        <v>2022/2/2/</v>
      </c>
      <c r="B33" s="132">
        <v>44594</v>
      </c>
      <c r="C33" s="130" t="s">
        <v>132</v>
      </c>
      <c r="D33" s="122">
        <v>10.039999999999999</v>
      </c>
      <c r="E33" s="122">
        <v>262.27999999999997</v>
      </c>
      <c r="F33" s="130">
        <v>26.14</v>
      </c>
      <c r="H33" s="133">
        <v>44594</v>
      </c>
      <c r="I33">
        <f t="shared" si="1"/>
        <v>1.0017337128090005</v>
      </c>
      <c r="J33" s="133">
        <v>44594</v>
      </c>
      <c r="K33">
        <f t="shared" si="2"/>
        <v>2.4187651749944776</v>
      </c>
      <c r="L33" s="133">
        <v>44594</v>
      </c>
      <c r="M33">
        <f t="shared" si="3"/>
        <v>1.4173055832445256</v>
      </c>
    </row>
    <row r="34" spans="1:13" ht="23">
      <c r="A34" t="str">
        <f t="shared" si="0"/>
        <v>2022/2/1/</v>
      </c>
      <c r="B34" s="132">
        <v>44593</v>
      </c>
      <c r="C34" s="130" t="s">
        <v>133</v>
      </c>
      <c r="D34" s="122">
        <v>10.039999999999999</v>
      </c>
      <c r="E34" s="122">
        <v>258.99</v>
      </c>
      <c r="F34" s="130">
        <v>25.81</v>
      </c>
      <c r="H34" s="133">
        <v>44593</v>
      </c>
      <c r="I34">
        <f t="shared" si="1"/>
        <v>1.0017337128090005</v>
      </c>
      <c r="J34" s="133">
        <v>44593</v>
      </c>
      <c r="K34">
        <f t="shared" si="2"/>
        <v>2.4132829956308202</v>
      </c>
      <c r="L34" s="133">
        <v>44593</v>
      </c>
      <c r="M34">
        <f t="shared" si="3"/>
        <v>1.4117880045438689</v>
      </c>
    </row>
    <row r="35" spans="1:13" ht="23">
      <c r="A35" t="str">
        <f t="shared" si="0"/>
        <v>2022/1/31</v>
      </c>
      <c r="B35" s="23" t="s">
        <v>270</v>
      </c>
      <c r="C35" s="130" t="s">
        <v>134</v>
      </c>
      <c r="D35" s="122">
        <v>10.039999999999999</v>
      </c>
      <c r="E35" s="122">
        <v>259.45</v>
      </c>
      <c r="F35" s="130">
        <v>25.85</v>
      </c>
      <c r="H35" s="133">
        <v>44592</v>
      </c>
      <c r="I35">
        <f t="shared" si="1"/>
        <v>1.0017337128090005</v>
      </c>
      <c r="J35" s="133">
        <v>44592</v>
      </c>
      <c r="K35">
        <f t="shared" si="2"/>
        <v>2.4140536750309458</v>
      </c>
      <c r="L35" s="133">
        <v>44592</v>
      </c>
      <c r="M35">
        <f t="shared" si="3"/>
        <v>1.4124605474299614</v>
      </c>
    </row>
    <row r="36" spans="1:13" ht="23">
      <c r="A36" t="str">
        <f t="shared" si="0"/>
        <v>2022/1/24</v>
      </c>
      <c r="B36" s="23" t="s">
        <v>271</v>
      </c>
      <c r="C36" s="130" t="s">
        <v>135</v>
      </c>
      <c r="D36" s="122">
        <v>10.039999999999999</v>
      </c>
      <c r="E36" s="122">
        <v>253.61</v>
      </c>
      <c r="F36" s="130">
        <v>25.27</v>
      </c>
      <c r="H36" s="133">
        <v>44585</v>
      </c>
      <c r="I36">
        <f t="shared" si="1"/>
        <v>1.0017337128090005</v>
      </c>
      <c r="J36" s="133">
        <v>44585</v>
      </c>
      <c r="K36">
        <f t="shared" si="2"/>
        <v>2.4041663740487937</v>
      </c>
      <c r="L36" s="133">
        <v>44585</v>
      </c>
      <c r="M36">
        <f t="shared" si="3"/>
        <v>1.4026052419199146</v>
      </c>
    </row>
    <row r="37" spans="1:13" ht="23">
      <c r="A37" t="str">
        <f t="shared" si="0"/>
        <v>2022/1/12</v>
      </c>
      <c r="B37" s="23" t="s">
        <v>272</v>
      </c>
      <c r="C37" s="130" t="s">
        <v>136</v>
      </c>
      <c r="D37" s="122">
        <v>10.039999999999999</v>
      </c>
      <c r="E37" s="122">
        <v>260.92</v>
      </c>
      <c r="F37" s="130">
        <v>26</v>
      </c>
      <c r="H37" s="133">
        <v>44573</v>
      </c>
      <c r="I37">
        <f t="shared" si="1"/>
        <v>1.0017337128090005</v>
      </c>
      <c r="J37" s="133">
        <v>44573</v>
      </c>
      <c r="K37">
        <f t="shared" si="2"/>
        <v>2.41650736985045</v>
      </c>
      <c r="L37" s="133">
        <v>44573</v>
      </c>
      <c r="M37">
        <f t="shared" si="3"/>
        <v>1.414973347970818</v>
      </c>
    </row>
    <row r="38" spans="1:13" ht="23">
      <c r="A38" t="str">
        <f t="shared" si="0"/>
        <v>2022/1/3/</v>
      </c>
      <c r="B38" s="132">
        <v>44564</v>
      </c>
      <c r="C38" s="130" t="s">
        <v>137</v>
      </c>
      <c r="D38" s="122">
        <v>10.039999999999999</v>
      </c>
      <c r="E38" s="122">
        <v>268.58</v>
      </c>
      <c r="F38" s="130">
        <v>26.76</v>
      </c>
      <c r="H38" s="133">
        <v>44564</v>
      </c>
      <c r="I38">
        <f t="shared" si="1"/>
        <v>1.0017337128090005</v>
      </c>
      <c r="J38" s="133">
        <v>44564</v>
      </c>
      <c r="K38">
        <f t="shared" si="2"/>
        <v>2.4290736694904385</v>
      </c>
      <c r="L38" s="133">
        <v>44564</v>
      </c>
      <c r="M38">
        <f t="shared" si="3"/>
        <v>1.4274861090957855</v>
      </c>
    </row>
    <row r="39" spans="1:13" ht="23">
      <c r="A39" t="str">
        <f t="shared" si="0"/>
        <v>2021/12/2</v>
      </c>
      <c r="B39" s="23" t="s">
        <v>273</v>
      </c>
      <c r="C39" s="130" t="s">
        <v>138</v>
      </c>
      <c r="D39" s="122">
        <v>9.69</v>
      </c>
      <c r="E39" s="122">
        <v>264.94</v>
      </c>
      <c r="F39" s="130">
        <v>27.35</v>
      </c>
      <c r="H39" s="133">
        <v>44532</v>
      </c>
      <c r="I39">
        <f t="shared" si="1"/>
        <v>0.98632377705076535</v>
      </c>
      <c r="J39" s="133">
        <v>44532</v>
      </c>
      <c r="K39">
        <f t="shared" si="2"/>
        <v>2.4231475319772442</v>
      </c>
      <c r="L39" s="133">
        <v>44532</v>
      </c>
      <c r="M39">
        <f t="shared" si="3"/>
        <v>1.4369573306694496</v>
      </c>
    </row>
    <row r="40" spans="1:13" ht="23">
      <c r="A40" t="str">
        <f t="shared" si="0"/>
        <v>2021/12/1</v>
      </c>
      <c r="B40" s="23" t="s">
        <v>274</v>
      </c>
      <c r="C40" s="130" t="s">
        <v>139</v>
      </c>
      <c r="D40" s="122">
        <v>9.69</v>
      </c>
      <c r="E40" s="122">
        <v>263.08999999999997</v>
      </c>
      <c r="F40" s="130">
        <v>27.16</v>
      </c>
      <c r="H40" s="133">
        <v>44531</v>
      </c>
      <c r="I40">
        <f t="shared" si="1"/>
        <v>0.98632377705076535</v>
      </c>
      <c r="J40" s="133">
        <v>44531</v>
      </c>
      <c r="K40">
        <f t="shared" si="2"/>
        <v>2.420104340950183</v>
      </c>
      <c r="L40" s="133">
        <v>44531</v>
      </c>
      <c r="M40">
        <f t="shared" si="3"/>
        <v>1.433929765608464</v>
      </c>
    </row>
    <row r="41" spans="1:13" ht="23">
      <c r="A41" t="str">
        <f t="shared" si="0"/>
        <v>2021/12/2</v>
      </c>
      <c r="B41" s="23" t="s">
        <v>273</v>
      </c>
      <c r="C41" s="130" t="s">
        <v>140</v>
      </c>
      <c r="D41" s="122">
        <v>9.69</v>
      </c>
      <c r="E41" s="122">
        <v>248.8</v>
      </c>
      <c r="F41" s="130">
        <v>25.68</v>
      </c>
      <c r="H41" s="133">
        <v>44532</v>
      </c>
      <c r="I41">
        <f t="shared" si="1"/>
        <v>0.98632377705076535</v>
      </c>
      <c r="J41" s="133">
        <v>44532</v>
      </c>
      <c r="K41">
        <f t="shared" si="2"/>
        <v>2.3958503760187813</v>
      </c>
      <c r="L41" s="133">
        <v>44532</v>
      </c>
      <c r="M41">
        <f t="shared" si="3"/>
        <v>1.4095950193968156</v>
      </c>
    </row>
    <row r="42" spans="1:13" ht="23">
      <c r="A42" t="str">
        <f t="shared" si="0"/>
        <v>2021/11/2</v>
      </c>
      <c r="B42" s="23" t="s">
        <v>275</v>
      </c>
      <c r="C42" s="130" t="s">
        <v>141</v>
      </c>
      <c r="D42" s="122">
        <v>9.69</v>
      </c>
      <c r="E42" s="122">
        <v>253.48</v>
      </c>
      <c r="F42" s="130">
        <v>26.16</v>
      </c>
      <c r="H42" s="133">
        <v>44502</v>
      </c>
      <c r="I42">
        <f t="shared" si="1"/>
        <v>0.98632377705076535</v>
      </c>
      <c r="J42" s="133">
        <v>44502</v>
      </c>
      <c r="K42">
        <f t="shared" si="2"/>
        <v>2.4039436984532019</v>
      </c>
      <c r="L42" s="133">
        <v>44502</v>
      </c>
      <c r="M42">
        <f t="shared" si="3"/>
        <v>1.4176377396522297</v>
      </c>
    </row>
    <row r="43" spans="1:13" ht="23">
      <c r="A43" t="str">
        <f t="shared" si="0"/>
        <v>2021/11/1</v>
      </c>
      <c r="B43" s="23" t="s">
        <v>276</v>
      </c>
      <c r="C43" s="130" t="s">
        <v>142</v>
      </c>
      <c r="D43" s="122">
        <v>9.69</v>
      </c>
      <c r="E43" s="122">
        <v>250.16</v>
      </c>
      <c r="F43" s="130">
        <v>25.82</v>
      </c>
      <c r="H43" s="133">
        <v>44501</v>
      </c>
      <c r="I43">
        <f t="shared" si="1"/>
        <v>0.98632377705076535</v>
      </c>
      <c r="J43" s="133">
        <v>44501</v>
      </c>
      <c r="K43">
        <f t="shared" si="2"/>
        <v>2.3982178682348767</v>
      </c>
      <c r="L43" s="133">
        <v>44501</v>
      </c>
      <c r="M43">
        <f t="shared" si="3"/>
        <v>1.4119562379304016</v>
      </c>
    </row>
    <row r="44" spans="1:13" ht="23">
      <c r="A44" t="str">
        <f t="shared" si="0"/>
        <v>2021/11/2</v>
      </c>
      <c r="B44" s="23" t="s">
        <v>275</v>
      </c>
      <c r="C44" s="130" t="s">
        <v>143</v>
      </c>
      <c r="D44" s="122">
        <v>9.69</v>
      </c>
      <c r="E44" s="122">
        <v>249.24</v>
      </c>
      <c r="F44" s="130">
        <v>25.73</v>
      </c>
      <c r="H44" s="133">
        <v>44502</v>
      </c>
      <c r="I44">
        <f t="shared" si="1"/>
        <v>0.98632377705076535</v>
      </c>
      <c r="J44" s="133">
        <v>44502</v>
      </c>
      <c r="K44">
        <f t="shared" si="2"/>
        <v>2.3966177425827238</v>
      </c>
      <c r="L44" s="133">
        <v>44502</v>
      </c>
      <c r="M44">
        <f t="shared" si="3"/>
        <v>1.4104397862103466</v>
      </c>
    </row>
    <row r="45" spans="1:13" ht="23">
      <c r="A45" t="str">
        <f t="shared" si="0"/>
        <v>2021/10/2</v>
      </c>
      <c r="B45" s="23" t="s">
        <v>277</v>
      </c>
      <c r="C45" s="130" t="s">
        <v>144</v>
      </c>
      <c r="D45" s="122">
        <v>9.69</v>
      </c>
      <c r="E45" s="122">
        <v>238.44</v>
      </c>
      <c r="F45" s="130">
        <v>24.61</v>
      </c>
      <c r="H45" s="133">
        <v>44471</v>
      </c>
      <c r="I45">
        <f t="shared" si="1"/>
        <v>0.98632377705076535</v>
      </c>
      <c r="J45" s="133">
        <v>44471</v>
      </c>
      <c r="K45">
        <f t="shared" si="2"/>
        <v>2.3773791131574398</v>
      </c>
      <c r="L45" s="133">
        <v>44471</v>
      </c>
      <c r="M45">
        <f t="shared" si="3"/>
        <v>1.3911116137028026</v>
      </c>
    </row>
    <row r="46" spans="1:13" ht="23">
      <c r="A46" t="str">
        <f t="shared" si="0"/>
        <v>2021/10/1</v>
      </c>
      <c r="B46" s="23" t="s">
        <v>278</v>
      </c>
      <c r="C46" s="130" t="s">
        <v>145</v>
      </c>
      <c r="D46" s="122">
        <v>9.69</v>
      </c>
      <c r="E46" s="122">
        <v>242.65</v>
      </c>
      <c r="F46" s="130">
        <v>25.05</v>
      </c>
      <c r="H46" s="133">
        <v>44470</v>
      </c>
      <c r="I46">
        <f t="shared" si="1"/>
        <v>0.98632377705076535</v>
      </c>
      <c r="J46" s="133">
        <v>44470</v>
      </c>
      <c r="K46">
        <f t="shared" si="2"/>
        <v>2.3849802956513044</v>
      </c>
      <c r="L46" s="133">
        <v>44470</v>
      </c>
      <c r="M46">
        <f t="shared" si="3"/>
        <v>1.3988077302032644</v>
      </c>
    </row>
    <row r="47" spans="1:13" ht="23">
      <c r="A47" t="str">
        <f t="shared" si="0"/>
        <v>2021/10/4</v>
      </c>
      <c r="B47" s="23" t="s">
        <v>279</v>
      </c>
      <c r="C47" s="130" t="s">
        <v>146</v>
      </c>
      <c r="D47" s="122">
        <v>9.69</v>
      </c>
      <c r="E47" s="122">
        <v>243.08</v>
      </c>
      <c r="F47" s="130">
        <v>25.09</v>
      </c>
      <c r="H47" s="133">
        <v>44473</v>
      </c>
      <c r="I47">
        <f t="shared" si="1"/>
        <v>0.98632377705076535</v>
      </c>
      <c r="J47" s="133">
        <v>44473</v>
      </c>
      <c r="K47">
        <f t="shared" si="2"/>
        <v>2.3857492276752787</v>
      </c>
      <c r="L47" s="133">
        <v>44473</v>
      </c>
      <c r="M47">
        <f t="shared" si="3"/>
        <v>1.3995006613146106</v>
      </c>
    </row>
    <row r="48" spans="1:13" ht="23">
      <c r="A48" t="str">
        <f t="shared" si="0"/>
        <v>2021/9/23</v>
      </c>
      <c r="B48" s="23" t="s">
        <v>280</v>
      </c>
      <c r="C48" s="130" t="s">
        <v>147</v>
      </c>
      <c r="D48" s="122">
        <v>9.18</v>
      </c>
      <c r="E48" s="122">
        <v>244.78</v>
      </c>
      <c r="F48" s="130">
        <v>26.66</v>
      </c>
      <c r="H48" s="133">
        <v>44462</v>
      </c>
      <c r="I48">
        <f t="shared" si="1"/>
        <v>0.96284268120124239</v>
      </c>
      <c r="J48" s="133">
        <v>44462</v>
      </c>
      <c r="K48">
        <f t="shared" si="2"/>
        <v>2.3887759304487148</v>
      </c>
      <c r="L48" s="133">
        <v>44462</v>
      </c>
      <c r="M48">
        <f t="shared" si="3"/>
        <v>1.4258601450778403</v>
      </c>
    </row>
    <row r="49" spans="1:13" ht="23">
      <c r="A49" t="str">
        <f t="shared" si="0"/>
        <v>2021/9/14</v>
      </c>
      <c r="B49" s="23" t="s">
        <v>281</v>
      </c>
      <c r="C49" s="130" t="s">
        <v>148</v>
      </c>
      <c r="D49" s="122">
        <v>9.18</v>
      </c>
      <c r="E49" s="122">
        <v>241.13</v>
      </c>
      <c r="F49" s="130">
        <v>26.26</v>
      </c>
      <c r="H49" s="133">
        <v>44453</v>
      </c>
      <c r="I49">
        <f t="shared" si="1"/>
        <v>0.96284268120124239</v>
      </c>
      <c r="J49" s="133">
        <v>44453</v>
      </c>
      <c r="K49">
        <f t="shared" si="2"/>
        <v>2.3822512461465841</v>
      </c>
      <c r="L49" s="133">
        <v>44453</v>
      </c>
      <c r="M49">
        <f t="shared" si="3"/>
        <v>1.4192947217534606</v>
      </c>
    </row>
    <row r="50" spans="1:13" ht="23">
      <c r="A50" t="str">
        <f t="shared" si="0"/>
        <v>2021/9/2/</v>
      </c>
      <c r="B50" s="132">
        <v>44441</v>
      </c>
      <c r="C50" s="130" t="s">
        <v>149</v>
      </c>
      <c r="D50" s="122">
        <v>9.18</v>
      </c>
      <c r="E50" s="122">
        <v>239.87</v>
      </c>
      <c r="F50" s="130">
        <v>26.12</v>
      </c>
      <c r="H50" s="133">
        <v>44441</v>
      </c>
      <c r="I50">
        <f t="shared" si="1"/>
        <v>0.96284268120124239</v>
      </c>
      <c r="J50" s="133">
        <v>44441</v>
      </c>
      <c r="K50">
        <f t="shared" si="2"/>
        <v>2.379975935132622</v>
      </c>
      <c r="L50" s="133">
        <v>44441</v>
      </c>
      <c r="M50">
        <f t="shared" si="3"/>
        <v>1.4169731726030363</v>
      </c>
    </row>
    <row r="51" spans="1:13" ht="23">
      <c r="A51" t="str">
        <f t="shared" si="0"/>
        <v>2021/8/24</v>
      </c>
      <c r="B51" s="23" t="s">
        <v>282</v>
      </c>
      <c r="C51" s="130" t="s">
        <v>150</v>
      </c>
      <c r="D51" s="122">
        <v>9.18</v>
      </c>
      <c r="E51" s="122">
        <v>238.43</v>
      </c>
      <c r="F51" s="130">
        <v>25.97</v>
      </c>
      <c r="H51" s="133">
        <v>44432</v>
      </c>
      <c r="I51">
        <f t="shared" si="1"/>
        <v>0.96284268120124239</v>
      </c>
      <c r="J51" s="133">
        <v>44432</v>
      </c>
      <c r="K51">
        <f t="shared" si="2"/>
        <v>2.3773608987811126</v>
      </c>
      <c r="L51" s="133">
        <v>44432</v>
      </c>
      <c r="M51">
        <f t="shared" si="3"/>
        <v>1.4144719496293028</v>
      </c>
    </row>
    <row r="52" spans="1:13" ht="23">
      <c r="A52" t="str">
        <f t="shared" si="0"/>
        <v>2021/8/13</v>
      </c>
      <c r="B52" s="23" t="s">
        <v>283</v>
      </c>
      <c r="C52" s="130" t="s">
        <v>151</v>
      </c>
      <c r="D52" s="122">
        <v>9.18</v>
      </c>
      <c r="E52" s="122">
        <v>238.82</v>
      </c>
      <c r="F52" s="130">
        <v>26.01</v>
      </c>
      <c r="H52" s="133">
        <v>44421</v>
      </c>
      <c r="I52">
        <f t="shared" si="1"/>
        <v>0.96284268120124239</v>
      </c>
      <c r="J52" s="133">
        <v>44421</v>
      </c>
      <c r="K52">
        <f t="shared" si="2"/>
        <v>2.3780706940064422</v>
      </c>
      <c r="L52" s="133">
        <v>44421</v>
      </c>
      <c r="M52">
        <f t="shared" si="3"/>
        <v>1.4151403521958728</v>
      </c>
    </row>
    <row r="53" spans="1:13" ht="23">
      <c r="A53" t="str">
        <f t="shared" si="0"/>
        <v>2021/8/4/</v>
      </c>
      <c r="B53" s="132">
        <v>44412</v>
      </c>
      <c r="C53" s="130" t="s">
        <v>152</v>
      </c>
      <c r="D53" s="122">
        <v>9.18</v>
      </c>
      <c r="E53" s="122">
        <v>234.83</v>
      </c>
      <c r="F53" s="130">
        <v>25.58</v>
      </c>
      <c r="H53" s="133">
        <v>44412</v>
      </c>
      <c r="I53">
        <f t="shared" si="1"/>
        <v>0.96284268120124239</v>
      </c>
      <c r="J53" s="133">
        <v>44412</v>
      </c>
      <c r="K53">
        <f t="shared" si="2"/>
        <v>2.370753578104503</v>
      </c>
      <c r="L53" s="133">
        <v>44412</v>
      </c>
      <c r="M53">
        <f t="shared" si="3"/>
        <v>1.407900540142635</v>
      </c>
    </row>
    <row r="54" spans="1:13" ht="23">
      <c r="A54" t="str">
        <f t="shared" si="0"/>
        <v>2021/8/3/</v>
      </c>
      <c r="B54" s="132">
        <v>44411</v>
      </c>
      <c r="C54" s="130" t="s">
        <v>153</v>
      </c>
      <c r="D54" s="122">
        <v>9.18</v>
      </c>
      <c r="E54" s="122">
        <v>236.95</v>
      </c>
      <c r="F54" s="130">
        <v>25.81</v>
      </c>
      <c r="H54" s="133">
        <v>44411</v>
      </c>
      <c r="I54">
        <f t="shared" si="1"/>
        <v>0.96284268120124239</v>
      </c>
      <c r="J54" s="133">
        <v>44411</v>
      </c>
      <c r="K54">
        <f t="shared" si="2"/>
        <v>2.3746567130354199</v>
      </c>
      <c r="L54" s="133">
        <v>44411</v>
      </c>
      <c r="M54">
        <f t="shared" si="3"/>
        <v>1.4117880045438689</v>
      </c>
    </row>
    <row r="55" spans="1:13" ht="23">
      <c r="A55" t="str">
        <f t="shared" si="0"/>
        <v>2021/8/2/</v>
      </c>
      <c r="B55" s="132">
        <v>44410</v>
      </c>
      <c r="C55" s="130" t="s">
        <v>154</v>
      </c>
      <c r="D55" s="122">
        <v>9.18</v>
      </c>
      <c r="E55" s="122">
        <v>240.1</v>
      </c>
      <c r="F55" s="130">
        <v>26.15</v>
      </c>
      <c r="H55" s="133">
        <v>44410</v>
      </c>
      <c r="I55">
        <f t="shared" si="1"/>
        <v>0.96284268120124239</v>
      </c>
      <c r="J55" s="133">
        <v>44410</v>
      </c>
      <c r="K55">
        <f t="shared" si="2"/>
        <v>2.3803921600570273</v>
      </c>
      <c r="L55" s="133">
        <v>44410</v>
      </c>
      <c r="M55">
        <f t="shared" si="3"/>
        <v>1.4174716932032929</v>
      </c>
    </row>
    <row r="56" spans="1:13" ht="23">
      <c r="A56" t="str">
        <f t="shared" si="0"/>
        <v>2021/7/30</v>
      </c>
      <c r="B56" s="23" t="s">
        <v>284</v>
      </c>
      <c r="C56" s="130" t="s">
        <v>155</v>
      </c>
      <c r="D56" s="122">
        <v>9.18</v>
      </c>
      <c r="E56" s="122">
        <v>242.71</v>
      </c>
      <c r="F56" s="130">
        <v>26.43</v>
      </c>
      <c r="H56" s="133">
        <v>44407</v>
      </c>
      <c r="I56">
        <f t="shared" si="1"/>
        <v>0.96284268120124239</v>
      </c>
      <c r="J56" s="133">
        <v>44407</v>
      </c>
      <c r="K56">
        <f t="shared" si="2"/>
        <v>2.3850876702559152</v>
      </c>
      <c r="L56" s="133">
        <v>44407</v>
      </c>
      <c r="M56">
        <f t="shared" si="3"/>
        <v>1.4220971631317103</v>
      </c>
    </row>
    <row r="57" spans="1:13" ht="23">
      <c r="A57" t="str">
        <f t="shared" si="0"/>
        <v>2021/7/29</v>
      </c>
      <c r="B57" s="23" t="s">
        <v>285</v>
      </c>
      <c r="C57" s="130" t="s">
        <v>156</v>
      </c>
      <c r="D57" s="122">
        <v>9.18</v>
      </c>
      <c r="E57" s="122">
        <v>244.02</v>
      </c>
      <c r="F57" s="130">
        <v>26.58</v>
      </c>
      <c r="H57" s="133">
        <v>44406</v>
      </c>
      <c r="I57">
        <f t="shared" si="1"/>
        <v>0.96284268120124239</v>
      </c>
      <c r="J57" s="133">
        <v>44406</v>
      </c>
      <c r="K57">
        <f t="shared" si="2"/>
        <v>2.387425422788231</v>
      </c>
      <c r="L57" s="133">
        <v>44406</v>
      </c>
      <c r="M57">
        <f t="shared" si="3"/>
        <v>1.4245549766067132</v>
      </c>
    </row>
    <row r="58" spans="1:13" ht="23">
      <c r="A58" t="str">
        <f t="shared" si="0"/>
        <v>2021/7/28</v>
      </c>
      <c r="B58" s="23" t="s">
        <v>286</v>
      </c>
      <c r="C58" s="130" t="s">
        <v>157</v>
      </c>
      <c r="D58" s="122">
        <v>9.18</v>
      </c>
      <c r="E58" s="122">
        <v>241.78</v>
      </c>
      <c r="F58" s="130">
        <v>26.33</v>
      </c>
      <c r="H58" s="133">
        <v>44405</v>
      </c>
      <c r="I58">
        <f t="shared" si="1"/>
        <v>0.96284268120124239</v>
      </c>
      <c r="J58" s="133">
        <v>44405</v>
      </c>
      <c r="K58">
        <f t="shared" si="2"/>
        <v>2.3834203732456967</v>
      </c>
      <c r="L58" s="133">
        <v>44405</v>
      </c>
      <c r="M58">
        <f t="shared" si="3"/>
        <v>1.4204508591060681</v>
      </c>
    </row>
    <row r="59" spans="1:13" ht="23">
      <c r="A59" t="str">
        <f t="shared" si="0"/>
        <v>2021/7/26</v>
      </c>
      <c r="B59" s="23" t="s">
        <v>287</v>
      </c>
      <c r="C59" s="130" t="s">
        <v>158</v>
      </c>
      <c r="D59" s="122">
        <v>9.18</v>
      </c>
      <c r="E59" s="122">
        <v>243.98</v>
      </c>
      <c r="F59" s="130">
        <v>26.57</v>
      </c>
      <c r="H59" s="133">
        <v>44403</v>
      </c>
      <c r="I59">
        <f t="shared" si="1"/>
        <v>0.96284268120124239</v>
      </c>
      <c r="J59" s="133">
        <v>44403</v>
      </c>
      <c r="K59">
        <f t="shared" si="2"/>
        <v>2.3873542269713663</v>
      </c>
      <c r="L59" s="133">
        <v>44403</v>
      </c>
      <c r="M59">
        <f t="shared" si="3"/>
        <v>1.4243915544102774</v>
      </c>
    </row>
    <row r="60" spans="1:13" ht="23">
      <c r="A60" t="str">
        <f t="shared" si="0"/>
        <v>2021/7/2/</v>
      </c>
      <c r="B60" s="132">
        <v>44379</v>
      </c>
      <c r="C60" s="130" t="s">
        <v>159</v>
      </c>
      <c r="D60" s="122">
        <v>9.18</v>
      </c>
      <c r="E60" s="122">
        <v>233.63</v>
      </c>
      <c r="F60" s="130">
        <v>25.45</v>
      </c>
      <c r="H60" s="133">
        <v>44379</v>
      </c>
      <c r="I60">
        <f t="shared" si="1"/>
        <v>0.96284268120124239</v>
      </c>
      <c r="J60" s="133">
        <v>44379</v>
      </c>
      <c r="K60">
        <f t="shared" si="2"/>
        <v>2.3685286089793895</v>
      </c>
      <c r="L60" s="133">
        <v>44379</v>
      </c>
      <c r="M60">
        <f t="shared" si="3"/>
        <v>1.4056877866727775</v>
      </c>
    </row>
    <row r="61" spans="1:13" ht="23">
      <c r="A61" t="str">
        <f t="shared" si="0"/>
        <v>2021/6/11</v>
      </c>
      <c r="B61" s="23" t="s">
        <v>288</v>
      </c>
      <c r="C61" s="130" t="s">
        <v>160</v>
      </c>
      <c r="D61" s="122">
        <v>6.88</v>
      </c>
      <c r="E61" s="122">
        <v>236.93</v>
      </c>
      <c r="F61" s="130">
        <v>34.450000000000003</v>
      </c>
      <c r="H61" s="133">
        <v>44358</v>
      </c>
      <c r="I61">
        <f t="shared" si="1"/>
        <v>0.83758843823551132</v>
      </c>
      <c r="J61" s="133">
        <v>44358</v>
      </c>
      <c r="K61">
        <f t="shared" si="2"/>
        <v>2.3746200544313716</v>
      </c>
      <c r="L61" s="133">
        <v>44358</v>
      </c>
      <c r="M61">
        <f t="shared" si="3"/>
        <v>1.5371892262436446</v>
      </c>
    </row>
    <row r="62" spans="1:13" ht="23">
      <c r="A62" t="str">
        <f t="shared" si="0"/>
        <v>2021/5/20</v>
      </c>
      <c r="B62" s="23" t="s">
        <v>289</v>
      </c>
      <c r="C62" s="130" t="s">
        <v>161</v>
      </c>
      <c r="D62" s="122">
        <v>6.88</v>
      </c>
      <c r="E62" s="122">
        <v>232.18</v>
      </c>
      <c r="F62" s="130">
        <v>33.76</v>
      </c>
      <c r="H62" s="133">
        <v>44336</v>
      </c>
      <c r="I62">
        <f t="shared" si="1"/>
        <v>0.83758843823551132</v>
      </c>
      <c r="J62" s="133">
        <v>44336</v>
      </c>
      <c r="K62">
        <f t="shared" si="2"/>
        <v>2.3658248068593646</v>
      </c>
      <c r="L62" s="133">
        <v>44336</v>
      </c>
      <c r="M62">
        <f t="shared" si="3"/>
        <v>1.5284024379536174</v>
      </c>
    </row>
    <row r="63" spans="1:13" ht="23">
      <c r="A63" t="str">
        <f t="shared" si="0"/>
        <v>2021/4/29</v>
      </c>
      <c r="B63" s="23" t="s">
        <v>290</v>
      </c>
      <c r="C63" s="130" t="s">
        <v>162</v>
      </c>
      <c r="D63" s="122">
        <v>6.88</v>
      </c>
      <c r="E63" s="122">
        <v>235.21</v>
      </c>
      <c r="F63" s="130">
        <v>34.200000000000003</v>
      </c>
      <c r="H63" s="133">
        <v>44315</v>
      </c>
      <c r="I63">
        <f t="shared" si="1"/>
        <v>0.83758843823551132</v>
      </c>
      <c r="J63" s="133">
        <v>44315</v>
      </c>
      <c r="K63">
        <f t="shared" si="2"/>
        <v>2.3714557819130175</v>
      </c>
      <c r="L63" s="133">
        <v>44315</v>
      </c>
      <c r="M63">
        <f t="shared" si="3"/>
        <v>1.5340261060561351</v>
      </c>
    </row>
    <row r="64" spans="1:13" ht="23">
      <c r="A64" t="str">
        <f t="shared" si="0"/>
        <v>2021/4/8/</v>
      </c>
      <c r="B64" s="132">
        <v>44294</v>
      </c>
      <c r="C64" s="130" t="s">
        <v>163</v>
      </c>
      <c r="D64" s="122">
        <v>6.88</v>
      </c>
      <c r="E64" s="122">
        <v>230.25</v>
      </c>
      <c r="F64" s="130">
        <v>33.479999999999997</v>
      </c>
      <c r="H64" s="133">
        <v>44294</v>
      </c>
      <c r="I64">
        <f t="shared" si="1"/>
        <v>0.83758843823551132</v>
      </c>
      <c r="J64" s="133">
        <v>44294</v>
      </c>
      <c r="K64">
        <f t="shared" si="2"/>
        <v>2.3621996388688866</v>
      </c>
      <c r="L64" s="133">
        <v>44294</v>
      </c>
      <c r="M64">
        <f t="shared" si="3"/>
        <v>1.5247854493212223</v>
      </c>
    </row>
    <row r="65" spans="1:13" ht="23">
      <c r="A65" t="str">
        <f t="shared" si="0"/>
        <v>2021/3/17</v>
      </c>
      <c r="B65" s="23" t="s">
        <v>291</v>
      </c>
      <c r="C65" s="130" t="s">
        <v>164</v>
      </c>
      <c r="D65" s="122">
        <v>6.3</v>
      </c>
      <c r="E65" s="122">
        <v>224.11</v>
      </c>
      <c r="F65" s="130">
        <v>35.549999999999997</v>
      </c>
      <c r="H65" s="133">
        <v>44272</v>
      </c>
      <c r="I65">
        <f t="shared" si="1"/>
        <v>0.79934054945358168</v>
      </c>
      <c r="J65" s="133">
        <v>44272</v>
      </c>
      <c r="K65">
        <f t="shared" si="2"/>
        <v>2.3504612355976424</v>
      </c>
      <c r="L65" s="133">
        <v>44272</v>
      </c>
      <c r="M65">
        <f t="shared" si="3"/>
        <v>1.5508396050657851</v>
      </c>
    </row>
    <row r="66" spans="1:13" ht="23">
      <c r="A66" t="str">
        <f t="shared" si="0"/>
        <v>2021/2/24</v>
      </c>
      <c r="B66" s="23" t="s">
        <v>292</v>
      </c>
      <c r="C66" s="130" t="s">
        <v>165</v>
      </c>
      <c r="D66" s="122">
        <v>6.3</v>
      </c>
      <c r="E66" s="122">
        <v>213.27</v>
      </c>
      <c r="F66" s="130">
        <v>33.83</v>
      </c>
      <c r="H66" s="133">
        <v>44251</v>
      </c>
      <c r="I66">
        <f t="shared" si="1"/>
        <v>0.79934054945358168</v>
      </c>
      <c r="J66" s="133">
        <v>44251</v>
      </c>
      <c r="K66">
        <f t="shared" si="2"/>
        <v>2.3289297689479</v>
      </c>
      <c r="L66" s="133">
        <v>44251</v>
      </c>
      <c r="M66">
        <f t="shared" si="3"/>
        <v>1.5293019977879805</v>
      </c>
    </row>
    <row r="67" spans="1:13" ht="23">
      <c r="A67" t="str">
        <f t="shared" si="0"/>
        <v>2021/2/2/</v>
      </c>
      <c r="B67" s="132">
        <v>44229</v>
      </c>
      <c r="C67" s="130" t="s">
        <v>166</v>
      </c>
      <c r="D67" s="122">
        <v>6.3</v>
      </c>
      <c r="E67" s="122">
        <v>209.76</v>
      </c>
      <c r="F67" s="130">
        <v>33.270000000000003</v>
      </c>
      <c r="H67" s="133">
        <v>44229</v>
      </c>
      <c r="I67">
        <f t="shared" si="1"/>
        <v>0.79934054945358168</v>
      </c>
      <c r="J67" s="133">
        <v>44229</v>
      </c>
      <c r="K67">
        <f t="shared" si="2"/>
        <v>2.3217226743460091</v>
      </c>
      <c r="L67" s="133">
        <v>44229</v>
      </c>
      <c r="M67">
        <f t="shared" si="3"/>
        <v>1.5220528008688226</v>
      </c>
    </row>
    <row r="68" spans="1:13" ht="23">
      <c r="A68" t="str">
        <f t="shared" si="0"/>
        <v>2021/1/11</v>
      </c>
      <c r="B68" s="23" t="s">
        <v>293</v>
      </c>
      <c r="C68" s="130" t="s">
        <v>167</v>
      </c>
      <c r="D68" s="122">
        <v>6.3</v>
      </c>
      <c r="E68" s="122">
        <v>214.23</v>
      </c>
      <c r="F68" s="130">
        <v>33.979999999999997</v>
      </c>
      <c r="H68" s="133">
        <v>44207</v>
      </c>
      <c r="I68">
        <f t="shared" si="1"/>
        <v>0.79934054945358168</v>
      </c>
      <c r="J68" s="133">
        <v>44207</v>
      </c>
      <c r="K68">
        <f t="shared" si="2"/>
        <v>2.330880287794431</v>
      </c>
      <c r="L68" s="133">
        <v>44207</v>
      </c>
      <c r="M68">
        <f t="shared" si="3"/>
        <v>1.5312233745330268</v>
      </c>
    </row>
    <row r="69" spans="1:13" ht="23">
      <c r="A69" t="str">
        <f t="shared" si="0"/>
        <v>2020/12/1</v>
      </c>
      <c r="B69" s="23" t="s">
        <v>294</v>
      </c>
      <c r="C69" s="130" t="s">
        <v>168</v>
      </c>
      <c r="D69" s="122">
        <v>6.55</v>
      </c>
      <c r="E69" s="122">
        <v>214.25</v>
      </c>
      <c r="F69" s="130">
        <v>32.700000000000003</v>
      </c>
      <c r="H69" s="133">
        <v>44166</v>
      </c>
      <c r="I69">
        <f t="shared" si="1"/>
        <v>0.81624129999178308</v>
      </c>
      <c r="J69" s="133">
        <v>44166</v>
      </c>
      <c r="K69">
        <f t="shared" si="2"/>
        <v>2.3309208305952356</v>
      </c>
      <c r="L69" s="133">
        <v>44166</v>
      </c>
      <c r="M69">
        <f t="shared" si="3"/>
        <v>1.5145477526602862</v>
      </c>
    </row>
    <row r="70" spans="1:13" ht="23">
      <c r="A70" t="str">
        <f t="shared" si="0"/>
        <v>2020/11/2</v>
      </c>
      <c r="B70" s="23" t="s">
        <v>295</v>
      </c>
      <c r="C70" s="130" t="s">
        <v>169</v>
      </c>
      <c r="D70" s="122">
        <v>6.55</v>
      </c>
      <c r="E70" s="122">
        <v>219.34</v>
      </c>
      <c r="F70" s="130">
        <v>33.47</v>
      </c>
      <c r="H70" s="133">
        <v>44137</v>
      </c>
      <c r="I70">
        <f t="shared" si="1"/>
        <v>0.81624129999178308</v>
      </c>
      <c r="J70" s="133">
        <v>44137</v>
      </c>
      <c r="K70">
        <f t="shared" si="2"/>
        <v>2.3411178391338621</v>
      </c>
      <c r="L70" s="133">
        <v>44137</v>
      </c>
      <c r="M70">
        <f t="shared" si="3"/>
        <v>1.5246557123577771</v>
      </c>
    </row>
    <row r="71" spans="1:13" ht="23">
      <c r="A71" t="str">
        <f t="shared" ref="A71:A134" si="4">RIGHT(C71,4)&amp;"/"&amp;LEFT(C71,4)</f>
        <v>2020/11/4</v>
      </c>
      <c r="B71" s="23" t="s">
        <v>296</v>
      </c>
      <c r="C71" s="130" t="s">
        <v>170</v>
      </c>
      <c r="D71" s="122">
        <v>6.55</v>
      </c>
      <c r="E71" s="122">
        <v>214.87</v>
      </c>
      <c r="F71" s="130">
        <v>32.79</v>
      </c>
      <c r="H71" s="133">
        <v>44139</v>
      </c>
      <c r="I71">
        <f t="shared" ref="I71:I134" si="5">LOG10(D71)</f>
        <v>0.81624129999178308</v>
      </c>
      <c r="J71" s="133">
        <v>44139</v>
      </c>
      <c r="K71">
        <f t="shared" ref="K71:K134" si="6">LOG10(E71)</f>
        <v>2.3321757838304236</v>
      </c>
      <c r="L71" s="133">
        <v>44139</v>
      </c>
      <c r="M71">
        <f t="shared" ref="M71:M134" si="7">LOG10(F71)</f>
        <v>1.5157414166693652</v>
      </c>
    </row>
    <row r="72" spans="1:13" ht="23">
      <c r="A72" t="str">
        <f t="shared" si="4"/>
        <v>2020/10/1</v>
      </c>
      <c r="B72" s="23" t="s">
        <v>297</v>
      </c>
      <c r="C72" s="130" t="s">
        <v>171</v>
      </c>
      <c r="D72" s="122">
        <v>6.55</v>
      </c>
      <c r="E72" s="122">
        <v>227.62</v>
      </c>
      <c r="F72" s="130">
        <v>34.74</v>
      </c>
      <c r="H72" s="133">
        <v>44105</v>
      </c>
      <c r="I72">
        <f t="shared" si="5"/>
        <v>0.81624129999178308</v>
      </c>
      <c r="J72" s="133">
        <v>44105</v>
      </c>
      <c r="K72">
        <f t="shared" si="6"/>
        <v>2.3572104190061216</v>
      </c>
      <c r="L72" s="133">
        <v>44105</v>
      </c>
      <c r="M72">
        <f t="shared" si="7"/>
        <v>1.5408298141110799</v>
      </c>
    </row>
    <row r="73" spans="1:13" ht="23">
      <c r="A73" t="str">
        <f t="shared" si="4"/>
        <v>2020/9/23</v>
      </c>
      <c r="B73" s="23" t="s">
        <v>298</v>
      </c>
      <c r="C73" s="130" t="s">
        <v>172</v>
      </c>
      <c r="D73" s="122">
        <v>6.31</v>
      </c>
      <c r="E73" s="122">
        <v>214.97</v>
      </c>
      <c r="F73" s="130">
        <v>34.08</v>
      </c>
      <c r="H73" s="133">
        <v>44097</v>
      </c>
      <c r="I73">
        <f t="shared" si="5"/>
        <v>0.80002935924413432</v>
      </c>
      <c r="J73" s="133">
        <v>44097</v>
      </c>
      <c r="K73">
        <f t="shared" si="6"/>
        <v>2.3323778564573256</v>
      </c>
      <c r="L73" s="133">
        <v>44097</v>
      </c>
      <c r="M73">
        <f t="shared" si="7"/>
        <v>1.5324995860946624</v>
      </c>
    </row>
    <row r="74" spans="1:13" ht="23">
      <c r="A74" t="str">
        <f t="shared" si="4"/>
        <v>2020/9/1/</v>
      </c>
      <c r="B74" s="132">
        <v>44075</v>
      </c>
      <c r="C74" s="130" t="s">
        <v>173</v>
      </c>
      <c r="D74" s="122">
        <v>6.31</v>
      </c>
      <c r="E74" s="122">
        <v>212.69</v>
      </c>
      <c r="F74" s="130">
        <v>33.72</v>
      </c>
      <c r="H74" s="133">
        <v>44075</v>
      </c>
      <c r="I74">
        <f t="shared" si="5"/>
        <v>0.80002935924413432</v>
      </c>
      <c r="J74" s="133">
        <v>44075</v>
      </c>
      <c r="K74">
        <f t="shared" si="6"/>
        <v>2.3277470712524559</v>
      </c>
      <c r="L74" s="133">
        <v>44075</v>
      </c>
      <c r="M74">
        <f t="shared" si="7"/>
        <v>1.5278875659527047</v>
      </c>
    </row>
    <row r="75" spans="1:13" ht="23">
      <c r="A75" t="str">
        <f t="shared" si="4"/>
        <v>2020/8/11</v>
      </c>
      <c r="B75" s="23" t="s">
        <v>299</v>
      </c>
      <c r="C75" s="130" t="s">
        <v>174</v>
      </c>
      <c r="D75" s="122">
        <v>6.31</v>
      </c>
      <c r="E75" s="122">
        <v>205</v>
      </c>
      <c r="F75" s="130">
        <v>32.5</v>
      </c>
      <c r="H75" s="133">
        <v>44054</v>
      </c>
      <c r="I75">
        <f t="shared" si="5"/>
        <v>0.80002935924413432</v>
      </c>
      <c r="J75" s="133">
        <v>44054</v>
      </c>
      <c r="K75">
        <f t="shared" si="6"/>
        <v>2.3117538610557542</v>
      </c>
      <c r="L75" s="133">
        <v>44054</v>
      </c>
      <c r="M75">
        <f t="shared" si="7"/>
        <v>1.5118833609788744</v>
      </c>
    </row>
    <row r="76" spans="1:13" ht="23">
      <c r="A76" t="str">
        <f t="shared" si="4"/>
        <v>2020/7/21</v>
      </c>
      <c r="B76" s="23" t="s">
        <v>300</v>
      </c>
      <c r="C76" s="130" t="s">
        <v>175</v>
      </c>
      <c r="D76" s="122">
        <v>6.31</v>
      </c>
      <c r="E76" s="122">
        <v>192.98</v>
      </c>
      <c r="F76" s="130">
        <v>30.6</v>
      </c>
      <c r="H76" s="133">
        <v>44033</v>
      </c>
      <c r="I76">
        <f t="shared" si="5"/>
        <v>0.80002935924413432</v>
      </c>
      <c r="J76" s="133">
        <v>44033</v>
      </c>
      <c r="K76">
        <f t="shared" si="6"/>
        <v>2.2855123020662438</v>
      </c>
      <c r="L76" s="133">
        <v>44033</v>
      </c>
      <c r="M76">
        <f t="shared" si="7"/>
        <v>1.4857214264815801</v>
      </c>
    </row>
    <row r="77" spans="1:13" ht="23">
      <c r="A77" t="str">
        <f t="shared" si="4"/>
        <v>2020/6/29</v>
      </c>
      <c r="B77" s="23" t="s">
        <v>301</v>
      </c>
      <c r="C77" s="130" t="s">
        <v>176</v>
      </c>
      <c r="D77" s="122">
        <v>7.63</v>
      </c>
      <c r="E77" s="122">
        <v>182.8</v>
      </c>
      <c r="F77" s="130">
        <v>23.94</v>
      </c>
      <c r="H77" s="133">
        <v>44011</v>
      </c>
      <c r="I77">
        <f t="shared" si="5"/>
        <v>0.88252453795488051</v>
      </c>
      <c r="J77" s="133">
        <v>44011</v>
      </c>
      <c r="K77">
        <f t="shared" si="6"/>
        <v>2.2619761913978125</v>
      </c>
      <c r="L77" s="133">
        <v>44011</v>
      </c>
      <c r="M77">
        <f t="shared" si="7"/>
        <v>1.3791241460703918</v>
      </c>
    </row>
    <row r="78" spans="1:13" ht="23">
      <c r="A78" t="str">
        <f t="shared" si="4"/>
        <v>2020/6/8/</v>
      </c>
      <c r="B78" s="132">
        <v>43990</v>
      </c>
      <c r="C78" s="130" t="s">
        <v>177</v>
      </c>
      <c r="D78" s="122">
        <v>7.63</v>
      </c>
      <c r="E78" s="122">
        <v>202.65</v>
      </c>
      <c r="F78" s="130">
        <v>26.54</v>
      </c>
      <c r="H78" s="133">
        <v>43990</v>
      </c>
      <c r="I78">
        <f t="shared" si="5"/>
        <v>0.88252453795488051</v>
      </c>
      <c r="J78" s="133">
        <v>43990</v>
      </c>
      <c r="K78">
        <f t="shared" si="6"/>
        <v>2.3067466080777117</v>
      </c>
      <c r="L78" s="133">
        <v>43990</v>
      </c>
      <c r="M78">
        <f t="shared" si="7"/>
        <v>1.4239009185284166</v>
      </c>
    </row>
    <row r="79" spans="1:13" ht="23">
      <c r="A79" t="str">
        <f t="shared" si="4"/>
        <v>2020/5/15</v>
      </c>
      <c r="B79" s="23" t="s">
        <v>302</v>
      </c>
      <c r="C79" s="130" t="s">
        <v>178</v>
      </c>
      <c r="D79" s="122">
        <v>7.63</v>
      </c>
      <c r="E79" s="122">
        <v>173.81</v>
      </c>
      <c r="F79" s="130">
        <v>22.77</v>
      </c>
      <c r="H79" s="133">
        <v>43966</v>
      </c>
      <c r="I79">
        <f t="shared" si="5"/>
        <v>0.88252453795488051</v>
      </c>
      <c r="J79" s="133">
        <v>43966</v>
      </c>
      <c r="K79">
        <f t="shared" si="6"/>
        <v>2.2400747595688211</v>
      </c>
      <c r="L79" s="133">
        <v>43966</v>
      </c>
      <c r="M79">
        <f t="shared" si="7"/>
        <v>1.3573630306151427</v>
      </c>
    </row>
    <row r="80" spans="1:13" ht="23">
      <c r="A80" t="str">
        <f t="shared" si="4"/>
        <v>2020/4/24</v>
      </c>
      <c r="B80" s="23" t="s">
        <v>303</v>
      </c>
      <c r="C80" s="130" t="s">
        <v>179</v>
      </c>
      <c r="D80" s="122">
        <v>7.63</v>
      </c>
      <c r="E80" s="122">
        <v>184.02</v>
      </c>
      <c r="F80" s="130">
        <v>24.1</v>
      </c>
      <c r="H80" s="133">
        <v>43945</v>
      </c>
      <c r="I80">
        <f t="shared" si="5"/>
        <v>0.88252453795488051</v>
      </c>
      <c r="J80" s="133">
        <v>43945</v>
      </c>
      <c r="K80">
        <f t="shared" si="6"/>
        <v>2.2648650263661292</v>
      </c>
      <c r="L80" s="133">
        <v>43945</v>
      </c>
      <c r="M80">
        <f t="shared" si="7"/>
        <v>1.3820170425748683</v>
      </c>
    </row>
    <row r="81" spans="1:13" ht="23">
      <c r="A81" t="str">
        <f t="shared" si="4"/>
        <v>2020/4/2/</v>
      </c>
      <c r="B81" s="132">
        <v>43923</v>
      </c>
      <c r="C81" s="130" t="s">
        <v>180</v>
      </c>
      <c r="D81" s="122">
        <v>7.63</v>
      </c>
      <c r="E81" s="122">
        <v>161.5</v>
      </c>
      <c r="F81" s="130">
        <v>21.15</v>
      </c>
      <c r="H81" s="133">
        <v>43923</v>
      </c>
      <c r="I81">
        <f t="shared" si="5"/>
        <v>0.88252453795488051</v>
      </c>
      <c r="J81" s="133">
        <v>43923</v>
      </c>
      <c r="K81">
        <f t="shared" si="6"/>
        <v>2.2081725266671217</v>
      </c>
      <c r="L81" s="133">
        <v>43923</v>
      </c>
      <c r="M81">
        <f t="shared" si="7"/>
        <v>1.325310371711061</v>
      </c>
    </row>
    <row r="82" spans="1:13" ht="23">
      <c r="A82" t="str">
        <f t="shared" si="4"/>
        <v>2020/3/12</v>
      </c>
      <c r="B82" s="23" t="s">
        <v>304</v>
      </c>
      <c r="C82" s="130" t="s">
        <v>181</v>
      </c>
      <c r="D82" s="122">
        <v>7.88</v>
      </c>
      <c r="E82" s="122">
        <v>170.13</v>
      </c>
      <c r="F82" s="130">
        <v>21.59</v>
      </c>
      <c r="H82" s="133">
        <v>43902</v>
      </c>
      <c r="I82">
        <f t="shared" si="5"/>
        <v>0.8965262174895553</v>
      </c>
      <c r="J82" s="133">
        <v>43902</v>
      </c>
      <c r="K82">
        <f t="shared" si="6"/>
        <v>2.230780902005661</v>
      </c>
      <c r="L82" s="133">
        <v>43902</v>
      </c>
      <c r="M82">
        <f t="shared" si="7"/>
        <v>1.3342526423342307</v>
      </c>
    </row>
    <row r="83" spans="1:13" ht="23">
      <c r="A83" t="str">
        <f t="shared" si="4"/>
        <v>2020/2/20</v>
      </c>
      <c r="B83" s="23" t="s">
        <v>305</v>
      </c>
      <c r="C83" s="130" t="s">
        <v>182</v>
      </c>
      <c r="D83" s="122">
        <v>7.88</v>
      </c>
      <c r="E83" s="122">
        <v>215.08</v>
      </c>
      <c r="F83" s="130">
        <v>27.29</v>
      </c>
      <c r="H83" s="133">
        <v>43881</v>
      </c>
      <c r="I83">
        <f t="shared" si="5"/>
        <v>0.8965262174895553</v>
      </c>
      <c r="J83" s="133">
        <v>43881</v>
      </c>
      <c r="K83">
        <f t="shared" si="6"/>
        <v>2.3326000278050816</v>
      </c>
      <c r="L83" s="133">
        <v>43881</v>
      </c>
      <c r="M83">
        <f t="shared" si="7"/>
        <v>1.4360035356698966</v>
      </c>
    </row>
    <row r="84" spans="1:13" ht="23">
      <c r="A84" t="str">
        <f t="shared" si="4"/>
        <v>2020/1/29</v>
      </c>
      <c r="B84" s="23" t="s">
        <v>306</v>
      </c>
      <c r="C84" s="130" t="s">
        <v>183</v>
      </c>
      <c r="D84" s="122">
        <v>7.88</v>
      </c>
      <c r="E84" s="122">
        <v>214.44</v>
      </c>
      <c r="F84" s="130">
        <v>27.21</v>
      </c>
      <c r="H84" s="133">
        <v>43859</v>
      </c>
      <c r="I84">
        <f t="shared" si="5"/>
        <v>0.8965262174895553</v>
      </c>
      <c r="J84" s="133">
        <v>43859</v>
      </c>
      <c r="K84">
        <f t="shared" si="6"/>
        <v>2.3313057985532692</v>
      </c>
      <c r="L84" s="133">
        <v>43859</v>
      </c>
      <c r="M84">
        <f t="shared" si="7"/>
        <v>1.4347285417797577</v>
      </c>
    </row>
    <row r="85" spans="1:13" ht="23">
      <c r="A85" t="str">
        <f t="shared" si="4"/>
        <v>2020/1/7/</v>
      </c>
      <c r="B85" s="132">
        <v>43837</v>
      </c>
      <c r="C85" s="130" t="s">
        <v>184</v>
      </c>
      <c r="D85" s="122">
        <v>7.88</v>
      </c>
      <c r="E85" s="122">
        <v>202.63</v>
      </c>
      <c r="F85" s="130">
        <v>25.71</v>
      </c>
      <c r="H85" s="133">
        <v>43837</v>
      </c>
      <c r="I85">
        <f t="shared" si="5"/>
        <v>0.8965262174895553</v>
      </c>
      <c r="J85" s="133">
        <v>43837</v>
      </c>
      <c r="K85">
        <f t="shared" si="6"/>
        <v>2.3067037444296408</v>
      </c>
      <c r="L85" s="133">
        <v>43837</v>
      </c>
      <c r="M85">
        <f t="shared" si="7"/>
        <v>1.4101020766428607</v>
      </c>
    </row>
    <row r="86" spans="1:13" ht="23">
      <c r="A86" t="str">
        <f t="shared" si="4"/>
        <v>2019/12/1</v>
      </c>
      <c r="B86" s="23" t="s">
        <v>307</v>
      </c>
      <c r="C86" s="130" t="s">
        <v>185</v>
      </c>
      <c r="D86" s="122">
        <v>7.62</v>
      </c>
      <c r="E86" s="122">
        <v>197.12</v>
      </c>
      <c r="F86" s="130">
        <v>25.86</v>
      </c>
      <c r="H86" s="133">
        <v>43800</v>
      </c>
      <c r="I86">
        <f t="shared" si="5"/>
        <v>0.88195497133960055</v>
      </c>
      <c r="J86" s="133">
        <v>43800</v>
      </c>
      <c r="K86">
        <f t="shared" si="6"/>
        <v>2.2947306904843314</v>
      </c>
      <c r="L86" s="133">
        <v>43800</v>
      </c>
      <c r="M86">
        <f t="shared" si="7"/>
        <v>1.4126285205443752</v>
      </c>
    </row>
    <row r="87" spans="1:13" ht="23">
      <c r="A87" t="str">
        <f t="shared" si="4"/>
        <v>2019/11/2</v>
      </c>
      <c r="B87" s="23" t="s">
        <v>308</v>
      </c>
      <c r="C87" s="130" t="s">
        <v>186</v>
      </c>
      <c r="D87" s="122">
        <v>7.62</v>
      </c>
      <c r="E87" s="122">
        <v>192.35</v>
      </c>
      <c r="F87" s="130">
        <v>25.24</v>
      </c>
      <c r="H87" s="133">
        <v>43771</v>
      </c>
      <c r="I87">
        <f t="shared" si="5"/>
        <v>0.88195497133960055</v>
      </c>
      <c r="J87" s="133">
        <v>43771</v>
      </c>
      <c r="K87">
        <f t="shared" si="6"/>
        <v>2.2840921906428342</v>
      </c>
      <c r="L87" s="133">
        <v>43771</v>
      </c>
      <c r="M87">
        <f t="shared" si="7"/>
        <v>1.4020893505720966</v>
      </c>
    </row>
    <row r="88" spans="1:13" ht="23">
      <c r="A88" t="str">
        <f t="shared" si="4"/>
        <v>2019/10/3</v>
      </c>
      <c r="B88" s="23" t="s">
        <v>309</v>
      </c>
      <c r="C88" s="130" t="s">
        <v>187</v>
      </c>
      <c r="D88" s="122">
        <v>7.62</v>
      </c>
      <c r="E88" s="122">
        <v>196.7</v>
      </c>
      <c r="F88" s="130">
        <v>25.81</v>
      </c>
      <c r="H88" s="133">
        <v>43741</v>
      </c>
      <c r="I88">
        <f t="shared" si="5"/>
        <v>0.88195497133960055</v>
      </c>
      <c r="J88" s="133">
        <v>43741</v>
      </c>
      <c r="K88">
        <f t="shared" si="6"/>
        <v>2.2938043599193367</v>
      </c>
      <c r="L88" s="133">
        <v>43741</v>
      </c>
      <c r="M88">
        <f t="shared" si="7"/>
        <v>1.4117880045438689</v>
      </c>
    </row>
    <row r="89" spans="1:13" ht="23">
      <c r="A89" t="str">
        <f t="shared" si="4"/>
        <v>2019/10/1</v>
      </c>
      <c r="B89" s="23" t="s">
        <v>310</v>
      </c>
      <c r="C89" s="130" t="s">
        <v>188</v>
      </c>
      <c r="D89" s="122">
        <v>7.62</v>
      </c>
      <c r="E89" s="122">
        <v>211.76</v>
      </c>
      <c r="F89" s="130">
        <v>27.78</v>
      </c>
      <c r="H89" s="133">
        <v>43739</v>
      </c>
      <c r="I89">
        <f t="shared" si="5"/>
        <v>0.88195497133960055</v>
      </c>
      <c r="J89" s="133">
        <v>43739</v>
      </c>
      <c r="K89">
        <f t="shared" si="6"/>
        <v>2.3258439282932919</v>
      </c>
      <c r="L89" s="133">
        <v>43739</v>
      </c>
      <c r="M89">
        <f t="shared" si="7"/>
        <v>1.4437322414015967</v>
      </c>
    </row>
    <row r="90" spans="1:13" ht="23">
      <c r="A90" t="str">
        <f t="shared" si="4"/>
        <v>2019/9/19</v>
      </c>
      <c r="B90" s="23" t="s">
        <v>311</v>
      </c>
      <c r="C90" s="130" t="s">
        <v>189</v>
      </c>
      <c r="D90" s="122">
        <v>7.62</v>
      </c>
      <c r="E90" s="122">
        <v>210.52</v>
      </c>
      <c r="F90" s="130">
        <v>27.64</v>
      </c>
      <c r="H90" s="133">
        <v>43727</v>
      </c>
      <c r="I90">
        <f t="shared" si="5"/>
        <v>0.88195497133960055</v>
      </c>
      <c r="J90" s="133">
        <v>43727</v>
      </c>
      <c r="K90">
        <f t="shared" si="6"/>
        <v>2.32329336134524</v>
      </c>
      <c r="L90" s="133">
        <v>43727</v>
      </c>
      <c r="M90">
        <f t="shared" si="7"/>
        <v>1.4415380387021608</v>
      </c>
    </row>
    <row r="91" spans="1:13" ht="23">
      <c r="A91" t="str">
        <f t="shared" si="4"/>
        <v>2019/8/28</v>
      </c>
      <c r="B91" s="23" t="s">
        <v>312</v>
      </c>
      <c r="C91" s="130" t="s">
        <v>190</v>
      </c>
      <c r="D91" s="122">
        <v>7.62</v>
      </c>
      <c r="E91" s="122">
        <v>218.07</v>
      </c>
      <c r="F91" s="130">
        <v>28.63</v>
      </c>
      <c r="H91" s="133">
        <v>43705</v>
      </c>
      <c r="I91">
        <f t="shared" si="5"/>
        <v>0.88195497133960055</v>
      </c>
      <c r="J91" s="133">
        <v>43705</v>
      </c>
      <c r="K91">
        <f t="shared" si="6"/>
        <v>2.3385959235768312</v>
      </c>
      <c r="L91" s="133">
        <v>43705</v>
      </c>
      <c r="M91">
        <f t="shared" si="7"/>
        <v>1.4568213480215986</v>
      </c>
    </row>
    <row r="92" spans="1:13" ht="23">
      <c r="A92" t="str">
        <f t="shared" si="4"/>
        <v>2019/8/7/</v>
      </c>
      <c r="B92" s="132">
        <v>43684</v>
      </c>
      <c r="C92" s="130" t="s">
        <v>191</v>
      </c>
      <c r="D92" s="122">
        <v>7.62</v>
      </c>
      <c r="E92" s="122">
        <v>216.83</v>
      </c>
      <c r="F92" s="130">
        <v>28.47</v>
      </c>
      <c r="H92" s="133">
        <v>43684</v>
      </c>
      <c r="I92">
        <f t="shared" si="5"/>
        <v>0.88195497133960055</v>
      </c>
      <c r="J92" s="133">
        <v>43684</v>
      </c>
      <c r="K92">
        <f t="shared" si="6"/>
        <v>2.3361193698086868</v>
      </c>
      <c r="L92" s="133">
        <v>43684</v>
      </c>
      <c r="M92">
        <f t="shared" si="7"/>
        <v>1.454387467146955</v>
      </c>
    </row>
    <row r="93" spans="1:13" ht="23">
      <c r="A93" t="str">
        <f t="shared" si="4"/>
        <v>2019/8/6/</v>
      </c>
      <c r="B93" s="132">
        <v>43683</v>
      </c>
      <c r="C93" s="130" t="s">
        <v>192</v>
      </c>
      <c r="D93" s="122">
        <v>7.62</v>
      </c>
      <c r="E93" s="122">
        <v>214.08</v>
      </c>
      <c r="F93" s="130">
        <v>28.11</v>
      </c>
      <c r="H93" s="133">
        <v>43683</v>
      </c>
      <c r="I93">
        <f t="shared" si="5"/>
        <v>0.88195497133960055</v>
      </c>
      <c r="J93" s="133">
        <v>43683</v>
      </c>
      <c r="K93">
        <f t="shared" si="6"/>
        <v>2.3305760960877291</v>
      </c>
      <c r="L93" s="133">
        <v>43683</v>
      </c>
      <c r="M93">
        <f t="shared" si="7"/>
        <v>1.4488608456074408</v>
      </c>
    </row>
    <row r="94" spans="1:13" ht="23">
      <c r="A94" t="str">
        <f t="shared" si="4"/>
        <v>2019/8/5/</v>
      </c>
      <c r="B94" s="132">
        <v>43682</v>
      </c>
      <c r="C94" s="130" t="s">
        <v>193</v>
      </c>
      <c r="D94" s="122">
        <v>7.62</v>
      </c>
      <c r="E94" s="122">
        <v>210.45</v>
      </c>
      <c r="F94" s="130">
        <v>27.63</v>
      </c>
      <c r="H94" s="133">
        <v>43682</v>
      </c>
      <c r="I94">
        <f t="shared" si="5"/>
        <v>0.88195497133960055</v>
      </c>
      <c r="J94" s="133">
        <v>43682</v>
      </c>
      <c r="K94">
        <f t="shared" si="6"/>
        <v>2.3231489300840411</v>
      </c>
      <c r="L94" s="133">
        <v>43682</v>
      </c>
      <c r="M94">
        <f t="shared" si="7"/>
        <v>1.4413808849165113</v>
      </c>
    </row>
    <row r="95" spans="1:13" ht="23">
      <c r="A95" t="str">
        <f t="shared" si="4"/>
        <v>2019/8/2/</v>
      </c>
      <c r="B95" s="132">
        <v>43679</v>
      </c>
      <c r="C95" s="130" t="s">
        <v>194</v>
      </c>
      <c r="D95" s="122">
        <v>7.62</v>
      </c>
      <c r="E95" s="122">
        <v>214.48</v>
      </c>
      <c r="F95" s="130">
        <v>28.16</v>
      </c>
      <c r="H95" s="133">
        <v>43679</v>
      </c>
      <c r="I95">
        <f t="shared" si="5"/>
        <v>0.88195497133960055</v>
      </c>
      <c r="J95" s="133">
        <v>43679</v>
      </c>
      <c r="K95">
        <f t="shared" si="6"/>
        <v>2.3313868009748231</v>
      </c>
      <c r="L95" s="133">
        <v>43679</v>
      </c>
      <c r="M95">
        <f t="shared" si="7"/>
        <v>1.4496326504700745</v>
      </c>
    </row>
    <row r="96" spans="1:13" ht="23">
      <c r="A96" t="str">
        <f t="shared" si="4"/>
        <v>2019/8/1/</v>
      </c>
      <c r="B96" s="132">
        <v>43678</v>
      </c>
      <c r="C96" s="130" t="s">
        <v>195</v>
      </c>
      <c r="D96" s="122">
        <v>7.62</v>
      </c>
      <c r="E96" s="122">
        <v>211.25</v>
      </c>
      <c r="F96" s="130">
        <v>27.73</v>
      </c>
      <c r="H96" s="133">
        <v>43678</v>
      </c>
      <c r="I96">
        <f t="shared" si="5"/>
        <v>0.88195497133960055</v>
      </c>
      <c r="J96" s="133">
        <v>43678</v>
      </c>
      <c r="K96">
        <f t="shared" si="6"/>
        <v>2.3247967176217301</v>
      </c>
      <c r="L96" s="133">
        <v>43678</v>
      </c>
      <c r="M96">
        <f t="shared" si="7"/>
        <v>1.4429498695778618</v>
      </c>
    </row>
    <row r="97" spans="1:13" ht="23">
      <c r="A97" t="str">
        <f t="shared" si="4"/>
        <v>2019/7/31</v>
      </c>
      <c r="B97" s="23" t="s">
        <v>313</v>
      </c>
      <c r="C97" s="130" t="s">
        <v>196</v>
      </c>
      <c r="D97" s="122">
        <v>7.62</v>
      </c>
      <c r="E97" s="122">
        <v>210.72</v>
      </c>
      <c r="F97" s="130">
        <v>27.66</v>
      </c>
      <c r="H97" s="133">
        <v>43677</v>
      </c>
      <c r="I97">
        <f t="shared" si="5"/>
        <v>0.88195497133960055</v>
      </c>
      <c r="J97" s="133">
        <v>43677</v>
      </c>
      <c r="K97">
        <f t="shared" si="6"/>
        <v>2.3237057576177085</v>
      </c>
      <c r="L97" s="133">
        <v>43677</v>
      </c>
      <c r="M97">
        <f t="shared" si="7"/>
        <v>1.4418521757732918</v>
      </c>
    </row>
    <row r="98" spans="1:13" ht="23">
      <c r="A98" t="str">
        <f t="shared" si="4"/>
        <v>2019/7/30</v>
      </c>
      <c r="B98" s="23" t="s">
        <v>314</v>
      </c>
      <c r="C98" s="130" t="s">
        <v>197</v>
      </c>
      <c r="D98" s="122">
        <v>7.62</v>
      </c>
      <c r="E98" s="122">
        <v>212.34</v>
      </c>
      <c r="F98" s="130">
        <v>27.88</v>
      </c>
      <c r="H98" s="133">
        <v>43676</v>
      </c>
      <c r="I98">
        <f t="shared" si="5"/>
        <v>0.88195497133960055</v>
      </c>
      <c r="J98" s="133">
        <v>43676</v>
      </c>
      <c r="K98">
        <f t="shared" si="6"/>
        <v>2.3270318130211587</v>
      </c>
      <c r="L98" s="133">
        <v>43676</v>
      </c>
      <c r="M98">
        <f t="shared" si="7"/>
        <v>1.4452927694259718</v>
      </c>
    </row>
    <row r="99" spans="1:13" ht="23">
      <c r="A99" t="str">
        <f t="shared" si="4"/>
        <v>2019/7/29</v>
      </c>
      <c r="B99" s="23" t="s">
        <v>315</v>
      </c>
      <c r="C99" s="130" t="s">
        <v>198</v>
      </c>
      <c r="D99" s="122">
        <v>7.62</v>
      </c>
      <c r="E99" s="122">
        <v>214.98</v>
      </c>
      <c r="F99" s="130">
        <v>28.22</v>
      </c>
      <c r="H99" s="133">
        <v>43675</v>
      </c>
      <c r="I99">
        <f t="shared" si="5"/>
        <v>0.88195497133960055</v>
      </c>
      <c r="J99" s="133">
        <v>43675</v>
      </c>
      <c r="K99">
        <f t="shared" si="6"/>
        <v>2.3323980585497543</v>
      </c>
      <c r="L99" s="133">
        <v>43675</v>
      </c>
      <c r="M99">
        <f t="shared" si="7"/>
        <v>1.4505570094183291</v>
      </c>
    </row>
    <row r="100" spans="1:13" ht="23">
      <c r="A100" t="str">
        <f t="shared" si="4"/>
        <v>2019/7/26</v>
      </c>
      <c r="B100" s="23" t="s">
        <v>316</v>
      </c>
      <c r="C100" s="130" t="s">
        <v>199</v>
      </c>
      <c r="D100" s="122">
        <v>7.62</v>
      </c>
      <c r="E100" s="122">
        <v>215.58</v>
      </c>
      <c r="F100" s="130">
        <v>28.3</v>
      </c>
      <c r="H100" s="133">
        <v>43672</v>
      </c>
      <c r="I100">
        <f t="shared" si="5"/>
        <v>0.88195497133960055</v>
      </c>
      <c r="J100" s="133">
        <v>43672</v>
      </c>
      <c r="K100">
        <f t="shared" si="6"/>
        <v>2.3336084675882933</v>
      </c>
      <c r="L100" s="133">
        <v>43672</v>
      </c>
      <c r="M100">
        <f t="shared" si="7"/>
        <v>1.4517864355242902</v>
      </c>
    </row>
    <row r="101" spans="1:13" ht="23">
      <c r="A101" t="str">
        <f t="shared" si="4"/>
        <v>2019/7/17</v>
      </c>
      <c r="B101" s="23" t="s">
        <v>317</v>
      </c>
      <c r="C101" s="130" t="s">
        <v>200</v>
      </c>
      <c r="D101" s="122">
        <v>7.62</v>
      </c>
      <c r="E101" s="122">
        <v>213.71</v>
      </c>
      <c r="F101" s="130">
        <v>28.06</v>
      </c>
      <c r="H101" s="133">
        <v>43663</v>
      </c>
      <c r="I101">
        <f t="shared" si="5"/>
        <v>0.88195497133960055</v>
      </c>
      <c r="J101" s="133">
        <v>43663</v>
      </c>
      <c r="K101">
        <f t="shared" si="6"/>
        <v>2.3298248443129186</v>
      </c>
      <c r="L101" s="133">
        <v>43663</v>
      </c>
      <c r="M101">
        <f t="shared" si="7"/>
        <v>1.448087666692341</v>
      </c>
    </row>
    <row r="102" spans="1:13" ht="23">
      <c r="A102" t="str">
        <f t="shared" si="4"/>
        <v>2019/6/3/</v>
      </c>
      <c r="B102" s="132">
        <v>43619</v>
      </c>
      <c r="C102" s="130" t="s">
        <v>201</v>
      </c>
      <c r="D102" s="122">
        <v>7.54</v>
      </c>
      <c r="E102" s="122">
        <v>198.78</v>
      </c>
      <c r="F102" s="130">
        <v>26.35</v>
      </c>
      <c r="H102" s="133">
        <v>43619</v>
      </c>
      <c r="I102">
        <f t="shared" si="5"/>
        <v>0.87737134586977406</v>
      </c>
      <c r="J102" s="133">
        <v>43619</v>
      </c>
      <c r="K102">
        <f t="shared" si="6"/>
        <v>2.2983726862656035</v>
      </c>
      <c r="L102" s="133">
        <v>43619</v>
      </c>
      <c r="M102">
        <f t="shared" si="7"/>
        <v>1.4207806195485655</v>
      </c>
    </row>
    <row r="103" spans="1:13" ht="23">
      <c r="A103" t="str">
        <f t="shared" si="4"/>
        <v>2019/4/17</v>
      </c>
      <c r="B103" s="23" t="s">
        <v>318</v>
      </c>
      <c r="C103" s="130" t="s">
        <v>202</v>
      </c>
      <c r="D103" s="122">
        <v>7.54</v>
      </c>
      <c r="E103" s="122">
        <v>191.61</v>
      </c>
      <c r="F103" s="130">
        <v>25.4</v>
      </c>
      <c r="H103" s="133">
        <v>43572</v>
      </c>
      <c r="I103">
        <f t="shared" si="5"/>
        <v>0.87737134586977406</v>
      </c>
      <c r="J103" s="133">
        <v>43572</v>
      </c>
      <c r="K103">
        <f t="shared" si="6"/>
        <v>2.2824181708776474</v>
      </c>
      <c r="L103" s="133">
        <v>43572</v>
      </c>
      <c r="M103">
        <f t="shared" si="7"/>
        <v>1.4048337166199381</v>
      </c>
    </row>
    <row r="104" spans="1:13" ht="23">
      <c r="A104" t="str">
        <f t="shared" si="4"/>
        <v>2019/3/5/</v>
      </c>
      <c r="B104" s="132">
        <v>43529</v>
      </c>
      <c r="C104" s="130" t="s">
        <v>203</v>
      </c>
      <c r="D104" s="122">
        <v>7.54</v>
      </c>
      <c r="E104" s="122">
        <v>181.35</v>
      </c>
      <c r="F104" s="130">
        <v>24.04</v>
      </c>
      <c r="H104" s="133">
        <v>43529</v>
      </c>
      <c r="I104">
        <f t="shared" si="5"/>
        <v>0.87737134586977406</v>
      </c>
      <c r="J104" s="133">
        <v>43529</v>
      </c>
      <c r="K104">
        <f t="shared" si="6"/>
        <v>2.2585175599164531</v>
      </c>
      <c r="L104" s="133">
        <v>43529</v>
      </c>
      <c r="M104">
        <f t="shared" si="7"/>
        <v>1.3809344633307019</v>
      </c>
    </row>
    <row r="105" spans="1:13" ht="23">
      <c r="A105" t="str">
        <f t="shared" si="4"/>
        <v>2019/1/17</v>
      </c>
      <c r="B105" s="23" t="s">
        <v>319</v>
      </c>
      <c r="C105" s="130" t="s">
        <v>204</v>
      </c>
      <c r="D105" s="122">
        <v>7.54</v>
      </c>
      <c r="E105" s="122">
        <v>181.11</v>
      </c>
      <c r="F105" s="130">
        <v>24</v>
      </c>
      <c r="H105" s="133">
        <v>43482</v>
      </c>
      <c r="I105">
        <f t="shared" si="5"/>
        <v>0.87737134586977406</v>
      </c>
      <c r="J105" s="133">
        <v>43482</v>
      </c>
      <c r="K105">
        <f t="shared" si="6"/>
        <v>2.2579424305731353</v>
      </c>
      <c r="L105" s="133">
        <v>43482</v>
      </c>
      <c r="M105">
        <f t="shared" si="7"/>
        <v>1.3802112417116059</v>
      </c>
    </row>
    <row r="106" spans="1:13" ht="23">
      <c r="A106" t="str">
        <f t="shared" si="4"/>
        <v>2018/11/3</v>
      </c>
      <c r="B106" s="23" t="s">
        <v>320</v>
      </c>
      <c r="C106" s="130" t="s">
        <v>205</v>
      </c>
      <c r="D106" s="122">
        <v>6.59</v>
      </c>
      <c r="E106" s="122">
        <v>188.51</v>
      </c>
      <c r="F106" s="130">
        <v>28.59</v>
      </c>
      <c r="H106" s="133">
        <v>43407</v>
      </c>
      <c r="I106">
        <f t="shared" si="5"/>
        <v>0.81888541459400987</v>
      </c>
      <c r="J106" s="133">
        <v>43407</v>
      </c>
      <c r="K106">
        <f t="shared" si="6"/>
        <v>2.275334393425767</v>
      </c>
      <c r="L106" s="133">
        <v>43407</v>
      </c>
      <c r="M106">
        <f t="shared" si="7"/>
        <v>1.4562141553579888</v>
      </c>
    </row>
    <row r="107" spans="1:13" ht="23">
      <c r="A107" t="str">
        <f t="shared" si="4"/>
        <v>2018/10/1</v>
      </c>
      <c r="B107" s="23" t="s">
        <v>321</v>
      </c>
      <c r="C107" s="130" t="s">
        <v>206</v>
      </c>
      <c r="D107" s="122">
        <v>6.59</v>
      </c>
      <c r="E107" s="122">
        <v>166.77</v>
      </c>
      <c r="F107" s="130">
        <v>25.3</v>
      </c>
      <c r="H107" s="133">
        <v>43374</v>
      </c>
      <c r="I107">
        <f t="shared" si="5"/>
        <v>0.81888541459400987</v>
      </c>
      <c r="J107" s="133">
        <v>43374</v>
      </c>
      <c r="K107">
        <f t="shared" si="6"/>
        <v>2.2221179287582227</v>
      </c>
      <c r="L107" s="133">
        <v>43374</v>
      </c>
      <c r="M107">
        <f t="shared" si="7"/>
        <v>1.403120521175818</v>
      </c>
    </row>
    <row r="108" spans="1:13" ht="23">
      <c r="A108" t="str">
        <f t="shared" si="4"/>
        <v>2018/9/4/</v>
      </c>
      <c r="B108" s="132">
        <v>43347</v>
      </c>
      <c r="C108" s="130" t="s">
        <v>207</v>
      </c>
      <c r="D108" s="122">
        <v>6.81</v>
      </c>
      <c r="E108" s="122">
        <v>161.72</v>
      </c>
      <c r="F108" s="130">
        <v>23.75</v>
      </c>
      <c r="H108" s="133">
        <v>43347</v>
      </c>
      <c r="I108">
        <f t="shared" si="5"/>
        <v>0.83314711191278512</v>
      </c>
      <c r="J108" s="133">
        <v>43347</v>
      </c>
      <c r="K108">
        <f t="shared" si="6"/>
        <v>2.2087637326616365</v>
      </c>
      <c r="L108" s="133">
        <v>43347</v>
      </c>
      <c r="M108">
        <f t="shared" si="7"/>
        <v>1.3756636139608853</v>
      </c>
    </row>
    <row r="109" spans="1:13" ht="23">
      <c r="A109" t="str">
        <f t="shared" si="4"/>
        <v>2018/7/20</v>
      </c>
      <c r="B109" s="23" t="s">
        <v>322</v>
      </c>
      <c r="C109" s="130" t="s">
        <v>208</v>
      </c>
      <c r="D109" s="122">
        <v>6.81</v>
      </c>
      <c r="E109" s="122">
        <v>157.97</v>
      </c>
      <c r="F109" s="130">
        <v>23.2</v>
      </c>
      <c r="H109" s="133">
        <v>43301</v>
      </c>
      <c r="I109">
        <f t="shared" si="5"/>
        <v>0.83314711191278512</v>
      </c>
      <c r="J109" s="133">
        <v>43301</v>
      </c>
      <c r="K109">
        <f t="shared" si="6"/>
        <v>2.1985746181472812</v>
      </c>
      <c r="L109" s="133">
        <v>43301</v>
      </c>
      <c r="M109">
        <f t="shared" si="7"/>
        <v>1.3654879848908996</v>
      </c>
    </row>
    <row r="110" spans="1:13" ht="23">
      <c r="A110" t="str">
        <f t="shared" si="4"/>
        <v>2018/6/6/</v>
      </c>
      <c r="B110" s="132">
        <v>43257</v>
      </c>
      <c r="C110" s="130" t="s">
        <v>209</v>
      </c>
      <c r="D110" s="122">
        <v>6.61</v>
      </c>
      <c r="E110" s="122">
        <v>162.38</v>
      </c>
      <c r="F110" s="130">
        <v>24.57</v>
      </c>
      <c r="H110" s="133">
        <v>43257</v>
      </c>
      <c r="I110">
        <f t="shared" si="5"/>
        <v>0.82020145948564027</v>
      </c>
      <c r="J110" s="133">
        <v>43257</v>
      </c>
      <c r="K110">
        <f t="shared" si="6"/>
        <v>2.2105325370693967</v>
      </c>
      <c r="L110" s="133">
        <v>43257</v>
      </c>
      <c r="M110">
        <f t="shared" si="7"/>
        <v>1.390405156480081</v>
      </c>
    </row>
    <row r="111" spans="1:13" ht="23">
      <c r="A111" t="str">
        <f t="shared" si="4"/>
        <v>2018/4/23</v>
      </c>
      <c r="B111" s="132">
        <v>43213</v>
      </c>
      <c r="C111" s="130" t="s">
        <v>210</v>
      </c>
      <c r="D111" s="122">
        <v>6.61</v>
      </c>
      <c r="E111" s="122">
        <v>158.99</v>
      </c>
      <c r="F111" s="130">
        <v>24.05</v>
      </c>
      <c r="H111" s="133">
        <v>43213</v>
      </c>
      <c r="I111">
        <f t="shared" si="5"/>
        <v>0.82020145948564027</v>
      </c>
      <c r="J111" s="133">
        <v>43213</v>
      </c>
      <c r="K111">
        <f t="shared" si="6"/>
        <v>2.2013698093431224</v>
      </c>
      <c r="L111" s="133">
        <v>43213</v>
      </c>
      <c r="M111">
        <f t="shared" si="7"/>
        <v>1.3811150807098507</v>
      </c>
    </row>
    <row r="112" spans="1:13" ht="23">
      <c r="A112" t="str">
        <f t="shared" si="4"/>
        <v>2018/3/8/</v>
      </c>
      <c r="B112" s="132">
        <v>43167</v>
      </c>
      <c r="C112" s="130" t="s">
        <v>211</v>
      </c>
      <c r="D112" s="122">
        <v>6.36</v>
      </c>
      <c r="E112" s="122">
        <v>154.44</v>
      </c>
      <c r="F112" s="130">
        <v>24.28</v>
      </c>
      <c r="H112" s="133">
        <v>43167</v>
      </c>
      <c r="I112">
        <f t="shared" si="5"/>
        <v>0.80345711564841393</v>
      </c>
      <c r="J112" s="133">
        <v>43167</v>
      </c>
      <c r="K112">
        <f t="shared" si="6"/>
        <v>2.1887597929520113</v>
      </c>
      <c r="L112" s="133">
        <v>43167</v>
      </c>
      <c r="M112">
        <f t="shared" si="7"/>
        <v>1.38524868240322</v>
      </c>
    </row>
    <row r="113" spans="1:13" ht="23">
      <c r="A113" t="str">
        <f t="shared" si="4"/>
        <v>2018/1/23</v>
      </c>
      <c r="B113" s="23" t="s">
        <v>323</v>
      </c>
      <c r="C113" s="130" t="s">
        <v>212</v>
      </c>
      <c r="D113" s="122">
        <v>6.36</v>
      </c>
      <c r="E113" s="122">
        <v>176.81</v>
      </c>
      <c r="F113" s="130">
        <v>27.8</v>
      </c>
      <c r="H113" s="133">
        <v>43123</v>
      </c>
      <c r="I113">
        <f t="shared" si="5"/>
        <v>0.80345711564841393</v>
      </c>
      <c r="J113" s="133">
        <v>43123</v>
      </c>
      <c r="K113">
        <f t="shared" si="6"/>
        <v>2.2475068241499208</v>
      </c>
      <c r="L113" s="133">
        <v>43123</v>
      </c>
      <c r="M113">
        <f t="shared" si="7"/>
        <v>1.4440447959180762</v>
      </c>
    </row>
    <row r="114" spans="1:13" ht="23">
      <c r="A114" t="str">
        <f t="shared" si="4"/>
        <v>2017/12/6</v>
      </c>
      <c r="B114" s="23" t="s">
        <v>324</v>
      </c>
      <c r="C114" s="130" t="s">
        <v>213</v>
      </c>
      <c r="D114" s="122">
        <v>6.93</v>
      </c>
      <c r="E114" s="122">
        <v>173.48</v>
      </c>
      <c r="F114" s="130">
        <v>25.03</v>
      </c>
      <c r="H114" s="133">
        <v>43075</v>
      </c>
      <c r="I114">
        <f t="shared" si="5"/>
        <v>0.84073323461180671</v>
      </c>
      <c r="J114" s="133">
        <v>43075</v>
      </c>
      <c r="K114">
        <f t="shared" si="6"/>
        <v>2.2392494134767245</v>
      </c>
      <c r="L114" s="133">
        <v>43075</v>
      </c>
      <c r="M114">
        <f t="shared" si="7"/>
        <v>1.3984608496082234</v>
      </c>
    </row>
    <row r="115" spans="1:13" ht="23">
      <c r="A115" t="str">
        <f t="shared" si="4"/>
        <v>2017/10/2</v>
      </c>
      <c r="B115" s="23" t="s">
        <v>325</v>
      </c>
      <c r="C115" s="130" t="s">
        <v>214</v>
      </c>
      <c r="D115" s="122">
        <v>6.93</v>
      </c>
      <c r="E115" s="122">
        <v>163.34</v>
      </c>
      <c r="F115" s="130">
        <v>23.57</v>
      </c>
      <c r="H115" s="133">
        <v>43010</v>
      </c>
      <c r="I115">
        <f t="shared" si="5"/>
        <v>0.84073323461180671</v>
      </c>
      <c r="J115" s="133">
        <v>43010</v>
      </c>
      <c r="K115">
        <f t="shared" si="6"/>
        <v>2.2130925512524837</v>
      </c>
      <c r="L115" s="133">
        <v>43010</v>
      </c>
      <c r="M115">
        <f t="shared" si="7"/>
        <v>1.3723595825243238</v>
      </c>
    </row>
    <row r="116" spans="1:13" ht="23">
      <c r="A116" t="str">
        <f t="shared" si="4"/>
        <v>2017/9/8/</v>
      </c>
      <c r="B116" s="132">
        <v>42986</v>
      </c>
      <c r="C116" s="130" t="s">
        <v>215</v>
      </c>
      <c r="D116" s="122">
        <v>6.12</v>
      </c>
      <c r="E116" s="122">
        <v>159.71</v>
      </c>
      <c r="F116" s="130">
        <v>26.1</v>
      </c>
      <c r="H116" s="133">
        <v>42986</v>
      </c>
      <c r="I116">
        <f t="shared" si="5"/>
        <v>0.78675142214556115</v>
      </c>
      <c r="J116" s="133">
        <v>42986</v>
      </c>
      <c r="K116">
        <f t="shared" si="6"/>
        <v>2.203332109681706</v>
      </c>
      <c r="L116" s="133">
        <v>42986</v>
      </c>
      <c r="M116">
        <f t="shared" si="7"/>
        <v>1.4166405073382811</v>
      </c>
    </row>
    <row r="117" spans="1:13" ht="23">
      <c r="A117" t="str">
        <f t="shared" si="4"/>
        <v>2017/8/7/</v>
      </c>
      <c r="B117" s="132">
        <v>42954</v>
      </c>
      <c r="C117" s="130" t="s">
        <v>216</v>
      </c>
      <c r="D117" s="122">
        <v>6.12</v>
      </c>
      <c r="E117" s="122">
        <v>154.97</v>
      </c>
      <c r="F117" s="130">
        <v>25.33</v>
      </c>
      <c r="H117" s="133">
        <v>42954</v>
      </c>
      <c r="I117">
        <f t="shared" si="5"/>
        <v>0.78675142214556115</v>
      </c>
      <c r="J117" s="133">
        <v>42954</v>
      </c>
      <c r="K117">
        <f t="shared" si="6"/>
        <v>2.1902476330381964</v>
      </c>
      <c r="L117" s="133">
        <v>42954</v>
      </c>
      <c r="M117">
        <f t="shared" si="7"/>
        <v>1.4036351897905479</v>
      </c>
    </row>
    <row r="118" spans="1:13" ht="23">
      <c r="A118" t="str">
        <f t="shared" si="4"/>
        <v>2017/8/4/</v>
      </c>
      <c r="B118" s="132">
        <v>42951</v>
      </c>
      <c r="C118" s="130" t="s">
        <v>217</v>
      </c>
      <c r="D118" s="122">
        <v>6.12</v>
      </c>
      <c r="E118" s="122">
        <v>153.82</v>
      </c>
      <c r="F118" s="130">
        <v>25.14</v>
      </c>
      <c r="H118" s="133">
        <v>42951</v>
      </c>
      <c r="I118">
        <f t="shared" si="5"/>
        <v>0.78675142214556115</v>
      </c>
      <c r="J118" s="133">
        <v>42951</v>
      </c>
      <c r="K118">
        <f t="shared" si="6"/>
        <v>2.1870128070189541</v>
      </c>
      <c r="L118" s="133">
        <v>42951</v>
      </c>
      <c r="M118">
        <f t="shared" si="7"/>
        <v>1.400365273349939</v>
      </c>
    </row>
    <row r="119" spans="1:13" ht="23">
      <c r="A119" t="str">
        <f t="shared" si="4"/>
        <v>2017/8/3/</v>
      </c>
      <c r="B119" s="132">
        <v>42950</v>
      </c>
      <c r="C119" s="130" t="s">
        <v>218</v>
      </c>
      <c r="D119" s="122">
        <v>6.12</v>
      </c>
      <c r="E119" s="122">
        <v>154.72</v>
      </c>
      <c r="F119" s="130">
        <v>25.29</v>
      </c>
      <c r="H119" s="133">
        <v>42950</v>
      </c>
      <c r="I119">
        <f t="shared" si="5"/>
        <v>0.78675142214556115</v>
      </c>
      <c r="J119" s="133">
        <v>42950</v>
      </c>
      <c r="K119">
        <f t="shared" si="6"/>
        <v>2.1895464567389267</v>
      </c>
      <c r="L119" s="133">
        <v>42950</v>
      </c>
      <c r="M119">
        <f t="shared" si="7"/>
        <v>1.4029488293444048</v>
      </c>
    </row>
    <row r="120" spans="1:13" ht="23">
      <c r="A120" t="str">
        <f t="shared" si="4"/>
        <v>2017/8/2/</v>
      </c>
      <c r="B120" s="132">
        <v>42949</v>
      </c>
      <c r="C120" s="130" t="s">
        <v>219</v>
      </c>
      <c r="D120" s="122">
        <v>6.12</v>
      </c>
      <c r="E120" s="122">
        <v>156.59</v>
      </c>
      <c r="F120" s="130">
        <v>25.59</v>
      </c>
      <c r="H120" s="133">
        <v>42949</v>
      </c>
      <c r="I120">
        <f t="shared" si="5"/>
        <v>0.78675142214556115</v>
      </c>
      <c r="J120" s="133">
        <v>42949</v>
      </c>
      <c r="K120">
        <f t="shared" si="6"/>
        <v>2.1947640241108863</v>
      </c>
      <c r="L120" s="133">
        <v>42949</v>
      </c>
      <c r="M120">
        <f t="shared" si="7"/>
        <v>1.4080702858871854</v>
      </c>
    </row>
    <row r="121" spans="1:13" ht="23">
      <c r="A121" t="str">
        <f t="shared" si="4"/>
        <v>2017/8/1/</v>
      </c>
      <c r="B121" s="132">
        <v>42948</v>
      </c>
      <c r="C121" s="130" t="s">
        <v>220</v>
      </c>
      <c r="D121" s="122">
        <v>6.12</v>
      </c>
      <c r="E121" s="122">
        <v>154.04</v>
      </c>
      <c r="F121" s="130">
        <v>25.18</v>
      </c>
      <c r="H121" s="133">
        <v>42948</v>
      </c>
      <c r="I121">
        <f t="shared" si="5"/>
        <v>0.78675142214556115</v>
      </c>
      <c r="J121" s="133">
        <v>42948</v>
      </c>
      <c r="K121">
        <f t="shared" si="6"/>
        <v>2.1876335099506936</v>
      </c>
      <c r="L121" s="133">
        <v>42948</v>
      </c>
      <c r="M121">
        <f t="shared" si="7"/>
        <v>1.4010557257718439</v>
      </c>
    </row>
    <row r="122" spans="1:13" ht="23">
      <c r="A122" t="str">
        <f t="shared" si="4"/>
        <v>2017/7/31</v>
      </c>
      <c r="B122" s="23" t="s">
        <v>326</v>
      </c>
      <c r="C122" s="130" t="s">
        <v>221</v>
      </c>
      <c r="D122" s="122">
        <v>6.12</v>
      </c>
      <c r="E122" s="122">
        <v>155.13999999999999</v>
      </c>
      <c r="F122" s="130">
        <v>25.36</v>
      </c>
      <c r="H122" s="133">
        <v>42947</v>
      </c>
      <c r="I122">
        <f t="shared" si="5"/>
        <v>0.78675142214556115</v>
      </c>
      <c r="J122" s="133">
        <v>42947</v>
      </c>
      <c r="K122">
        <f t="shared" si="6"/>
        <v>2.1907237871081664</v>
      </c>
      <c r="L122" s="133">
        <v>42947</v>
      </c>
      <c r="M122">
        <f t="shared" si="7"/>
        <v>1.404149249209695</v>
      </c>
    </row>
    <row r="123" spans="1:13" ht="23">
      <c r="A123" t="str">
        <f t="shared" si="4"/>
        <v>2017/7/28</v>
      </c>
      <c r="B123" s="23" t="s">
        <v>327</v>
      </c>
      <c r="C123" s="130" t="s">
        <v>222</v>
      </c>
      <c r="D123" s="122">
        <v>6.12</v>
      </c>
      <c r="E123" s="122">
        <v>155.85</v>
      </c>
      <c r="F123" s="130">
        <v>25.47</v>
      </c>
      <c r="H123" s="133">
        <v>42944</v>
      </c>
      <c r="I123">
        <f t="shared" si="5"/>
        <v>0.78675142214556115</v>
      </c>
      <c r="J123" s="133">
        <v>42944</v>
      </c>
      <c r="K123">
        <f t="shared" si="6"/>
        <v>2.1927068066128585</v>
      </c>
      <c r="L123" s="133">
        <v>42944</v>
      </c>
      <c r="M123">
        <f t="shared" si="7"/>
        <v>1.4060289449636152</v>
      </c>
    </row>
    <row r="124" spans="1:13" ht="23">
      <c r="A124" t="str">
        <f t="shared" si="4"/>
        <v>2017/7/27</v>
      </c>
      <c r="B124" s="23" t="s">
        <v>328</v>
      </c>
      <c r="C124" s="130" t="s">
        <v>223</v>
      </c>
      <c r="D124" s="122">
        <v>6.12</v>
      </c>
      <c r="E124" s="122">
        <v>156.94999999999999</v>
      </c>
      <c r="F124" s="130">
        <v>25.65</v>
      </c>
      <c r="H124" s="133">
        <v>42943</v>
      </c>
      <c r="I124">
        <f t="shared" si="5"/>
        <v>0.78675142214556115</v>
      </c>
      <c r="J124" s="133">
        <v>42943</v>
      </c>
      <c r="K124">
        <f t="shared" si="6"/>
        <v>2.1957613200360613</v>
      </c>
      <c r="L124" s="133">
        <v>42943</v>
      </c>
      <c r="M124">
        <f t="shared" si="7"/>
        <v>1.409087369447835</v>
      </c>
    </row>
    <row r="125" spans="1:13" ht="23">
      <c r="A125" t="str">
        <f t="shared" si="4"/>
        <v>2017/7/26</v>
      </c>
      <c r="B125" s="23" t="s">
        <v>329</v>
      </c>
      <c r="C125" s="130" t="s">
        <v>224</v>
      </c>
      <c r="D125" s="122">
        <v>6.12</v>
      </c>
      <c r="E125" s="122">
        <v>156.51</v>
      </c>
      <c r="F125" s="130">
        <v>25.58</v>
      </c>
      <c r="H125" s="133">
        <v>42942</v>
      </c>
      <c r="I125">
        <f t="shared" si="5"/>
        <v>0.78675142214556115</v>
      </c>
      <c r="J125" s="133">
        <v>42942</v>
      </c>
      <c r="K125">
        <f t="shared" si="6"/>
        <v>2.1945420914420373</v>
      </c>
      <c r="L125" s="133">
        <v>42942</v>
      </c>
      <c r="M125">
        <f t="shared" si="7"/>
        <v>1.407900540142635</v>
      </c>
    </row>
    <row r="126" spans="1:13" ht="23">
      <c r="A126" t="str">
        <f t="shared" si="4"/>
        <v>2017/3/17</v>
      </c>
      <c r="B126" s="23" t="s">
        <v>330</v>
      </c>
      <c r="C126" s="130" t="s">
        <v>225</v>
      </c>
      <c r="D126" s="122">
        <v>5.45</v>
      </c>
      <c r="E126" s="122">
        <v>128.63999999999999</v>
      </c>
      <c r="F126" s="130">
        <v>23.59</v>
      </c>
      <c r="H126" s="133">
        <v>42811</v>
      </c>
      <c r="I126">
        <f t="shared" si="5"/>
        <v>0.73639650227664244</v>
      </c>
      <c r="J126" s="133">
        <v>42811</v>
      </c>
      <c r="K126">
        <f t="shared" si="6"/>
        <v>2.1093760314043761</v>
      </c>
      <c r="L126" s="133">
        <v>42811</v>
      </c>
      <c r="M126">
        <f t="shared" si="7"/>
        <v>1.3727279408855955</v>
      </c>
    </row>
    <row r="127" spans="1:13" ht="23">
      <c r="A127" t="str">
        <f t="shared" si="4"/>
        <v>2016/11/4</v>
      </c>
      <c r="B127" s="23" t="s">
        <v>331</v>
      </c>
      <c r="C127" s="130" t="s">
        <v>226</v>
      </c>
      <c r="D127" s="122">
        <v>5.32</v>
      </c>
      <c r="E127" s="122">
        <v>111.04</v>
      </c>
      <c r="F127" s="130">
        <v>20.85</v>
      </c>
      <c r="H127" s="133">
        <v>42678</v>
      </c>
      <c r="I127">
        <f t="shared" si="5"/>
        <v>0.72591163229504818</v>
      </c>
      <c r="J127" s="133">
        <v>42678</v>
      </c>
      <c r="K127">
        <f t="shared" si="6"/>
        <v>2.0454794531107798</v>
      </c>
      <c r="L127" s="133">
        <v>42678</v>
      </c>
      <c r="M127">
        <f t="shared" si="7"/>
        <v>1.3191060593097763</v>
      </c>
    </row>
    <row r="128" spans="1:13" ht="23">
      <c r="A128" t="str">
        <f t="shared" si="4"/>
        <v>2016/6/29</v>
      </c>
      <c r="B128" s="23" t="s">
        <v>332</v>
      </c>
      <c r="C128" s="130" t="s">
        <v>227</v>
      </c>
      <c r="D128" s="122">
        <v>5.22</v>
      </c>
      <c r="E128" s="122">
        <v>119.49</v>
      </c>
      <c r="F128" s="130">
        <v>22.88</v>
      </c>
      <c r="H128" s="133">
        <v>42550</v>
      </c>
      <c r="I128">
        <f t="shared" si="5"/>
        <v>0.71767050300226209</v>
      </c>
      <c r="J128" s="133">
        <v>42550</v>
      </c>
      <c r="K128">
        <f t="shared" si="6"/>
        <v>2.0773315611289904</v>
      </c>
      <c r="L128" s="133">
        <v>42550</v>
      </c>
      <c r="M128">
        <f t="shared" si="7"/>
        <v>1.3594560201209867</v>
      </c>
    </row>
    <row r="129" spans="1:13" ht="23">
      <c r="A129" t="str">
        <f t="shared" si="4"/>
        <v>2016/2/22</v>
      </c>
      <c r="B129" s="23" t="s">
        <v>333</v>
      </c>
      <c r="C129" s="130" t="s">
        <v>228</v>
      </c>
      <c r="D129" s="122">
        <v>4.8099999999999996</v>
      </c>
      <c r="E129" s="122">
        <v>117.67</v>
      </c>
      <c r="F129" s="130">
        <v>24.48</v>
      </c>
      <c r="H129" s="133">
        <v>42422</v>
      </c>
      <c r="I129">
        <f t="shared" si="5"/>
        <v>0.6821450763738317</v>
      </c>
      <c r="J129" s="133">
        <v>42422</v>
      </c>
      <c r="K129">
        <f t="shared" si="6"/>
        <v>2.0706657534537278</v>
      </c>
      <c r="L129" s="133">
        <v>42422</v>
      </c>
      <c r="M129">
        <f t="shared" si="7"/>
        <v>1.3888114134735237</v>
      </c>
    </row>
    <row r="130" spans="1:13" ht="23">
      <c r="A130" t="str">
        <f t="shared" si="4"/>
        <v>2015/10/1</v>
      </c>
      <c r="B130" s="23" t="s">
        <v>334</v>
      </c>
      <c r="C130" s="130" t="s">
        <v>229</v>
      </c>
      <c r="D130" s="122">
        <v>4.63</v>
      </c>
      <c r="E130" s="122">
        <v>103.24</v>
      </c>
      <c r="F130" s="130">
        <v>22.32</v>
      </c>
      <c r="H130" s="133">
        <v>42278</v>
      </c>
      <c r="I130">
        <f t="shared" si="5"/>
        <v>0.66558099101795309</v>
      </c>
      <c r="J130" s="133">
        <v>42278</v>
      </c>
      <c r="K130">
        <f t="shared" si="6"/>
        <v>2.0138479958718314</v>
      </c>
      <c r="L130" s="133">
        <v>42278</v>
      </c>
      <c r="M130">
        <f t="shared" si="7"/>
        <v>1.3486941902655412</v>
      </c>
    </row>
    <row r="131" spans="1:13" ht="23">
      <c r="A131" t="str">
        <f t="shared" si="4"/>
        <v>2015/6/4/</v>
      </c>
      <c r="B131" s="132">
        <v>42159</v>
      </c>
      <c r="C131" s="130" t="s">
        <v>230</v>
      </c>
      <c r="D131" s="122">
        <v>4.45</v>
      </c>
      <c r="E131" s="122">
        <v>96.31</v>
      </c>
      <c r="F131" s="130">
        <v>21.63</v>
      </c>
      <c r="H131" s="133">
        <v>42159</v>
      </c>
      <c r="I131">
        <f t="shared" si="5"/>
        <v>0.64836001098093166</v>
      </c>
      <c r="J131" s="133">
        <v>42159</v>
      </c>
      <c r="K131">
        <f t="shared" si="6"/>
        <v>1.9836713828601966</v>
      </c>
      <c r="L131" s="133">
        <v>42159</v>
      </c>
      <c r="M131">
        <f t="shared" si="7"/>
        <v>1.3350565194390915</v>
      </c>
    </row>
    <row r="132" spans="1:13" ht="23">
      <c r="A132" t="str">
        <f t="shared" si="4"/>
        <v>2015/1/26</v>
      </c>
      <c r="B132" s="23" t="s">
        <v>335</v>
      </c>
      <c r="C132" s="130" t="s">
        <v>231</v>
      </c>
      <c r="D132" s="122">
        <v>4.82</v>
      </c>
      <c r="E132" s="122">
        <v>90.67</v>
      </c>
      <c r="F132" s="130">
        <v>18.809999999999999</v>
      </c>
      <c r="H132" s="133">
        <v>42030</v>
      </c>
      <c r="I132">
        <f t="shared" si="5"/>
        <v>0.6830470382388496</v>
      </c>
      <c r="J132" s="133">
        <v>42030</v>
      </c>
      <c r="K132">
        <f t="shared" si="6"/>
        <v>1.9574636157299312</v>
      </c>
      <c r="L132" s="133">
        <v>42030</v>
      </c>
      <c r="M132">
        <f t="shared" si="7"/>
        <v>1.2743887955503788</v>
      </c>
    </row>
    <row r="133" spans="1:13" ht="23">
      <c r="A133" t="str">
        <f t="shared" si="4"/>
        <v>2014/9/16</v>
      </c>
      <c r="B133" s="23" t="s">
        <v>336</v>
      </c>
      <c r="C133" s="130" t="s">
        <v>232</v>
      </c>
      <c r="D133" s="122">
        <v>5.52</v>
      </c>
      <c r="E133" s="122">
        <v>93.75</v>
      </c>
      <c r="F133" s="130">
        <v>16.98</v>
      </c>
      <c r="H133" s="133">
        <v>41898</v>
      </c>
      <c r="I133">
        <f t="shared" si="5"/>
        <v>0.74193907772919887</v>
      </c>
      <c r="J133" s="133">
        <v>41898</v>
      </c>
      <c r="K133">
        <f t="shared" si="6"/>
        <v>1.9719712763997566</v>
      </c>
      <c r="L133" s="133">
        <v>41898</v>
      </c>
      <c r="M133">
        <f t="shared" si="7"/>
        <v>1.2299376859079338</v>
      </c>
    </row>
    <row r="134" spans="1:13" ht="23">
      <c r="A134" t="str">
        <f t="shared" si="4"/>
        <v>2014/5/8/</v>
      </c>
      <c r="B134" s="132">
        <v>41767</v>
      </c>
      <c r="C134" s="130" t="s">
        <v>233</v>
      </c>
      <c r="D134" s="122">
        <v>5.51</v>
      </c>
      <c r="E134" s="122">
        <v>101.95</v>
      </c>
      <c r="F134" s="130">
        <v>18.510000000000002</v>
      </c>
      <c r="H134" s="133">
        <v>41767</v>
      </c>
      <c r="I134">
        <f t="shared" si="5"/>
        <v>0.74115159885178505</v>
      </c>
      <c r="J134" s="133">
        <v>41767</v>
      </c>
      <c r="K134">
        <f t="shared" si="6"/>
        <v>2.0083872301141588</v>
      </c>
      <c r="L134" s="133">
        <v>41767</v>
      </c>
      <c r="M134">
        <f t="shared" si="7"/>
        <v>1.2674064187529042</v>
      </c>
    </row>
    <row r="135" spans="1:13" ht="23">
      <c r="A135" t="str">
        <f t="shared" ref="A135:A155" si="8">RIGHT(C135,4)&amp;"/"&amp;LEFT(C135,4)</f>
        <v>2013/12/2</v>
      </c>
      <c r="B135" s="23" t="s">
        <v>337</v>
      </c>
      <c r="C135" s="130" t="s">
        <v>234</v>
      </c>
      <c r="D135" s="122">
        <v>5.54</v>
      </c>
      <c r="E135" s="122">
        <v>96.91</v>
      </c>
      <c r="F135" s="130">
        <v>17.5</v>
      </c>
      <c r="H135" s="133">
        <v>41610</v>
      </c>
      <c r="I135">
        <f t="shared" ref="I135:I155" si="9">LOG10(D135)</f>
        <v>0.74350976472842978</v>
      </c>
      <c r="J135" s="133">
        <v>41610</v>
      </c>
      <c r="K135">
        <f t="shared" ref="K135:K155" si="10">LOG10(E135)</f>
        <v>1.9863685935702728</v>
      </c>
      <c r="L135" s="133">
        <v>41610</v>
      </c>
      <c r="M135">
        <f t="shared" ref="M135:M155" si="11">LOG10(F135)</f>
        <v>1.2430380486862944</v>
      </c>
    </row>
    <row r="136" spans="1:13" ht="23">
      <c r="A136" t="str">
        <f t="shared" si="8"/>
        <v>2013/8/20</v>
      </c>
      <c r="B136" s="23" t="s">
        <v>338</v>
      </c>
      <c r="C136" s="130" t="s">
        <v>235</v>
      </c>
      <c r="D136" s="122">
        <v>5.46</v>
      </c>
      <c r="E136" s="122">
        <v>95.5</v>
      </c>
      <c r="F136" s="130">
        <v>17.510000000000002</v>
      </c>
      <c r="H136" s="133">
        <v>41506</v>
      </c>
      <c r="I136">
        <f t="shared" si="9"/>
        <v>0.73719264270473728</v>
      </c>
      <c r="J136" s="133">
        <v>41506</v>
      </c>
      <c r="K136">
        <f t="shared" si="10"/>
        <v>1.9800033715837464</v>
      </c>
      <c r="L136" s="133">
        <v>41506</v>
      </c>
      <c r="M136">
        <f t="shared" si="11"/>
        <v>1.2432861460834461</v>
      </c>
    </row>
    <row r="137" spans="1:13" ht="23">
      <c r="A137" t="str">
        <f t="shared" si="8"/>
        <v>2013/4/12</v>
      </c>
      <c r="B137" s="23" t="s">
        <v>339</v>
      </c>
      <c r="C137" s="130" t="s">
        <v>236</v>
      </c>
      <c r="D137" s="122">
        <v>5.39</v>
      </c>
      <c r="E137" s="122">
        <v>103.59</v>
      </c>
      <c r="F137" s="130">
        <v>19.23</v>
      </c>
      <c r="H137" s="133">
        <v>41376</v>
      </c>
      <c r="I137">
        <f t="shared" si="9"/>
        <v>0.73158876518673865</v>
      </c>
      <c r="J137" s="133">
        <v>41376</v>
      </c>
      <c r="K137">
        <f t="shared" si="10"/>
        <v>2.0153178330691168</v>
      </c>
      <c r="L137" s="133">
        <v>41376</v>
      </c>
      <c r="M137">
        <f t="shared" si="11"/>
        <v>1.2839792842384798</v>
      </c>
    </row>
    <row r="138" spans="1:13" ht="23">
      <c r="A138" t="str">
        <f t="shared" si="8"/>
        <v>2012/11/3</v>
      </c>
      <c r="B138" s="23" t="s">
        <v>340</v>
      </c>
      <c r="C138" s="130" t="s">
        <v>237</v>
      </c>
      <c r="D138" s="122">
        <v>5.31</v>
      </c>
      <c r="E138" s="122">
        <v>87.04</v>
      </c>
      <c r="F138" s="130">
        <v>16.399999999999999</v>
      </c>
      <c r="H138" s="133">
        <v>41216</v>
      </c>
      <c r="I138">
        <f t="shared" si="9"/>
        <v>0.72509452108146899</v>
      </c>
      <c r="J138" s="133">
        <v>41216</v>
      </c>
      <c r="K138">
        <f t="shared" si="10"/>
        <v>1.9397188823541047</v>
      </c>
      <c r="L138" s="133">
        <v>41216</v>
      </c>
      <c r="M138">
        <f t="shared" si="11"/>
        <v>1.2148438480476977</v>
      </c>
    </row>
    <row r="139" spans="1:13" ht="23">
      <c r="A139" t="str">
        <f t="shared" si="8"/>
        <v>2012/8/8/</v>
      </c>
      <c r="B139" s="132">
        <v>41129</v>
      </c>
      <c r="C139" s="130" t="s">
        <v>238</v>
      </c>
      <c r="D139" s="122">
        <v>5.32</v>
      </c>
      <c r="E139" s="122">
        <v>87.53</v>
      </c>
      <c r="F139" s="130">
        <v>16.440000000000001</v>
      </c>
      <c r="H139" s="133">
        <v>41129</v>
      </c>
      <c r="I139">
        <f t="shared" si="9"/>
        <v>0.72591163229504818</v>
      </c>
      <c r="J139" s="133">
        <v>41129</v>
      </c>
      <c r="K139">
        <f t="shared" si="10"/>
        <v>1.9421569284674904</v>
      </c>
      <c r="L139" s="133">
        <v>41129</v>
      </c>
      <c r="M139">
        <f t="shared" si="11"/>
        <v>1.2159018132040316</v>
      </c>
    </row>
    <row r="140" spans="1:13" ht="23">
      <c r="A140" t="str">
        <f t="shared" si="8"/>
        <v>2012/8/7/</v>
      </c>
      <c r="B140" s="132">
        <v>41128</v>
      </c>
      <c r="C140" s="130" t="s">
        <v>239</v>
      </c>
      <c r="D140" s="122">
        <v>5.32</v>
      </c>
      <c r="E140" s="122">
        <v>89.01</v>
      </c>
      <c r="F140" s="130">
        <v>16.72</v>
      </c>
      <c r="H140" s="133">
        <v>41128</v>
      </c>
      <c r="I140">
        <f t="shared" si="9"/>
        <v>0.72591163229504818</v>
      </c>
      <c r="J140" s="133">
        <v>41128</v>
      </c>
      <c r="K140">
        <f t="shared" si="10"/>
        <v>1.9494388010365042</v>
      </c>
      <c r="L140" s="133">
        <v>41128</v>
      </c>
      <c r="M140">
        <f t="shared" si="11"/>
        <v>1.2232362731029975</v>
      </c>
    </row>
    <row r="141" spans="1:13" ht="23">
      <c r="A141" t="str">
        <f t="shared" si="8"/>
        <v>2012/8/6/</v>
      </c>
      <c r="B141" s="132">
        <v>41127</v>
      </c>
      <c r="C141" s="130" t="s">
        <v>240</v>
      </c>
      <c r="D141" s="122">
        <v>5.32</v>
      </c>
      <c r="E141" s="122">
        <v>89.69</v>
      </c>
      <c r="F141" s="130">
        <v>16.850000000000001</v>
      </c>
      <c r="H141" s="133">
        <v>41127</v>
      </c>
      <c r="I141">
        <f t="shared" si="9"/>
        <v>0.72591163229504818</v>
      </c>
      <c r="J141" s="133">
        <v>41127</v>
      </c>
      <c r="K141">
        <f t="shared" si="10"/>
        <v>1.9527440240148983</v>
      </c>
      <c r="L141" s="133">
        <v>41127</v>
      </c>
      <c r="M141">
        <f t="shared" si="11"/>
        <v>1.2265999052073575</v>
      </c>
    </row>
    <row r="142" spans="1:13" ht="23">
      <c r="A142" t="str">
        <f t="shared" si="8"/>
        <v>2012/8/3/</v>
      </c>
      <c r="B142" s="132">
        <v>41124</v>
      </c>
      <c r="C142" s="130" t="s">
        <v>241</v>
      </c>
      <c r="D142" s="122">
        <v>5.32</v>
      </c>
      <c r="E142" s="122">
        <v>89.59</v>
      </c>
      <c r="F142" s="130">
        <v>16.829999999999998</v>
      </c>
      <c r="H142" s="133">
        <v>41124</v>
      </c>
      <c r="I142">
        <f t="shared" si="9"/>
        <v>0.72591163229504818</v>
      </c>
      <c r="J142" s="133">
        <v>41124</v>
      </c>
      <c r="K142">
        <f t="shared" si="10"/>
        <v>1.9522595365908206</v>
      </c>
      <c r="L142" s="133">
        <v>41124</v>
      </c>
      <c r="M142">
        <f t="shared" si="11"/>
        <v>1.2260841159758238</v>
      </c>
    </row>
    <row r="143" spans="1:13" ht="23">
      <c r="A143" t="str">
        <f t="shared" si="8"/>
        <v>2012/8/2/</v>
      </c>
      <c r="B143" s="132">
        <v>41123</v>
      </c>
      <c r="C143" s="130" t="s">
        <v>242</v>
      </c>
      <c r="D143" s="122">
        <v>5.32</v>
      </c>
      <c r="E143" s="122">
        <v>89.59</v>
      </c>
      <c r="F143" s="130">
        <v>16.829999999999998</v>
      </c>
      <c r="H143" s="133">
        <v>41123</v>
      </c>
      <c r="I143">
        <f t="shared" si="9"/>
        <v>0.72591163229504818</v>
      </c>
      <c r="J143" s="133">
        <v>41123</v>
      </c>
      <c r="K143">
        <f t="shared" si="10"/>
        <v>1.9522595365908206</v>
      </c>
      <c r="L143" s="133">
        <v>41123</v>
      </c>
      <c r="M143">
        <f t="shared" si="11"/>
        <v>1.2260841159758238</v>
      </c>
    </row>
    <row r="144" spans="1:13" ht="23">
      <c r="A144" t="str">
        <f t="shared" si="8"/>
        <v>2012/8/1/</v>
      </c>
      <c r="B144" s="132">
        <v>41122</v>
      </c>
      <c r="C144" s="130" t="s">
        <v>243</v>
      </c>
      <c r="D144" s="122">
        <v>5.32</v>
      </c>
      <c r="E144" s="122">
        <v>89.43</v>
      </c>
      <c r="F144" s="130">
        <v>16.8</v>
      </c>
      <c r="H144" s="133">
        <v>41122</v>
      </c>
      <c r="I144">
        <f t="shared" si="9"/>
        <v>0.72591163229504818</v>
      </c>
      <c r="J144" s="133">
        <v>41122</v>
      </c>
      <c r="K144">
        <f t="shared" si="10"/>
        <v>1.9514832307522931</v>
      </c>
      <c r="L144" s="133">
        <v>41122</v>
      </c>
      <c r="M144">
        <f t="shared" si="11"/>
        <v>1.2253092817258628</v>
      </c>
    </row>
    <row r="145" spans="1:13" ht="23">
      <c r="A145" t="str">
        <f t="shared" si="8"/>
        <v>2012/7/31</v>
      </c>
      <c r="B145" s="23" t="s">
        <v>341</v>
      </c>
      <c r="C145" s="130" t="s">
        <v>244</v>
      </c>
      <c r="D145" s="122">
        <v>5.32</v>
      </c>
      <c r="E145" s="122">
        <v>89.36</v>
      </c>
      <c r="F145" s="130">
        <v>16.79</v>
      </c>
      <c r="H145" s="133">
        <v>41121</v>
      </c>
      <c r="I145">
        <f t="shared" si="9"/>
        <v>0.72591163229504818</v>
      </c>
      <c r="J145" s="133">
        <v>41121</v>
      </c>
      <c r="K145">
        <f t="shared" si="10"/>
        <v>1.9511431601075526</v>
      </c>
      <c r="L145" s="133">
        <v>41121</v>
      </c>
      <c r="M145">
        <f t="shared" si="11"/>
        <v>1.2250506961380487</v>
      </c>
    </row>
    <row r="146" spans="1:13" ht="23">
      <c r="A146" t="str">
        <f t="shared" si="8"/>
        <v>2012/7/30</v>
      </c>
      <c r="B146" s="23" t="s">
        <v>342</v>
      </c>
      <c r="C146" s="130" t="s">
        <v>245</v>
      </c>
      <c r="D146" s="122">
        <v>5.32</v>
      </c>
      <c r="E146" s="122">
        <v>89.33</v>
      </c>
      <c r="F146" s="130">
        <v>16.78</v>
      </c>
      <c r="H146" s="133">
        <v>41120</v>
      </c>
      <c r="I146">
        <f t="shared" si="9"/>
        <v>0.72591163229504818</v>
      </c>
      <c r="J146" s="133">
        <v>41120</v>
      </c>
      <c r="K146">
        <f t="shared" si="10"/>
        <v>1.9509973339888049</v>
      </c>
      <c r="L146" s="133">
        <v>41120</v>
      </c>
      <c r="M146">
        <f t="shared" si="11"/>
        <v>1.2247919564926815</v>
      </c>
    </row>
    <row r="147" spans="1:13" ht="23">
      <c r="A147" t="str">
        <f t="shared" si="8"/>
        <v>2012/7/27</v>
      </c>
      <c r="B147" s="23" t="s">
        <v>343</v>
      </c>
      <c r="C147" s="130" t="s">
        <v>246</v>
      </c>
      <c r="D147" s="122">
        <v>5.32</v>
      </c>
      <c r="E147" s="122">
        <v>89.19</v>
      </c>
      <c r="F147" s="130">
        <v>16.75</v>
      </c>
      <c r="H147" s="133">
        <v>41117</v>
      </c>
      <c r="I147">
        <f t="shared" si="9"/>
        <v>0.72591163229504818</v>
      </c>
      <c r="J147" s="133">
        <v>41117</v>
      </c>
      <c r="K147">
        <f t="shared" si="10"/>
        <v>1.9503161639246003</v>
      </c>
      <c r="L147" s="133">
        <v>41117</v>
      </c>
      <c r="M147">
        <f t="shared" si="11"/>
        <v>1.2240148113728639</v>
      </c>
    </row>
    <row r="148" spans="1:13" ht="23">
      <c r="A148" t="str">
        <f t="shared" si="8"/>
        <v>2012/7/23</v>
      </c>
      <c r="B148" s="23" t="s">
        <v>344</v>
      </c>
      <c r="C148" s="130" t="s">
        <v>247</v>
      </c>
      <c r="D148" s="122">
        <v>5.32</v>
      </c>
      <c r="E148" s="122">
        <v>88.94</v>
      </c>
      <c r="F148" s="130">
        <v>16.71</v>
      </c>
      <c r="H148" s="133">
        <v>41113</v>
      </c>
      <c r="I148">
        <f t="shared" si="9"/>
        <v>0.72591163229504818</v>
      </c>
      <c r="J148" s="133">
        <v>41113</v>
      </c>
      <c r="K148">
        <f t="shared" si="10"/>
        <v>1.9490971251129159</v>
      </c>
      <c r="L148" s="133">
        <v>41113</v>
      </c>
      <c r="M148">
        <f t="shared" si="11"/>
        <v>1.2229764498933913</v>
      </c>
    </row>
    <row r="149" spans="1:13" ht="23">
      <c r="A149" t="str">
        <f t="shared" si="8"/>
        <v>2012/3/14</v>
      </c>
      <c r="B149" s="23" t="s">
        <v>345</v>
      </c>
      <c r="C149" s="130" t="s">
        <v>248</v>
      </c>
      <c r="D149" s="122">
        <v>5.27</v>
      </c>
      <c r="E149" s="122">
        <v>97.29</v>
      </c>
      <c r="F149" s="130">
        <v>18.46</v>
      </c>
      <c r="H149" s="133">
        <v>40982</v>
      </c>
      <c r="I149">
        <f t="shared" si="9"/>
        <v>0.72181061521254652</v>
      </c>
      <c r="J149" s="133">
        <v>40982</v>
      </c>
      <c r="K149">
        <f t="shared" si="10"/>
        <v>1.9880682033926353</v>
      </c>
      <c r="L149" s="133">
        <v>40982</v>
      </c>
      <c r="M149">
        <f t="shared" si="11"/>
        <v>1.2662316966898932</v>
      </c>
    </row>
    <row r="150" spans="1:13" ht="23">
      <c r="A150" t="str">
        <f t="shared" si="8"/>
        <v>2011/11/2</v>
      </c>
      <c r="B150" s="23" t="s">
        <v>346</v>
      </c>
      <c r="C150" s="130" t="s">
        <v>249</v>
      </c>
      <c r="D150" s="122">
        <v>5.0999999999999996</v>
      </c>
      <c r="E150" s="122">
        <v>92.53</v>
      </c>
      <c r="F150" s="130">
        <v>18.14</v>
      </c>
      <c r="H150" s="133">
        <v>40849</v>
      </c>
      <c r="I150">
        <f t="shared" si="9"/>
        <v>0.70757017609793638</v>
      </c>
      <c r="J150" s="133">
        <v>40849</v>
      </c>
      <c r="K150">
        <f t="shared" si="10"/>
        <v>1.9662825621674633</v>
      </c>
      <c r="L150" s="133">
        <v>40849</v>
      </c>
      <c r="M150">
        <f t="shared" si="11"/>
        <v>1.2586372827240764</v>
      </c>
    </row>
    <row r="151" spans="1:13" ht="23">
      <c r="A151" t="str">
        <f t="shared" si="8"/>
        <v>2011/6/27</v>
      </c>
      <c r="B151" s="23" t="s">
        <v>347</v>
      </c>
      <c r="C151" s="130" t="s">
        <v>250</v>
      </c>
      <c r="D151" s="122">
        <v>4.7300000000000004</v>
      </c>
      <c r="E151" s="122">
        <v>82.32</v>
      </c>
      <c r="F151" s="130">
        <v>17.41</v>
      </c>
      <c r="H151" s="133">
        <v>40721</v>
      </c>
      <c r="I151">
        <f t="shared" si="9"/>
        <v>0.67486114073781156</v>
      </c>
      <c r="J151" s="133">
        <v>40721</v>
      </c>
      <c r="K151">
        <f t="shared" si="10"/>
        <v>1.9155053617543765</v>
      </c>
      <c r="L151" s="133">
        <v>40721</v>
      </c>
      <c r="M151">
        <f t="shared" si="11"/>
        <v>1.2407987711173312</v>
      </c>
    </row>
    <row r="152" spans="1:13" ht="23">
      <c r="A152" t="str">
        <f t="shared" si="8"/>
        <v>2011/2/16</v>
      </c>
      <c r="B152" s="23" t="s">
        <v>348</v>
      </c>
      <c r="C152" s="130" t="s">
        <v>251</v>
      </c>
      <c r="D152" s="122">
        <v>4.58</v>
      </c>
      <c r="E152" s="122">
        <v>76.02</v>
      </c>
      <c r="F152" s="130">
        <v>16.59</v>
      </c>
      <c r="H152" s="133">
        <v>40590</v>
      </c>
      <c r="I152">
        <f t="shared" si="9"/>
        <v>0.66086547800386919</v>
      </c>
      <c r="J152" s="133">
        <v>40590</v>
      </c>
      <c r="K152">
        <f t="shared" si="10"/>
        <v>1.8809278652670849</v>
      </c>
      <c r="L152" s="133">
        <v>40590</v>
      </c>
      <c r="M152">
        <f t="shared" si="11"/>
        <v>1.2198463860243607</v>
      </c>
    </row>
    <row r="153" spans="1:13" ht="23">
      <c r="A153" t="str">
        <f t="shared" si="8"/>
        <v>2010/10/8</v>
      </c>
      <c r="B153" s="23" t="s">
        <v>349</v>
      </c>
      <c r="C153" s="130" t="s">
        <v>252</v>
      </c>
      <c r="D153" s="122">
        <v>4.53</v>
      </c>
      <c r="E153" s="122">
        <v>76.099999999999994</v>
      </c>
      <c r="F153" s="130">
        <v>16.8</v>
      </c>
      <c r="H153" s="133">
        <v>40459</v>
      </c>
      <c r="I153">
        <f t="shared" si="9"/>
        <v>0.65609820201283187</v>
      </c>
      <c r="J153" s="133">
        <v>40459</v>
      </c>
      <c r="K153">
        <f t="shared" si="10"/>
        <v>1.8813846567705728</v>
      </c>
      <c r="L153" s="133">
        <v>40459</v>
      </c>
      <c r="M153">
        <f t="shared" si="11"/>
        <v>1.2253092817258628</v>
      </c>
    </row>
    <row r="154" spans="1:13" ht="23">
      <c r="A154" t="str">
        <f t="shared" si="8"/>
        <v>2010/6/2/</v>
      </c>
      <c r="B154" s="132">
        <v>40331</v>
      </c>
      <c r="C154" s="130" t="s">
        <v>253</v>
      </c>
      <c r="D154" s="122">
        <v>4.24</v>
      </c>
      <c r="E154" s="122">
        <v>67.77</v>
      </c>
      <c r="F154" s="130">
        <v>15.97</v>
      </c>
      <c r="H154" s="133">
        <v>40331</v>
      </c>
      <c r="I154">
        <f t="shared" si="9"/>
        <v>0.6273658565927327</v>
      </c>
      <c r="J154" s="133">
        <v>40331</v>
      </c>
      <c r="K154">
        <f t="shared" si="10"/>
        <v>1.8310374856400253</v>
      </c>
      <c r="L154" s="133">
        <v>40331</v>
      </c>
      <c r="M154">
        <f t="shared" si="11"/>
        <v>1.203304916138483</v>
      </c>
    </row>
    <row r="155" spans="1:13" ht="23">
      <c r="A155" t="str">
        <f t="shared" si="8"/>
        <v>2010/1/22</v>
      </c>
      <c r="B155" s="132">
        <v>40200</v>
      </c>
      <c r="C155" s="130" t="s">
        <v>254</v>
      </c>
      <c r="D155" s="122">
        <v>4.1100000000000003</v>
      </c>
      <c r="E155" s="122">
        <v>63.39</v>
      </c>
      <c r="F155" s="130">
        <v>15.41</v>
      </c>
      <c r="H155" s="133">
        <v>40200</v>
      </c>
      <c r="I155">
        <f t="shared" si="9"/>
        <v>0.61384182187606928</v>
      </c>
      <c r="J155" s="133">
        <v>40200</v>
      </c>
      <c r="K155">
        <f t="shared" si="10"/>
        <v>1.8020207517719757</v>
      </c>
      <c r="L155" s="133">
        <v>40200</v>
      </c>
      <c r="M155">
        <f t="shared" si="11"/>
        <v>1.1878026387184193</v>
      </c>
    </row>
  </sheetData>
  <phoneticPr fontId="2" type="noConversion"/>
  <hyperlinks>
    <hyperlink ref="D6" r:id="rId1" display="https://www.financecharts.com/stocks/MCD/income-statement/eps-diluted-ttm" xr:uid="{F58EC708-02B8-E44F-88E8-75169BB7487C}"/>
    <hyperlink ref="E6" r:id="rId2" display="https://www.financecharts.com/stocks/MCD/summary/price" xr:uid="{FDF56C2A-D7A6-964B-867A-070BDC90E47D}"/>
    <hyperlink ref="D7" r:id="rId3" display="https://www.financecharts.com/stocks/MCD/income-statement/eps-diluted-ttm" xr:uid="{6DF17B57-90FD-9943-B711-B11BDE7AADAD}"/>
    <hyperlink ref="E7" r:id="rId4" display="https://www.financecharts.com/stocks/MCD/summary/price" xr:uid="{869536D1-B48C-EE44-84A6-D2D02EE3DBD1}"/>
    <hyperlink ref="D8" r:id="rId5" display="https://www.financecharts.com/stocks/MCD/income-statement/eps-diluted-ttm" xr:uid="{E2F43F9D-94C4-4143-B77E-97B55D32556A}"/>
    <hyperlink ref="E8" r:id="rId6" display="https://www.financecharts.com/stocks/MCD/summary/price" xr:uid="{61D4B469-2D28-9C43-8867-446010A51752}"/>
    <hyperlink ref="D9" r:id="rId7" display="https://www.financecharts.com/stocks/MCD/income-statement/eps-diluted-ttm" xr:uid="{3406D701-E1BD-264D-8BC8-887E0BDDD81B}"/>
    <hyperlink ref="E9" r:id="rId8" display="https://www.financecharts.com/stocks/MCD/summary/price" xr:uid="{2F7409FF-89CA-F549-9C11-98215F3ABCD0}"/>
    <hyperlink ref="D10" r:id="rId9" display="https://www.financecharts.com/stocks/MCD/income-statement/eps-diluted-ttm" xr:uid="{F0DAF2D7-63EC-5749-A6D5-62CBF0F14B50}"/>
    <hyperlink ref="E10" r:id="rId10" display="https://www.financecharts.com/stocks/MCD/summary/price" xr:uid="{1F8A9653-3ED5-6E40-B684-F0799878464E}"/>
    <hyperlink ref="D11" r:id="rId11" display="https://www.financecharts.com/stocks/MCD/income-statement/eps-diluted-ttm" xr:uid="{0FBEEE7E-F70F-FB4F-973F-E7B8CF86005C}"/>
    <hyperlink ref="E11" r:id="rId12" display="https://www.financecharts.com/stocks/MCD/summary/price" xr:uid="{3A30C8D8-0345-4440-AF9C-AB31BE976456}"/>
    <hyperlink ref="D12" r:id="rId13" display="https://www.financecharts.com/stocks/MCD/income-statement/eps-diluted-ttm" xr:uid="{4077BCE8-4825-204E-BDD3-0755BFD48C92}"/>
    <hyperlink ref="E12" r:id="rId14" display="https://www.financecharts.com/stocks/MCD/summary/price" xr:uid="{DD501345-AE52-6B47-9ACB-98682641DB4A}"/>
    <hyperlink ref="D13" r:id="rId15" display="https://www.financecharts.com/stocks/MCD/income-statement/eps-diluted-ttm" xr:uid="{193DE9BE-63FE-024A-83C5-A98B56D41553}"/>
    <hyperlink ref="E13" r:id="rId16" display="https://www.financecharts.com/stocks/MCD/summary/price" xr:uid="{97E7F2C8-C17D-F947-8BC8-A301AD827CD5}"/>
    <hyperlink ref="D14" r:id="rId17" display="https://www.financecharts.com/stocks/MCD/income-statement/eps-diluted-ttm" xr:uid="{48C7DDDC-5CAA-784B-B226-05713D2EBE46}"/>
    <hyperlink ref="E14" r:id="rId18" display="https://www.financecharts.com/stocks/MCD/summary/price" xr:uid="{4E3EEE18-64E2-8743-A968-09224E08D66E}"/>
    <hyperlink ref="D15" r:id="rId19" display="https://www.financecharts.com/stocks/MCD/income-statement/eps-diluted-ttm" xr:uid="{957B1026-2E6F-B143-817B-F0316C4EFC47}"/>
    <hyperlink ref="E15" r:id="rId20" display="https://www.financecharts.com/stocks/MCD/summary/price" xr:uid="{F02D0DA2-39D7-794B-86B4-5C9338707349}"/>
    <hyperlink ref="D16" r:id="rId21" display="https://www.financecharts.com/stocks/MCD/income-statement/eps-diluted-ttm" xr:uid="{D73294F1-1E43-C24A-8C26-81F0BCFF3315}"/>
    <hyperlink ref="E16" r:id="rId22" display="https://www.financecharts.com/stocks/MCD/summary/price" xr:uid="{35CFB398-FEA8-7D49-A10E-950DB5E0B0C8}"/>
    <hyperlink ref="D17" r:id="rId23" display="https://www.financecharts.com/stocks/MCD/income-statement/eps-diluted-ttm" xr:uid="{66A78182-B094-904E-B434-472C06591E38}"/>
    <hyperlink ref="E17" r:id="rId24" display="https://www.financecharts.com/stocks/MCD/summary/price" xr:uid="{903C7C7A-58EA-9947-AB7A-7891B4398317}"/>
    <hyperlink ref="D18" r:id="rId25" display="https://www.financecharts.com/stocks/MCD/income-statement/eps-diluted-ttm" xr:uid="{BDD2BBF1-409B-DF41-B98D-37CC7FCC02FD}"/>
    <hyperlink ref="E18" r:id="rId26" display="https://www.financecharts.com/stocks/MCD/summary/price" xr:uid="{F28229DB-BC6D-DE43-926B-BE9F3DE8E9DE}"/>
    <hyperlink ref="D19" r:id="rId27" display="https://www.financecharts.com/stocks/MCD/income-statement/eps-diluted-ttm" xr:uid="{8CF98353-B851-9448-8E97-A26A6444A9CE}"/>
    <hyperlink ref="E19" r:id="rId28" display="https://www.financecharts.com/stocks/MCD/summary/price" xr:uid="{5404BBE3-92D1-EC45-A678-84FA136BC6E2}"/>
    <hyperlink ref="D20" r:id="rId29" display="https://www.financecharts.com/stocks/MCD/income-statement/eps-diluted-ttm" xr:uid="{5EE0A2C6-F928-FC42-A025-7F4507D8BEEE}"/>
    <hyperlink ref="E20" r:id="rId30" display="https://www.financecharts.com/stocks/MCD/summary/price" xr:uid="{EB282B23-BB37-AA4A-BCB4-C93AE588BF36}"/>
    <hyperlink ref="D21" r:id="rId31" display="https://www.financecharts.com/stocks/MCD/income-statement/eps-diluted-ttm" xr:uid="{23D0ADCA-C7DC-914F-BF05-B3A1D25D5086}"/>
    <hyperlink ref="E21" r:id="rId32" display="https://www.financecharts.com/stocks/MCD/summary/price" xr:uid="{901FFC38-05AB-414B-BA45-E00EC1E16A0C}"/>
    <hyperlink ref="D22" r:id="rId33" display="https://www.financecharts.com/stocks/MCD/income-statement/eps-diluted-ttm" xr:uid="{C9AF6E90-6340-A146-BB8F-919B9646E5EB}"/>
    <hyperlink ref="E22" r:id="rId34" display="https://www.financecharts.com/stocks/MCD/summary/price" xr:uid="{016F4391-C86D-AB47-9167-884E2EDA8E1B}"/>
    <hyperlink ref="D23" r:id="rId35" display="https://www.financecharts.com/stocks/MCD/income-statement/eps-diluted-ttm" xr:uid="{F9BFCEF0-29B4-2247-BA93-CCC891D4EA58}"/>
    <hyperlink ref="E23" r:id="rId36" display="https://www.financecharts.com/stocks/MCD/summary/price" xr:uid="{E0CD5B80-4CCE-F34B-8879-43E10F9A70C1}"/>
    <hyperlink ref="D24" r:id="rId37" display="https://www.financecharts.com/stocks/MCD/income-statement/eps-diluted-ttm" xr:uid="{ACD86655-A3E4-A942-8F21-759BBBDAE61F}"/>
    <hyperlink ref="E24" r:id="rId38" display="https://www.financecharts.com/stocks/MCD/summary/price" xr:uid="{B2D3F48D-2694-294D-99B5-1434D1B0D60F}"/>
    <hyperlink ref="D25" r:id="rId39" display="https://www.financecharts.com/stocks/MCD/income-statement/eps-diluted-ttm" xr:uid="{BF9CB82C-4E0D-644A-9F84-876D0C2C69B7}"/>
    <hyperlink ref="E25" r:id="rId40" display="https://www.financecharts.com/stocks/MCD/summary/price" xr:uid="{DFA2CB6D-3E2B-6A40-AEF6-09580BEAF5E9}"/>
    <hyperlink ref="D26" r:id="rId41" display="https://www.financecharts.com/stocks/MCD/income-statement/eps-diluted-ttm" xr:uid="{1E7E1947-C460-074E-BED9-08DE235C81F6}"/>
    <hyperlink ref="E26" r:id="rId42" display="https://www.financecharts.com/stocks/MCD/summary/price" xr:uid="{22A9A486-0EB0-5046-BD84-52C5E96540C4}"/>
    <hyperlink ref="D27" r:id="rId43" display="https://www.financecharts.com/stocks/MCD/income-statement/eps-diluted-ttm" xr:uid="{FF305219-78B4-1A45-9BA7-51FD703AA1CB}"/>
    <hyperlink ref="E27" r:id="rId44" display="https://www.financecharts.com/stocks/MCD/summary/price" xr:uid="{A87DC64D-273D-FC44-A126-28A96B94991D}"/>
    <hyperlink ref="D28" r:id="rId45" display="https://www.financecharts.com/stocks/MCD/income-statement/eps-diluted-ttm" xr:uid="{30A7CFE3-F0DB-0E45-8F2E-1E2AF31BBF88}"/>
    <hyperlink ref="E28" r:id="rId46" display="https://www.financecharts.com/stocks/MCD/summary/price" xr:uid="{8A7334FE-B9E7-1A48-95E4-A4980572F629}"/>
    <hyperlink ref="D29" r:id="rId47" display="https://www.financecharts.com/stocks/MCD/income-statement/eps-diluted-ttm" xr:uid="{4EFB1EE5-2C02-9947-B918-18EB5366E511}"/>
    <hyperlink ref="E29" r:id="rId48" display="https://www.financecharts.com/stocks/MCD/summary/price" xr:uid="{0868EC38-5052-A445-9886-9ECE035B14AC}"/>
    <hyperlink ref="D30" r:id="rId49" display="https://www.financecharts.com/stocks/MCD/income-statement/eps-diluted-ttm" xr:uid="{8D3722AC-E8C1-3549-BAD9-C3A4B2094507}"/>
    <hyperlink ref="E30" r:id="rId50" display="https://www.financecharts.com/stocks/MCD/summary/price" xr:uid="{CEC67092-456A-CE46-878B-ACB357FD11A1}"/>
    <hyperlink ref="D31" r:id="rId51" display="https://www.financecharts.com/stocks/MCD/income-statement/eps-diluted-ttm" xr:uid="{637CCE45-B11B-A54C-B30C-B8A8CEEBF45F}"/>
    <hyperlink ref="E31" r:id="rId52" display="https://www.financecharts.com/stocks/MCD/summary/price" xr:uid="{DA9E1553-38D5-2641-B942-9FC8BE1FA449}"/>
    <hyperlink ref="D32" r:id="rId53" display="https://www.financecharts.com/stocks/MCD/income-statement/eps-diluted-ttm" xr:uid="{2B74E3A8-E59C-9E40-A426-483B567FC388}"/>
    <hyperlink ref="E32" r:id="rId54" display="https://www.financecharts.com/stocks/MCD/summary/price" xr:uid="{9A6990A4-D946-BA48-A5C1-57966146732E}"/>
    <hyperlink ref="D33" r:id="rId55" display="https://www.financecharts.com/stocks/MCD/income-statement/eps-diluted-ttm" xr:uid="{8261184D-E31B-3746-A360-F2D09C119C3B}"/>
    <hyperlink ref="E33" r:id="rId56" display="https://www.financecharts.com/stocks/MCD/summary/price" xr:uid="{CABAC047-C682-044B-A854-E5A6C6CC45DE}"/>
    <hyperlink ref="D34" r:id="rId57" display="https://www.financecharts.com/stocks/MCD/income-statement/eps-diluted-ttm" xr:uid="{422546B2-4296-F345-9AA2-93A837A1DF05}"/>
    <hyperlink ref="E34" r:id="rId58" display="https://www.financecharts.com/stocks/MCD/summary/price" xr:uid="{B49B496F-8EE0-F143-9026-B6458558B3FC}"/>
    <hyperlink ref="D35" r:id="rId59" display="https://www.financecharts.com/stocks/MCD/income-statement/eps-diluted-ttm" xr:uid="{D6C513D6-61CE-F744-BEBD-E4390E6B37AB}"/>
    <hyperlink ref="E35" r:id="rId60" display="https://www.financecharts.com/stocks/MCD/summary/price" xr:uid="{1BA6DDFA-6EE3-234D-AE3F-7E59BD369BA9}"/>
    <hyperlink ref="D36" r:id="rId61" display="https://www.financecharts.com/stocks/MCD/income-statement/eps-diluted-ttm" xr:uid="{6F9995DC-3B02-4541-A5FC-6360DF693E5D}"/>
    <hyperlink ref="E36" r:id="rId62" display="https://www.financecharts.com/stocks/MCD/summary/price" xr:uid="{CFA73D48-2172-A442-A881-83151721D1B9}"/>
    <hyperlink ref="D37" r:id="rId63" display="https://www.financecharts.com/stocks/MCD/income-statement/eps-diluted-ttm" xr:uid="{58B3381F-4AF6-0D4B-86FC-7CA652203884}"/>
    <hyperlink ref="E37" r:id="rId64" display="https://www.financecharts.com/stocks/MCD/summary/price" xr:uid="{2A00DEFE-F1CA-A84C-A74C-B2939C00437A}"/>
    <hyperlink ref="D38" r:id="rId65" display="https://www.financecharts.com/stocks/MCD/income-statement/eps-diluted-ttm" xr:uid="{B4A4D1F6-3560-4B45-8115-01A8C4EE6343}"/>
    <hyperlink ref="E38" r:id="rId66" display="https://www.financecharts.com/stocks/MCD/summary/price" xr:uid="{4FB49FE0-1CF4-7D41-A4B0-2436E60DDC99}"/>
    <hyperlink ref="D39" r:id="rId67" display="https://www.financecharts.com/stocks/MCD/income-statement/eps-diluted-ttm" xr:uid="{19B4E2A3-21CC-7F48-B7CC-1F1B8F6FE6F0}"/>
    <hyperlink ref="E39" r:id="rId68" display="https://www.financecharts.com/stocks/MCD/summary/price" xr:uid="{61214960-E644-8B4F-B4C0-7711FEC105B9}"/>
    <hyperlink ref="D40" r:id="rId69" display="https://www.financecharts.com/stocks/MCD/income-statement/eps-diluted-ttm" xr:uid="{2BB4D6FD-BEF6-8040-B0C0-8D8302E87A08}"/>
    <hyperlink ref="E40" r:id="rId70" display="https://www.financecharts.com/stocks/MCD/summary/price" xr:uid="{93C9795C-C2EC-A644-9CE1-E134FE328508}"/>
    <hyperlink ref="D41" r:id="rId71" display="https://www.financecharts.com/stocks/MCD/income-statement/eps-diluted-ttm" xr:uid="{F7A3A6BB-4DB8-0840-AF0E-D473DEADFE55}"/>
    <hyperlink ref="E41" r:id="rId72" display="https://www.financecharts.com/stocks/MCD/summary/price" xr:uid="{2B295715-DFD5-2840-8C02-61F0EFEC0F48}"/>
    <hyperlink ref="D42" r:id="rId73" display="https://www.financecharts.com/stocks/MCD/income-statement/eps-diluted-ttm" xr:uid="{F702382D-F664-A840-8E14-3153E86EE3A6}"/>
    <hyperlink ref="E42" r:id="rId74" display="https://www.financecharts.com/stocks/MCD/summary/price" xr:uid="{C695CA7E-2CDC-4A41-9A2D-5923E8DFD3E9}"/>
    <hyperlink ref="D43" r:id="rId75" display="https://www.financecharts.com/stocks/MCD/income-statement/eps-diluted-ttm" xr:uid="{A9A0216A-A958-B54E-89BE-B113F538F06A}"/>
    <hyperlink ref="E43" r:id="rId76" display="https://www.financecharts.com/stocks/MCD/summary/price" xr:uid="{B790581C-2E48-FB41-ABA8-536ACA83A920}"/>
    <hyperlink ref="D44" r:id="rId77" display="https://www.financecharts.com/stocks/MCD/income-statement/eps-diluted-ttm" xr:uid="{FAA9FA5B-7184-344D-A542-4B219A1067A6}"/>
    <hyperlink ref="E44" r:id="rId78" display="https://www.financecharts.com/stocks/MCD/summary/price" xr:uid="{542FE835-25E8-8249-B12F-608CA49BF546}"/>
    <hyperlink ref="D45" r:id="rId79" display="https://www.financecharts.com/stocks/MCD/income-statement/eps-diluted-ttm" xr:uid="{E9644102-E342-5540-9BA0-82E743D126DA}"/>
    <hyperlink ref="E45" r:id="rId80" display="https://www.financecharts.com/stocks/MCD/summary/price" xr:uid="{D329E852-2D45-A741-B326-049F8DAEFD8F}"/>
    <hyperlink ref="D46" r:id="rId81" display="https://www.financecharts.com/stocks/MCD/income-statement/eps-diluted-ttm" xr:uid="{F6D43C14-6C49-9A47-A72A-30AB240E1BC0}"/>
    <hyperlink ref="E46" r:id="rId82" display="https://www.financecharts.com/stocks/MCD/summary/price" xr:uid="{8848397D-F94F-4F4C-94B5-96303E01EAF9}"/>
    <hyperlink ref="D47" r:id="rId83" display="https://www.financecharts.com/stocks/MCD/income-statement/eps-diluted-ttm" xr:uid="{C50D7FD3-1069-1447-9E36-E930A85CF50F}"/>
    <hyperlink ref="E47" r:id="rId84" display="https://www.financecharts.com/stocks/MCD/summary/price" xr:uid="{6BEA6029-9662-9641-B47E-90EA54085EFD}"/>
    <hyperlink ref="D48" r:id="rId85" display="https://www.financecharts.com/stocks/MCD/income-statement/eps-diluted-ttm" xr:uid="{832AE67E-A644-EA4C-A87F-AE67F1BB6055}"/>
    <hyperlink ref="E48" r:id="rId86" display="https://www.financecharts.com/stocks/MCD/summary/price" xr:uid="{169994FE-ACD9-E84E-B2D7-689537E6DEA9}"/>
    <hyperlink ref="D49" r:id="rId87" display="https://www.financecharts.com/stocks/MCD/income-statement/eps-diluted-ttm" xr:uid="{F0BEE407-E782-F541-994F-68B90912182E}"/>
    <hyperlink ref="E49" r:id="rId88" display="https://www.financecharts.com/stocks/MCD/summary/price" xr:uid="{32C22E36-E8DE-E942-B65B-0631FB0E6905}"/>
    <hyperlink ref="D50" r:id="rId89" display="https://www.financecharts.com/stocks/MCD/income-statement/eps-diluted-ttm" xr:uid="{EE691282-A7B1-3B45-BF91-A38D22B70444}"/>
    <hyperlink ref="E50" r:id="rId90" display="https://www.financecharts.com/stocks/MCD/summary/price" xr:uid="{C3976AC6-676B-334D-A3E0-DD1919378E59}"/>
    <hyperlink ref="D51" r:id="rId91" display="https://www.financecharts.com/stocks/MCD/income-statement/eps-diluted-ttm" xr:uid="{35527181-B0B1-7949-B9E0-AF8B51537A63}"/>
    <hyperlink ref="E51" r:id="rId92" display="https://www.financecharts.com/stocks/MCD/summary/price" xr:uid="{058DDABE-9F83-574C-BB8F-FD5C9007EDBD}"/>
    <hyperlink ref="D52" r:id="rId93" display="https://www.financecharts.com/stocks/MCD/income-statement/eps-diluted-ttm" xr:uid="{35A419DE-59EF-094B-AECB-EFF73C04793C}"/>
    <hyperlink ref="E52" r:id="rId94" display="https://www.financecharts.com/stocks/MCD/summary/price" xr:uid="{39D22C54-B0E2-DA4B-B483-27D2AECCF4AB}"/>
    <hyperlink ref="D53" r:id="rId95" display="https://www.financecharts.com/stocks/MCD/income-statement/eps-diluted-ttm" xr:uid="{51CEE21D-27A5-1C4B-919D-513F09A3C517}"/>
    <hyperlink ref="E53" r:id="rId96" display="https://www.financecharts.com/stocks/MCD/summary/price" xr:uid="{4E0ACED1-82EC-5C41-8DD1-180F8CD4E1F6}"/>
    <hyperlink ref="D54" r:id="rId97" display="https://www.financecharts.com/stocks/MCD/income-statement/eps-diluted-ttm" xr:uid="{6345ADBD-AEA4-DE45-9755-C894261095FD}"/>
    <hyperlink ref="E54" r:id="rId98" display="https://www.financecharts.com/stocks/MCD/summary/price" xr:uid="{8F99F4E8-DA85-9B44-968C-A550191AF52E}"/>
    <hyperlink ref="D55" r:id="rId99" display="https://www.financecharts.com/stocks/MCD/income-statement/eps-diluted-ttm" xr:uid="{34E573E4-9535-EE49-972F-21FD90368BDA}"/>
    <hyperlink ref="E55" r:id="rId100" display="https://www.financecharts.com/stocks/MCD/summary/price" xr:uid="{00F62B99-6A09-A14C-85E6-07B676814A10}"/>
    <hyperlink ref="D56" r:id="rId101" display="https://www.financecharts.com/stocks/MCD/income-statement/eps-diluted-ttm" xr:uid="{33557A99-E87B-1545-A27F-87F338B6C5A1}"/>
    <hyperlink ref="E56" r:id="rId102" display="https://www.financecharts.com/stocks/MCD/summary/price" xr:uid="{4CE5598A-FF41-7B49-A761-C4F8214A9B34}"/>
    <hyperlink ref="D57" r:id="rId103" display="https://www.financecharts.com/stocks/MCD/income-statement/eps-diluted-ttm" xr:uid="{B057231F-94FF-F347-B5D2-FBB3B65DA30C}"/>
    <hyperlink ref="E57" r:id="rId104" display="https://www.financecharts.com/stocks/MCD/summary/price" xr:uid="{5AA16E37-93AA-0E4D-933F-D6D3A7FFE4A0}"/>
    <hyperlink ref="D58" r:id="rId105" display="https://www.financecharts.com/stocks/MCD/income-statement/eps-diluted-ttm" xr:uid="{7E50ABB1-6F3B-A64D-BC11-940ADD6EC1B2}"/>
    <hyperlink ref="E58" r:id="rId106" display="https://www.financecharts.com/stocks/MCD/summary/price" xr:uid="{04814AA6-6BF1-6D44-B226-191C622084E8}"/>
    <hyperlink ref="D59" r:id="rId107" display="https://www.financecharts.com/stocks/MCD/income-statement/eps-diluted-ttm" xr:uid="{F8EB2A34-BCC2-D94D-AC12-935D53DDB5F7}"/>
    <hyperlink ref="E59" r:id="rId108" display="https://www.financecharts.com/stocks/MCD/summary/price" xr:uid="{737ECD17-5FAD-C941-9466-C9B5AC065726}"/>
    <hyperlink ref="D60" r:id="rId109" display="https://www.financecharts.com/stocks/MCD/income-statement/eps-diluted-ttm" xr:uid="{A3A7CA9E-5A8C-CD4B-B4AA-ED42C98759CB}"/>
    <hyperlink ref="E60" r:id="rId110" display="https://www.financecharts.com/stocks/MCD/summary/price" xr:uid="{EA8D0507-3C09-C74C-BEA9-5FADCCF7B1F6}"/>
    <hyperlink ref="D61" r:id="rId111" display="https://www.financecharts.com/stocks/MCD/income-statement/eps-diluted-ttm" xr:uid="{76BE07E0-65DD-B641-A9F7-D4D508717878}"/>
    <hyperlink ref="E61" r:id="rId112" display="https://www.financecharts.com/stocks/MCD/summary/price" xr:uid="{79108E2B-3F93-8146-8122-777679A759FD}"/>
    <hyperlink ref="D62" r:id="rId113" display="https://www.financecharts.com/stocks/MCD/income-statement/eps-diluted-ttm" xr:uid="{5AA6294A-B399-F942-9EDD-5E28BAF13666}"/>
    <hyperlink ref="E62" r:id="rId114" display="https://www.financecharts.com/stocks/MCD/summary/price" xr:uid="{47CAB4FC-9D1D-5F4D-A82E-71DF93DB9E23}"/>
    <hyperlink ref="D63" r:id="rId115" display="https://www.financecharts.com/stocks/MCD/income-statement/eps-diluted-ttm" xr:uid="{9963F173-81A7-2E45-8562-D845F1811394}"/>
    <hyperlink ref="E63" r:id="rId116" display="https://www.financecharts.com/stocks/MCD/summary/price" xr:uid="{C5109938-5CE6-594A-83B8-41AEDBE26FF3}"/>
    <hyperlink ref="D64" r:id="rId117" display="https://www.financecharts.com/stocks/MCD/income-statement/eps-diluted-ttm" xr:uid="{0DF45ECA-8115-FD45-8266-440646C83BF1}"/>
    <hyperlink ref="E64" r:id="rId118" display="https://www.financecharts.com/stocks/MCD/summary/price" xr:uid="{E8CEF696-280A-0340-821F-BFC8332E40F3}"/>
    <hyperlink ref="D65" r:id="rId119" display="https://www.financecharts.com/stocks/MCD/income-statement/eps-diluted-ttm" xr:uid="{04D7192A-02F7-AB4A-80FE-FF05294F12D2}"/>
    <hyperlink ref="E65" r:id="rId120" display="https://www.financecharts.com/stocks/MCD/summary/price" xr:uid="{B260561F-8E9D-FB4C-87D8-0395C6EDDE00}"/>
    <hyperlink ref="D66" r:id="rId121" display="https://www.financecharts.com/stocks/MCD/income-statement/eps-diluted-ttm" xr:uid="{CF308951-873B-6D4A-B52D-38D76453054D}"/>
    <hyperlink ref="E66" r:id="rId122" display="https://www.financecharts.com/stocks/MCD/summary/price" xr:uid="{4B625C76-84F8-4443-97E8-7BFDCC05EB67}"/>
    <hyperlink ref="D67" r:id="rId123" display="https://www.financecharts.com/stocks/MCD/income-statement/eps-diluted-ttm" xr:uid="{4AC116A4-8D37-684F-830D-05ECBAF2F136}"/>
    <hyperlink ref="E67" r:id="rId124" display="https://www.financecharts.com/stocks/MCD/summary/price" xr:uid="{2F3602C3-7C1C-4D42-B66C-60B585EA7B9C}"/>
    <hyperlink ref="D68" r:id="rId125" display="https://www.financecharts.com/stocks/MCD/income-statement/eps-diluted-ttm" xr:uid="{A2569D6E-B556-5144-8332-A82EB1E449BD}"/>
    <hyperlink ref="E68" r:id="rId126" display="https://www.financecharts.com/stocks/MCD/summary/price" xr:uid="{A9F0DB52-68E1-A74B-9BCD-C2C3CEA09442}"/>
    <hyperlink ref="D69" r:id="rId127" display="https://www.financecharts.com/stocks/MCD/income-statement/eps-diluted-ttm" xr:uid="{EDCF00A1-D3D2-CE48-B1A2-A64965018230}"/>
    <hyperlink ref="E69" r:id="rId128" display="https://www.financecharts.com/stocks/MCD/summary/price" xr:uid="{E8C98909-4032-BD48-A78D-45D5FEE7B5B4}"/>
    <hyperlink ref="D70" r:id="rId129" display="https://www.financecharts.com/stocks/MCD/income-statement/eps-diluted-ttm" xr:uid="{013E2A71-6072-1F4B-9241-7B4FFFF4C685}"/>
    <hyperlink ref="E70" r:id="rId130" display="https://www.financecharts.com/stocks/MCD/summary/price" xr:uid="{2DFD5932-AEAD-7047-96B4-528A7A331075}"/>
    <hyperlink ref="D71" r:id="rId131" display="https://www.financecharts.com/stocks/MCD/income-statement/eps-diluted-ttm" xr:uid="{246E85F9-82E7-134A-A94B-1B122B3675CA}"/>
    <hyperlink ref="E71" r:id="rId132" display="https://www.financecharts.com/stocks/MCD/summary/price" xr:uid="{50EF7C74-9D78-A241-9950-E0A802B481C4}"/>
    <hyperlink ref="D72" r:id="rId133" display="https://www.financecharts.com/stocks/MCD/income-statement/eps-diluted-ttm" xr:uid="{41EB76F9-F1BF-3144-BC4B-D6B836A91DC4}"/>
    <hyperlink ref="E72" r:id="rId134" display="https://www.financecharts.com/stocks/MCD/summary/price" xr:uid="{E242347C-9DBC-104D-9C66-E7856616BABB}"/>
    <hyperlink ref="D73" r:id="rId135" display="https://www.financecharts.com/stocks/MCD/income-statement/eps-diluted-ttm" xr:uid="{552C073F-F760-894E-B87E-60B992F34B31}"/>
    <hyperlink ref="E73" r:id="rId136" display="https://www.financecharts.com/stocks/MCD/summary/price" xr:uid="{7CEA4FF4-5E57-254A-85BB-2ED97E081345}"/>
    <hyperlink ref="D74" r:id="rId137" display="https://www.financecharts.com/stocks/MCD/income-statement/eps-diluted-ttm" xr:uid="{961F4D5A-E0E7-CB47-9E2A-F44A76D5B1EC}"/>
    <hyperlink ref="E74" r:id="rId138" display="https://www.financecharts.com/stocks/MCD/summary/price" xr:uid="{B8DE4EC7-1798-274F-8BB7-4EC8BE352EB4}"/>
    <hyperlink ref="D75" r:id="rId139" display="https://www.financecharts.com/stocks/MCD/income-statement/eps-diluted-ttm" xr:uid="{2E9D18E5-7845-7641-843B-8F747714B025}"/>
    <hyperlink ref="E75" r:id="rId140" display="https://www.financecharts.com/stocks/MCD/summary/price" xr:uid="{6E59EB8A-6905-3E4E-857B-BFDC0BA7573D}"/>
    <hyperlink ref="D76" r:id="rId141" display="https://www.financecharts.com/stocks/MCD/income-statement/eps-diluted-ttm" xr:uid="{96AB2433-58C1-FB43-9878-19E74FEADF23}"/>
    <hyperlink ref="E76" r:id="rId142" display="https://www.financecharts.com/stocks/MCD/summary/price" xr:uid="{903A85CF-63A1-A546-B802-6FFC064257EE}"/>
    <hyperlink ref="D77" r:id="rId143" display="https://www.financecharts.com/stocks/MCD/income-statement/eps-diluted-ttm" xr:uid="{747A310B-568F-6C45-8E74-04E06A4B122E}"/>
    <hyperlink ref="E77" r:id="rId144" display="https://www.financecharts.com/stocks/MCD/summary/price" xr:uid="{23DE3660-A0D7-A345-9D75-47C30A85B546}"/>
    <hyperlink ref="D78" r:id="rId145" display="https://www.financecharts.com/stocks/MCD/income-statement/eps-diluted-ttm" xr:uid="{6948F216-41F4-844E-A196-13142EDDABB4}"/>
    <hyperlink ref="E78" r:id="rId146" display="https://www.financecharts.com/stocks/MCD/summary/price" xr:uid="{54F7EBD6-59C7-9042-B1CA-BF6F684C796B}"/>
    <hyperlink ref="D79" r:id="rId147" display="https://www.financecharts.com/stocks/MCD/income-statement/eps-diluted-ttm" xr:uid="{449FAC77-C161-974F-9533-500C2269E329}"/>
    <hyperlink ref="E79" r:id="rId148" display="https://www.financecharts.com/stocks/MCD/summary/price" xr:uid="{206C8805-D24F-3F48-8395-14F0D6F1F1F0}"/>
    <hyperlink ref="D80" r:id="rId149" display="https://www.financecharts.com/stocks/MCD/income-statement/eps-diluted-ttm" xr:uid="{04E36964-3DD4-5D49-8772-0C29C61FA5B7}"/>
    <hyperlink ref="E80" r:id="rId150" display="https://www.financecharts.com/stocks/MCD/summary/price" xr:uid="{E56702D7-DEB2-F646-B4D9-D30D1D0AE3C5}"/>
    <hyperlink ref="D81" r:id="rId151" display="https://www.financecharts.com/stocks/MCD/income-statement/eps-diluted-ttm" xr:uid="{6A377696-D15F-F445-93EE-77B8D48A713B}"/>
    <hyperlink ref="E81" r:id="rId152" display="https://www.financecharts.com/stocks/MCD/summary/price" xr:uid="{06E33DBB-C01D-D345-A45B-C4569B2B5B1C}"/>
    <hyperlink ref="D82" r:id="rId153" display="https://www.financecharts.com/stocks/MCD/income-statement/eps-diluted-ttm" xr:uid="{C88CB268-2805-5F4C-80E2-6C5E4A6F7EDE}"/>
    <hyperlink ref="E82" r:id="rId154" display="https://www.financecharts.com/stocks/MCD/summary/price" xr:uid="{C7294C91-0178-F246-AE9A-E98E6F02E9D6}"/>
    <hyperlink ref="D83" r:id="rId155" display="https://www.financecharts.com/stocks/MCD/income-statement/eps-diluted-ttm" xr:uid="{313775FC-AF9F-6149-A5A3-FFE5D9AEC68C}"/>
    <hyperlink ref="E83" r:id="rId156" display="https://www.financecharts.com/stocks/MCD/summary/price" xr:uid="{67C1F3D6-05FC-304B-ADD6-9F78653E8814}"/>
    <hyperlink ref="D84" r:id="rId157" display="https://www.financecharts.com/stocks/MCD/income-statement/eps-diluted-ttm" xr:uid="{37622B32-C1FF-E749-A7D3-181D1A12B414}"/>
    <hyperlink ref="E84" r:id="rId158" display="https://www.financecharts.com/stocks/MCD/summary/price" xr:uid="{BB41E7F1-FD63-5547-B26A-007FE1835F58}"/>
    <hyperlink ref="D85" r:id="rId159" display="https://www.financecharts.com/stocks/MCD/income-statement/eps-diluted-ttm" xr:uid="{CF2115E5-BDD6-184D-A849-AF4A5216757E}"/>
    <hyperlink ref="E85" r:id="rId160" display="https://www.financecharts.com/stocks/MCD/summary/price" xr:uid="{D6C8063C-B7C0-4A48-BA47-2DA9DAC2FCBF}"/>
    <hyperlink ref="D86" r:id="rId161" display="https://www.financecharts.com/stocks/MCD/income-statement/eps-diluted-ttm" xr:uid="{C53B33E0-8286-E24D-9DC8-F497B8757D8A}"/>
    <hyperlink ref="E86" r:id="rId162" display="https://www.financecharts.com/stocks/MCD/summary/price" xr:uid="{C8424506-8F08-9A47-8625-AF972768E2DA}"/>
    <hyperlink ref="D87" r:id="rId163" display="https://www.financecharts.com/stocks/MCD/income-statement/eps-diluted-ttm" xr:uid="{7E057EB7-4E31-9746-818E-430CC7F3A3E3}"/>
    <hyperlink ref="E87" r:id="rId164" display="https://www.financecharts.com/stocks/MCD/summary/price" xr:uid="{39EA0F6F-8388-AB4A-9976-C4C5B0B9F2DD}"/>
    <hyperlink ref="D88" r:id="rId165" display="https://www.financecharts.com/stocks/MCD/income-statement/eps-diluted-ttm" xr:uid="{63354658-6E38-AA4E-BF0A-956178C43406}"/>
    <hyperlink ref="E88" r:id="rId166" display="https://www.financecharts.com/stocks/MCD/summary/price" xr:uid="{C5852EFE-AD0E-A043-BAF5-E5DBF1E4D0D3}"/>
    <hyperlink ref="D89" r:id="rId167" display="https://www.financecharts.com/stocks/MCD/income-statement/eps-diluted-ttm" xr:uid="{CC236B10-ACB5-AF41-A112-69A9C1C24AEE}"/>
    <hyperlink ref="E89" r:id="rId168" display="https://www.financecharts.com/stocks/MCD/summary/price" xr:uid="{941A6EF9-952B-6D44-9824-3C88B86DED74}"/>
    <hyperlink ref="D90" r:id="rId169" display="https://www.financecharts.com/stocks/MCD/income-statement/eps-diluted-ttm" xr:uid="{0A6A95F9-463E-184F-864E-2BFB25EAF011}"/>
    <hyperlink ref="E90" r:id="rId170" display="https://www.financecharts.com/stocks/MCD/summary/price" xr:uid="{7B38143D-98BE-8A47-AFFF-E74728108436}"/>
    <hyperlink ref="D91" r:id="rId171" display="https://www.financecharts.com/stocks/MCD/income-statement/eps-diluted-ttm" xr:uid="{1E5F5CA0-D1B8-FE48-8F1B-A82D1695C7CC}"/>
    <hyperlink ref="E91" r:id="rId172" display="https://www.financecharts.com/stocks/MCD/summary/price" xr:uid="{2AE10249-3D57-2B46-ABA3-CC5F22E96C4F}"/>
    <hyperlink ref="D92" r:id="rId173" display="https://www.financecharts.com/stocks/MCD/income-statement/eps-diluted-ttm" xr:uid="{37DE8D10-61DF-544B-937E-84C13D739D21}"/>
    <hyperlink ref="E92" r:id="rId174" display="https://www.financecharts.com/stocks/MCD/summary/price" xr:uid="{C327FB3F-D310-1842-8DAB-113EE8DB1528}"/>
    <hyperlink ref="D93" r:id="rId175" display="https://www.financecharts.com/stocks/MCD/income-statement/eps-diluted-ttm" xr:uid="{9740042B-46FB-CF4E-9C5E-5121947C98A5}"/>
    <hyperlink ref="E93" r:id="rId176" display="https://www.financecharts.com/stocks/MCD/summary/price" xr:uid="{5A0D26DD-C60C-5E4A-BC79-8FEA06188500}"/>
    <hyperlink ref="D94" r:id="rId177" display="https://www.financecharts.com/stocks/MCD/income-statement/eps-diluted-ttm" xr:uid="{B923AC1B-A6C1-C347-B6C5-021E9582A0F9}"/>
    <hyperlink ref="E94" r:id="rId178" display="https://www.financecharts.com/stocks/MCD/summary/price" xr:uid="{F52D6CBC-0DF5-3D4A-82A1-B22CEA8F9951}"/>
    <hyperlink ref="D95" r:id="rId179" display="https://www.financecharts.com/stocks/MCD/income-statement/eps-diluted-ttm" xr:uid="{295A68FC-EC05-BB4D-A0A6-83C276114971}"/>
    <hyperlink ref="E95" r:id="rId180" display="https://www.financecharts.com/stocks/MCD/summary/price" xr:uid="{AEE3FCBE-033B-8C4A-ACD1-C10D7CA7ED46}"/>
    <hyperlink ref="D96" r:id="rId181" display="https://www.financecharts.com/stocks/MCD/income-statement/eps-diluted-ttm" xr:uid="{57229FB2-A4BE-8943-BD34-6B281DB9088D}"/>
    <hyperlink ref="E96" r:id="rId182" display="https://www.financecharts.com/stocks/MCD/summary/price" xr:uid="{3FFA738B-A4F3-614F-AEA0-C3524810C32C}"/>
    <hyperlink ref="D97" r:id="rId183" display="https://www.financecharts.com/stocks/MCD/income-statement/eps-diluted-ttm" xr:uid="{034F3297-AEB7-0B43-B956-2078542F3272}"/>
    <hyperlink ref="E97" r:id="rId184" display="https://www.financecharts.com/stocks/MCD/summary/price" xr:uid="{D18294DC-69EF-0545-B105-92776F62865C}"/>
    <hyperlink ref="D98" r:id="rId185" display="https://www.financecharts.com/stocks/MCD/income-statement/eps-diluted-ttm" xr:uid="{7F4253C8-358A-8041-BA68-68838EE3DA84}"/>
    <hyperlink ref="E98" r:id="rId186" display="https://www.financecharts.com/stocks/MCD/summary/price" xr:uid="{3371D67F-7302-024F-BB28-86672ACB198A}"/>
    <hyperlink ref="D99" r:id="rId187" display="https://www.financecharts.com/stocks/MCD/income-statement/eps-diluted-ttm" xr:uid="{E3B310C2-50CB-F54F-9878-FF85D5999107}"/>
    <hyperlink ref="E99" r:id="rId188" display="https://www.financecharts.com/stocks/MCD/summary/price" xr:uid="{F9BCC2AA-9253-694C-B43E-EC3D75103598}"/>
    <hyperlink ref="D100" r:id="rId189" display="https://www.financecharts.com/stocks/MCD/income-statement/eps-diluted-ttm" xr:uid="{3F335A0C-9F33-A04F-B02C-C3AC4A89CC53}"/>
    <hyperlink ref="E100" r:id="rId190" display="https://www.financecharts.com/stocks/MCD/summary/price" xr:uid="{2DADBB2A-803D-0A42-B8B0-C05584BED9A3}"/>
    <hyperlink ref="D101" r:id="rId191" display="https://www.financecharts.com/stocks/MCD/income-statement/eps-diluted-ttm" xr:uid="{D4D89D04-3411-914F-94DD-1D19060B7837}"/>
    <hyperlink ref="E101" r:id="rId192" display="https://www.financecharts.com/stocks/MCD/summary/price" xr:uid="{FE90A713-8247-894E-9332-76C9493ACD92}"/>
    <hyperlink ref="D102" r:id="rId193" display="https://www.financecharts.com/stocks/MCD/income-statement/eps-diluted-ttm" xr:uid="{5E392818-7765-3D43-AD5A-50BD6495D817}"/>
    <hyperlink ref="E102" r:id="rId194" display="https://www.financecharts.com/stocks/MCD/summary/price" xr:uid="{6332121A-566F-E948-BA06-F27C2847F21D}"/>
    <hyperlink ref="D103" r:id="rId195" display="https://www.financecharts.com/stocks/MCD/income-statement/eps-diluted-ttm" xr:uid="{41DC9864-334C-B04E-9B87-6C2CC4956643}"/>
    <hyperlink ref="E103" r:id="rId196" display="https://www.financecharts.com/stocks/MCD/summary/price" xr:uid="{6C21FF4F-0236-C945-BB3B-A1B1B6674491}"/>
    <hyperlink ref="D104" r:id="rId197" display="https://www.financecharts.com/stocks/MCD/income-statement/eps-diluted-ttm" xr:uid="{8942357F-54AA-F04E-A7D5-1DF018CCD0CB}"/>
    <hyperlink ref="E104" r:id="rId198" display="https://www.financecharts.com/stocks/MCD/summary/price" xr:uid="{AA1CDE81-E61E-0B40-BC37-1BE87384BD1C}"/>
    <hyperlink ref="D105" r:id="rId199" display="https://www.financecharts.com/stocks/MCD/income-statement/eps-diluted-ttm" xr:uid="{666D4DD5-4021-9244-B7AF-0DE797862234}"/>
    <hyperlink ref="E105" r:id="rId200" display="https://www.financecharts.com/stocks/MCD/summary/price" xr:uid="{1F58F9F9-FFAE-6D41-838E-9504D1B0306E}"/>
    <hyperlink ref="D106" r:id="rId201" display="https://www.financecharts.com/stocks/MCD/income-statement/eps-diluted-ttm" xr:uid="{9514431E-9798-0240-AF06-5DC341FC7C7F}"/>
    <hyperlink ref="E106" r:id="rId202" display="https://www.financecharts.com/stocks/MCD/summary/price" xr:uid="{BE596238-7682-8642-BFBF-14AE325954C0}"/>
    <hyperlink ref="D107" r:id="rId203" display="https://www.financecharts.com/stocks/MCD/income-statement/eps-diluted-ttm" xr:uid="{27E15EF4-4ACC-0047-B736-FFFE8446D5C6}"/>
    <hyperlink ref="E107" r:id="rId204" display="https://www.financecharts.com/stocks/MCD/summary/price" xr:uid="{517490C6-F4DB-F442-99C9-8E2258BB4C80}"/>
    <hyperlink ref="D108" r:id="rId205" display="https://www.financecharts.com/stocks/MCD/income-statement/eps-diluted-ttm" xr:uid="{CF2C3215-CF2D-D44B-A03F-0B3FC3133DFA}"/>
    <hyperlink ref="E108" r:id="rId206" display="https://www.financecharts.com/stocks/MCD/summary/price" xr:uid="{DE628578-15FC-024B-95FA-EA26565A5CAB}"/>
    <hyperlink ref="D109" r:id="rId207" display="https://www.financecharts.com/stocks/MCD/income-statement/eps-diluted-ttm" xr:uid="{B3492694-82ED-B84B-8397-CF5A44802CD9}"/>
    <hyperlink ref="E109" r:id="rId208" display="https://www.financecharts.com/stocks/MCD/summary/price" xr:uid="{DA6A3F58-3065-9848-9345-01E29BF4FE28}"/>
    <hyperlink ref="D110" r:id="rId209" display="https://www.financecharts.com/stocks/MCD/income-statement/eps-diluted-ttm" xr:uid="{6D2A971F-6BBC-7E42-A6B0-AA862262F5AE}"/>
    <hyperlink ref="E110" r:id="rId210" display="https://www.financecharts.com/stocks/MCD/summary/price" xr:uid="{A18C7064-F35B-5844-99CC-21D58BB49388}"/>
    <hyperlink ref="D111" r:id="rId211" display="https://www.financecharts.com/stocks/MCD/income-statement/eps-diluted-ttm" xr:uid="{3BFB5C9C-1385-5B4A-9604-1E1F5CD898D5}"/>
    <hyperlink ref="E111" r:id="rId212" display="https://www.financecharts.com/stocks/MCD/summary/price" xr:uid="{D352FC4F-EEDC-B345-BB28-EF4F0B5E6285}"/>
    <hyperlink ref="D112" r:id="rId213" display="https://www.financecharts.com/stocks/MCD/income-statement/eps-diluted-ttm" xr:uid="{E702E1E1-A039-3549-9133-069303EF237C}"/>
    <hyperlink ref="E112" r:id="rId214" display="https://www.financecharts.com/stocks/MCD/summary/price" xr:uid="{BC3135B4-65BD-0940-9E58-29B7C047D437}"/>
    <hyperlink ref="D113" r:id="rId215" display="https://www.financecharts.com/stocks/MCD/income-statement/eps-diluted-ttm" xr:uid="{FBA825AC-C899-6648-B69E-B8227A36A528}"/>
    <hyperlink ref="E113" r:id="rId216" display="https://www.financecharts.com/stocks/MCD/summary/price" xr:uid="{943BD5FF-8365-0E41-95C0-C7B9CA7538A9}"/>
    <hyperlink ref="D114" r:id="rId217" display="https://www.financecharts.com/stocks/MCD/income-statement/eps-diluted-ttm" xr:uid="{7427E5B1-1EC0-0C4F-B0D7-7912A47BB2B9}"/>
    <hyperlink ref="E114" r:id="rId218" display="https://www.financecharts.com/stocks/MCD/summary/price" xr:uid="{8D0CAB72-0ACA-A046-A88E-4CC9CCDCC591}"/>
    <hyperlink ref="D115" r:id="rId219" display="https://www.financecharts.com/stocks/MCD/income-statement/eps-diluted-ttm" xr:uid="{2287E660-9246-0E41-B9FE-5F886340939C}"/>
    <hyperlink ref="E115" r:id="rId220" display="https://www.financecharts.com/stocks/MCD/summary/price" xr:uid="{D404DA3C-E7C4-CC4E-A166-62EDD862E8A3}"/>
    <hyperlink ref="D116" r:id="rId221" display="https://www.financecharts.com/stocks/MCD/income-statement/eps-diluted-ttm" xr:uid="{B09483B2-0B08-6B42-B643-0E7E521DAE1C}"/>
    <hyperlink ref="E116" r:id="rId222" display="https://www.financecharts.com/stocks/MCD/summary/price" xr:uid="{E8939EE5-C889-7341-BBAF-1EAFE79B5797}"/>
    <hyperlink ref="D117" r:id="rId223" display="https://www.financecharts.com/stocks/MCD/income-statement/eps-diluted-ttm" xr:uid="{4DBA1FC8-E544-6D48-8663-0112F1A255A8}"/>
    <hyperlink ref="E117" r:id="rId224" display="https://www.financecharts.com/stocks/MCD/summary/price" xr:uid="{AFBF5399-2817-FD43-8E66-11374A103044}"/>
    <hyperlink ref="D118" r:id="rId225" display="https://www.financecharts.com/stocks/MCD/income-statement/eps-diluted-ttm" xr:uid="{F0CE08C7-F0F7-D348-B9CE-CD87857D6282}"/>
    <hyperlink ref="E118" r:id="rId226" display="https://www.financecharts.com/stocks/MCD/summary/price" xr:uid="{A3641D0C-B251-A446-92EC-1EA7A956A683}"/>
    <hyperlink ref="D119" r:id="rId227" display="https://www.financecharts.com/stocks/MCD/income-statement/eps-diluted-ttm" xr:uid="{E5C78681-96A6-C942-A883-91D3F2E9E374}"/>
    <hyperlink ref="E119" r:id="rId228" display="https://www.financecharts.com/stocks/MCD/summary/price" xr:uid="{A4586245-9D32-2F4D-B75C-D1B6C5BBBA87}"/>
    <hyperlink ref="D120" r:id="rId229" display="https://www.financecharts.com/stocks/MCD/income-statement/eps-diluted-ttm" xr:uid="{9FD29B6A-FF5D-E148-AA7C-E776BDDE3E65}"/>
    <hyperlink ref="E120" r:id="rId230" display="https://www.financecharts.com/stocks/MCD/summary/price" xr:uid="{32388614-9E92-7144-BE29-68E5A93C384E}"/>
    <hyperlink ref="D121" r:id="rId231" display="https://www.financecharts.com/stocks/MCD/income-statement/eps-diluted-ttm" xr:uid="{7ED8204E-E25A-494A-9B2F-6189CEA02697}"/>
    <hyperlink ref="E121" r:id="rId232" display="https://www.financecharts.com/stocks/MCD/summary/price" xr:uid="{5046D3B6-9FD4-C84A-8C5F-C9F90B4BA31A}"/>
    <hyperlink ref="D122" r:id="rId233" display="https://www.financecharts.com/stocks/MCD/income-statement/eps-diluted-ttm" xr:uid="{A58C75D0-16B9-5A49-85E6-A0820DAB9B0B}"/>
    <hyperlink ref="E122" r:id="rId234" display="https://www.financecharts.com/stocks/MCD/summary/price" xr:uid="{AC824778-DC4B-1C46-8536-D8B3F8770520}"/>
    <hyperlink ref="D123" r:id="rId235" display="https://www.financecharts.com/stocks/MCD/income-statement/eps-diluted-ttm" xr:uid="{C99A2009-1195-8F43-A5AA-1955ADEE35CC}"/>
    <hyperlink ref="E123" r:id="rId236" display="https://www.financecharts.com/stocks/MCD/summary/price" xr:uid="{7E78BAE0-B477-A340-B34F-6C9AF34A1467}"/>
    <hyperlink ref="D124" r:id="rId237" display="https://www.financecharts.com/stocks/MCD/income-statement/eps-diluted-ttm" xr:uid="{5DDFA06C-1CBA-E340-9E74-37360483D50D}"/>
    <hyperlink ref="E124" r:id="rId238" display="https://www.financecharts.com/stocks/MCD/summary/price" xr:uid="{21996532-E51B-C347-9776-5DF5D0F807AC}"/>
    <hyperlink ref="D125" r:id="rId239" display="https://www.financecharts.com/stocks/MCD/income-statement/eps-diluted-ttm" xr:uid="{85042ACF-2BD6-8941-880F-4C105AA8FE73}"/>
    <hyperlink ref="E125" r:id="rId240" display="https://www.financecharts.com/stocks/MCD/summary/price" xr:uid="{BA4A4E2F-EE3F-8B41-959B-3248F3B7A7FC}"/>
    <hyperlink ref="D126" r:id="rId241" display="https://www.financecharts.com/stocks/MCD/income-statement/eps-diluted-ttm" xr:uid="{5B9A8CCC-400F-154F-9F01-0238EC985E21}"/>
    <hyperlink ref="E126" r:id="rId242" display="https://www.financecharts.com/stocks/MCD/summary/price" xr:uid="{C9128480-0943-EE49-9E3C-59F3D388E07B}"/>
    <hyperlink ref="D127" r:id="rId243" display="https://www.financecharts.com/stocks/MCD/income-statement/eps-diluted-ttm" xr:uid="{66DC71D9-0D67-0B44-BAEF-548340AC48DC}"/>
    <hyperlink ref="E127" r:id="rId244" display="https://www.financecharts.com/stocks/MCD/summary/price" xr:uid="{7499230B-17DE-294C-85CB-708B50FABDEE}"/>
    <hyperlink ref="D128" r:id="rId245" display="https://www.financecharts.com/stocks/MCD/income-statement/eps-diluted-ttm" xr:uid="{6BD363D6-5011-0A43-BDC2-338CBF8B0159}"/>
    <hyperlink ref="E128" r:id="rId246" display="https://www.financecharts.com/stocks/MCD/summary/price" xr:uid="{578473DC-CB1C-D24C-8100-ABF3655CCE52}"/>
    <hyperlink ref="D129" r:id="rId247" display="https://www.financecharts.com/stocks/MCD/income-statement/eps-diluted-ttm" xr:uid="{574C1EA9-48AB-754C-924D-CC8716DD236E}"/>
    <hyperlink ref="E129" r:id="rId248" display="https://www.financecharts.com/stocks/MCD/summary/price" xr:uid="{ED9C8D8A-F75D-5F44-A145-653D3FF55424}"/>
    <hyperlink ref="D130" r:id="rId249" display="https://www.financecharts.com/stocks/MCD/income-statement/eps-diluted-ttm" xr:uid="{E573D7DC-19EF-9A42-9F8A-E53FA58DC309}"/>
    <hyperlink ref="E130" r:id="rId250" display="https://www.financecharts.com/stocks/MCD/summary/price" xr:uid="{A415BFCF-2722-6041-8A39-8DB3D3F5AAC7}"/>
    <hyperlink ref="D131" r:id="rId251" display="https://www.financecharts.com/stocks/MCD/income-statement/eps-diluted-ttm" xr:uid="{163C85F5-C89F-594B-B1B9-020BF466AF2C}"/>
    <hyperlink ref="E131" r:id="rId252" display="https://www.financecharts.com/stocks/MCD/summary/price" xr:uid="{28FC1775-04C3-934B-8880-D40F27CFDE82}"/>
    <hyperlink ref="D132" r:id="rId253" display="https://www.financecharts.com/stocks/MCD/income-statement/eps-diluted-ttm" xr:uid="{E0B79F8C-E907-2347-BC95-10401FD2B4FD}"/>
    <hyperlink ref="E132" r:id="rId254" display="https://www.financecharts.com/stocks/MCD/summary/price" xr:uid="{92A93F6F-72A6-CA40-8EC7-35EF1117FD98}"/>
    <hyperlink ref="D133" r:id="rId255" display="https://www.financecharts.com/stocks/MCD/income-statement/eps-diluted-ttm" xr:uid="{1821080B-23AE-EB47-A6E5-76AFDB433B9B}"/>
    <hyperlink ref="E133" r:id="rId256" display="https://www.financecharts.com/stocks/MCD/summary/price" xr:uid="{4EA49050-22BF-964A-A2B5-D54FE060B0F0}"/>
    <hyperlink ref="E149" r:id="rId257" display="https://www.financecharts.com/stocks/MCD/summary/price" xr:uid="{49CFEAA7-442E-4546-BF74-FCEEF6BD1925}"/>
    <hyperlink ref="D149" r:id="rId258" display="https://www.financecharts.com/stocks/MCD/income-statement/eps-diluted-ttm" xr:uid="{6F6EDE27-8974-2440-9466-DC4A54455786}"/>
    <hyperlink ref="E148" r:id="rId259" display="https://www.financecharts.com/stocks/MCD/summary/price" xr:uid="{FBA954E4-27B4-CF4A-BD88-478D745F3A2D}"/>
    <hyperlink ref="D148" r:id="rId260" display="https://www.financecharts.com/stocks/MCD/income-statement/eps-diluted-ttm" xr:uid="{5F173A6C-317C-A149-8DED-CECEAE875267}"/>
    <hyperlink ref="E147" r:id="rId261" display="https://www.financecharts.com/stocks/MCD/summary/price" xr:uid="{51B3B65C-9DA7-F640-A10D-5352B47A09B7}"/>
    <hyperlink ref="D147" r:id="rId262" display="https://www.financecharts.com/stocks/MCD/income-statement/eps-diluted-ttm" xr:uid="{3DABD126-DFE8-9944-9CA4-3EACA5EFAA62}"/>
    <hyperlink ref="E146" r:id="rId263" display="https://www.financecharts.com/stocks/MCD/summary/price" xr:uid="{7B8B300D-7E63-8A4C-95CB-D6700A61E3B8}"/>
    <hyperlink ref="D146" r:id="rId264" display="https://www.financecharts.com/stocks/MCD/income-statement/eps-diluted-ttm" xr:uid="{34E897BF-CE0C-F14A-A755-83A89D956EF7}"/>
    <hyperlink ref="E145" r:id="rId265" display="https://www.financecharts.com/stocks/MCD/summary/price" xr:uid="{7A202F8E-719E-D84E-8E9A-D0102A929310}"/>
    <hyperlink ref="D145" r:id="rId266" display="https://www.financecharts.com/stocks/MCD/income-statement/eps-diluted-ttm" xr:uid="{E7540EB6-39CB-0846-9C7E-91FD7E8B1377}"/>
    <hyperlink ref="E144" r:id="rId267" display="https://www.financecharts.com/stocks/MCD/summary/price" xr:uid="{1F0BF819-921C-1147-B80C-EFADB17E069D}"/>
    <hyperlink ref="D144" r:id="rId268" display="https://www.financecharts.com/stocks/MCD/income-statement/eps-diluted-ttm" xr:uid="{A56F2D28-5E4F-8F4F-8DB7-F92F01A8E500}"/>
    <hyperlink ref="E143" r:id="rId269" display="https://www.financecharts.com/stocks/MCD/summary/price" xr:uid="{DCE05632-1364-864B-BFFF-764089845606}"/>
    <hyperlink ref="D143" r:id="rId270" display="https://www.financecharts.com/stocks/MCD/income-statement/eps-diluted-ttm" xr:uid="{354EF6FD-2051-4845-8970-F7660DB36175}"/>
    <hyperlink ref="E142" r:id="rId271" display="https://www.financecharts.com/stocks/MCD/summary/price" xr:uid="{BFF4C17E-3006-DA4D-94BA-A5854BA2875F}"/>
    <hyperlink ref="D142" r:id="rId272" display="https://www.financecharts.com/stocks/MCD/income-statement/eps-diluted-ttm" xr:uid="{9A7FCBE4-DB32-C041-9846-2A90B883953A}"/>
    <hyperlink ref="E141" r:id="rId273" display="https://www.financecharts.com/stocks/MCD/summary/price" xr:uid="{19F98C25-0052-CD43-9A0F-8316FF008553}"/>
    <hyperlink ref="D141" r:id="rId274" display="https://www.financecharts.com/stocks/MCD/income-statement/eps-diluted-ttm" xr:uid="{DB89618C-9A23-6C4A-8A22-6BD3E06E049F}"/>
    <hyperlink ref="E140" r:id="rId275" display="https://www.financecharts.com/stocks/MCD/summary/price" xr:uid="{66FFE973-0C5B-1147-9F62-EDE0B064F107}"/>
    <hyperlink ref="D140" r:id="rId276" display="https://www.financecharts.com/stocks/MCD/income-statement/eps-diluted-ttm" xr:uid="{6C871FEA-2A56-0E4F-8ABF-4E25022D165D}"/>
    <hyperlink ref="E139" r:id="rId277" display="https://www.financecharts.com/stocks/MCD/summary/price" xr:uid="{618AF03B-F04C-E342-A523-65BA96A5BB40}"/>
    <hyperlink ref="D139" r:id="rId278" display="https://www.financecharts.com/stocks/MCD/income-statement/eps-diluted-ttm" xr:uid="{6749DD83-1133-AE4E-99C8-F6AC0BA4E01B}"/>
    <hyperlink ref="E138" r:id="rId279" display="https://www.financecharts.com/stocks/MCD/summary/price" xr:uid="{D5EC74B8-FCB6-6A4C-841C-DA72AB52252E}"/>
    <hyperlink ref="D138" r:id="rId280" display="https://www.financecharts.com/stocks/MCD/income-statement/eps-diluted-ttm" xr:uid="{003B38E8-805A-9F47-AF85-CE08E50F5E31}"/>
    <hyperlink ref="E137" r:id="rId281" display="https://www.financecharts.com/stocks/MCD/summary/price" xr:uid="{12EA3E99-7227-324F-96CB-EF7B68EFA5ED}"/>
    <hyperlink ref="D137" r:id="rId282" display="https://www.financecharts.com/stocks/MCD/income-statement/eps-diluted-ttm" xr:uid="{DBA8450B-C7E1-7541-A26D-DEF201BAEDE8}"/>
    <hyperlink ref="E136" r:id="rId283" display="https://www.financecharts.com/stocks/MCD/summary/price" xr:uid="{338493DC-C858-0245-840C-74FC41828A72}"/>
    <hyperlink ref="D136" r:id="rId284" display="https://www.financecharts.com/stocks/MCD/income-statement/eps-diluted-ttm" xr:uid="{C0FFBD55-5C79-0545-95EF-0D6E8216BDEF}"/>
    <hyperlink ref="E135" r:id="rId285" display="https://www.financecharts.com/stocks/MCD/summary/price" xr:uid="{A15A9649-23B0-4D48-BC6C-D285426B37E6}"/>
    <hyperlink ref="D135" r:id="rId286" display="https://www.financecharts.com/stocks/MCD/income-statement/eps-diluted-ttm" xr:uid="{71C3CD91-6FC8-624A-B686-CB10BD414BBF}"/>
    <hyperlink ref="E134" r:id="rId287" display="https://www.financecharts.com/stocks/MCD/summary/price" xr:uid="{4FA44429-DD25-8646-A826-0D9D1CD249DB}"/>
    <hyperlink ref="D134" r:id="rId288" display="https://www.financecharts.com/stocks/MCD/income-statement/eps-diluted-ttm" xr:uid="{C6337107-840E-4847-AAD8-41FC76A45521}"/>
    <hyperlink ref="E155" r:id="rId289" display="https://www.financecharts.com/stocks/MCD/summary/price" xr:uid="{47583B6C-F342-BC41-A161-F07B980AA1EC}"/>
    <hyperlink ref="D155" r:id="rId290" display="https://www.financecharts.com/stocks/MCD/income-statement/eps-diluted-ttm" xr:uid="{A818946A-24BB-114F-BBAC-4434E87BF864}"/>
    <hyperlink ref="E154" r:id="rId291" display="https://www.financecharts.com/stocks/MCD/summary/price" xr:uid="{0B259BAE-B7CC-A642-8B02-508C42BF2A74}"/>
    <hyperlink ref="D154" r:id="rId292" display="https://www.financecharts.com/stocks/MCD/income-statement/eps-diluted-ttm" xr:uid="{819994AD-E8BA-B94F-BF0C-AF2D22A1C1E4}"/>
    <hyperlink ref="E153" r:id="rId293" display="https://www.financecharts.com/stocks/MCD/summary/price" xr:uid="{575FF4AD-2AB8-E940-B818-AC4551E06803}"/>
    <hyperlink ref="D153" r:id="rId294" display="https://www.financecharts.com/stocks/MCD/income-statement/eps-diluted-ttm" xr:uid="{34F1E736-312E-D84F-BA96-E8EFF9592B72}"/>
    <hyperlink ref="E152" r:id="rId295" display="https://www.financecharts.com/stocks/MCD/summary/price" xr:uid="{FDCB4166-7921-0548-934A-9A7EE38BBFD4}"/>
    <hyperlink ref="D152" r:id="rId296" display="https://www.financecharts.com/stocks/MCD/income-statement/eps-diluted-ttm" xr:uid="{1ED77FA5-8954-5248-AA06-88B696D15642}"/>
    <hyperlink ref="E151" r:id="rId297" display="https://www.financecharts.com/stocks/MCD/summary/price" xr:uid="{3CD111A6-BDC2-4D47-B3D7-9565057DFF12}"/>
    <hyperlink ref="D151" r:id="rId298" display="https://www.financecharts.com/stocks/MCD/income-statement/eps-diluted-ttm" xr:uid="{FB8FC88B-84F8-7C4B-BEBF-7568EA6F30A3}"/>
    <hyperlink ref="E150" r:id="rId299" display="https://www.financecharts.com/stocks/MCD/summary/price" xr:uid="{C01065A9-5A20-FA43-B817-9B2FCB3A3AD7}"/>
    <hyperlink ref="D150" r:id="rId300" display="https://www.financecharts.com/stocks/MCD/income-statement/eps-diluted-ttm" xr:uid="{E4945F0F-BB5A-674C-8178-3E2974FF4EF5}"/>
  </hyperlinks>
  <pageMargins left="0.7" right="0.7" top="0.75" bottom="0.75" header="0.3" footer="0.3"/>
  <drawing r:id="rId3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7">
        <f>輸入!B1</f>
        <v>254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31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8">
        <f>輸入!C7</f>
        <v>1</v>
      </c>
    </row>
    <row r="8" spans="1:11" ht="22">
      <c r="A8" s="14" t="s">
        <v>6</v>
      </c>
      <c r="B8" s="8">
        <f>輸入!B8</f>
        <v>10.039999999999999</v>
      </c>
      <c r="C8" s="28"/>
    </row>
    <row r="9" spans="1:11" ht="22">
      <c r="A9" s="14" t="s">
        <v>24</v>
      </c>
      <c r="B9" s="8">
        <f>輸入!B9</f>
        <v>6.81111111111111</v>
      </c>
      <c r="C9" s="28">
        <f>(1+(B9/100))</f>
        <v>1.068111111111111</v>
      </c>
    </row>
    <row r="10" spans="1:11" ht="22">
      <c r="A10" s="46" t="s">
        <v>38</v>
      </c>
      <c r="B10" s="48">
        <f>輸入!B10</f>
        <v>5</v>
      </c>
    </row>
    <row r="11" spans="1:11" ht="22">
      <c r="A11" s="46" t="s">
        <v>42</v>
      </c>
      <c r="B11" s="49">
        <f>輸入!B11</f>
        <v>0.44</v>
      </c>
    </row>
    <row r="12" spans="1:11" ht="22">
      <c r="A12" s="46" t="s">
        <v>44</v>
      </c>
      <c r="B12" s="49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10.723835555555553</v>
      </c>
      <c r="C20" s="37">
        <f t="shared" si="4"/>
        <v>11.454247910617282</v>
      </c>
      <c r="D20" s="27">
        <f t="shared" si="4"/>
        <v>12.234409462751547</v>
      </c>
      <c r="E20" s="26">
        <f t="shared" si="4"/>
        <v>13.067708685047846</v>
      </c>
      <c r="F20" s="27">
        <f t="shared" si="4"/>
        <v>13.957764843262771</v>
      </c>
      <c r="G20" s="26">
        <f t="shared" si="4"/>
        <v>14.908443715364999</v>
      </c>
      <c r="H20" s="26">
        <f t="shared" si="4"/>
        <v>15.92387438175597</v>
      </c>
      <c r="I20" s="26">
        <f t="shared" si="4"/>
        <v>17.008467159091129</v>
      </c>
      <c r="J20" s="26">
        <f t="shared" si="4"/>
        <v>18.166932755593667</v>
      </c>
      <c r="K20" s="27">
        <f t="shared" si="4"/>
        <v>19.404302731057992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263.37964815645694</v>
      </c>
      <c r="C30" s="21">
        <f>($B$5/$F16)*$F$20</f>
        <v>235.15799464192708</v>
      </c>
      <c r="D30" s="9">
        <f>($B$5/$K16)*$K$20</f>
        <v>177.44347630171026</v>
      </c>
    </row>
    <row r="31" spans="1:11" ht="20">
      <c r="A31" s="22" t="s">
        <v>19</v>
      </c>
      <c r="B31" s="9">
        <f>($B$5/$D17)*$D$20</f>
        <v>285.16292732729164</v>
      </c>
      <c r="C31" s="21">
        <f>($B$5/$F17)*$F$20</f>
        <v>268.75199387648809</v>
      </c>
      <c r="D31" s="9">
        <f>($B$5/$K17)*$K$20</f>
        <v>232.2522720705783</v>
      </c>
    </row>
    <row r="32" spans="1:11" ht="20">
      <c r="A32" s="22" t="s">
        <v>20</v>
      </c>
      <c r="B32" s="9">
        <f>($B$5/$D18)*$D$20</f>
        <v>338.63097620115889</v>
      </c>
      <c r="C32" s="21">
        <f>($B$5/$F18)*$F$20</f>
        <v>354.66451650913598</v>
      </c>
      <c r="D32" s="9">
        <f>($B$5/$K18)*$K$20</f>
        <v>406.44147612351202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264.79964815645695</v>
      </c>
      <c r="C36" s="38">
        <f>C30+SUM(B24:F24)</f>
        <v>237.27799464192708</v>
      </c>
      <c r="D36" s="34">
        <f>D30+SUM(B24:K24)</f>
        <v>180.72347630171026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286.66292732729164</v>
      </c>
      <c r="C37" s="38">
        <f t="shared" ref="C37:C38" si="8">C31+SUM(B25:F25)</f>
        <v>271.03199387648806</v>
      </c>
      <c r="D37" s="34">
        <f t="shared" ref="D37:D38" si="9">D31+SUM(B25:K25)</f>
        <v>235.9422720705783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340.31097620115889</v>
      </c>
      <c r="C38" s="38">
        <f t="shared" si="8"/>
        <v>357.34451650913599</v>
      </c>
      <c r="D38" s="34">
        <f t="shared" si="9"/>
        <v>411.31147612351202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zoomScaleNormal="101" workbookViewId="0">
      <selection activeCell="I20" sqref="I20"/>
    </sheetView>
  </sheetViews>
  <sheetFormatPr baseColWidth="10" defaultRowHeight="15"/>
  <cols>
    <col min="3" max="3" width="10" bestFit="1" customWidth="1"/>
    <col min="4" max="4" width="10" style="28" bestFit="1" customWidth="1"/>
    <col min="6" max="6" width="10.83203125" style="28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59</v>
      </c>
      <c r="D1" s="1" t="s">
        <v>51</v>
      </c>
      <c r="F1" s="1" t="s">
        <v>59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9.4700000000000006</v>
      </c>
      <c r="C2" s="58">
        <v>3</v>
      </c>
      <c r="D2" s="58">
        <f>ROUND(100*((($B2/$B4)^(1/COUNT($A2:$A4)) )-1),2)</f>
        <v>12.23</v>
      </c>
      <c r="F2" s="155" t="s">
        <v>60</v>
      </c>
      <c r="G2" s="68">
        <f t="shared" ref="G2:G12" si="0">ROUND(100*((($B2/$B4)^(1/COUNT($A2:$A4)) )-1),2)</f>
        <v>12.23</v>
      </c>
      <c r="H2" s="69">
        <f t="shared" ref="H2:H11" si="1">ROUND(100*((($B2/$B5)^(1/COUNT($A2:$A5)) )-1),2)</f>
        <v>5.44</v>
      </c>
      <c r="I2" s="68">
        <f t="shared" ref="I2:I10" si="2">ROUND(100*((($B2/$B6)^(1/COUNT($A2:$A6)) )-1),2)</f>
        <v>6.58</v>
      </c>
      <c r="J2" s="68">
        <f t="shared" ref="J2:J9" si="3">ROUND(100*((($B2/$B7)^(1/COUNT($A2:$A7)) )-1),2)</f>
        <v>7.13</v>
      </c>
      <c r="K2" s="68">
        <f t="shared" ref="K2:K8" si="4">ROUND(100*((($B2/$B8)^(1/COUNT($A2:$A8)) )-1),2)</f>
        <v>8.7200000000000006</v>
      </c>
      <c r="L2" s="68">
        <f t="shared" ref="L2:L7" si="5">ROUND(100*((($B2/$B9)^(1/COUNT($A2:$A9)) )-1),2)</f>
        <v>9.58</v>
      </c>
      <c r="M2" s="68">
        <f>ROUND(100*((($B2/$B10)^(1/COUNT($A2:$A10)) )-1),2)</f>
        <v>6.79</v>
      </c>
      <c r="N2" s="68">
        <f>ROUND(100*((($B2/$B11)^(1/COUNT($A2:$A11)) )-1),2)</f>
        <v>5.61</v>
      </c>
    </row>
    <row r="3" spans="1:14" ht="18">
      <c r="A3" s="31">
        <v>2020</v>
      </c>
      <c r="B3" s="57">
        <f>輸入!M3</f>
        <v>8.9550000000000001</v>
      </c>
      <c r="C3" s="58">
        <v>4</v>
      </c>
      <c r="D3" s="58">
        <f>ROUND(100*((($B2/$B5)^(1/COUNT($A2:$A5)) )-1),2)</f>
        <v>5.44</v>
      </c>
      <c r="F3" s="155"/>
      <c r="G3" s="68">
        <f t="shared" si="0"/>
        <v>5.33</v>
      </c>
      <c r="H3" s="69">
        <f t="shared" si="1"/>
        <v>6.78</v>
      </c>
      <c r="I3" s="68">
        <f t="shared" si="2"/>
        <v>7.41</v>
      </c>
      <c r="J3" s="68">
        <f t="shared" si="3"/>
        <v>9.2200000000000006</v>
      </c>
      <c r="K3" s="68">
        <f t="shared" si="4"/>
        <v>10.14</v>
      </c>
      <c r="L3" s="68">
        <f t="shared" si="5"/>
        <v>6.92</v>
      </c>
      <c r="M3" s="68">
        <f>ROUND(100*((($B3/$B11)^(1/COUNT($A3:$A11)) )-1),2)</f>
        <v>5.6</v>
      </c>
      <c r="N3" s="68">
        <f>ROUND(100*((($B3/$B12)^(1/COUNT($A3:$A12)) )-1),2)</f>
        <v>5.31</v>
      </c>
    </row>
    <row r="4" spans="1:14" ht="18">
      <c r="A4" s="31">
        <v>2019</v>
      </c>
      <c r="B4" s="57">
        <f>輸入!M4</f>
        <v>6.6999999999999993</v>
      </c>
      <c r="C4" s="58">
        <v>5</v>
      </c>
      <c r="D4" s="58">
        <f>ROUND(100*((($B$2/B6)^(1/COUNT($A$2:$A6)) )-1),2)</f>
        <v>6.58</v>
      </c>
      <c r="F4" s="155"/>
      <c r="G4" s="68">
        <f t="shared" si="0"/>
        <v>-0.92</v>
      </c>
      <c r="H4" s="69">
        <f t="shared" si="1"/>
        <v>1.69</v>
      </c>
      <c r="I4" s="68">
        <f t="shared" si="2"/>
        <v>4.9000000000000004</v>
      </c>
      <c r="J4" s="68">
        <f t="shared" si="3"/>
        <v>6.64</v>
      </c>
      <c r="K4" s="68">
        <f t="shared" si="4"/>
        <v>3.57</v>
      </c>
      <c r="L4" s="68">
        <f t="shared" si="5"/>
        <v>2.5299999999999998</v>
      </c>
      <c r="M4" s="68">
        <f>ROUND(100*((($B4/$B12)^(1/COUNT($A4:$A12)) )-1),2)</f>
        <v>2.5499999999999998</v>
      </c>
      <c r="N4" s="68">
        <f>ROUND(100*((($B4/$B13)^(1/COUNT($A4:$A13)) )-1),2)</f>
        <v>2.93</v>
      </c>
    </row>
    <row r="5" spans="1:14" ht="18">
      <c r="A5" s="31">
        <v>2018</v>
      </c>
      <c r="B5" s="57">
        <f>輸入!M5</f>
        <v>7.6624999999999996</v>
      </c>
      <c r="C5" s="58">
        <v>6</v>
      </c>
      <c r="D5" s="58">
        <f>ROUND(100*((($B$2/B7)^(1/COUNT($A$2:$A7)) )-1),2)</f>
        <v>7.13</v>
      </c>
      <c r="F5" s="155"/>
      <c r="G5" s="68">
        <f t="shared" si="0"/>
        <v>6.94</v>
      </c>
      <c r="H5" s="69">
        <f t="shared" si="1"/>
        <v>9.7799999999999994</v>
      </c>
      <c r="I5" s="68">
        <f t="shared" si="2"/>
        <v>10.96</v>
      </c>
      <c r="J5" s="68">
        <f t="shared" si="3"/>
        <v>6.53</v>
      </c>
      <c r="K5" s="68">
        <f t="shared" si="4"/>
        <v>4.8899999999999997</v>
      </c>
      <c r="L5" s="68">
        <f t="shared" si="5"/>
        <v>4.62</v>
      </c>
      <c r="M5" s="68">
        <f>ROUND(100*((($B5/$B13)^(1/COUNT($A5:$A13)) )-1),2)</f>
        <v>4.82</v>
      </c>
      <c r="N5" s="68">
        <f>ROUND(100*((($B5/$B14)^(1/COUNT($A5:$A14)) )-1),2)</f>
        <v>5.62</v>
      </c>
    </row>
    <row r="6" spans="1:14" ht="18">
      <c r="A6" s="31">
        <v>2017</v>
      </c>
      <c r="B6" s="57">
        <f>輸入!M6</f>
        <v>6.8874999999999993</v>
      </c>
      <c r="C6" s="58">
        <v>7</v>
      </c>
      <c r="D6" s="58">
        <f>ROUND(100*((($B$2/B8)^(1/COUNT($A$2:$A8)) )-1),2)</f>
        <v>8.7200000000000006</v>
      </c>
      <c r="F6" s="155"/>
      <c r="G6" s="68">
        <f t="shared" si="0"/>
        <v>9.3000000000000007</v>
      </c>
      <c r="H6" s="69">
        <f t="shared" si="1"/>
        <v>10.89</v>
      </c>
      <c r="I6" s="68">
        <f t="shared" si="2"/>
        <v>5.61</v>
      </c>
      <c r="J6" s="68">
        <f t="shared" si="3"/>
        <v>3.87</v>
      </c>
      <c r="K6" s="68">
        <f t="shared" si="4"/>
        <v>3.7</v>
      </c>
      <c r="L6" s="68">
        <f t="shared" si="5"/>
        <v>4.04</v>
      </c>
      <c r="M6" s="68">
        <f>ROUND(100*((($B6/$B14)^(1/COUNT($A6:$A14)) )-1),2)</f>
        <v>5.01</v>
      </c>
    </row>
    <row r="7" spans="1:14" ht="18">
      <c r="A7" s="31">
        <v>2016</v>
      </c>
      <c r="B7" s="57">
        <f>輸入!M7</f>
        <v>6.2649999999999997</v>
      </c>
      <c r="C7" s="58">
        <v>8</v>
      </c>
      <c r="D7" s="58">
        <f>ROUND(100*((($B$2/B9)^(1/COUNT($A$2:$A9)) )-1),2)</f>
        <v>9.58</v>
      </c>
      <c r="F7" s="155"/>
      <c r="G7" s="68">
        <f t="shared" si="0"/>
        <v>11.21</v>
      </c>
      <c r="H7" s="69">
        <f t="shared" si="1"/>
        <v>4.5599999999999996</v>
      </c>
      <c r="I7" s="68">
        <f t="shared" si="2"/>
        <v>2.69</v>
      </c>
      <c r="J7" s="68">
        <f t="shared" si="3"/>
        <v>2.7</v>
      </c>
      <c r="K7" s="68">
        <f t="shared" si="4"/>
        <v>3.22</v>
      </c>
      <c r="L7" s="68">
        <f t="shared" si="5"/>
        <v>4.41</v>
      </c>
    </row>
    <row r="8" spans="1:14" ht="18">
      <c r="A8" s="31">
        <v>2015</v>
      </c>
      <c r="B8" s="57">
        <f>輸入!M8</f>
        <v>5.2750000000000004</v>
      </c>
      <c r="C8" s="58">
        <v>9</v>
      </c>
      <c r="D8" s="58">
        <f>ROUND(100*((($B$2/B10)^(1/COUNT($A$2:$A10)) )-1),2)</f>
        <v>6.79</v>
      </c>
      <c r="F8" s="155"/>
      <c r="G8" s="68">
        <f t="shared" si="0"/>
        <v>0.21</v>
      </c>
      <c r="H8" s="69">
        <f t="shared" si="1"/>
        <v>-0.97</v>
      </c>
      <c r="I8" s="68">
        <f t="shared" si="2"/>
        <v>-0.24</v>
      </c>
      <c r="J8" s="68">
        <f t="shared" si="3"/>
        <v>0.84</v>
      </c>
      <c r="K8" s="68">
        <f t="shared" si="4"/>
        <v>2.5099999999999998</v>
      </c>
    </row>
    <row r="9" spans="1:14" ht="18">
      <c r="A9" s="31">
        <v>2014</v>
      </c>
      <c r="B9" s="57">
        <f>輸入!M9</f>
        <v>4.5549999999999997</v>
      </c>
      <c r="C9" s="58">
        <v>10</v>
      </c>
      <c r="D9" s="58">
        <f>ROUND(100*((($B$2/B11)^(1/COUNT($A$2:$A11)) )-1),2)</f>
        <v>5.61</v>
      </c>
      <c r="F9" s="155"/>
      <c r="G9" s="68">
        <f t="shared" si="0"/>
        <v>-6.01</v>
      </c>
      <c r="H9" s="69">
        <f t="shared" si="1"/>
        <v>-3.9</v>
      </c>
      <c r="I9" s="68">
        <f t="shared" si="2"/>
        <v>-1.92</v>
      </c>
      <c r="J9" s="68">
        <f t="shared" si="3"/>
        <v>0.45</v>
      </c>
    </row>
    <row r="10" spans="1:14" ht="18">
      <c r="A10" s="31">
        <v>2013</v>
      </c>
      <c r="B10" s="57">
        <f>輸入!M10</f>
        <v>5.2424999999999997</v>
      </c>
      <c r="C10" s="58">
        <v>11</v>
      </c>
      <c r="D10" s="58">
        <f>ROUND(100*((($B$2/B12)^(1/COUNT($A$2:$A12)) )-1),2)</f>
        <v>5.35</v>
      </c>
      <c r="F10" s="155"/>
      <c r="G10" s="68">
        <f t="shared" si="0"/>
        <v>-0.61</v>
      </c>
      <c r="H10" s="69">
        <f t="shared" si="1"/>
        <v>1.1000000000000001</v>
      </c>
      <c r="I10" s="68">
        <f t="shared" si="2"/>
        <v>3.4</v>
      </c>
    </row>
    <row r="11" spans="1:14" ht="18">
      <c r="A11" s="31">
        <v>2012</v>
      </c>
      <c r="B11" s="57">
        <f>輸入!M11</f>
        <v>5.4850000000000003</v>
      </c>
      <c r="C11" s="58">
        <v>12</v>
      </c>
      <c r="D11" s="58">
        <f>ROUND(100*((($B$2/B13)^(1/COUNT($A$2:$A13)) )-1),2)</f>
        <v>5.44</v>
      </c>
      <c r="F11" s="155"/>
      <c r="G11" s="68">
        <f t="shared" si="0"/>
        <v>3.01</v>
      </c>
      <c r="H11" s="69">
        <f t="shared" si="1"/>
        <v>5.46</v>
      </c>
    </row>
    <row r="12" spans="1:14" ht="18">
      <c r="A12" s="31">
        <v>2011</v>
      </c>
      <c r="B12" s="57">
        <f>輸入!M12</f>
        <v>5.34</v>
      </c>
      <c r="C12" s="58">
        <v>13</v>
      </c>
      <c r="D12" s="58">
        <f>ROUND(100*((($B$2/B14)^(1/COUNT($A$2:$A14)) )-1),2)</f>
        <v>6.01</v>
      </c>
      <c r="F12" s="155"/>
      <c r="G12" s="68">
        <f t="shared" si="0"/>
        <v>6.39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5.0175000000000001</v>
      </c>
      <c r="C13" s="28"/>
    </row>
    <row r="14" spans="1:14" ht="18">
      <c r="A14" s="31">
        <v>2009</v>
      </c>
      <c r="B14" s="57">
        <f>輸入!M14</f>
        <v>4.4350000000000005</v>
      </c>
      <c r="D14"/>
    </row>
    <row r="15" spans="1:14">
      <c r="F15" s="61"/>
      <c r="G15" s="1" t="s">
        <v>54</v>
      </c>
      <c r="H15" s="1" t="s">
        <v>55</v>
      </c>
      <c r="I15" s="1" t="s">
        <v>52</v>
      </c>
    </row>
    <row r="16" spans="1:14">
      <c r="F16" s="1" t="s">
        <v>41</v>
      </c>
      <c r="G16" s="58">
        <f>輸入!B8</f>
        <v>10.039999999999999</v>
      </c>
      <c r="H16" s="58">
        <f>輸入!B5</f>
        <v>31</v>
      </c>
      <c r="I16" s="58">
        <f>輸入!B11</f>
        <v>0.44</v>
      </c>
    </row>
    <row r="17" spans="6:18">
      <c r="F17" s="1" t="s">
        <v>57</v>
      </c>
      <c r="G17" s="81">
        <f>輸入!L17</f>
        <v>8.3800000000000008</v>
      </c>
      <c r="H17" s="58">
        <f>輸入!K5</f>
        <v>21.74</v>
      </c>
      <c r="I17" s="73"/>
    </row>
    <row r="18" spans="6:18">
      <c r="F18" s="1" t="s">
        <v>59</v>
      </c>
      <c r="G18" s="1">
        <v>3</v>
      </c>
      <c r="H18" s="1">
        <v>5</v>
      </c>
      <c r="I18" s="1">
        <v>10</v>
      </c>
    </row>
    <row r="19" spans="6:18">
      <c r="F19" s="70" t="s">
        <v>56</v>
      </c>
      <c r="G19" s="67">
        <f>(1+AVERAGE(輸入!L20:'輸入'!L30)/100)</f>
        <v>1.0386777777777778</v>
      </c>
      <c r="H19" s="67">
        <f>(1+AVERAGE(輸入!N20:'輸入'!N28)/100)</f>
        <v>1.0496142857142856</v>
      </c>
      <c r="I19" s="67">
        <f>(1+AVERAGE(輸入!S20:'輸入'!S23)/100)</f>
        <v>1.0427500000000001</v>
      </c>
    </row>
    <row r="20" spans="6:18">
      <c r="F20" s="70" t="s">
        <v>52</v>
      </c>
      <c r="G20" s="67">
        <f>ROUND((1+$I16/100)^G1,2)</f>
        <v>1.01</v>
      </c>
      <c r="H20" s="67">
        <f>ROUND((1+$I16/100)^I1,2)</f>
        <v>1.02</v>
      </c>
      <c r="I20" s="67">
        <f>ROUND((1+$I16/100)^N1,2)</f>
        <v>1.04</v>
      </c>
    </row>
    <row r="21" spans="6:18" ht="25">
      <c r="F21" s="70" t="s">
        <v>41</v>
      </c>
      <c r="G21" s="71">
        <f>$H16*G$20*$G16*G$19</f>
        <v>326.5108522711111</v>
      </c>
      <c r="H21" s="71">
        <f t="shared" ref="G21:I22" si="6">$H16*H$20*$G16*H$19</f>
        <v>333.2155892914285</v>
      </c>
      <c r="I21" s="71">
        <f t="shared" si="6"/>
        <v>337.52733039999998</v>
      </c>
    </row>
    <row r="22" spans="6:18">
      <c r="F22" s="70" t="s">
        <v>57</v>
      </c>
      <c r="G22" s="72">
        <f t="shared" si="6"/>
        <v>191.11983960857779</v>
      </c>
      <c r="H22" s="72">
        <f t="shared" si="6"/>
        <v>195.04438991074284</v>
      </c>
      <c r="I22" s="72">
        <f t="shared" si="6"/>
        <v>197.56822415200003</v>
      </c>
    </row>
    <row r="23" spans="6:18" ht="25">
      <c r="F23" s="70" t="s">
        <v>58</v>
      </c>
      <c r="G23" s="71">
        <f>G22*(1.05)^3</f>
        <v>221.2451043268799</v>
      </c>
      <c r="H23" s="71">
        <f>H22*(1.05)^5</f>
        <v>248.93155871214213</v>
      </c>
      <c r="I23" s="71">
        <f>I22*(1.05)^10</f>
        <v>321.81781874315402</v>
      </c>
    </row>
    <row r="27" spans="6:18">
      <c r="F27" s="61" t="s">
        <v>66</v>
      </c>
      <c r="G27" s="83">
        <f>ROUND(I19-1,2)*100</f>
        <v>4</v>
      </c>
      <c r="H27" s="82">
        <f>ROUND(H19-1,2)*100</f>
        <v>5</v>
      </c>
      <c r="I27" s="82">
        <f>ROUND(G19-1,2)*100</f>
        <v>4</v>
      </c>
      <c r="J27" s="87">
        <f>G27-I27</f>
        <v>0</v>
      </c>
    </row>
    <row r="28" spans="6:18">
      <c r="G28" s="156">
        <f>G27-H27</f>
        <v>-1</v>
      </c>
      <c r="H28" s="157"/>
      <c r="I28" s="84">
        <f>ROUND(I21-H21,1)</f>
        <v>4.3</v>
      </c>
    </row>
    <row r="29" spans="6:18">
      <c r="H29" s="158">
        <f>H27-I27</f>
        <v>1</v>
      </c>
      <c r="I29" s="158"/>
      <c r="J29" s="85">
        <f>ROUND(H21-G21,1)</f>
        <v>6.7</v>
      </c>
      <c r="K29" s="86">
        <f>ROUND(AVERAGE(I28,J29),0)*2</f>
        <v>12</v>
      </c>
      <c r="M29" s="1" t="s">
        <v>67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8"/>
      <c r="H30" s="28"/>
      <c r="L30" s="88" t="e">
        <f>ROUND(K29/J27,2)</f>
        <v>#DIV/0!</v>
      </c>
      <c r="M30" s="1" t="s">
        <v>68</v>
      </c>
      <c r="N30" s="89" t="e">
        <f>$H21-($H$27-N29)*$L$30</f>
        <v>#DIV/0!</v>
      </c>
      <c r="O30" s="89" t="e">
        <f>$H21-($H$27-O29)*$L$30</f>
        <v>#DIV/0!</v>
      </c>
      <c r="P30" s="89" t="e">
        <f>$H21-($H$27-P29)*$L$30</f>
        <v>#DIV/0!</v>
      </c>
      <c r="Q30" s="89" t="e">
        <f>$H21-($H$27-Q29)*$L$30</f>
        <v>#DIV/0!</v>
      </c>
    </row>
    <row r="31" spans="6:18">
      <c r="G31" s="28"/>
      <c r="H31" s="28"/>
    </row>
    <row r="32" spans="6:18">
      <c r="G32" s="28"/>
      <c r="H32" s="28"/>
      <c r="I32" s="91"/>
      <c r="J32" s="90"/>
      <c r="K32" s="90"/>
      <c r="L32" s="91"/>
      <c r="M32" s="91"/>
      <c r="N32" s="91"/>
      <c r="O32" s="91"/>
      <c r="P32" s="91"/>
      <c r="Q32" s="91"/>
      <c r="R32" s="91"/>
    </row>
    <row r="33" spans="6:18">
      <c r="G33" s="28"/>
      <c r="H33" s="28"/>
      <c r="I33" s="90"/>
      <c r="J33" s="91"/>
      <c r="K33" s="90"/>
      <c r="L33" s="91"/>
      <c r="M33" s="91"/>
      <c r="N33" s="91"/>
      <c r="O33" s="91"/>
      <c r="P33" s="91"/>
      <c r="Q33" s="91"/>
      <c r="R33" s="91"/>
    </row>
    <row r="34" spans="6:18">
      <c r="F34" s="66"/>
      <c r="G34" s="66"/>
      <c r="H34" s="92"/>
      <c r="I34" s="92"/>
      <c r="J34" s="90"/>
      <c r="K34" s="90"/>
      <c r="L34" s="91"/>
      <c r="M34" s="91"/>
      <c r="N34" s="91"/>
      <c r="O34" s="91"/>
      <c r="P34" s="91"/>
      <c r="Q34" s="91"/>
      <c r="R34" s="91"/>
    </row>
    <row r="35" spans="6:18">
      <c r="H35" s="90"/>
      <c r="I35" s="90"/>
      <c r="J35" s="90"/>
      <c r="K35" s="90"/>
      <c r="L35" s="91"/>
      <c r="M35" s="91"/>
      <c r="N35" s="91"/>
      <c r="O35" s="91"/>
      <c r="P35" s="91"/>
      <c r="Q35" s="91"/>
      <c r="R35" s="91"/>
    </row>
    <row r="36" spans="6:18">
      <c r="H36" s="90"/>
      <c r="I36" s="90"/>
      <c r="J36" s="90"/>
      <c r="K36" s="90"/>
      <c r="L36" s="91"/>
      <c r="M36" s="91"/>
      <c r="N36" s="91"/>
      <c r="O36" s="91"/>
      <c r="P36" s="91"/>
      <c r="Q36" s="91"/>
      <c r="R36" s="91"/>
    </row>
    <row r="37" spans="6:18">
      <c r="L37" s="91"/>
      <c r="M37" s="91"/>
      <c r="N37" s="91"/>
      <c r="O37" s="91"/>
      <c r="P37" s="91"/>
      <c r="Q37" s="91"/>
      <c r="R37" s="91"/>
    </row>
    <row r="38" spans="6:18">
      <c r="L38" s="91"/>
      <c r="M38" s="91"/>
      <c r="N38" s="91"/>
      <c r="O38" s="91"/>
      <c r="P38" s="91"/>
      <c r="Q38" s="91"/>
      <c r="R38" s="91"/>
    </row>
    <row r="39" spans="6:18">
      <c r="L39" s="91"/>
      <c r="M39" s="91"/>
      <c r="N39" s="91"/>
      <c r="O39" s="91"/>
      <c r="P39" s="91"/>
      <c r="Q39" s="91"/>
      <c r="R39" s="91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2022-08-17T14:59:05Z</dcterms:modified>
</cp:coreProperties>
</file>